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xr:revisionPtr revIDLastSave="0" documentId="13_ncr:1_{345C5EA5-403C-4076-AC93-ECE41B470D9F}" xr6:coauthVersionLast="47" xr6:coauthVersionMax="47" xr10:uidLastSave="{00000000-0000-0000-0000-000000000000}"/>
  <bookViews>
    <workbookView xWindow="28680" yWindow="-120" windowWidth="29040" windowHeight="15720" tabRatio="915" xr2:uid="{00000000-000D-0000-FFFF-FFFF00000000}"/>
  </bookViews>
  <sheets>
    <sheet name="Capa" sheetId="17" r:id="rId1"/>
    <sheet name="Portfólio" sheetId="4" r:id="rId2"/>
    <sheet name="FUNDO --&gt;" sheetId="10" state="hidden" r:id="rId3"/>
    <sheet name="Fluxo de Caixa - Fundo" sheetId="2" r:id="rId4"/>
    <sheet name="Renda Imobiliária Detalhada" sheetId="11" r:id="rId5"/>
    <sheet name="ATIVOS--&gt;" sheetId="12" state="hidden" r:id="rId6"/>
    <sheet name="Fluxo de Caixa - Ativos" sheetId="15" r:id="rId7"/>
    <sheet name="Indicadores Operacionais" sheetId="16" r:id="rId8"/>
    <sheet name="Valores de avaliação" sheetId="14" r:id="rId9"/>
    <sheet name="Glossário"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I308" i="15" l="1"/>
  <c r="FI307" i="15"/>
  <c r="FI306" i="15"/>
  <c r="FI305" i="15"/>
  <c r="FI304" i="15"/>
  <c r="FI303" i="15"/>
  <c r="FI302" i="15"/>
  <c r="FI301" i="15"/>
  <c r="FI300" i="15"/>
  <c r="FI299" i="15"/>
  <c r="FI298" i="15"/>
  <c r="FI297" i="15"/>
  <c r="FI296" i="15"/>
  <c r="FI295" i="15"/>
  <c r="FI292" i="15"/>
  <c r="FI291" i="15"/>
  <c r="FI290" i="15"/>
  <c r="FI289" i="15"/>
  <c r="FI288" i="15"/>
  <c r="FI287" i="15"/>
  <c r="FI286" i="15"/>
  <c r="FI285" i="15"/>
  <c r="FI284" i="15"/>
  <c r="FI283" i="15"/>
  <c r="FI282" i="15"/>
  <c r="FI281" i="15"/>
  <c r="FI280" i="15"/>
  <c r="FI279" i="15"/>
  <c r="FI276" i="15"/>
  <c r="FI275" i="15"/>
  <c r="FI274" i="15"/>
  <c r="FI273" i="15"/>
  <c r="FI272" i="15"/>
  <c r="FI271" i="15"/>
  <c r="FI270" i="15"/>
  <c r="FI269" i="15"/>
  <c r="FI268" i="15"/>
  <c r="FI267" i="15"/>
  <c r="FI266" i="15"/>
  <c r="FI265" i="15"/>
  <c r="FI264" i="15"/>
  <c r="FI263" i="15"/>
  <c r="FI260" i="15"/>
  <c r="FI259" i="15"/>
  <c r="FI258" i="15"/>
  <c r="FI257" i="15"/>
  <c r="FI256" i="15"/>
  <c r="FI255" i="15"/>
  <c r="FI254" i="15"/>
  <c r="FI253" i="15"/>
  <c r="FI252" i="15"/>
  <c r="FI251" i="15"/>
  <c r="FI250" i="15"/>
  <c r="FI249" i="15"/>
  <c r="FI248" i="15"/>
  <c r="FI247" i="15"/>
  <c r="FI244" i="15"/>
  <c r="FI243" i="15"/>
  <c r="FI242" i="15"/>
  <c r="FI241" i="15"/>
  <c r="FI240" i="15"/>
  <c r="FI239" i="15"/>
  <c r="FI238" i="15"/>
  <c r="FI237" i="15"/>
  <c r="FI236" i="15"/>
  <c r="FI235" i="15"/>
  <c r="FI234" i="15"/>
  <c r="FI233" i="15"/>
  <c r="FI232" i="15"/>
  <c r="FI231" i="15"/>
  <c r="FI228" i="15"/>
  <c r="FI227" i="15"/>
  <c r="FI226" i="15"/>
  <c r="FI225" i="15"/>
  <c r="FI224" i="15"/>
  <c r="FI223" i="15"/>
  <c r="FI222" i="15"/>
  <c r="FI221" i="15"/>
  <c r="FI220" i="15"/>
  <c r="FI219" i="15"/>
  <c r="FI218" i="15"/>
  <c r="FI217" i="15"/>
  <c r="FI216" i="15"/>
  <c r="FI215" i="15"/>
  <c r="FI212" i="15"/>
  <c r="FI211" i="15"/>
  <c r="FI210" i="15"/>
  <c r="FI209" i="15"/>
  <c r="FI208" i="15"/>
  <c r="FI207" i="15"/>
  <c r="FI206" i="15"/>
  <c r="FI205" i="15"/>
  <c r="FI204" i="15"/>
  <c r="FI203" i="15"/>
  <c r="FI202" i="15"/>
  <c r="FI201" i="15"/>
  <c r="FI200" i="15"/>
  <c r="FI199" i="15"/>
  <c r="FI196" i="15"/>
  <c r="FI195" i="15"/>
  <c r="FI194" i="15"/>
  <c r="FI193" i="15"/>
  <c r="FI192" i="15"/>
  <c r="FI191" i="15"/>
  <c r="FI190" i="15"/>
  <c r="FI189" i="15"/>
  <c r="FI188" i="15"/>
  <c r="FI187" i="15"/>
  <c r="FI186" i="15"/>
  <c r="FI185" i="15"/>
  <c r="FI184" i="15"/>
  <c r="FI183" i="15"/>
  <c r="FI180" i="15"/>
  <c r="FI179" i="15"/>
  <c r="FI178" i="15"/>
  <c r="FI177" i="15"/>
  <c r="FI176" i="15"/>
  <c r="FI175" i="15"/>
  <c r="FI174" i="15"/>
  <c r="FI173" i="15"/>
  <c r="FI172" i="15"/>
  <c r="FI171" i="15"/>
  <c r="FI170" i="15"/>
  <c r="FI169" i="15"/>
  <c r="FI168" i="15"/>
  <c r="FI167" i="15"/>
  <c r="FI164" i="15"/>
  <c r="FI163" i="15"/>
  <c r="FI162" i="15"/>
  <c r="FI161" i="15"/>
  <c r="FI160" i="15"/>
  <c r="FI159" i="15"/>
  <c r="FI158" i="15"/>
  <c r="FI157" i="15"/>
  <c r="FI156" i="15"/>
  <c r="FI155" i="15"/>
  <c r="FI154" i="15"/>
  <c r="FI153" i="15"/>
  <c r="FI152" i="15"/>
  <c r="FI151" i="15"/>
  <c r="FI148" i="15"/>
  <c r="FI147" i="15"/>
  <c r="FI146" i="15"/>
  <c r="FI145" i="15"/>
  <c r="FI144" i="15"/>
  <c r="FI143" i="15"/>
  <c r="FI142" i="15"/>
  <c r="FI141" i="15"/>
  <c r="FI140" i="15"/>
  <c r="FI139" i="15"/>
  <c r="FI138" i="15"/>
  <c r="FI137" i="15"/>
  <c r="FI136" i="15"/>
  <c r="FI135" i="15"/>
  <c r="FI132" i="15"/>
  <c r="FI131" i="15"/>
  <c r="FI130" i="15"/>
  <c r="FI129" i="15"/>
  <c r="FI128" i="15"/>
  <c r="FI127" i="15"/>
  <c r="FI126" i="15"/>
  <c r="FI125" i="15"/>
  <c r="FI124" i="15"/>
  <c r="FI123" i="15"/>
  <c r="FI122" i="15"/>
  <c r="FI121" i="15"/>
  <c r="FI120" i="15"/>
  <c r="FI119" i="15"/>
  <c r="FI116" i="15"/>
  <c r="FI115" i="15"/>
  <c r="FI114" i="15"/>
  <c r="FI113" i="15"/>
  <c r="FI112" i="15"/>
  <c r="FI111" i="15"/>
  <c r="FI110" i="15"/>
  <c r="FI109" i="15"/>
  <c r="FI108" i="15"/>
  <c r="FI107" i="15"/>
  <c r="FI106" i="15"/>
  <c r="FI105" i="15"/>
  <c r="FI104" i="15"/>
  <c r="FI103" i="15"/>
  <c r="FI100" i="15"/>
  <c r="FI99" i="15"/>
  <c r="FI98" i="15"/>
  <c r="FI97" i="15"/>
  <c r="FI96" i="15"/>
  <c r="FI95" i="15"/>
  <c r="FI94" i="15"/>
  <c r="FI93" i="15"/>
  <c r="FI92" i="15"/>
  <c r="FI91" i="15"/>
  <c r="FI90" i="15"/>
  <c r="FI89" i="15"/>
  <c r="FI88" i="15"/>
  <c r="FI87" i="15"/>
  <c r="FI84" i="15"/>
  <c r="FI83" i="15"/>
  <c r="FI82" i="15"/>
  <c r="FI81" i="15"/>
  <c r="FI80" i="15"/>
  <c r="FI79" i="15"/>
  <c r="FI78" i="15"/>
  <c r="FI77" i="15"/>
  <c r="FI76" i="15"/>
  <c r="FI75" i="15"/>
  <c r="FI74" i="15"/>
  <c r="FI73" i="15"/>
  <c r="FI72" i="15"/>
  <c r="FI71" i="15"/>
  <c r="FI68" i="15"/>
  <c r="FI67" i="15"/>
  <c r="FI66" i="15"/>
  <c r="FI65" i="15"/>
  <c r="FI64" i="15"/>
  <c r="FI63" i="15"/>
  <c r="FI62" i="15"/>
  <c r="FI61" i="15"/>
  <c r="FI60" i="15"/>
  <c r="FI59" i="15"/>
  <c r="FI58" i="15"/>
  <c r="FI57" i="15"/>
  <c r="FI56" i="15"/>
  <c r="FI55" i="15"/>
  <c r="FI52" i="15"/>
  <c r="FI51" i="15"/>
  <c r="FI50" i="15"/>
  <c r="FI49" i="15"/>
  <c r="FI48" i="15"/>
  <c r="FI47" i="15"/>
  <c r="FI46" i="15"/>
  <c r="FI45" i="15"/>
  <c r="FI44" i="15"/>
  <c r="FI43" i="15"/>
  <c r="FI42" i="15"/>
  <c r="FI41" i="15"/>
  <c r="FI40" i="15"/>
  <c r="FI39" i="15"/>
  <c r="FI35" i="15"/>
  <c r="FI34" i="15"/>
  <c r="FI33" i="15"/>
  <c r="FI32" i="15"/>
  <c r="FI31" i="15"/>
  <c r="FI30" i="15"/>
  <c r="FI29" i="15"/>
  <c r="FI28" i="15"/>
  <c r="FI27" i="15"/>
  <c r="FI26" i="15"/>
  <c r="FI25" i="15"/>
  <c r="FI24" i="15"/>
  <c r="FI23" i="15"/>
  <c r="FI22" i="15"/>
  <c r="FI21" i="15"/>
  <c r="FI20" i="15"/>
  <c r="FI19" i="15"/>
  <c r="FI18" i="15"/>
  <c r="FI17" i="15"/>
  <c r="FI16" i="15"/>
  <c r="EM286" i="15" l="1"/>
  <c r="EM254" i="15"/>
  <c r="EM251" i="15"/>
  <c r="EM28" i="15"/>
  <c r="EM26" i="15"/>
  <c r="EM25" i="15"/>
  <c r="EM24" i="15"/>
  <c r="EM94" i="15"/>
  <c r="EM78" i="15"/>
  <c r="EM62" i="15"/>
  <c r="EM27" i="15"/>
  <c r="EM21" i="15"/>
  <c r="EN191" i="16"/>
  <c r="EN194" i="16"/>
  <c r="EN193" i="16"/>
  <c r="EN190" i="16"/>
  <c r="EN175" i="16"/>
  <c r="EN116" i="16"/>
  <c r="EN123" i="16"/>
  <c r="EN120" i="16"/>
  <c r="EN119" i="16"/>
  <c r="EN118" i="16"/>
  <c r="EN117" i="16"/>
  <c r="EN114" i="16"/>
  <c r="EN113" i="16"/>
  <c r="EN112" i="16"/>
  <c r="EN110" i="16"/>
  <c r="EN107" i="16"/>
  <c r="EN106" i="16"/>
  <c r="EN105" i="16"/>
  <c r="EN104" i="16"/>
  <c r="K30" i="2"/>
  <c r="J30" i="2"/>
  <c r="I30" i="2"/>
  <c r="H30" i="2"/>
  <c r="W30" i="2" s="1"/>
  <c r="J22" i="2"/>
  <c r="K22" i="2"/>
  <c r="I22" i="2"/>
  <c r="H22" i="2"/>
  <c r="H18" i="2"/>
  <c r="K18" i="2"/>
  <c r="J18" i="2"/>
  <c r="I18" i="2"/>
  <c r="J13" i="2"/>
  <c r="K13" i="2"/>
  <c r="I13" i="2"/>
  <c r="H13" i="2"/>
  <c r="K12" i="2"/>
  <c r="J12" i="2"/>
  <c r="J10" i="2" s="1"/>
  <c r="I12" i="2"/>
  <c r="H12" i="2"/>
  <c r="K11" i="2"/>
  <c r="K10" i="2" s="1"/>
  <c r="J11" i="2"/>
  <c r="I11" i="2"/>
  <c r="I10" i="2" s="1"/>
  <c r="H11" i="2"/>
  <c r="H10" i="2" s="1"/>
  <c r="L30" i="2"/>
  <c r="L22" i="2"/>
  <c r="L12" i="2"/>
  <c r="L11" i="2"/>
  <c r="L10" i="2"/>
  <c r="L7" i="2"/>
  <c r="L28" i="11"/>
  <c r="L10" i="11"/>
  <c r="L7" i="11"/>
  <c r="H55" i="2"/>
  <c r="I55" i="2"/>
  <c r="J55" i="2"/>
  <c r="K55" i="2"/>
  <c r="L55" i="2"/>
  <c r="M55" i="2"/>
  <c r="N55" i="2"/>
  <c r="O55" i="2"/>
  <c r="P55" i="2"/>
  <c r="Q55" i="2"/>
  <c r="R55" i="2"/>
  <c r="S55" i="2"/>
  <c r="H56" i="2"/>
  <c r="I56" i="2"/>
  <c r="J56" i="2"/>
  <c r="K56" i="2"/>
  <c r="L56" i="2"/>
  <c r="M56" i="2"/>
  <c r="N56" i="2"/>
  <c r="O56" i="2"/>
  <c r="P56" i="2"/>
  <c r="Q56" i="2"/>
  <c r="R56" i="2"/>
  <c r="S56" i="2"/>
  <c r="EN177" i="16" l="1"/>
  <c r="EN178" i="16"/>
  <c r="EN179" i="16"/>
  <c r="EN192" i="16"/>
  <c r="EN184" i="16"/>
  <c r="EN180" i="16"/>
  <c r="EN181" i="16"/>
  <c r="EN176" i="16"/>
  <c r="EN189" i="16"/>
  <c r="EN171" i="16"/>
  <c r="EN185" i="16"/>
  <c r="EN186" i="16"/>
  <c r="EN187" i="16"/>
  <c r="EN188" i="16"/>
  <c r="EN218" i="16"/>
  <c r="EM46" i="15"/>
  <c r="EM302" i="15"/>
  <c r="EN101" i="16"/>
  <c r="EN115" i="16"/>
  <c r="EN183" i="16"/>
  <c r="EM59" i="15"/>
  <c r="EM63" i="15" s="1"/>
  <c r="EM65" i="15" s="1"/>
  <c r="EM43" i="15"/>
  <c r="EM47" i="15" s="1"/>
  <c r="EM49" i="15" s="1"/>
  <c r="EM139" i="15"/>
  <c r="EM270" i="15"/>
  <c r="EM107" i="15"/>
  <c r="EM111" i="15" s="1"/>
  <c r="EM113" i="15" s="1"/>
  <c r="EM116" i="15" s="1"/>
  <c r="EM299" i="15"/>
  <c r="EM303" i="15" s="1"/>
  <c r="EM305" i="15" s="1"/>
  <c r="EM308" i="15" s="1"/>
  <c r="EN108" i="16"/>
  <c r="EM91" i="15"/>
  <c r="EM95" i="15" s="1"/>
  <c r="EM97" i="15" s="1"/>
  <c r="EM255" i="15"/>
  <c r="EM257" i="15" s="1"/>
  <c r="EM29" i="15" s="1"/>
  <c r="EN121" i="16"/>
  <c r="EN109" i="16"/>
  <c r="EN122" i="16"/>
  <c r="EM142" i="15"/>
  <c r="EM283" i="15"/>
  <c r="EM287" i="15" s="1"/>
  <c r="EM289" i="15" s="1"/>
  <c r="EM292" i="15" s="1"/>
  <c r="EM110" i="15"/>
  <c r="EM75" i="15"/>
  <c r="EM79" i="15" s="1"/>
  <c r="EM81" i="15" s="1"/>
  <c r="EM267" i="15"/>
  <c r="EM271" i="15" s="1"/>
  <c r="EM273" i="15" s="1"/>
  <c r="EM20" i="15"/>
  <c r="EM100" i="15"/>
  <c r="EM19" i="15"/>
  <c r="EM17" i="15"/>
  <c r="EM68" i="15"/>
  <c r="H21" i="2"/>
  <c r="H27" i="2" s="1"/>
  <c r="H29" i="2" s="1"/>
  <c r="I21" i="2"/>
  <c r="I27" i="2" s="1"/>
  <c r="I29" i="2" s="1"/>
  <c r="K21" i="2"/>
  <c r="K27" i="2" s="1"/>
  <c r="K29" i="2" s="1"/>
  <c r="J21" i="2"/>
  <c r="J27" i="2" s="1"/>
  <c r="J29" i="2" s="1"/>
  <c r="L18" i="2"/>
  <c r="L13" i="2"/>
  <c r="EM35" i="15" l="1"/>
  <c r="EM34" i="15"/>
  <c r="EN195" i="16"/>
  <c r="EN124" i="16" s="1"/>
  <c r="EM260" i="15"/>
  <c r="EM143" i="15"/>
  <c r="EM145" i="15" s="1"/>
  <c r="EM16" i="15"/>
  <c r="EM52" i="15"/>
  <c r="EM18" i="15"/>
  <c r="EM84" i="15"/>
  <c r="EM30" i="15"/>
  <c r="EM276" i="15"/>
  <c r="U29" i="2"/>
  <c r="W29" i="2"/>
  <c r="L21" i="2"/>
  <c r="L27" i="2" s="1"/>
  <c r="L29" i="2" s="1"/>
  <c r="EN55" i="16" l="1"/>
  <c r="EM148" i="15"/>
  <c r="EM22" i="15"/>
  <c r="EM8" i="15" l="1"/>
  <c r="EM10" i="15" l="1"/>
  <c r="FI10" i="15" s="1"/>
  <c r="FI8" i="15"/>
  <c r="EI302" i="15" l="1"/>
  <c r="EH302" i="15"/>
  <c r="EG302" i="15"/>
  <c r="EL299" i="15"/>
  <c r="EA299" i="15"/>
  <c r="DZ299" i="15"/>
  <c r="DX302" i="15"/>
  <c r="DX299" i="15"/>
  <c r="EA302" i="15" l="1"/>
  <c r="EE299" i="15"/>
  <c r="EG299" i="15"/>
  <c r="EG303" i="15" s="1"/>
  <c r="EG305" i="15" s="1"/>
  <c r="DX303" i="15"/>
  <c r="DX305" i="15" s="1"/>
  <c r="EH299" i="15"/>
  <c r="EH303" i="15" s="1"/>
  <c r="EH305" i="15" s="1"/>
  <c r="EJ302" i="15"/>
  <c r="EB302" i="15"/>
  <c r="EA303" i="15"/>
  <c r="EA305" i="15" s="1"/>
  <c r="EB299" i="15"/>
  <c r="EB303" i="15" s="1"/>
  <c r="EB305" i="15" s="1"/>
  <c r="EC299" i="15"/>
  <c r="DY299" i="15"/>
  <c r="DY303" i="15" s="1"/>
  <c r="DY305" i="15" s="1"/>
  <c r="EK299" i="15"/>
  <c r="EK303" i="15" s="1"/>
  <c r="EK305" i="15" s="1"/>
  <c r="EI299" i="15"/>
  <c r="EI303" i="15" s="1"/>
  <c r="EI305" i="15" s="1"/>
  <c r="EE302" i="15"/>
  <c r="EC302" i="15"/>
  <c r="ED299" i="15"/>
  <c r="EJ299" i="15"/>
  <c r="EF302" i="15"/>
  <c r="ED302" i="15"/>
  <c r="EE303" i="15"/>
  <c r="EE305" i="15" s="1"/>
  <c r="EF299" i="15"/>
  <c r="EF303" i="15" s="1"/>
  <c r="EF305" i="15" s="1"/>
  <c r="DY302" i="15"/>
  <c r="EK302" i="15"/>
  <c r="DZ302" i="15"/>
  <c r="DZ303" i="15" s="1"/>
  <c r="DZ305" i="15" s="1"/>
  <c r="EL302" i="15"/>
  <c r="EL303" i="15" s="1"/>
  <c r="EL305" i="15" s="1"/>
  <c r="EL308" i="15" l="1"/>
  <c r="EL35" i="15"/>
  <c r="EI308" i="15"/>
  <c r="EI35" i="15"/>
  <c r="EB308" i="15"/>
  <c r="EB35" i="15"/>
  <c r="DZ308" i="15"/>
  <c r="DZ35" i="15"/>
  <c r="EF308" i="15"/>
  <c r="EF35" i="15"/>
  <c r="ED303" i="15"/>
  <c r="ED305" i="15" s="1"/>
  <c r="EK308" i="15"/>
  <c r="EK35" i="15"/>
  <c r="EE308" i="15"/>
  <c r="EE35" i="15"/>
  <c r="EJ303" i="15"/>
  <c r="EJ305" i="15" s="1"/>
  <c r="EG308" i="15"/>
  <c r="EG35" i="15"/>
  <c r="DY308" i="15"/>
  <c r="DY35" i="15"/>
  <c r="EA308" i="15"/>
  <c r="EA35" i="15"/>
  <c r="EH308" i="15"/>
  <c r="EH35" i="15"/>
  <c r="DX308" i="15"/>
  <c r="DX35" i="15"/>
  <c r="EC303" i="15"/>
  <c r="EC305" i="15" s="1"/>
  <c r="EJ308" i="15" l="1"/>
  <c r="EJ35" i="15"/>
  <c r="ED308" i="15"/>
  <c r="ED35" i="15"/>
  <c r="EC308" i="15"/>
  <c r="EC35" i="15"/>
  <c r="EL286" i="15"/>
  <c r="EL28" i="15"/>
  <c r="EL27" i="15"/>
  <c r="EL26" i="15"/>
  <c r="EL25" i="15"/>
  <c r="EL78" i="15"/>
  <c r="EL24" i="15"/>
  <c r="EL21" i="15"/>
  <c r="EM120" i="16"/>
  <c r="EM119" i="16"/>
  <c r="EM107" i="16"/>
  <c r="EM106" i="16"/>
  <c r="EM185" i="16"/>
  <c r="EM180" i="16"/>
  <c r="EM178" i="16"/>
  <c r="K7" i="2"/>
  <c r="K7" i="11"/>
  <c r="EL94" i="15" l="1"/>
  <c r="EM104" i="16"/>
  <c r="EM117" i="16"/>
  <c r="EL270" i="15"/>
  <c r="EM105" i="16"/>
  <c r="EM118" i="16"/>
  <c r="EL46" i="15"/>
  <c r="EL110" i="15"/>
  <c r="EM116" i="16"/>
  <c r="EM110" i="16"/>
  <c r="EM123" i="16"/>
  <c r="EM193" i="16"/>
  <c r="K10" i="11"/>
  <c r="K28" i="11"/>
  <c r="EL267" i="15"/>
  <c r="EM113" i="16"/>
  <c r="EM187" i="16"/>
  <c r="EL91" i="15"/>
  <c r="EL95" i="15" s="1"/>
  <c r="EL97" i="15" s="1"/>
  <c r="EL100" i="15" s="1"/>
  <c r="EL142" i="15"/>
  <c r="EM188" i="16"/>
  <c r="EM112" i="16"/>
  <c r="EM183" i="16"/>
  <c r="EM192" i="16"/>
  <c r="EM108" i="16"/>
  <c r="EM121" i="16"/>
  <c r="EM190" i="16"/>
  <c r="EM171" i="16"/>
  <c r="EM109" i="16"/>
  <c r="EM122" i="16"/>
  <c r="EM181" i="16"/>
  <c r="EM114" i="16"/>
  <c r="EM189" i="16"/>
  <c r="EM115" i="16"/>
  <c r="EM176" i="16"/>
  <c r="EM191" i="16"/>
  <c r="EL283" i="15"/>
  <c r="EL287" i="15" s="1"/>
  <c r="EL289" i="15" s="1"/>
  <c r="EL292" i="15" s="1"/>
  <c r="EL59" i="15"/>
  <c r="EL43" i="15"/>
  <c r="EL62" i="15"/>
  <c r="EL107" i="15"/>
  <c r="EL139" i="15"/>
  <c r="EL254" i="15"/>
  <c r="EL75" i="15"/>
  <c r="EL79" i="15" s="1"/>
  <c r="EL81" i="15" s="1"/>
  <c r="EL251" i="15"/>
  <c r="EM194" i="16"/>
  <c r="EM184" i="16"/>
  <c r="EM179" i="16"/>
  <c r="EM186" i="16"/>
  <c r="EM177" i="16"/>
  <c r="EM218" i="16"/>
  <c r="EM175" i="16"/>
  <c r="EM101" i="16"/>
  <c r="EL34" i="15" l="1"/>
  <c r="EL111" i="15"/>
  <c r="EL113" i="15" s="1"/>
  <c r="EL116" i="15" s="1"/>
  <c r="EL271" i="15"/>
  <c r="EL273" i="15" s="1"/>
  <c r="EL30" i="15" s="1"/>
  <c r="EL47" i="15"/>
  <c r="EL49" i="15" s="1"/>
  <c r="EL16" i="15" s="1"/>
  <c r="EL143" i="15"/>
  <c r="EL145" i="15" s="1"/>
  <c r="EL148" i="15" s="1"/>
  <c r="EL19" i="15"/>
  <c r="EL63" i="15"/>
  <c r="EL65" i="15" s="1"/>
  <c r="EL17" i="15" s="1"/>
  <c r="EL255" i="15"/>
  <c r="EL257" i="15" s="1"/>
  <c r="EL29" i="15" s="1"/>
  <c r="EL22" i="15"/>
  <c r="EL52" i="15"/>
  <c r="EL20" i="15"/>
  <c r="EL18" i="15"/>
  <c r="EL84" i="15"/>
  <c r="EM195" i="16"/>
  <c r="EL276" i="15" l="1"/>
  <c r="EL8" i="15"/>
  <c r="EL10" i="15" s="1"/>
  <c r="EL68" i="15"/>
  <c r="EL260" i="15"/>
  <c r="EM55" i="16"/>
  <c r="EM124" i="16"/>
  <c r="D29" i="4" l="1"/>
  <c r="J7" i="2" l="1"/>
  <c r="J28" i="11"/>
  <c r="J7" i="11"/>
  <c r="H67" i="4"/>
  <c r="I7" i="2"/>
  <c r="I7" i="11"/>
  <c r="F11" i="4"/>
  <c r="CN193" i="16"/>
  <c r="CM193" i="16"/>
  <c r="CL193" i="16"/>
  <c r="CK193" i="16"/>
  <c r="CJ193" i="16"/>
  <c r="CI193" i="16"/>
  <c r="CH193" i="16"/>
  <c r="CG193" i="16"/>
  <c r="CF193" i="16"/>
  <c r="CE193" i="16"/>
  <c r="CD193" i="16"/>
  <c r="CC193" i="16"/>
  <c r="CB193" i="16"/>
  <c r="CA193" i="16"/>
  <c r="BZ193" i="16"/>
  <c r="BY193" i="16"/>
  <c r="BX193" i="16"/>
  <c r="BW193" i="16"/>
  <c r="BV193" i="16"/>
  <c r="BU193" i="16"/>
  <c r="BT193" i="16"/>
  <c r="BS193" i="16"/>
  <c r="BR193" i="16"/>
  <c r="BQ193" i="16"/>
  <c r="BP193" i="16"/>
  <c r="BO193" i="16"/>
  <c r="BN193" i="16"/>
  <c r="BM193" i="16"/>
  <c r="BL193" i="16"/>
  <c r="BK193" i="16"/>
  <c r="BJ193" i="16"/>
  <c r="BI193" i="16"/>
  <c r="BH193" i="16"/>
  <c r="BG193" i="16"/>
  <c r="BF193" i="16"/>
  <c r="BE193" i="16"/>
  <c r="CN192" i="16"/>
  <c r="CM192" i="16"/>
  <c r="CL192" i="16"/>
  <c r="CK192" i="16"/>
  <c r="CJ192" i="16"/>
  <c r="CI192" i="16"/>
  <c r="CH192" i="16"/>
  <c r="CG192" i="16"/>
  <c r="CF192" i="16"/>
  <c r="CE192" i="16"/>
  <c r="CD192" i="16"/>
  <c r="CC192" i="16"/>
  <c r="CB192" i="16"/>
  <c r="CA192" i="16"/>
  <c r="BZ192" i="16"/>
  <c r="BY192" i="16"/>
  <c r="BX192" i="16"/>
  <c r="BW192" i="16"/>
  <c r="BV192" i="16"/>
  <c r="BU192" i="16"/>
  <c r="BT192" i="16"/>
  <c r="BS192" i="16"/>
  <c r="BR192" i="16"/>
  <c r="BQ192" i="16"/>
  <c r="BP192" i="16"/>
  <c r="BO192" i="16"/>
  <c r="BN192" i="16"/>
  <c r="BM192" i="16"/>
  <c r="BL192" i="16"/>
  <c r="BK192" i="16"/>
  <c r="BJ192" i="16"/>
  <c r="BI192" i="16"/>
  <c r="BH192" i="16"/>
  <c r="BG192" i="16"/>
  <c r="BF192" i="16"/>
  <c r="BE192" i="16"/>
  <c r="U285" i="2"/>
  <c r="U284" i="2"/>
  <c r="U281" i="2"/>
  <c r="U280" i="2"/>
  <c r="U279" i="2"/>
  <c r="U278" i="2"/>
  <c r="U277" i="2"/>
  <c r="U276" i="2"/>
  <c r="U275" i="2"/>
  <c r="U274" i="2"/>
  <c r="U273" i="2"/>
  <c r="U272" i="2"/>
  <c r="U271" i="2"/>
  <c r="U270" i="2"/>
  <c r="U267" i="2"/>
  <c r="U265" i="2"/>
  <c r="U264" i="2"/>
  <c r="U261" i="2"/>
  <c r="U260" i="2"/>
  <c r="U259" i="2"/>
  <c r="U258" i="2"/>
  <c r="U257" i="2"/>
  <c r="U256" i="2"/>
  <c r="U255" i="2"/>
  <c r="U254" i="2"/>
  <c r="U253" i="2"/>
  <c r="U252" i="2"/>
  <c r="U251" i="2"/>
  <c r="U250" i="2"/>
  <c r="U247" i="2"/>
  <c r="U245" i="2"/>
  <c r="U244" i="2"/>
  <c r="U241" i="2"/>
  <c r="U240" i="2"/>
  <c r="U239" i="2"/>
  <c r="U238" i="2"/>
  <c r="U237" i="2"/>
  <c r="U236" i="2"/>
  <c r="U235" i="2"/>
  <c r="U234" i="2"/>
  <c r="U233" i="2"/>
  <c r="U232" i="2"/>
  <c r="U231" i="2"/>
  <c r="U230" i="2"/>
  <c r="U227" i="2"/>
  <c r="U225" i="2"/>
  <c r="U224" i="2"/>
  <c r="U223" i="2"/>
  <c r="U222" i="2"/>
  <c r="U221" i="2"/>
  <c r="U220" i="2"/>
  <c r="U219" i="2"/>
  <c r="U218" i="2"/>
  <c r="U217" i="2"/>
  <c r="U216" i="2"/>
  <c r="U215" i="2"/>
  <c r="U214" i="2"/>
  <c r="U213" i="2"/>
  <c r="U212" i="2"/>
  <c r="U211" i="2"/>
  <c r="U210" i="2"/>
  <c r="U209" i="2"/>
  <c r="U208" i="2"/>
  <c r="U207" i="2"/>
  <c r="U204" i="2"/>
  <c r="U202" i="2"/>
  <c r="U201" i="2"/>
  <c r="U200" i="2"/>
  <c r="U199" i="2"/>
  <c r="U198" i="2"/>
  <c r="U197" i="2"/>
  <c r="U196" i="2"/>
  <c r="U195" i="2"/>
  <c r="U194" i="2"/>
  <c r="U193" i="2"/>
  <c r="U192" i="2"/>
  <c r="U191" i="2"/>
  <c r="U190" i="2"/>
  <c r="U189" i="2"/>
  <c r="U188" i="2"/>
  <c r="U187" i="2"/>
  <c r="U186" i="2"/>
  <c r="U185" i="2"/>
  <c r="U184" i="2"/>
  <c r="U181" i="2"/>
  <c r="U179" i="2"/>
  <c r="U178" i="2"/>
  <c r="U177" i="2"/>
  <c r="U176" i="2"/>
  <c r="U175" i="2"/>
  <c r="U174" i="2"/>
  <c r="U173" i="2"/>
  <c r="U172" i="2"/>
  <c r="U171" i="2"/>
  <c r="U170" i="2"/>
  <c r="U169" i="2"/>
  <c r="U168" i="2"/>
  <c r="U167" i="2"/>
  <c r="U166" i="2"/>
  <c r="U165" i="2"/>
  <c r="U164" i="2"/>
  <c r="U163" i="2"/>
  <c r="U162" i="2"/>
  <c r="U161" i="2"/>
  <c r="U158" i="2"/>
  <c r="U156" i="2"/>
  <c r="U155" i="2"/>
  <c r="U154" i="2"/>
  <c r="U153" i="2"/>
  <c r="U152" i="2"/>
  <c r="U151" i="2"/>
  <c r="U150" i="2"/>
  <c r="U149" i="2"/>
  <c r="U148" i="2"/>
  <c r="U147" i="2"/>
  <c r="U146" i="2"/>
  <c r="U145" i="2"/>
  <c r="U144" i="2"/>
  <c r="U143" i="2"/>
  <c r="U142" i="2"/>
  <c r="U141" i="2"/>
  <c r="U140" i="2"/>
  <c r="U139" i="2"/>
  <c r="U138" i="2"/>
  <c r="U135" i="2"/>
  <c r="U112" i="2"/>
  <c r="U85" i="2"/>
  <c r="U133" i="2"/>
  <c r="U132" i="2"/>
  <c r="U131" i="2"/>
  <c r="U130" i="2"/>
  <c r="U129" i="2"/>
  <c r="U128" i="2"/>
  <c r="U127" i="2"/>
  <c r="U126" i="2"/>
  <c r="U125" i="2"/>
  <c r="U124" i="2"/>
  <c r="U123" i="2"/>
  <c r="U122" i="2"/>
  <c r="U121" i="2"/>
  <c r="U120" i="2"/>
  <c r="U119" i="2"/>
  <c r="U118" i="2"/>
  <c r="U117" i="2"/>
  <c r="U116" i="2"/>
  <c r="U115" i="2"/>
  <c r="U109" i="2"/>
  <c r="U108" i="2"/>
  <c r="U107" i="2"/>
  <c r="U106" i="2"/>
  <c r="U105" i="2"/>
  <c r="U104" i="2"/>
  <c r="U103" i="2"/>
  <c r="U102" i="2"/>
  <c r="U101" i="2"/>
  <c r="U100" i="2"/>
  <c r="U99" i="2"/>
  <c r="U98" i="2"/>
  <c r="U97" i="2"/>
  <c r="U96" i="2"/>
  <c r="U95" i="2"/>
  <c r="U94" i="2"/>
  <c r="U93" i="2"/>
  <c r="U92" i="2"/>
  <c r="U91" i="2"/>
  <c r="U90" i="2"/>
  <c r="U89" i="2"/>
  <c r="U88" i="2"/>
  <c r="U82" i="2"/>
  <c r="U80" i="2"/>
  <c r="U78" i="2"/>
  <c r="U77" i="2"/>
  <c r="U76" i="2"/>
  <c r="U75" i="2"/>
  <c r="U74" i="2"/>
  <c r="U72" i="2"/>
  <c r="U71" i="2"/>
  <c r="U70" i="2"/>
  <c r="U69" i="2"/>
  <c r="U68" i="2"/>
  <c r="U67" i="2"/>
  <c r="U66" i="2"/>
  <c r="U65" i="2"/>
  <c r="U59" i="2"/>
  <c r="U54" i="2"/>
  <c r="U52" i="2"/>
  <c r="U51" i="2"/>
  <c r="U50" i="2"/>
  <c r="U49" i="2"/>
  <c r="U46" i="2"/>
  <c r="U45" i="2"/>
  <c r="U43" i="2"/>
  <c r="U42" i="2"/>
  <c r="U41" i="2"/>
  <c r="U40" i="2"/>
  <c r="U33" i="2"/>
  <c r="U7" i="2"/>
  <c r="Q63" i="14"/>
  <c r="Q62" i="14"/>
  <c r="Q61" i="14"/>
  <c r="Q60" i="14"/>
  <c r="Q59" i="14"/>
  <c r="Q58" i="14"/>
  <c r="Q57" i="14"/>
  <c r="Q56" i="14"/>
  <c r="Q55" i="14"/>
  <c r="Q54" i="14"/>
  <c r="Q53" i="14"/>
  <c r="Q52" i="14"/>
  <c r="Q51" i="14"/>
  <c r="Q50" i="14"/>
  <c r="Q49" i="14"/>
  <c r="Q48" i="14"/>
  <c r="F28" i="4"/>
  <c r="F27" i="4"/>
  <c r="F25" i="4"/>
  <c r="F24" i="4"/>
  <c r="F20" i="4"/>
  <c r="F19" i="4"/>
  <c r="F13" i="4"/>
  <c r="F16" i="4"/>
  <c r="F15" i="4"/>
  <c r="F14" i="4"/>
  <c r="F12" i="4"/>
  <c r="F22" i="4"/>
  <c r="F18" i="4"/>
  <c r="S44" i="2"/>
  <c r="R48" i="2"/>
  <c r="I10" i="11" l="1"/>
  <c r="J10" i="11"/>
  <c r="I28" i="11"/>
  <c r="EJ91" i="15"/>
  <c r="EH91" i="15"/>
  <c r="H10" i="11"/>
  <c r="EI91" i="15"/>
  <c r="EK112" i="16"/>
  <c r="EI75" i="15"/>
  <c r="EH59" i="15"/>
  <c r="EJ283" i="15"/>
  <c r="EI59" i="15"/>
  <c r="EJ75" i="15"/>
  <c r="EJ59" i="15"/>
  <c r="EH75" i="15"/>
  <c r="EK113" i="16"/>
  <c r="EL192" i="16"/>
  <c r="EL190" i="16"/>
  <c r="EL119" i="16"/>
  <c r="EL191" i="16"/>
  <c r="EL185" i="16"/>
  <c r="EL179" i="16"/>
  <c r="EK107" i="15"/>
  <c r="EL180" i="16"/>
  <c r="EL181" i="16"/>
  <c r="EL193" i="16"/>
  <c r="EL186" i="16"/>
  <c r="EL184" i="16"/>
  <c r="EL176" i="16"/>
  <c r="EL178" i="16"/>
  <c r="EK91" i="15"/>
  <c r="EL183" i="16"/>
  <c r="EL112" i="16"/>
  <c r="EL177" i="16"/>
  <c r="EL188" i="16"/>
  <c r="EL194" i="16"/>
  <c r="EL189" i="16"/>
  <c r="EL175" i="16"/>
  <c r="EL187" i="16"/>
  <c r="EL116" i="16"/>
  <c r="EJ190" i="16"/>
  <c r="EJ185" i="16"/>
  <c r="EH109" i="16"/>
  <c r="EJ110" i="16"/>
  <c r="EH110" i="16"/>
  <c r="EI139" i="15"/>
  <c r="EJ117" i="16"/>
  <c r="EJ189" i="16"/>
  <c r="EJ187" i="16"/>
  <c r="EK139" i="15"/>
  <c r="EK283" i="15"/>
  <c r="EK59" i="15"/>
  <c r="EK75" i="15"/>
  <c r="EK251" i="15"/>
  <c r="EK267" i="15"/>
  <c r="EK43" i="15"/>
  <c r="EI119" i="16"/>
  <c r="EI114" i="16"/>
  <c r="EI107" i="15"/>
  <c r="EH107" i="15"/>
  <c r="EG107" i="15"/>
  <c r="EI122" i="16"/>
  <c r="EI283" i="15"/>
  <c r="EH283" i="15"/>
  <c r="EJ113" i="16"/>
  <c r="EI113" i="16"/>
  <c r="EI251" i="15"/>
  <c r="EH251" i="15"/>
  <c r="CZ118" i="16"/>
  <c r="CY118" i="16"/>
  <c r="CX118" i="16"/>
  <c r="CW118" i="16"/>
  <c r="CV118" i="16"/>
  <c r="CU118" i="16"/>
  <c r="CT118" i="16"/>
  <c r="CS118" i="16"/>
  <c r="CR118" i="16"/>
  <c r="CQ118" i="16"/>
  <c r="CP118" i="16"/>
  <c r="CO118" i="16"/>
  <c r="EI118" i="16"/>
  <c r="EI267" i="15"/>
  <c r="EH267" i="15"/>
  <c r="EG267" i="15"/>
  <c r="CY267" i="15"/>
  <c r="CX267" i="15"/>
  <c r="CW267" i="15"/>
  <c r="CV267" i="15"/>
  <c r="CU267" i="15"/>
  <c r="CT267" i="15"/>
  <c r="CS267" i="15"/>
  <c r="CR267" i="15"/>
  <c r="CQ267" i="15"/>
  <c r="CP267" i="15"/>
  <c r="CO267" i="15"/>
  <c r="CN267" i="15"/>
  <c r="EI43" i="15"/>
  <c r="EH43" i="15"/>
  <c r="EG43" i="15"/>
  <c r="EI254" i="15"/>
  <c r="EH254" i="15"/>
  <c r="EK119" i="16"/>
  <c r="EK123" i="16"/>
  <c r="DL193" i="16"/>
  <c r="DK193" i="16"/>
  <c r="DJ193" i="16"/>
  <c r="DI193" i="16"/>
  <c r="DG193" i="16"/>
  <c r="DF193" i="16"/>
  <c r="DE193" i="16"/>
  <c r="DD193" i="16"/>
  <c r="DC193" i="16"/>
  <c r="CY193" i="16"/>
  <c r="CX193" i="16"/>
  <c r="CW193" i="16"/>
  <c r="CU193" i="16"/>
  <c r="CT193" i="16"/>
  <c r="CS193" i="16"/>
  <c r="CR193" i="16"/>
  <c r="CQ193" i="16"/>
  <c r="DK122" i="16"/>
  <c r="DJ122" i="16"/>
  <c r="DI122" i="16"/>
  <c r="DH122" i="16"/>
  <c r="DF122" i="16"/>
  <c r="DD122" i="16"/>
  <c r="DC122" i="16"/>
  <c r="CZ122" i="16"/>
  <c r="CY122" i="16"/>
  <c r="CX122" i="16"/>
  <c r="CW122" i="16"/>
  <c r="CV122" i="16"/>
  <c r="CU122" i="16"/>
  <c r="CS122" i="16"/>
  <c r="CR122" i="16"/>
  <c r="CQ122" i="16"/>
  <c r="CO122" i="16"/>
  <c r="DK283" i="15"/>
  <c r="DJ283" i="15"/>
  <c r="DI283" i="15"/>
  <c r="DH283" i="15"/>
  <c r="DG283" i="15"/>
  <c r="DF283" i="15"/>
  <c r="DE283" i="15"/>
  <c r="DD283" i="15"/>
  <c r="DC283" i="15"/>
  <c r="DB283" i="15"/>
  <c r="CY283" i="15"/>
  <c r="CX283" i="15"/>
  <c r="CW283" i="15"/>
  <c r="CV283" i="15"/>
  <c r="CT283" i="15"/>
  <c r="CS283" i="15"/>
  <c r="CR283" i="15"/>
  <c r="CQ283" i="15"/>
  <c r="CP283" i="15"/>
  <c r="DH193" i="16"/>
  <c r="DB193" i="16"/>
  <c r="EK194" i="16"/>
  <c r="EK109" i="16"/>
  <c r="EK108" i="16"/>
  <c r="EK107" i="16"/>
  <c r="EK106" i="16"/>
  <c r="EK105" i="16"/>
  <c r="EK104" i="16"/>
  <c r="EK122" i="16"/>
  <c r="DA193" i="16"/>
  <c r="CZ193" i="16"/>
  <c r="CV193" i="16"/>
  <c r="EI193" i="16"/>
  <c r="EH193" i="16"/>
  <c r="EK193" i="16"/>
  <c r="EK192" i="16"/>
  <c r="EK190" i="16"/>
  <c r="EK189" i="16"/>
  <c r="EK188" i="16"/>
  <c r="EK187" i="16"/>
  <c r="EK186" i="16"/>
  <c r="EK185" i="16"/>
  <c r="EK184" i="16"/>
  <c r="EK183" i="16"/>
  <c r="EK181" i="16"/>
  <c r="EK180" i="16"/>
  <c r="EK179" i="16"/>
  <c r="EK178" i="16"/>
  <c r="EK177" i="16"/>
  <c r="EK176" i="16"/>
  <c r="EK175" i="16"/>
  <c r="DL122" i="16"/>
  <c r="DG122" i="16"/>
  <c r="DB122" i="16"/>
  <c r="DA122" i="16"/>
  <c r="CP122" i="16"/>
  <c r="DL121" i="16"/>
  <c r="DK121" i="16"/>
  <c r="DJ121" i="16"/>
  <c r="DI121" i="16"/>
  <c r="DH121" i="16"/>
  <c r="DG121" i="16"/>
  <c r="DF121" i="16"/>
  <c r="DE121" i="16"/>
  <c r="DD121" i="16"/>
  <c r="DC121" i="16"/>
  <c r="DB121" i="16"/>
  <c r="DA121" i="16"/>
  <c r="CZ121" i="16"/>
  <c r="CY121" i="16"/>
  <c r="EI183" i="16"/>
  <c r="EH183" i="16"/>
  <c r="EI178" i="16"/>
  <c r="EH178" i="16"/>
  <c r="EH192" i="16"/>
  <c r="CP193" i="16"/>
  <c r="CO193" i="16"/>
  <c r="DL192" i="16"/>
  <c r="DK192" i="16"/>
  <c r="DJ192" i="16"/>
  <c r="DI192" i="16"/>
  <c r="DH192" i="16"/>
  <c r="DG192" i="16"/>
  <c r="DF192" i="16"/>
  <c r="DE192" i="16"/>
  <c r="DD192" i="16"/>
  <c r="DC192" i="16"/>
  <c r="DB192" i="16"/>
  <c r="DA192" i="16"/>
  <c r="CZ192" i="16"/>
  <c r="CY192" i="16"/>
  <c r="CX192" i="16"/>
  <c r="CW192" i="16"/>
  <c r="CV192" i="16"/>
  <c r="CU192" i="16"/>
  <c r="CT192" i="16"/>
  <c r="CS192" i="16"/>
  <c r="CR192" i="16"/>
  <c r="CQ192" i="16"/>
  <c r="CP192" i="16"/>
  <c r="CO192" i="16"/>
  <c r="EI192" i="16"/>
  <c r="EI190" i="16"/>
  <c r="EI188" i="16"/>
  <c r="EI186" i="16"/>
  <c r="EI184" i="16"/>
  <c r="EI182" i="16"/>
  <c r="EI181" i="16"/>
  <c r="EI179" i="16"/>
  <c r="EI177" i="16"/>
  <c r="EI175" i="16"/>
  <c r="EI189" i="16"/>
  <c r="EI187" i="16"/>
  <c r="EI185" i="16"/>
  <c r="EI180" i="16"/>
  <c r="EI176" i="16"/>
  <c r="EH177" i="16"/>
  <c r="EH176" i="16"/>
  <c r="EH190" i="16"/>
  <c r="EH189" i="16"/>
  <c r="EH188" i="16"/>
  <c r="EH187" i="16"/>
  <c r="EH186" i="16"/>
  <c r="EH185" i="16"/>
  <c r="EH184" i="16"/>
  <c r="EH182" i="16"/>
  <c r="EH181" i="16"/>
  <c r="EH180" i="16"/>
  <c r="EH179" i="16"/>
  <c r="CX121" i="16"/>
  <c r="CW121" i="16"/>
  <c r="CV121" i="16"/>
  <c r="CU121" i="16"/>
  <c r="CT121" i="16"/>
  <c r="CS121" i="16"/>
  <c r="CR121" i="16"/>
  <c r="CQ121" i="16"/>
  <c r="CP121" i="16"/>
  <c r="CO121" i="16"/>
  <c r="DA283" i="15"/>
  <c r="CZ283" i="15"/>
  <c r="CU283" i="15"/>
  <c r="CO283" i="15"/>
  <c r="CN283" i="15"/>
  <c r="EI117" i="16"/>
  <c r="EI111" i="16"/>
  <c r="EI110" i="16"/>
  <c r="EI108" i="16"/>
  <c r="EI105" i="16"/>
  <c r="EJ193" i="16"/>
  <c r="EJ192" i="16"/>
  <c r="EJ186" i="16"/>
  <c r="EJ184" i="16"/>
  <c r="EJ183" i="16"/>
  <c r="EJ182" i="16"/>
  <c r="EJ180" i="16"/>
  <c r="EJ179" i="16"/>
  <c r="EJ178" i="16"/>
  <c r="EJ177" i="16"/>
  <c r="EJ176" i="16"/>
  <c r="EH121" i="16"/>
  <c r="H28" i="11"/>
  <c r="W17" i="2"/>
  <c r="U17" i="2"/>
  <c r="U16" i="2"/>
  <c r="W16" i="2"/>
  <c r="U15" i="2"/>
  <c r="W15" i="2"/>
  <c r="W14" i="2"/>
  <c r="U14" i="2"/>
  <c r="W28" i="2"/>
  <c r="U28" i="2"/>
  <c r="W26" i="2"/>
  <c r="U26" i="2"/>
  <c r="W25" i="2"/>
  <c r="U25" i="2"/>
  <c r="W24" i="2"/>
  <c r="U24" i="2"/>
  <c r="W23" i="2"/>
  <c r="U23" i="2"/>
  <c r="W20" i="2"/>
  <c r="U20" i="2"/>
  <c r="W19" i="2"/>
  <c r="U19" i="2"/>
  <c r="S39" i="2"/>
  <c r="R39" i="2"/>
  <c r="R44" i="2"/>
  <c r="R57" i="11"/>
  <c r="R38" i="2" s="1"/>
  <c r="EG283" i="15"/>
  <c r="EJ106" i="16"/>
  <c r="EJ105" i="16"/>
  <c r="S48" i="2"/>
  <c r="S40" i="11"/>
  <c r="S37" i="2" s="1"/>
  <c r="EJ175" i="16"/>
  <c r="EJ115" i="16"/>
  <c r="EJ112" i="16"/>
  <c r="EJ111" i="16"/>
  <c r="EJ109" i="16"/>
  <c r="EJ108" i="16"/>
  <c r="EJ107" i="16"/>
  <c r="EJ104" i="16"/>
  <c r="S57" i="11"/>
  <c r="S38" i="2" s="1"/>
  <c r="EH105" i="16"/>
  <c r="EH117" i="16"/>
  <c r="EG75" i="15"/>
  <c r="EH106" i="16"/>
  <c r="EH107" i="16"/>
  <c r="EH108" i="16"/>
  <c r="Q44" i="2"/>
  <c r="EG139" i="15"/>
  <c r="EH139" i="15"/>
  <c r="EH111" i="16"/>
  <c r="EI115" i="16"/>
  <c r="EI112" i="16"/>
  <c r="EH112" i="16"/>
  <c r="EI106" i="16"/>
  <c r="EI107" i="16"/>
  <c r="EH115" i="16"/>
  <c r="EI109" i="16"/>
  <c r="EI121" i="16"/>
  <c r="EI104" i="16"/>
  <c r="EG251" i="15"/>
  <c r="EG91" i="15"/>
  <c r="R40" i="11"/>
  <c r="R37" i="2" s="1"/>
  <c r="Q48" i="2"/>
  <c r="Q39" i="2"/>
  <c r="Q57" i="11"/>
  <c r="Q38" i="2" s="1"/>
  <c r="Q40" i="11"/>
  <c r="Q37" i="2" s="1"/>
  <c r="EH175" i="16"/>
  <c r="EH104" i="16"/>
  <c r="EI78" i="15"/>
  <c r="EH78" i="15"/>
  <c r="EH79" i="15" s="1"/>
  <c r="EH81" i="15" s="1"/>
  <c r="EI94" i="15"/>
  <c r="EH94" i="15"/>
  <c r="EH95" i="15" s="1"/>
  <c r="EH97" i="15" s="1"/>
  <c r="EI95" i="15" l="1"/>
  <c r="EI97" i="15" s="1"/>
  <c r="CQ286" i="15"/>
  <c r="CQ287" i="15" s="1"/>
  <c r="CQ289" i="15" s="1"/>
  <c r="CW286" i="15"/>
  <c r="CW287" i="15" s="1"/>
  <c r="CW289" i="15" s="1"/>
  <c r="DC286" i="15"/>
  <c r="DC287" i="15" s="1"/>
  <c r="DC289" i="15" s="1"/>
  <c r="DC34" i="15" s="1"/>
  <c r="DI286" i="15"/>
  <c r="EI79" i="15"/>
  <c r="EI81" i="15" s="1"/>
  <c r="EI18" i="15" s="1"/>
  <c r="EL122" i="16"/>
  <c r="EJ188" i="16"/>
  <c r="EL104" i="16"/>
  <c r="EL121" i="16"/>
  <c r="EL107" i="16"/>
  <c r="EL109" i="16"/>
  <c r="EJ181" i="16"/>
  <c r="EL101" i="16"/>
  <c r="DE122" i="16"/>
  <c r="CT122" i="16"/>
  <c r="EJ122" i="16"/>
  <c r="EJ46" i="15"/>
  <c r="EJ118" i="16"/>
  <c r="EL171" i="16"/>
  <c r="EJ251" i="15"/>
  <c r="EK110" i="16"/>
  <c r="EK116" i="16"/>
  <c r="EK117" i="16"/>
  <c r="CP270" i="15"/>
  <c r="CP271" i="15" s="1"/>
  <c r="CP273" i="15" s="1"/>
  <c r="CP276" i="15" s="1"/>
  <c r="EJ94" i="15"/>
  <c r="EJ286" i="15"/>
  <c r="EJ287" i="15" s="1"/>
  <c r="EJ107" i="15"/>
  <c r="EJ270" i="15"/>
  <c r="EJ267" i="15"/>
  <c r="EK115" i="16"/>
  <c r="EJ43" i="15"/>
  <c r="EK121" i="16"/>
  <c r="EJ139" i="15"/>
  <c r="EK118" i="16"/>
  <c r="EK114" i="16"/>
  <c r="EJ119" i="16"/>
  <c r="EL123" i="16"/>
  <c r="EL108" i="16"/>
  <c r="DI287" i="15"/>
  <c r="DI289" i="15" s="1"/>
  <c r="DI34" i="15" s="1"/>
  <c r="CO270" i="15"/>
  <c r="CO271" i="15" s="1"/>
  <c r="CO273" i="15" s="1"/>
  <c r="CO276" i="15" s="1"/>
  <c r="EH255" i="15"/>
  <c r="EH257" i="15" s="1"/>
  <c r="EH29" i="15" s="1"/>
  <c r="EL195" i="16"/>
  <c r="EJ114" i="16"/>
  <c r="CR286" i="15"/>
  <c r="CR287" i="15" s="1"/>
  <c r="CR289" i="15" s="1"/>
  <c r="CX286" i="15"/>
  <c r="CX287" i="15" s="1"/>
  <c r="CX289" i="15" s="1"/>
  <c r="DD286" i="15"/>
  <c r="DD287" i="15" s="1"/>
  <c r="DD289" i="15" s="1"/>
  <c r="DJ286" i="15"/>
  <c r="DJ287" i="15" s="1"/>
  <c r="DJ289" i="15" s="1"/>
  <c r="CY286" i="15"/>
  <c r="CY287" i="15" s="1"/>
  <c r="CY289" i="15" s="1"/>
  <c r="DE286" i="15"/>
  <c r="DE287" i="15" s="1"/>
  <c r="DE289" i="15" s="1"/>
  <c r="DK286" i="15"/>
  <c r="DK287" i="15" s="1"/>
  <c r="DK289" i="15" s="1"/>
  <c r="EL115" i="16"/>
  <c r="EL106" i="16"/>
  <c r="EL120" i="16"/>
  <c r="EL110" i="16"/>
  <c r="EI218" i="16"/>
  <c r="CT286" i="15"/>
  <c r="CT287" i="15" s="1"/>
  <c r="CT289" i="15" s="1"/>
  <c r="CZ286" i="15"/>
  <c r="CZ287" i="15" s="1"/>
  <c r="CZ289" i="15" s="1"/>
  <c r="DF286" i="15"/>
  <c r="DF287" i="15" s="1"/>
  <c r="DF289" i="15" s="1"/>
  <c r="EJ218" i="16"/>
  <c r="EL118" i="16"/>
  <c r="EL105" i="16"/>
  <c r="CO286" i="15"/>
  <c r="CO287" i="15" s="1"/>
  <c r="CO289" i="15" s="1"/>
  <c r="CU286" i="15"/>
  <c r="CU287" i="15" s="1"/>
  <c r="CU289" i="15" s="1"/>
  <c r="DA286" i="15"/>
  <c r="DA287" i="15" s="1"/>
  <c r="DA289" i="15" s="1"/>
  <c r="DG286" i="15"/>
  <c r="DG287" i="15" s="1"/>
  <c r="DG289" i="15" s="1"/>
  <c r="EI120" i="16"/>
  <c r="EJ120" i="16"/>
  <c r="EL113" i="16"/>
  <c r="CP286" i="15"/>
  <c r="CP287" i="15" s="1"/>
  <c r="CP289" i="15" s="1"/>
  <c r="CV286" i="15"/>
  <c r="CV287" i="15" s="1"/>
  <c r="CV289" i="15" s="1"/>
  <c r="DB286" i="15"/>
  <c r="DB287" i="15" s="1"/>
  <c r="DB289" i="15" s="1"/>
  <c r="DH286" i="15"/>
  <c r="DH287" i="15" s="1"/>
  <c r="DH289" i="15" s="1"/>
  <c r="EL117" i="16"/>
  <c r="EL114" i="16"/>
  <c r="CU270" i="15"/>
  <c r="CU271" i="15" s="1"/>
  <c r="CU273" i="15" s="1"/>
  <c r="CU276" i="15" s="1"/>
  <c r="EK78" i="15"/>
  <c r="EK79" i="15" s="1"/>
  <c r="EK81" i="15" s="1"/>
  <c r="EI46" i="15"/>
  <c r="EI47" i="15" s="1"/>
  <c r="EI49" i="15" s="1"/>
  <c r="EI16" i="15" s="1"/>
  <c r="EL218" i="16"/>
  <c r="EH218" i="16"/>
  <c r="EJ121" i="16"/>
  <c r="EH119" i="16"/>
  <c r="EH120" i="16"/>
  <c r="EH114" i="16"/>
  <c r="EH122" i="16"/>
  <c r="EH113" i="16"/>
  <c r="EH118" i="16"/>
  <c r="EK110" i="15"/>
  <c r="EK111" i="15" s="1"/>
  <c r="EK113" i="15" s="1"/>
  <c r="EK142" i="15"/>
  <c r="EK143" i="15" s="1"/>
  <c r="EK145" i="15" s="1"/>
  <c r="EK286" i="15"/>
  <c r="EK287" i="15" s="1"/>
  <c r="EK289" i="15" s="1"/>
  <c r="EK62" i="15"/>
  <c r="EK63" i="15" s="1"/>
  <c r="EK65" i="15" s="1"/>
  <c r="EK94" i="15"/>
  <c r="EK95" i="15" s="1"/>
  <c r="EK97" i="15" s="1"/>
  <c r="EK254" i="15"/>
  <c r="EK255" i="15" s="1"/>
  <c r="EK257" i="15" s="1"/>
  <c r="EK29" i="15" s="1"/>
  <c r="EK270" i="15"/>
  <c r="EK271" i="15" s="1"/>
  <c r="EK273" i="15" s="1"/>
  <c r="EK46" i="15"/>
  <c r="EK47" i="15" s="1"/>
  <c r="EK49" i="15" s="1"/>
  <c r="EK16" i="15" s="1"/>
  <c r="EI110" i="15"/>
  <c r="EI111" i="15" s="1"/>
  <c r="EI113" i="15" s="1"/>
  <c r="EG110" i="15"/>
  <c r="EG111" i="15" s="1"/>
  <c r="EI142" i="15"/>
  <c r="EI143" i="15" s="1"/>
  <c r="EI145" i="15" s="1"/>
  <c r="EI148" i="15" s="1"/>
  <c r="EH142" i="15"/>
  <c r="EH143" i="15" s="1"/>
  <c r="EH145" i="15" s="1"/>
  <c r="EI286" i="15"/>
  <c r="EI287" i="15" s="1"/>
  <c r="EI289" i="15" s="1"/>
  <c r="EI292" i="15" s="1"/>
  <c r="EH286" i="15"/>
  <c r="EH287" i="15" s="1"/>
  <c r="EH289" i="15" s="1"/>
  <c r="EH34" i="15" s="1"/>
  <c r="EI62" i="15"/>
  <c r="EI63" i="15" s="1"/>
  <c r="EI65" i="15" s="1"/>
  <c r="EI68" i="15" s="1"/>
  <c r="EH62" i="15"/>
  <c r="EH63" i="15" s="1"/>
  <c r="EH65" i="15" s="1"/>
  <c r="EH17" i="15" s="1"/>
  <c r="EI270" i="15"/>
  <c r="EI271" i="15" s="1"/>
  <c r="EI273" i="15" s="1"/>
  <c r="CX270" i="15"/>
  <c r="CX271" i="15" s="1"/>
  <c r="CX273" i="15" s="1"/>
  <c r="CX276" i="15" s="1"/>
  <c r="CS270" i="15"/>
  <c r="CS271" i="15" s="1"/>
  <c r="CS273" i="15" s="1"/>
  <c r="CS276" i="15" s="1"/>
  <c r="EK218" i="16"/>
  <c r="EK191" i="16"/>
  <c r="EK195" i="16" s="1"/>
  <c r="EK171" i="16"/>
  <c r="EJ191" i="16"/>
  <c r="EJ171" i="16"/>
  <c r="EI171" i="16"/>
  <c r="EI191" i="16"/>
  <c r="EH171" i="16"/>
  <c r="EH191" i="16"/>
  <c r="EK120" i="16"/>
  <c r="EK101" i="16"/>
  <c r="CY270" i="15"/>
  <c r="CY271" i="15" s="1"/>
  <c r="CY273" i="15" s="1"/>
  <c r="CY276" i="15" s="1"/>
  <c r="CW270" i="15"/>
  <c r="CW271" i="15" s="1"/>
  <c r="CW273" i="15" s="1"/>
  <c r="CW276" i="15" s="1"/>
  <c r="CV270" i="15"/>
  <c r="CV271" i="15" s="1"/>
  <c r="CV273" i="15" s="1"/>
  <c r="CV276" i="15" s="1"/>
  <c r="CR270" i="15"/>
  <c r="CR271" i="15" s="1"/>
  <c r="CR273" i="15" s="1"/>
  <c r="CR276" i="15" s="1"/>
  <c r="CQ270" i="15"/>
  <c r="CQ271" i="15" s="1"/>
  <c r="CQ273" i="15" s="1"/>
  <c r="CQ276" i="15" s="1"/>
  <c r="CN270" i="15"/>
  <c r="CN271" i="15" s="1"/>
  <c r="CN273" i="15" s="1"/>
  <c r="CN276" i="15" s="1"/>
  <c r="CT270" i="15"/>
  <c r="CT271" i="15" s="1"/>
  <c r="CT273" i="15" s="1"/>
  <c r="CT276" i="15" s="1"/>
  <c r="EH46" i="15"/>
  <c r="EH47" i="15" s="1"/>
  <c r="EH49" i="15" s="1"/>
  <c r="CS286" i="15"/>
  <c r="CS287" i="15" s="1"/>
  <c r="CS289" i="15" s="1"/>
  <c r="CS34" i="15" s="1"/>
  <c r="EJ101" i="16"/>
  <c r="EJ116" i="16"/>
  <c r="EI101" i="16"/>
  <c r="EI116" i="16"/>
  <c r="EH101" i="16"/>
  <c r="EH116" i="16"/>
  <c r="EI255" i="15"/>
  <c r="EI257" i="15" s="1"/>
  <c r="EI260" i="15" s="1"/>
  <c r="CN286" i="15"/>
  <c r="CN287" i="15" s="1"/>
  <c r="CN289" i="15" s="1"/>
  <c r="EJ123" i="16"/>
  <c r="EJ194" i="16"/>
  <c r="EI123" i="16"/>
  <c r="EI194" i="16"/>
  <c r="EH123" i="16"/>
  <c r="EH194" i="16"/>
  <c r="EH195" i="16" s="1"/>
  <c r="EG123" i="16"/>
  <c r="EG194" i="16"/>
  <c r="EF123" i="16"/>
  <c r="EF194" i="16"/>
  <c r="EE123" i="16"/>
  <c r="EE194" i="16"/>
  <c r="ED123" i="16"/>
  <c r="ED194" i="16"/>
  <c r="EC123" i="16"/>
  <c r="EC194" i="16"/>
  <c r="EB123" i="16"/>
  <c r="EB194" i="16"/>
  <c r="EA123" i="16"/>
  <c r="EA194" i="16"/>
  <c r="DZ123" i="16"/>
  <c r="DZ194" i="16"/>
  <c r="DY123" i="16"/>
  <c r="DY194" i="16"/>
  <c r="EI84" i="15"/>
  <c r="EI24" i="15"/>
  <c r="W22" i="2"/>
  <c r="U22" i="2"/>
  <c r="U12" i="2"/>
  <c r="W12" i="2"/>
  <c r="EI276" i="15"/>
  <c r="EI30" i="15"/>
  <c r="W13" i="2"/>
  <c r="U13" i="2"/>
  <c r="W18" i="2"/>
  <c r="U18" i="2"/>
  <c r="U30" i="2"/>
  <c r="W11" i="2"/>
  <c r="U11" i="2"/>
  <c r="EH270" i="15"/>
  <c r="EH271" i="15" s="1"/>
  <c r="EH273" i="15" s="1"/>
  <c r="EG286" i="15"/>
  <c r="EG62" i="15"/>
  <c r="EG59" i="15"/>
  <c r="EG94" i="15"/>
  <c r="EG95" i="15" s="1"/>
  <c r="EG270" i="15"/>
  <c r="EG271" i="15" s="1"/>
  <c r="EG78" i="15"/>
  <c r="EH110" i="15"/>
  <c r="EG46" i="15"/>
  <c r="EG142" i="15"/>
  <c r="EG254" i="15"/>
  <c r="R36" i="2"/>
  <c r="R47" i="2" s="1"/>
  <c r="R53" i="2" s="1"/>
  <c r="S36" i="2"/>
  <c r="S47" i="2" s="1"/>
  <c r="S53" i="2" s="1"/>
  <c r="EI19" i="15"/>
  <c r="EI100" i="15"/>
  <c r="EH100" i="15"/>
  <c r="EH19" i="15"/>
  <c r="EH18" i="15"/>
  <c r="EH84" i="15"/>
  <c r="Q36" i="2"/>
  <c r="Q47" i="2" s="1"/>
  <c r="Q53" i="2" s="1"/>
  <c r="P57" i="11"/>
  <c r="P38" i="2" s="1"/>
  <c r="P44" i="2"/>
  <c r="P48" i="2"/>
  <c r="P40" i="11"/>
  <c r="P37" i="2" s="1"/>
  <c r="P39" i="2"/>
  <c r="CW34" i="15" l="1"/>
  <c r="CW292" i="15"/>
  <c r="CQ34" i="15"/>
  <c r="CQ292" i="15"/>
  <c r="EH260" i="15"/>
  <c r="DI292" i="15"/>
  <c r="EI29" i="15"/>
  <c r="EJ289" i="15"/>
  <c r="EJ292" i="15" s="1"/>
  <c r="EJ62" i="15"/>
  <c r="DC292" i="15"/>
  <c r="EJ271" i="15"/>
  <c r="EJ254" i="15"/>
  <c r="EJ110" i="15"/>
  <c r="EH292" i="15"/>
  <c r="EJ95" i="15"/>
  <c r="EJ78" i="15"/>
  <c r="EI34" i="15"/>
  <c r="EJ142" i="15"/>
  <c r="EJ47" i="15"/>
  <c r="EL124" i="16"/>
  <c r="DJ34" i="15"/>
  <c r="DJ292" i="15"/>
  <c r="CR34" i="15"/>
  <c r="CR292" i="15"/>
  <c r="EI52" i="15"/>
  <c r="EI195" i="16"/>
  <c r="EI124" i="16" s="1"/>
  <c r="EJ195" i="16"/>
  <c r="EJ55" i="16" s="1"/>
  <c r="EI22" i="15"/>
  <c r="CS292" i="15"/>
  <c r="CZ34" i="15"/>
  <c r="CZ292" i="15"/>
  <c r="EI17" i="15"/>
  <c r="DE34" i="15"/>
  <c r="DE292" i="15"/>
  <c r="CY34" i="15"/>
  <c r="CY292" i="15"/>
  <c r="CX34" i="15"/>
  <c r="CX292" i="15"/>
  <c r="DD34" i="15"/>
  <c r="DD292" i="15"/>
  <c r="EF107" i="15"/>
  <c r="EH68" i="15"/>
  <c r="EK52" i="15"/>
  <c r="EK260" i="15"/>
  <c r="EF43" i="15"/>
  <c r="DB34" i="15"/>
  <c r="DB292" i="15"/>
  <c r="DG34" i="15"/>
  <c r="DG292" i="15"/>
  <c r="DF292" i="15"/>
  <c r="DF34" i="15"/>
  <c r="CV34" i="15"/>
  <c r="CV292" i="15"/>
  <c r="DA34" i="15"/>
  <c r="DA292" i="15"/>
  <c r="CP34" i="15"/>
  <c r="CP292" i="15"/>
  <c r="CU34" i="15"/>
  <c r="CU292" i="15"/>
  <c r="CT292" i="15"/>
  <c r="CT34" i="15"/>
  <c r="CO34" i="15"/>
  <c r="CO292" i="15"/>
  <c r="DH34" i="15"/>
  <c r="DH292" i="15"/>
  <c r="EF59" i="15"/>
  <c r="EF91" i="15"/>
  <c r="EF283" i="15"/>
  <c r="EG119" i="16"/>
  <c r="DK292" i="15"/>
  <c r="DK34" i="15"/>
  <c r="EF75" i="15"/>
  <c r="EF267" i="15"/>
  <c r="EF139" i="15"/>
  <c r="EK18" i="15"/>
  <c r="EK84" i="15"/>
  <c r="EK20" i="15"/>
  <c r="EK116" i="15"/>
  <c r="EK148" i="15"/>
  <c r="EK22" i="15"/>
  <c r="EK292" i="15"/>
  <c r="EK34" i="15"/>
  <c r="EK17" i="15"/>
  <c r="EK68" i="15"/>
  <c r="EK19" i="15"/>
  <c r="EK100" i="15"/>
  <c r="EK30" i="15"/>
  <c r="EK276" i="15"/>
  <c r="EI20" i="15"/>
  <c r="EI116" i="15"/>
  <c r="EG190" i="16"/>
  <c r="EG182" i="16"/>
  <c r="EG187" i="16"/>
  <c r="EL55" i="16"/>
  <c r="EH124" i="16"/>
  <c r="EK26" i="15"/>
  <c r="EK21" i="15"/>
  <c r="EK27" i="15"/>
  <c r="EK25" i="15"/>
  <c r="EK28" i="15"/>
  <c r="EI26" i="15"/>
  <c r="EI21" i="15"/>
  <c r="CN292" i="15"/>
  <c r="CN34" i="15"/>
  <c r="EI27" i="15"/>
  <c r="EH55" i="16"/>
  <c r="EK124" i="16"/>
  <c r="EK55" i="16"/>
  <c r="EF251" i="15"/>
  <c r="EG287" i="15"/>
  <c r="EG63" i="15"/>
  <c r="EG79" i="15"/>
  <c r="EG143" i="15"/>
  <c r="EG255" i="15"/>
  <c r="EH276" i="15"/>
  <c r="EH30" i="15"/>
  <c r="EH111" i="15"/>
  <c r="EH113" i="15" s="1"/>
  <c r="EG47" i="15"/>
  <c r="EG49" i="15" s="1"/>
  <c r="U10" i="2"/>
  <c r="W10" i="2"/>
  <c r="EG113" i="15"/>
  <c r="EG97" i="15"/>
  <c r="EH22" i="15"/>
  <c r="EH148" i="15"/>
  <c r="EG273" i="15"/>
  <c r="EG28" i="15"/>
  <c r="P36" i="2"/>
  <c r="P47" i="2" s="1"/>
  <c r="P53" i="2" s="1"/>
  <c r="EH16" i="15"/>
  <c r="EH52" i="15"/>
  <c r="EH24" i="15"/>
  <c r="EG111" i="16"/>
  <c r="EG122" i="16"/>
  <c r="EG105" i="16"/>
  <c r="EG116" i="16"/>
  <c r="EF62" i="15"/>
  <c r="EF110" i="15"/>
  <c r="EF142" i="15"/>
  <c r="EF78" i="15"/>
  <c r="EF286" i="15"/>
  <c r="EF270" i="15"/>
  <c r="EF94" i="15"/>
  <c r="EF254" i="15"/>
  <c r="EF46" i="15"/>
  <c r="EF180" i="16"/>
  <c r="EF188" i="16"/>
  <c r="EF187" i="16"/>
  <c r="EJ255" i="15" l="1"/>
  <c r="EJ27" i="15"/>
  <c r="EJ97" i="15"/>
  <c r="EJ79" i="15"/>
  <c r="EJ25" i="15"/>
  <c r="EF63" i="15"/>
  <c r="EF65" i="15" s="1"/>
  <c r="EF68" i="15" s="1"/>
  <c r="EJ49" i="15"/>
  <c r="EJ63" i="15"/>
  <c r="EE139" i="15"/>
  <c r="EF95" i="15"/>
  <c r="EF97" i="15" s="1"/>
  <c r="EF19" i="15" s="1"/>
  <c r="EJ124" i="16"/>
  <c r="EJ111" i="15"/>
  <c r="EJ273" i="15"/>
  <c r="EF111" i="15"/>
  <c r="EF113" i="15" s="1"/>
  <c r="EJ143" i="15"/>
  <c r="EJ34" i="15"/>
  <c r="EI55" i="16"/>
  <c r="EF143" i="15"/>
  <c r="EF145" i="15" s="1"/>
  <c r="EF148" i="15" s="1"/>
  <c r="EF47" i="15"/>
  <c r="EF49" i="15" s="1"/>
  <c r="EF16" i="15" s="1"/>
  <c r="EF287" i="15"/>
  <c r="EF289" i="15" s="1"/>
  <c r="EF292" i="15" s="1"/>
  <c r="ED43" i="15"/>
  <c r="ED91" i="15"/>
  <c r="EF79" i="15"/>
  <c r="EF81" i="15" s="1"/>
  <c r="EF84" i="15" s="1"/>
  <c r="ED251" i="15"/>
  <c r="ED267" i="15"/>
  <c r="ED107" i="15"/>
  <c r="EE267" i="15"/>
  <c r="EF271" i="15"/>
  <c r="EF273" i="15" s="1"/>
  <c r="EF30" i="15" s="1"/>
  <c r="EG107" i="16"/>
  <c r="EG108" i="16"/>
  <c r="ED59" i="15"/>
  <c r="EE91" i="15"/>
  <c r="EE43" i="15"/>
  <c r="ED75" i="15"/>
  <c r="EE283" i="15"/>
  <c r="EE75" i="15"/>
  <c r="EG110" i="16"/>
  <c r="EE107" i="15"/>
  <c r="EG192" i="16"/>
  <c r="EG191" i="16"/>
  <c r="EG185" i="16"/>
  <c r="EG179" i="16"/>
  <c r="EG181" i="16"/>
  <c r="EG180" i="16"/>
  <c r="EG193" i="16"/>
  <c r="EG186" i="16"/>
  <c r="EG184" i="16"/>
  <c r="EG189" i="16"/>
  <c r="EG176" i="16"/>
  <c r="EG178" i="16"/>
  <c r="EG188" i="16"/>
  <c r="EG177" i="16"/>
  <c r="EG183" i="16"/>
  <c r="EG218" i="16"/>
  <c r="EG106" i="16"/>
  <c r="EK24" i="15"/>
  <c r="EK8" i="15" s="1"/>
  <c r="EK10" i="15" s="1"/>
  <c r="ED139" i="15"/>
  <c r="EG120" i="16"/>
  <c r="EI23" i="15"/>
  <c r="EI28" i="15"/>
  <c r="EI25" i="15"/>
  <c r="EG109" i="16"/>
  <c r="EG171" i="16"/>
  <c r="EG101" i="16"/>
  <c r="ED283" i="15"/>
  <c r="EG113" i="16"/>
  <c r="EG115" i="16"/>
  <c r="EG117" i="16"/>
  <c r="EG114" i="16"/>
  <c r="EE251" i="15"/>
  <c r="EG276" i="15"/>
  <c r="EG30" i="15"/>
  <c r="EG118" i="16"/>
  <c r="EF255" i="15"/>
  <c r="EF257" i="15" s="1"/>
  <c r="EG81" i="15"/>
  <c r="EG84" i="15" s="1"/>
  <c r="EG145" i="15"/>
  <c r="EG22" i="15" s="1"/>
  <c r="EG121" i="16"/>
  <c r="EG112" i="16"/>
  <c r="EG289" i="15"/>
  <c r="EG65" i="15"/>
  <c r="EG257" i="15"/>
  <c r="EH20" i="15"/>
  <c r="EH116" i="15"/>
  <c r="EF116" i="16"/>
  <c r="EG20" i="15"/>
  <c r="EG116" i="15"/>
  <c r="EG19" i="15"/>
  <c r="EG100" i="15"/>
  <c r="EH28" i="15"/>
  <c r="EG16" i="15"/>
  <c r="EG52" i="15"/>
  <c r="U21" i="2"/>
  <c r="W21" i="2"/>
  <c r="EG27" i="15"/>
  <c r="EG21" i="15"/>
  <c r="EG25" i="15"/>
  <c r="EG26" i="15"/>
  <c r="EE59" i="15"/>
  <c r="EH23" i="15"/>
  <c r="EG175" i="16"/>
  <c r="EG104" i="16"/>
  <c r="EF20" i="15"/>
  <c r="EF116" i="15"/>
  <c r="EF192" i="16"/>
  <c r="EF190" i="16"/>
  <c r="EF191" i="16"/>
  <c r="EF183" i="16"/>
  <c r="EF185" i="16"/>
  <c r="EF179" i="16"/>
  <c r="EF181" i="16"/>
  <c r="EF182" i="16"/>
  <c r="EF109" i="16"/>
  <c r="EF193" i="16"/>
  <c r="EF186" i="16"/>
  <c r="EF184" i="16"/>
  <c r="EF189" i="16"/>
  <c r="EF178" i="16"/>
  <c r="EF117" i="16"/>
  <c r="EF177" i="16"/>
  <c r="ED110" i="15"/>
  <c r="ED270" i="15"/>
  <c r="ED271" i="15" s="1"/>
  <c r="ED273" i="15" s="1"/>
  <c r="ED254" i="15"/>
  <c r="ED286" i="15"/>
  <c r="ED142" i="15"/>
  <c r="ED62" i="15"/>
  <c r="EE46" i="15"/>
  <c r="EE78" i="15"/>
  <c r="EE254" i="15"/>
  <c r="EE62" i="15"/>
  <c r="EE270" i="15"/>
  <c r="EE110" i="15"/>
  <c r="ED94" i="15"/>
  <c r="EE94" i="15"/>
  <c r="EE142" i="15"/>
  <c r="EE286" i="15"/>
  <c r="ED78" i="15"/>
  <c r="ED46" i="15"/>
  <c r="O44" i="2"/>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DW193" i="16"/>
  <c r="DV193" i="16"/>
  <c r="DT193" i="16"/>
  <c r="DS193" i="16"/>
  <c r="DP193" i="16"/>
  <c r="DN193" i="16"/>
  <c r="EC192" i="16"/>
  <c r="EB192" i="16"/>
  <c r="DZ192" i="16"/>
  <c r="DY192" i="16"/>
  <c r="DV192" i="16"/>
  <c r="DT192" i="16"/>
  <c r="DQ192" i="16"/>
  <c r="DP192" i="16"/>
  <c r="DN192" i="16"/>
  <c r="DM192" i="16"/>
  <c r="EF100" i="15" l="1"/>
  <c r="EE287" i="15"/>
  <c r="EE289" i="15" s="1"/>
  <c r="EI8" i="15"/>
  <c r="EF22" i="15"/>
  <c r="ED47" i="15"/>
  <c r="ED49" i="15" s="1"/>
  <c r="ED52" i="15" s="1"/>
  <c r="EE47" i="15"/>
  <c r="EE49" i="15" s="1"/>
  <c r="EE16" i="15" s="1"/>
  <c r="EF52" i="15"/>
  <c r="EF17" i="15"/>
  <c r="EE79" i="15"/>
  <c r="EE81" i="15" s="1"/>
  <c r="EE18" i="15" s="1"/>
  <c r="EJ28" i="15"/>
  <c r="EJ24" i="15"/>
  <c r="EJ113" i="15"/>
  <c r="EJ81" i="15"/>
  <c r="EF34" i="15"/>
  <c r="EJ21" i="15"/>
  <c r="EE95" i="15"/>
  <c r="EE97" i="15" s="1"/>
  <c r="EE19" i="15" s="1"/>
  <c r="EJ26" i="15"/>
  <c r="ED95" i="15"/>
  <c r="ED97" i="15" s="1"/>
  <c r="ED100" i="15" s="1"/>
  <c r="EJ19" i="15"/>
  <c r="EJ100" i="15"/>
  <c r="EE111" i="15"/>
  <c r="EE113" i="15" s="1"/>
  <c r="EE116" i="15" s="1"/>
  <c r="EJ30" i="15"/>
  <c r="EJ276" i="15"/>
  <c r="EE143" i="15"/>
  <c r="EE145" i="15" s="1"/>
  <c r="EE22" i="15" s="1"/>
  <c r="EJ145" i="15"/>
  <c r="EJ16" i="15"/>
  <c r="EJ52" i="15"/>
  <c r="EJ65" i="15"/>
  <c r="ED79" i="15"/>
  <c r="ED81" i="15" s="1"/>
  <c r="ED84" i="15" s="1"/>
  <c r="EJ257" i="15"/>
  <c r="ED255" i="15"/>
  <c r="ED257" i="15" s="1"/>
  <c r="ED260" i="15" s="1"/>
  <c r="EF115" i="16"/>
  <c r="EF107" i="16"/>
  <c r="EF118" i="16"/>
  <c r="EF276" i="15"/>
  <c r="EE271" i="15"/>
  <c r="EE273" i="15" s="1"/>
  <c r="EE276" i="15" s="1"/>
  <c r="ED111" i="15"/>
  <c r="ED113" i="15" s="1"/>
  <c r="ED20" i="15" s="1"/>
  <c r="ED63" i="15"/>
  <c r="ED65" i="15" s="1"/>
  <c r="ED68" i="15" s="1"/>
  <c r="EF18" i="15"/>
  <c r="ED287" i="15"/>
  <c r="ED289" i="15" s="1"/>
  <c r="ED34" i="15" s="1"/>
  <c r="EF120" i="16"/>
  <c r="EF119" i="16"/>
  <c r="EG148" i="15"/>
  <c r="EF121" i="16"/>
  <c r="EG18" i="15"/>
  <c r="EF114" i="16"/>
  <c r="EF113" i="16"/>
  <c r="EG195" i="16"/>
  <c r="EG55" i="16" s="1"/>
  <c r="DX193" i="16"/>
  <c r="DO193" i="16"/>
  <c r="ED192" i="16"/>
  <c r="EF218" i="16"/>
  <c r="ED143" i="15"/>
  <c r="ED145" i="15" s="1"/>
  <c r="ED22" i="15" s="1"/>
  <c r="EI10" i="15"/>
  <c r="EE255" i="15"/>
  <c r="EE257" i="15" s="1"/>
  <c r="EE29" i="15" s="1"/>
  <c r="EF260" i="15"/>
  <c r="EF29" i="15"/>
  <c r="EF112" i="16"/>
  <c r="EF106" i="16"/>
  <c r="EF110" i="16"/>
  <c r="EF171" i="16"/>
  <c r="EF101" i="16"/>
  <c r="EF111" i="16"/>
  <c r="EG34" i="15"/>
  <c r="EG292" i="15"/>
  <c r="EG17" i="15"/>
  <c r="EG68" i="15"/>
  <c r="EG29" i="15"/>
  <c r="EG260" i="15"/>
  <c r="EE63" i="15"/>
  <c r="EE65" i="15" s="1"/>
  <c r="EH27" i="15"/>
  <c r="EH25" i="15"/>
  <c r="EH26" i="15"/>
  <c r="EH21" i="15"/>
  <c r="U27" i="2"/>
  <c r="W27" i="2"/>
  <c r="EF108" i="16"/>
  <c r="EG23" i="15"/>
  <c r="EG24" i="15"/>
  <c r="EF122" i="16"/>
  <c r="EF105" i="16"/>
  <c r="EF176" i="16"/>
  <c r="EF175" i="16"/>
  <c r="EF104" i="16"/>
  <c r="ED116" i="15"/>
  <c r="EE292" i="15"/>
  <c r="EE34" i="15"/>
  <c r="DW122" i="16"/>
  <c r="ED121" i="16"/>
  <c r="DN121" i="16"/>
  <c r="DT121" i="16"/>
  <c r="DX121" i="16"/>
  <c r="DN122" i="16"/>
  <c r="DP121" i="16"/>
  <c r="DR122" i="16"/>
  <c r="DQ121" i="16"/>
  <c r="DU121" i="16"/>
  <c r="EC121" i="16"/>
  <c r="DO122" i="16"/>
  <c r="DR121" i="16"/>
  <c r="DZ121" i="16"/>
  <c r="DT122" i="16"/>
  <c r="DX122" i="16"/>
  <c r="DS122" i="16"/>
  <c r="DY121" i="16"/>
  <c r="DR192" i="16"/>
  <c r="DV122" i="16"/>
  <c r="DU192" i="16"/>
  <c r="O57" i="11"/>
  <c r="O38" i="2" s="1"/>
  <c r="ED292" i="15"/>
  <c r="O39" i="2"/>
  <c r="ED16" i="15"/>
  <c r="DO121" i="16"/>
  <c r="DO192" i="16"/>
  <c r="DS121" i="16"/>
  <c r="DS192" i="16"/>
  <c r="DW121" i="16"/>
  <c r="DW192" i="16"/>
  <c r="EA121" i="16"/>
  <c r="EA192" i="16"/>
  <c r="DM122" i="16"/>
  <c r="DM193" i="16"/>
  <c r="DQ122" i="16"/>
  <c r="DQ193" i="16"/>
  <c r="DU122" i="16"/>
  <c r="DU193" i="16"/>
  <c r="DV121" i="16"/>
  <c r="DP122" i="16"/>
  <c r="DX192" i="16"/>
  <c r="DR193" i="16"/>
  <c r="DM121" i="16"/>
  <c r="O40" i="11"/>
  <c r="O37" i="2" s="1"/>
  <c r="EB121" i="16"/>
  <c r="O48" i="2"/>
  <c r="ED276" i="15"/>
  <c r="ED30" i="15"/>
  <c r="ED19" i="15" l="1"/>
  <c r="EE52" i="15"/>
  <c r="EH8" i="15"/>
  <c r="EH10" i="15" s="1"/>
  <c r="EG8" i="15"/>
  <c r="EG10" i="15" s="1"/>
  <c r="EE84" i="15"/>
  <c r="EE148" i="15"/>
  <c r="EE30" i="15"/>
  <c r="EE100" i="15"/>
  <c r="EE20" i="15"/>
  <c r="ED29" i="15"/>
  <c r="EJ116" i="15"/>
  <c r="EJ20" i="15"/>
  <c r="EJ29" i="15"/>
  <c r="EJ260" i="15"/>
  <c r="EJ17" i="15"/>
  <c r="EJ68" i="15"/>
  <c r="ED18" i="15"/>
  <c r="EJ148" i="15"/>
  <c r="EJ22" i="15"/>
  <c r="EJ18" i="15"/>
  <c r="EJ84" i="15"/>
  <c r="ED148" i="15"/>
  <c r="ED17" i="15"/>
  <c r="EG124" i="16"/>
  <c r="EE260" i="15"/>
  <c r="EF195" i="16"/>
  <c r="EF124" i="16" s="1"/>
  <c r="EF55" i="16"/>
  <c r="EE17" i="15"/>
  <c r="EE68" i="15"/>
  <c r="EF21" i="15"/>
  <c r="EF25" i="15"/>
  <c r="EF26" i="15"/>
  <c r="EF28" i="15"/>
  <c r="EF23" i="15"/>
  <c r="EF24" i="15"/>
  <c r="EF27" i="15"/>
  <c r="ED27" i="15"/>
  <c r="O36" i="2"/>
  <c r="O47" i="2" s="1"/>
  <c r="O53" i="2" s="1"/>
  <c r="EJ8" i="15" l="1"/>
  <c r="EJ10" i="15" s="1"/>
  <c r="EF8" i="15"/>
  <c r="EF10" i="15" s="1"/>
  <c r="EE28" i="15"/>
  <c r="ED28" i="15"/>
  <c r="ED26" i="15"/>
  <c r="ED24" i="15"/>
  <c r="EE21" i="15"/>
  <c r="EE23" i="15"/>
  <c r="EE26" i="15"/>
  <c r="ED25" i="15"/>
  <c r="ED23" i="15"/>
  <c r="ED21" i="15"/>
  <c r="EE27" i="15"/>
  <c r="EE24" i="15"/>
  <c r="EE25" i="15"/>
  <c r="EC28" i="15"/>
  <c r="EC27" i="15"/>
  <c r="EC26" i="15"/>
  <c r="EC25" i="15"/>
  <c r="EC24" i="15"/>
  <c r="EC23" i="15"/>
  <c r="EC21" i="15"/>
  <c r="ED8" i="15" l="1"/>
  <c r="EE8" i="15"/>
  <c r="EE218" i="16"/>
  <c r="EE108" i="16"/>
  <c r="EE119" i="16"/>
  <c r="EE109" i="16"/>
  <c r="EE101" i="16"/>
  <c r="EE171" i="16"/>
  <c r="EE10" i="15"/>
  <c r="EE120" i="16"/>
  <c r="EE113" i="16"/>
  <c r="EE112" i="16"/>
  <c r="EE116" i="16"/>
  <c r="EC254" i="15"/>
  <c r="EE105" i="16"/>
  <c r="EE117" i="16"/>
  <c r="EE107" i="16"/>
  <c r="EE111" i="16"/>
  <c r="EE115" i="16"/>
  <c r="EE106" i="16"/>
  <c r="EE110" i="16"/>
  <c r="EE114" i="16"/>
  <c r="EE118" i="16"/>
  <c r="EE178" i="16"/>
  <c r="EE186" i="16"/>
  <c r="EE179" i="16"/>
  <c r="EE187" i="16"/>
  <c r="EE182" i="16"/>
  <c r="EE190" i="16"/>
  <c r="EE183" i="16"/>
  <c r="EE191" i="16"/>
  <c r="EE193" i="16"/>
  <c r="EE122" i="16"/>
  <c r="EE176" i="16"/>
  <c r="EE180" i="16"/>
  <c r="EE184" i="16"/>
  <c r="EE188" i="16"/>
  <c r="EE192" i="16"/>
  <c r="EC286" i="15"/>
  <c r="EE175" i="16"/>
  <c r="EE121" i="16"/>
  <c r="EE177" i="16"/>
  <c r="EE181" i="16"/>
  <c r="EE185" i="16"/>
  <c r="EE189" i="16"/>
  <c r="EC75" i="15"/>
  <c r="EC283" i="15"/>
  <c r="EC91" i="15"/>
  <c r="EC139" i="15"/>
  <c r="EC43" i="15"/>
  <c r="EC46" i="15"/>
  <c r="EC110" i="15"/>
  <c r="EE104" i="16"/>
  <c r="EC142" i="15"/>
  <c r="EC251" i="15"/>
  <c r="EC59" i="15"/>
  <c r="EC94" i="15"/>
  <c r="EC107" i="15"/>
  <c r="EC62" i="15"/>
  <c r="EC267" i="15"/>
  <c r="EC270" i="15"/>
  <c r="EC78" i="15"/>
  <c r="EE195" i="16" l="1"/>
  <c r="EE124" i="16" s="1"/>
  <c r="EE55" i="16"/>
  <c r="EC287" i="15"/>
  <c r="EC289" i="15" s="1"/>
  <c r="EC255" i="15"/>
  <c r="EC257" i="15" s="1"/>
  <c r="EC95" i="15"/>
  <c r="EC97" i="15" s="1"/>
  <c r="EC143" i="15"/>
  <c r="EC145" i="15" s="1"/>
  <c r="EC111" i="15"/>
  <c r="EC113" i="15" s="1"/>
  <c r="EC79" i="15"/>
  <c r="EC81" i="15" s="1"/>
  <c r="EC18" i="15" s="1"/>
  <c r="EC271" i="15"/>
  <c r="EC273" i="15" s="1"/>
  <c r="EC47" i="15"/>
  <c r="EC49" i="15" s="1"/>
  <c r="EC63" i="15"/>
  <c r="EC65" i="15" s="1"/>
  <c r="N44" i="2"/>
  <c r="ED218" i="16" l="1"/>
  <c r="ED171" i="16"/>
  <c r="ED101" i="16"/>
  <c r="ED119" i="16"/>
  <c r="EC52" i="15"/>
  <c r="EC16" i="15"/>
  <c r="EC292" i="15"/>
  <c r="EC34" i="15"/>
  <c r="EC260" i="15"/>
  <c r="EC29" i="15"/>
  <c r="EC148" i="15"/>
  <c r="EC22" i="15"/>
  <c r="EC19" i="15"/>
  <c r="EC100" i="15"/>
  <c r="EC20" i="15"/>
  <c r="EC116" i="15"/>
  <c r="EC84" i="15"/>
  <c r="ED116" i="16"/>
  <c r="ED10" i="15"/>
  <c r="ED193" i="16"/>
  <c r="ED122" i="16"/>
  <c r="EC276" i="15"/>
  <c r="EC30" i="15"/>
  <c r="N57" i="11"/>
  <c r="N38" i="2" s="1"/>
  <c r="N48" i="2"/>
  <c r="ED104" i="16"/>
  <c r="EC68" i="15"/>
  <c r="EC17" i="15"/>
  <c r="N40" i="11"/>
  <c r="N37" i="2" s="1"/>
  <c r="ED179" i="16"/>
  <c r="ED187" i="16"/>
  <c r="ED191" i="16"/>
  <c r="ED108" i="16"/>
  <c r="ED176" i="16"/>
  <c r="ED180" i="16"/>
  <c r="ED184" i="16"/>
  <c r="ED188" i="16"/>
  <c r="ED175" i="16"/>
  <c r="ED183" i="16"/>
  <c r="N39" i="2"/>
  <c r="ED112" i="16"/>
  <c r="ED177" i="16"/>
  <c r="ED181" i="16"/>
  <c r="ED185" i="16"/>
  <c r="ED189" i="16"/>
  <c r="ED120" i="16"/>
  <c r="ED178" i="16"/>
  <c r="ED182" i="16"/>
  <c r="ED186" i="16"/>
  <c r="ED190" i="16"/>
  <c r="ED106" i="16"/>
  <c r="ED110" i="16"/>
  <c r="ED114" i="16"/>
  <c r="ED118" i="16"/>
  <c r="ED107" i="16"/>
  <c r="ED111" i="16"/>
  <c r="ED115" i="16"/>
  <c r="ED105" i="16"/>
  <c r="ED113" i="16"/>
  <c r="ED109" i="16"/>
  <c r="ED117" i="16"/>
  <c r="ED195" i="16" l="1"/>
  <c r="ED55" i="16"/>
  <c r="N36" i="2"/>
  <c r="N47" i="2" s="1"/>
  <c r="N53" i="2" s="1"/>
  <c r="EB28" i="15"/>
  <c r="EB27" i="15"/>
  <c r="EB26" i="15"/>
  <c r="EB25" i="15"/>
  <c r="EB24" i="15"/>
  <c r="EB23" i="15"/>
  <c r="EB21" i="15"/>
  <c r="EC191" i="16"/>
  <c r="EC190" i="16"/>
  <c r="EC188" i="16"/>
  <c r="EC186" i="16"/>
  <c r="EC184" i="16"/>
  <c r="EC183" i="16"/>
  <c r="EC182" i="16"/>
  <c r="EC181" i="16"/>
  <c r="EC180" i="16"/>
  <c r="EC179" i="16"/>
  <c r="EC178" i="16"/>
  <c r="EC177" i="16"/>
  <c r="EC176" i="16"/>
  <c r="EA28" i="15"/>
  <c r="EA27" i="15"/>
  <c r="EA26" i="15"/>
  <c r="EA25" i="15"/>
  <c r="EA24" i="15"/>
  <c r="EA23" i="15"/>
  <c r="EA21" i="15"/>
  <c r="EB191" i="16"/>
  <c r="EB190" i="16"/>
  <c r="EB189" i="16"/>
  <c r="EB188" i="16"/>
  <c r="EB187" i="16"/>
  <c r="EB186" i="16"/>
  <c r="EB185" i="16"/>
  <c r="EB184" i="16"/>
  <c r="EB183" i="16"/>
  <c r="EB182" i="16"/>
  <c r="EB181" i="16"/>
  <c r="EB180" i="16"/>
  <c r="EB179" i="16"/>
  <c r="EB178" i="16"/>
  <c r="EB177" i="16"/>
  <c r="EB176" i="16"/>
  <c r="DZ28" i="15"/>
  <c r="DZ27" i="15"/>
  <c r="DZ26" i="15"/>
  <c r="DZ25" i="15"/>
  <c r="DZ24" i="15"/>
  <c r="DZ23" i="15"/>
  <c r="DZ21" i="15"/>
  <c r="U56" i="2"/>
  <c r="EA101" i="16" l="1"/>
  <c r="EC101" i="16"/>
  <c r="EA119" i="16"/>
  <c r="EC119" i="16"/>
  <c r="EC218" i="16"/>
  <c r="EC171" i="16"/>
  <c r="EA218" i="16"/>
  <c r="ED124" i="16"/>
  <c r="EB218" i="16"/>
  <c r="EB171" i="16"/>
  <c r="EB119" i="16"/>
  <c r="EB101" i="16"/>
  <c r="EA171" i="16"/>
  <c r="M44" i="2"/>
  <c r="EC175" i="16"/>
  <c r="EB175" i="16"/>
  <c r="EA193" i="16"/>
  <c r="EA122" i="16"/>
  <c r="EB193" i="16"/>
  <c r="EB122" i="16"/>
  <c r="EC193" i="16"/>
  <c r="EC122" i="16"/>
  <c r="EA142" i="15"/>
  <c r="EA175" i="16"/>
  <c r="EA183" i="16"/>
  <c r="EA187" i="16"/>
  <c r="EA176" i="16"/>
  <c r="EA177" i="16"/>
  <c r="EA181" i="16"/>
  <c r="EA185" i="16"/>
  <c r="EA189" i="16"/>
  <c r="M39" i="2"/>
  <c r="EA179" i="16"/>
  <c r="EA191" i="16"/>
  <c r="EA180" i="16"/>
  <c r="EA184" i="16"/>
  <c r="EA188" i="16"/>
  <c r="EA178" i="16"/>
  <c r="EA182" i="16"/>
  <c r="EA186" i="16"/>
  <c r="EA190" i="16"/>
  <c r="DZ78" i="15"/>
  <c r="L44" i="2"/>
  <c r="EB78" i="15"/>
  <c r="EC104" i="16"/>
  <c r="EC120" i="16"/>
  <c r="EB108" i="16"/>
  <c r="EC116" i="16"/>
  <c r="EB46" i="15"/>
  <c r="EB110" i="15"/>
  <c r="EC115" i="16"/>
  <c r="EB75" i="15"/>
  <c r="M57" i="11"/>
  <c r="M38" i="2" s="1"/>
  <c r="M48" i="2"/>
  <c r="EC107" i="16"/>
  <c r="EC111" i="16"/>
  <c r="EC108" i="16"/>
  <c r="EC187" i="16"/>
  <c r="EA108" i="16"/>
  <c r="EB106" i="16"/>
  <c r="EB110" i="16"/>
  <c r="EB114" i="16"/>
  <c r="EB118" i="16"/>
  <c r="EA254" i="15"/>
  <c r="M40" i="11"/>
  <c r="M37" i="2" s="1"/>
  <c r="EC112" i="16"/>
  <c r="EC106" i="16"/>
  <c r="EC110" i="16"/>
  <c r="EC114" i="16"/>
  <c r="EC185" i="16"/>
  <c r="EC118" i="16"/>
  <c r="EC189" i="16"/>
  <c r="EB139" i="15"/>
  <c r="EB142" i="15"/>
  <c r="H44" i="2"/>
  <c r="U44" i="2" s="1"/>
  <c r="I44" i="2"/>
  <c r="EA106" i="16"/>
  <c r="EA110" i="16"/>
  <c r="EA114" i="16"/>
  <c r="EA118" i="16"/>
  <c r="EA78" i="15"/>
  <c r="EB94" i="15"/>
  <c r="EB270" i="15"/>
  <c r="EB91" i="15"/>
  <c r="EB251" i="15"/>
  <c r="EB254" i="15"/>
  <c r="EB107" i="15"/>
  <c r="EB267" i="15"/>
  <c r="EB59" i="15"/>
  <c r="EB62" i="15"/>
  <c r="EB283" i="15"/>
  <c r="EB286" i="15"/>
  <c r="EC105" i="16"/>
  <c r="EC109" i="16"/>
  <c r="EC113" i="16"/>
  <c r="EC117" i="16"/>
  <c r="EB112" i="16"/>
  <c r="EB116" i="16"/>
  <c r="EB120" i="16"/>
  <c r="EB107" i="16"/>
  <c r="EB111" i="16"/>
  <c r="EB115" i="16"/>
  <c r="EA62" i="15"/>
  <c r="EA75" i="15"/>
  <c r="EA283" i="15"/>
  <c r="DZ46" i="15"/>
  <c r="DZ110" i="15"/>
  <c r="DZ254" i="15"/>
  <c r="EA46" i="15"/>
  <c r="EA110" i="15"/>
  <c r="L39" i="2"/>
  <c r="K44" i="2"/>
  <c r="J39" i="2"/>
  <c r="J44" i="2"/>
  <c r="EA104" i="16"/>
  <c r="EA112" i="16"/>
  <c r="EA120" i="16"/>
  <c r="L57" i="11"/>
  <c r="L38" i="2" s="1"/>
  <c r="EA94" i="15"/>
  <c r="EA107" i="15"/>
  <c r="EA251" i="15"/>
  <c r="EA91" i="15"/>
  <c r="EA139" i="15"/>
  <c r="EA286" i="15"/>
  <c r="L40" i="11"/>
  <c r="L37" i="2" s="1"/>
  <c r="L48" i="2"/>
  <c r="EB104" i="16"/>
  <c r="EA59" i="15"/>
  <c r="EA267" i="15"/>
  <c r="EA270" i="15"/>
  <c r="DZ270" i="15"/>
  <c r="DZ139" i="15"/>
  <c r="EB113" i="16"/>
  <c r="EB105" i="16"/>
  <c r="EB109" i="16"/>
  <c r="EB117" i="16"/>
  <c r="DZ142" i="15"/>
  <c r="H39" i="2"/>
  <c r="U39" i="2" s="1"/>
  <c r="I39" i="2"/>
  <c r="H48" i="2"/>
  <c r="U48" i="2" s="1"/>
  <c r="I48" i="2"/>
  <c r="J48" i="2"/>
  <c r="DZ75" i="15"/>
  <c r="DZ94" i="15"/>
  <c r="EA111" i="16"/>
  <c r="DZ91" i="15"/>
  <c r="DZ107" i="15"/>
  <c r="DZ267" i="15"/>
  <c r="EA107" i="16"/>
  <c r="EA115" i="16"/>
  <c r="DZ251" i="15"/>
  <c r="EA116" i="16"/>
  <c r="DZ59" i="15"/>
  <c r="DZ62" i="15"/>
  <c r="DZ283" i="15"/>
  <c r="DZ286" i="15"/>
  <c r="EA105" i="16"/>
  <c r="EA117" i="16"/>
  <c r="EA109" i="16"/>
  <c r="EA113" i="16"/>
  <c r="K48" i="2"/>
  <c r="K39" i="2"/>
  <c r="EC195" i="16" l="1"/>
  <c r="EC124" i="16" s="1"/>
  <c r="EB195" i="16"/>
  <c r="EB124" i="16" s="1"/>
  <c r="EB55" i="16"/>
  <c r="EA195" i="16"/>
  <c r="EA143" i="15"/>
  <c r="EA145" i="15" s="1"/>
  <c r="EA95" i="15"/>
  <c r="EA97" i="15" s="1"/>
  <c r="EB111" i="15"/>
  <c r="EB113" i="15" s="1"/>
  <c r="EB116" i="15" s="1"/>
  <c r="DZ255" i="15"/>
  <c r="DZ257" i="15" s="1"/>
  <c r="EB79" i="15"/>
  <c r="EB81" i="15" s="1"/>
  <c r="EB84" i="15" s="1"/>
  <c r="DZ79" i="15"/>
  <c r="DZ81" i="15" s="1"/>
  <c r="DZ84" i="15" s="1"/>
  <c r="EB95" i="15"/>
  <c r="EB97" i="15" s="1"/>
  <c r="EA287" i="15"/>
  <c r="EA289" i="15" s="1"/>
  <c r="EA292" i="15" s="1"/>
  <c r="EA255" i="15"/>
  <c r="EA257" i="15" s="1"/>
  <c r="EA29" i="15" s="1"/>
  <c r="EB271" i="15"/>
  <c r="EB273" i="15" s="1"/>
  <c r="EA111" i="15"/>
  <c r="EA113" i="15" s="1"/>
  <c r="EA20" i="15" s="1"/>
  <c r="DZ143" i="15"/>
  <c r="DZ145" i="15" s="1"/>
  <c r="DZ148" i="15" s="1"/>
  <c r="EA79" i="15"/>
  <c r="EA81" i="15" s="1"/>
  <c r="EA84" i="15" s="1"/>
  <c r="EB255" i="15"/>
  <c r="EB257" i="15" s="1"/>
  <c r="EB260" i="15" s="1"/>
  <c r="L36" i="2"/>
  <c r="L47" i="2" s="1"/>
  <c r="L53" i="2" s="1"/>
  <c r="EB63" i="15"/>
  <c r="EB65" i="15" s="1"/>
  <c r="EB68" i="15" s="1"/>
  <c r="EB143" i="15"/>
  <c r="EB145" i="15" s="1"/>
  <c r="M36" i="2"/>
  <c r="M47" i="2" s="1"/>
  <c r="M53" i="2" s="1"/>
  <c r="EA63" i="15"/>
  <c r="EA65" i="15" s="1"/>
  <c r="EA17" i="15" s="1"/>
  <c r="DZ111" i="15"/>
  <c r="DZ113" i="15" s="1"/>
  <c r="DZ116" i="15" s="1"/>
  <c r="EB287" i="15"/>
  <c r="EB289" i="15" s="1"/>
  <c r="DZ287" i="15"/>
  <c r="DZ289" i="15" s="1"/>
  <c r="DZ34" i="15" s="1"/>
  <c r="EA271" i="15"/>
  <c r="EA273" i="15" s="1"/>
  <c r="DZ271" i="15"/>
  <c r="DZ273" i="15" s="1"/>
  <c r="DZ30" i="15" s="1"/>
  <c r="DZ95" i="15"/>
  <c r="DZ97" i="15" s="1"/>
  <c r="DZ63" i="15"/>
  <c r="DZ65" i="15" s="1"/>
  <c r="EC55" i="16" l="1"/>
  <c r="EA124" i="16"/>
  <c r="EA55" i="16"/>
  <c r="EA22" i="15"/>
  <c r="EA148" i="15"/>
  <c r="DZ260" i="15"/>
  <c r="DZ29" i="15"/>
  <c r="EA100" i="15"/>
  <c r="EA19" i="15"/>
  <c r="EB20" i="15"/>
  <c r="EA116" i="15"/>
  <c r="EB18" i="15"/>
  <c r="DZ18" i="15"/>
  <c r="EA34" i="15"/>
  <c r="DZ22" i="15"/>
  <c r="EA260" i="15"/>
  <c r="EB100" i="15"/>
  <c r="EB19" i="15"/>
  <c r="EB276" i="15"/>
  <c r="EB30" i="15"/>
  <c r="EB29" i="15"/>
  <c r="EA18" i="15"/>
  <c r="EA68" i="15"/>
  <c r="DZ20" i="15"/>
  <c r="DZ292" i="15"/>
  <c r="EB17" i="15"/>
  <c r="EB22" i="15"/>
  <c r="EB148" i="15"/>
  <c r="EB34" i="15"/>
  <c r="EB292" i="15"/>
  <c r="DZ276" i="15"/>
  <c r="EA30" i="15"/>
  <c r="EA276" i="15"/>
  <c r="DZ19" i="15"/>
  <c r="DZ100" i="15"/>
  <c r="DZ68" i="15"/>
  <c r="DZ17" i="15"/>
  <c r="DY28" i="15"/>
  <c r="DY27" i="15"/>
  <c r="DY26" i="15"/>
  <c r="DY25" i="15"/>
  <c r="DY24" i="15"/>
  <c r="DY23" i="15"/>
  <c r="DY21" i="15"/>
  <c r="DZ191" i="16"/>
  <c r="DZ190" i="16"/>
  <c r="DZ189" i="16"/>
  <c r="DZ188" i="16"/>
  <c r="DZ187" i="16"/>
  <c r="DZ186" i="16"/>
  <c r="DZ185" i="16"/>
  <c r="DZ184" i="16"/>
  <c r="DZ183" i="16"/>
  <c r="DZ182" i="16"/>
  <c r="DZ181" i="16"/>
  <c r="DZ180" i="16"/>
  <c r="DZ179" i="16"/>
  <c r="DZ178" i="16"/>
  <c r="DZ177" i="16"/>
  <c r="DZ176" i="16"/>
  <c r="S112" i="11"/>
  <c r="H112" i="11"/>
  <c r="I112" i="11"/>
  <c r="J112" i="11"/>
  <c r="K112" i="11"/>
  <c r="L112" i="11"/>
  <c r="M112" i="11"/>
  <c r="N112" i="11"/>
  <c r="O112" i="11"/>
  <c r="P112" i="11"/>
  <c r="Q112" i="11"/>
  <c r="R112" i="11"/>
  <c r="DZ218" i="16" l="1"/>
  <c r="DZ171" i="16"/>
  <c r="DZ119" i="16"/>
  <c r="DZ101" i="16"/>
  <c r="DZ122" i="16"/>
  <c r="DZ193" i="16"/>
  <c r="DZ175" i="16"/>
  <c r="DY78" i="15"/>
  <c r="DY254" i="15"/>
  <c r="I57" i="11"/>
  <c r="I38" i="2" s="1"/>
  <c r="DY142" i="15"/>
  <c r="DY94" i="15"/>
  <c r="DZ110" i="16"/>
  <c r="DZ114" i="16"/>
  <c r="DZ118" i="16"/>
  <c r="J57" i="11"/>
  <c r="J38" i="2" s="1"/>
  <c r="H57" i="11"/>
  <c r="H38" i="2" s="1"/>
  <c r="U38" i="2" s="1"/>
  <c r="DY59" i="15"/>
  <c r="DY267" i="15"/>
  <c r="DY270" i="15"/>
  <c r="K40" i="11"/>
  <c r="K37" i="2" s="1"/>
  <c r="DY286" i="15"/>
  <c r="DY62" i="15"/>
  <c r="DY75" i="15"/>
  <c r="DY283" i="15"/>
  <c r="DY91" i="15"/>
  <c r="DY139" i="15"/>
  <c r="DY43" i="15"/>
  <c r="DY46" i="15"/>
  <c r="DY107" i="15"/>
  <c r="DY110" i="15"/>
  <c r="DY251" i="15"/>
  <c r="DZ104" i="16"/>
  <c r="DZ108" i="16"/>
  <c r="DZ112" i="16"/>
  <c r="DZ116" i="16"/>
  <c r="DZ120" i="16"/>
  <c r="DZ105" i="16"/>
  <c r="DZ109" i="16"/>
  <c r="DZ113" i="16"/>
  <c r="DZ117" i="16"/>
  <c r="DZ107" i="16"/>
  <c r="DZ111" i="16"/>
  <c r="DZ115" i="16"/>
  <c r="K57" i="11"/>
  <c r="K38" i="2" s="1"/>
  <c r="DZ106" i="16"/>
  <c r="DZ195" i="16" l="1"/>
  <c r="DY143" i="15"/>
  <c r="DY145" i="15" s="1"/>
  <c r="DY255" i="15"/>
  <c r="DY257" i="15" s="1"/>
  <c r="DY260" i="15" s="1"/>
  <c r="DY95" i="15"/>
  <c r="DY97" i="15" s="1"/>
  <c r="DY100" i="15" s="1"/>
  <c r="DY79" i="15"/>
  <c r="DY81" i="15" s="1"/>
  <c r="DY63" i="15"/>
  <c r="DY65" i="15" s="1"/>
  <c r="DY68" i="15" s="1"/>
  <c r="DY271" i="15"/>
  <c r="DY273" i="15" s="1"/>
  <c r="DY30" i="15" s="1"/>
  <c r="DY287" i="15"/>
  <c r="DY289" i="15" s="1"/>
  <c r="DY292" i="15" s="1"/>
  <c r="DY111" i="15"/>
  <c r="DY113" i="15" s="1"/>
  <c r="K36" i="2"/>
  <c r="K47" i="2" s="1"/>
  <c r="K53" i="2" s="1"/>
  <c r="DY47" i="15"/>
  <c r="DY49" i="15" s="1"/>
  <c r="DY16" i="15" s="1"/>
  <c r="DZ124" i="16" l="1"/>
  <c r="DZ55" i="16"/>
  <c r="DY22" i="15"/>
  <c r="DY148" i="15"/>
  <c r="DY29" i="15"/>
  <c r="DY19" i="15"/>
  <c r="DY17" i="15"/>
  <c r="DY18" i="15"/>
  <c r="DY84" i="15"/>
  <c r="DY34" i="15"/>
  <c r="DY276" i="15"/>
  <c r="DY52" i="15"/>
  <c r="DY116" i="15"/>
  <c r="DY20" i="15"/>
  <c r="J40" i="11" l="1"/>
  <c r="J37" i="2" s="1"/>
  <c r="J36" i="2" s="1"/>
  <c r="J47" i="2" s="1"/>
  <c r="J53" i="2" s="1"/>
  <c r="DY191" i="16"/>
  <c r="DY190" i="16"/>
  <c r="DY189" i="16"/>
  <c r="DY188" i="16"/>
  <c r="DY187" i="16"/>
  <c r="DY186" i="16"/>
  <c r="DY185" i="16"/>
  <c r="DY184" i="16"/>
  <c r="DY183" i="16"/>
  <c r="DY182" i="16"/>
  <c r="DY181" i="16"/>
  <c r="DY180" i="16"/>
  <c r="DY179" i="16"/>
  <c r="DY178" i="16"/>
  <c r="DY177" i="16"/>
  <c r="DY176" i="16"/>
  <c r="I33" i="2"/>
  <c r="J33" i="2" s="1"/>
  <c r="K33" i="2" s="1"/>
  <c r="L33" i="2" s="1"/>
  <c r="M33" i="2" s="1"/>
  <c r="N33" i="2" s="1"/>
  <c r="O33" i="2" s="1"/>
  <c r="P33" i="2" s="1"/>
  <c r="Q33" i="2" s="1"/>
  <c r="R33" i="2" s="1"/>
  <c r="S33" i="2" s="1"/>
  <c r="H7" i="2" s="1"/>
  <c r="I37" i="11"/>
  <c r="J37" i="11" s="1"/>
  <c r="K37" i="11" s="1"/>
  <c r="L37" i="11" s="1"/>
  <c r="M37" i="11" s="1"/>
  <c r="N37" i="11" s="1"/>
  <c r="O37" i="11" s="1"/>
  <c r="P37" i="11" s="1"/>
  <c r="Q37" i="11" s="1"/>
  <c r="R37" i="11" s="1"/>
  <c r="S37" i="11" s="1"/>
  <c r="H7" i="11" s="1"/>
  <c r="DY218" i="16" l="1"/>
  <c r="DY101" i="16"/>
  <c r="DY119" i="16"/>
  <c r="DY171" i="16"/>
  <c r="DQ286" i="15"/>
  <c r="DV286" i="15"/>
  <c r="DU286" i="15"/>
  <c r="DT286" i="15"/>
  <c r="DS286" i="15"/>
  <c r="DR286" i="15"/>
  <c r="DO286" i="15"/>
  <c r="DN286" i="15"/>
  <c r="DM286" i="15"/>
  <c r="DV283" i="15"/>
  <c r="DU283" i="15"/>
  <c r="DT283" i="15"/>
  <c r="DS283" i="15"/>
  <c r="DR283" i="15"/>
  <c r="DQ283" i="15"/>
  <c r="DP283" i="15"/>
  <c r="DO283" i="15"/>
  <c r="DN283" i="15"/>
  <c r="DM283" i="15"/>
  <c r="DW283" i="15"/>
  <c r="DW286" i="15"/>
  <c r="DY193" i="16"/>
  <c r="DY122" i="16"/>
  <c r="DY175" i="16"/>
  <c r="DP286" i="15"/>
  <c r="DX286" i="15"/>
  <c r="DX21" i="15"/>
  <c r="DX24" i="15"/>
  <c r="DX26" i="15"/>
  <c r="DX28" i="15"/>
  <c r="DX23" i="15"/>
  <c r="DX25" i="15"/>
  <c r="DX27" i="15"/>
  <c r="DX283" i="15"/>
  <c r="DX254" i="15"/>
  <c r="I40" i="11"/>
  <c r="I37" i="2" s="1"/>
  <c r="I36" i="2" s="1"/>
  <c r="I47" i="2" s="1"/>
  <c r="I53" i="2" s="1"/>
  <c r="DX142" i="15"/>
  <c r="DX78" i="15"/>
  <c r="DL283" i="15"/>
  <c r="DL286" i="15"/>
  <c r="DY107" i="16"/>
  <c r="DY111" i="16"/>
  <c r="DY115" i="16"/>
  <c r="DY109" i="16"/>
  <c r="DY113" i="16"/>
  <c r="DY117" i="16"/>
  <c r="DY104" i="16"/>
  <c r="DY108" i="16"/>
  <c r="DY112" i="16"/>
  <c r="DY116" i="16"/>
  <c r="DY120" i="16"/>
  <c r="DY106" i="16"/>
  <c r="DY110" i="16"/>
  <c r="DY114" i="16"/>
  <c r="DY118" i="16"/>
  <c r="DX43" i="15"/>
  <c r="DX107" i="15"/>
  <c r="DX251" i="15"/>
  <c r="DX59" i="15"/>
  <c r="DX62" i="15"/>
  <c r="DX110" i="15"/>
  <c r="DX267" i="15"/>
  <c r="DX270" i="15"/>
  <c r="DX46" i="15"/>
  <c r="DX75" i="15"/>
  <c r="DX91" i="15"/>
  <c r="DX94" i="15"/>
  <c r="DX139" i="15"/>
  <c r="DY105" i="16"/>
  <c r="DY195" i="16" l="1"/>
  <c r="DQ287" i="15"/>
  <c r="DQ289" i="15" s="1"/>
  <c r="DV287" i="15"/>
  <c r="DV289" i="15" s="1"/>
  <c r="DU287" i="15"/>
  <c r="DU289" i="15" s="1"/>
  <c r="DT287" i="15"/>
  <c r="DT289" i="15" s="1"/>
  <c r="DS287" i="15"/>
  <c r="DS289" i="15" s="1"/>
  <c r="DR287" i="15"/>
  <c r="DR289" i="15" s="1"/>
  <c r="DO287" i="15"/>
  <c r="DO289" i="15" s="1"/>
  <c r="DP287" i="15"/>
  <c r="DP289" i="15" s="1"/>
  <c r="DN287" i="15"/>
  <c r="DN289" i="15" s="1"/>
  <c r="DM287" i="15"/>
  <c r="DM289" i="15" s="1"/>
  <c r="DW287" i="15"/>
  <c r="DW289" i="15" s="1"/>
  <c r="DX287" i="15"/>
  <c r="DX255" i="15"/>
  <c r="DL287" i="15"/>
  <c r="DL289" i="15" s="1"/>
  <c r="DX143" i="15"/>
  <c r="DX79" i="15"/>
  <c r="DX95" i="15"/>
  <c r="DX111" i="15"/>
  <c r="DX271" i="15"/>
  <c r="DX47" i="15"/>
  <c r="DX63" i="15"/>
  <c r="DY124" i="16" l="1"/>
  <c r="DY55" i="16"/>
  <c r="DQ292" i="15"/>
  <c r="DQ34" i="15"/>
  <c r="DV292" i="15"/>
  <c r="DV34" i="15"/>
  <c r="DU292" i="15"/>
  <c r="DU34" i="15"/>
  <c r="DT292" i="15"/>
  <c r="DT34" i="15"/>
  <c r="DS292" i="15"/>
  <c r="DS34" i="15"/>
  <c r="DR292" i="15"/>
  <c r="DR34" i="15"/>
  <c r="DO34" i="15"/>
  <c r="DO292" i="15"/>
  <c r="DP292" i="15"/>
  <c r="DP34" i="15"/>
  <c r="DN292" i="15"/>
  <c r="DN34" i="15"/>
  <c r="DM292" i="15"/>
  <c r="DM34" i="15"/>
  <c r="DW292" i="15"/>
  <c r="DW34" i="15"/>
  <c r="DX65" i="15"/>
  <c r="DX113" i="15"/>
  <c r="DX49" i="15"/>
  <c r="DX97" i="15"/>
  <c r="DX257" i="15"/>
  <c r="DX273" i="15"/>
  <c r="DX81" i="15"/>
  <c r="DX145" i="15"/>
  <c r="DX289" i="15"/>
  <c r="DL292" i="15"/>
  <c r="DL34" i="15"/>
  <c r="DX17" i="15" l="1"/>
  <c r="DX20" i="15"/>
  <c r="DX16" i="15"/>
  <c r="DX260" i="15"/>
  <c r="DX30" i="15"/>
  <c r="DX18" i="15"/>
  <c r="DX22" i="15"/>
  <c r="DX100" i="15"/>
  <c r="DX116" i="15"/>
  <c r="DX148" i="15"/>
  <c r="DX276" i="15"/>
  <c r="DX19" i="15"/>
  <c r="DX292" i="15"/>
  <c r="DX34" i="15"/>
  <c r="DX84" i="15"/>
  <c r="DX29" i="15"/>
  <c r="DX52" i="15"/>
  <c r="DX68" i="15"/>
  <c r="DW28" i="15"/>
  <c r="DW27" i="15"/>
  <c r="DW26" i="15"/>
  <c r="DW25" i="15"/>
  <c r="DW24" i="15"/>
  <c r="DW23" i="15"/>
  <c r="DW21" i="15"/>
  <c r="DW142" i="15" l="1"/>
  <c r="DW110" i="15"/>
  <c r="DW94" i="15"/>
  <c r="DW91" i="15"/>
  <c r="DW46" i="15"/>
  <c r="DW62" i="15"/>
  <c r="DW43" i="15"/>
  <c r="DW139" i="15"/>
  <c r="DW59" i="15"/>
  <c r="DW107" i="15"/>
  <c r="DW251" i="15"/>
  <c r="DW254" i="15"/>
  <c r="DW75" i="15"/>
  <c r="DW78" i="15"/>
  <c r="DW267" i="15"/>
  <c r="DW270" i="15"/>
  <c r="DW255" i="15" l="1"/>
  <c r="DW257" i="15" s="1"/>
  <c r="DW63" i="15"/>
  <c r="DW65" i="15" s="1"/>
  <c r="DW68" i="15" s="1"/>
  <c r="DW95" i="15"/>
  <c r="DW97" i="15" s="1"/>
  <c r="DW19" i="15" s="1"/>
  <c r="DW111" i="15"/>
  <c r="DW113" i="15" s="1"/>
  <c r="DW116" i="15" s="1"/>
  <c r="DW143" i="15"/>
  <c r="DW145" i="15" s="1"/>
  <c r="DW148" i="15" s="1"/>
  <c r="DW47" i="15"/>
  <c r="DW49" i="15" s="1"/>
  <c r="DW79" i="15"/>
  <c r="DW81" i="15" s="1"/>
  <c r="DW271" i="15"/>
  <c r="DW273" i="15" s="1"/>
  <c r="DW260" i="15" l="1"/>
  <c r="DW29" i="15"/>
  <c r="DW17" i="15"/>
  <c r="DW100" i="15"/>
  <c r="DW20" i="15"/>
  <c r="DW22" i="15"/>
  <c r="DW52" i="15"/>
  <c r="DW16" i="15"/>
  <c r="DW276" i="15"/>
  <c r="DW30" i="15"/>
  <c r="DW84" i="15"/>
  <c r="DW18" i="15"/>
  <c r="R82" i="2" l="1"/>
  <c r="Q82" i="2"/>
  <c r="N82" i="2"/>
  <c r="M82" i="2"/>
  <c r="J82" i="2"/>
  <c r="I82" i="2"/>
  <c r="Q70" i="2"/>
  <c r="S70" i="2"/>
  <c r="K70" i="2"/>
  <c r="P62" i="14"/>
  <c r="P61" i="14"/>
  <c r="P60" i="14"/>
  <c r="P59" i="14"/>
  <c r="P58" i="14"/>
  <c r="P57" i="14"/>
  <c r="P56" i="14"/>
  <c r="P55" i="14"/>
  <c r="P54" i="14"/>
  <c r="P53" i="14"/>
  <c r="P52" i="14"/>
  <c r="P51" i="14"/>
  <c r="P50" i="14"/>
  <c r="P49" i="14"/>
  <c r="P48" i="14"/>
  <c r="DX218" i="16" l="1"/>
  <c r="DX171" i="16"/>
  <c r="DX101" i="16"/>
  <c r="DX119" i="16"/>
  <c r="DX178" i="16"/>
  <c r="DX186" i="16"/>
  <c r="DX179" i="16"/>
  <c r="DX187" i="16"/>
  <c r="DX180" i="16"/>
  <c r="DX184" i="16"/>
  <c r="DX188" i="16"/>
  <c r="DX182" i="16"/>
  <c r="DX190" i="16"/>
  <c r="DX175" i="16"/>
  <c r="DX183" i="16"/>
  <c r="DX191" i="16"/>
  <c r="DX177" i="16"/>
  <c r="DX181" i="16"/>
  <c r="DX185" i="16"/>
  <c r="DX189" i="16"/>
  <c r="H40" i="11"/>
  <c r="H37" i="2" s="1"/>
  <c r="O82" i="2"/>
  <c r="J70" i="2"/>
  <c r="K74" i="2"/>
  <c r="N65" i="2"/>
  <c r="S74" i="2"/>
  <c r="K82" i="2"/>
  <c r="R70" i="2"/>
  <c r="Q65" i="2"/>
  <c r="I70" i="2"/>
  <c r="R65" i="2"/>
  <c r="I65" i="2"/>
  <c r="J65" i="2"/>
  <c r="M70" i="2"/>
  <c r="O74" i="2"/>
  <c r="S82" i="2"/>
  <c r="N70" i="2"/>
  <c r="O70" i="2"/>
  <c r="M65" i="2"/>
  <c r="DX106" i="16"/>
  <c r="DX110" i="16"/>
  <c r="DX114" i="16"/>
  <c r="DX118" i="16"/>
  <c r="J74" i="2"/>
  <c r="N74" i="2"/>
  <c r="R74" i="2"/>
  <c r="K65" i="2"/>
  <c r="O65" i="2"/>
  <c r="S65" i="2"/>
  <c r="L65" i="2"/>
  <c r="P65" i="2"/>
  <c r="L70" i="2"/>
  <c r="P70" i="2"/>
  <c r="P74" i="2"/>
  <c r="M74" i="2"/>
  <c r="Q74" i="2"/>
  <c r="L82" i="2"/>
  <c r="P82" i="2"/>
  <c r="DX105" i="16"/>
  <c r="DX109" i="16"/>
  <c r="DX113" i="16"/>
  <c r="DX117" i="16"/>
  <c r="DX104" i="16"/>
  <c r="DX108" i="16"/>
  <c r="DX112" i="16"/>
  <c r="DX116" i="16"/>
  <c r="DX120" i="16"/>
  <c r="DX107" i="16"/>
  <c r="DX111" i="16"/>
  <c r="DX115" i="16"/>
  <c r="DX176" i="16"/>
  <c r="L74" i="2"/>
  <c r="I74" i="2"/>
  <c r="DV28" i="15"/>
  <c r="DV27" i="15"/>
  <c r="DV26" i="15"/>
  <c r="DV25" i="15"/>
  <c r="DV24" i="15"/>
  <c r="DV23" i="15"/>
  <c r="DV21" i="15"/>
  <c r="DW191" i="16"/>
  <c r="DW190" i="16"/>
  <c r="DW189" i="16"/>
  <c r="DW188" i="16"/>
  <c r="DW187" i="16"/>
  <c r="DW186" i="16"/>
  <c r="DW185" i="16"/>
  <c r="DW184" i="16"/>
  <c r="DW183" i="16"/>
  <c r="DW182" i="16"/>
  <c r="DW181" i="16"/>
  <c r="DW180" i="16"/>
  <c r="DW179" i="16"/>
  <c r="DW178" i="16"/>
  <c r="DW177" i="16"/>
  <c r="DU27" i="15"/>
  <c r="DU25" i="15"/>
  <c r="DW218" i="16" l="1"/>
  <c r="DV101" i="16"/>
  <c r="DV218" i="16"/>
  <c r="DW171" i="16"/>
  <c r="DV171" i="16"/>
  <c r="DV119" i="16"/>
  <c r="DW101" i="16"/>
  <c r="DW119" i="16"/>
  <c r="DX195" i="16"/>
  <c r="H36" i="2"/>
  <c r="U37" i="2"/>
  <c r="DW175" i="16"/>
  <c r="DW106" i="16"/>
  <c r="DW110" i="16"/>
  <c r="DW114" i="16"/>
  <c r="DW118" i="16"/>
  <c r="DU23" i="15"/>
  <c r="DV94" i="15"/>
  <c r="DU24" i="15"/>
  <c r="DU26" i="15"/>
  <c r="DU28" i="15"/>
  <c r="DV105" i="16"/>
  <c r="DV117" i="16"/>
  <c r="DV183" i="16"/>
  <c r="DV191" i="16"/>
  <c r="DV109" i="16"/>
  <c r="DV175" i="16"/>
  <c r="DV180" i="16"/>
  <c r="DV110" i="15"/>
  <c r="DV178" i="16"/>
  <c r="DV182" i="16"/>
  <c r="DV186" i="16"/>
  <c r="DV190" i="16"/>
  <c r="DV113" i="16"/>
  <c r="DV179" i="16"/>
  <c r="DV187" i="16"/>
  <c r="DV184" i="16"/>
  <c r="DV188" i="16"/>
  <c r="DV177" i="16"/>
  <c r="DV181" i="16"/>
  <c r="DV185" i="16"/>
  <c r="DV189" i="16"/>
  <c r="DU78" i="15"/>
  <c r="DU21" i="15"/>
  <c r="DV46" i="15"/>
  <c r="DU254" i="15"/>
  <c r="DV106" i="16"/>
  <c r="DV114" i="16"/>
  <c r="DW105" i="16"/>
  <c r="DW109" i="16"/>
  <c r="DW113" i="16"/>
  <c r="DW117" i="16"/>
  <c r="DV110" i="16"/>
  <c r="DV118" i="16"/>
  <c r="DV104" i="16"/>
  <c r="DV108" i="16"/>
  <c r="DV112" i="16"/>
  <c r="DV116" i="16"/>
  <c r="DV120" i="16"/>
  <c r="DU270" i="15"/>
  <c r="DV43" i="15"/>
  <c r="DV91" i="15"/>
  <c r="DU91" i="15"/>
  <c r="DU94" i="15"/>
  <c r="DU139" i="15"/>
  <c r="DV62" i="15"/>
  <c r="DW111" i="16"/>
  <c r="DW115" i="16"/>
  <c r="DV139" i="15"/>
  <c r="R69" i="11"/>
  <c r="R63" i="2" s="1"/>
  <c r="S85" i="11"/>
  <c r="S64" i="2" s="1"/>
  <c r="DW104" i="16"/>
  <c r="DW108" i="16"/>
  <c r="DW112" i="16"/>
  <c r="DW116" i="16"/>
  <c r="DW120" i="16"/>
  <c r="DV107" i="15"/>
  <c r="DV142" i="15"/>
  <c r="DV251" i="15"/>
  <c r="DV254" i="15"/>
  <c r="DW107" i="16"/>
  <c r="DV59" i="15"/>
  <c r="S69" i="11"/>
  <c r="S63" i="2" s="1"/>
  <c r="DV75" i="15"/>
  <c r="DV78" i="15"/>
  <c r="DV267" i="15"/>
  <c r="DV270" i="15"/>
  <c r="DW176" i="16"/>
  <c r="DU43" i="15"/>
  <c r="DU107" i="15"/>
  <c r="DV107" i="16"/>
  <c r="DV115" i="16"/>
  <c r="DU46" i="15"/>
  <c r="DU59" i="15"/>
  <c r="DU62" i="15"/>
  <c r="DU110" i="15"/>
  <c r="DU267" i="15"/>
  <c r="R85" i="11"/>
  <c r="R64" i="2" s="1"/>
  <c r="DU142" i="15"/>
  <c r="DU251" i="15"/>
  <c r="DV111" i="16"/>
  <c r="DU75" i="15"/>
  <c r="DV176" i="16"/>
  <c r="DX124" i="16" l="1"/>
  <c r="DX55" i="16"/>
  <c r="DW195" i="16"/>
  <c r="DV195" i="16"/>
  <c r="U36" i="2"/>
  <c r="H47" i="2"/>
  <c r="DV95" i="15"/>
  <c r="DV97" i="15" s="1"/>
  <c r="DV100" i="15" s="1"/>
  <c r="S62" i="2"/>
  <c r="S73" i="2" s="1"/>
  <c r="S79" i="2" s="1"/>
  <c r="S81" i="2" s="1"/>
  <c r="DV111" i="15"/>
  <c r="DV113" i="15" s="1"/>
  <c r="DV20" i="15" s="1"/>
  <c r="DV47" i="15"/>
  <c r="DV49" i="15" s="1"/>
  <c r="DV52" i="15" s="1"/>
  <c r="DV63" i="15"/>
  <c r="DV65" i="15" s="1"/>
  <c r="DV68" i="15" s="1"/>
  <c r="DU271" i="15"/>
  <c r="DU79" i="15"/>
  <c r="DU255" i="15"/>
  <c r="DU143" i="15"/>
  <c r="DV143" i="15"/>
  <c r="DV145" i="15" s="1"/>
  <c r="DV148" i="15" s="1"/>
  <c r="R62" i="2"/>
  <c r="R73" i="2" s="1"/>
  <c r="R79" i="2" s="1"/>
  <c r="R81" i="2" s="1"/>
  <c r="DU95" i="15"/>
  <c r="DV271" i="15"/>
  <c r="DV273" i="15" s="1"/>
  <c r="DV30" i="15" s="1"/>
  <c r="DV255" i="15"/>
  <c r="DV257" i="15" s="1"/>
  <c r="DV29" i="15" s="1"/>
  <c r="DV79" i="15"/>
  <c r="DV81" i="15" s="1"/>
  <c r="DU111" i="15"/>
  <c r="DU47" i="15"/>
  <c r="DU63" i="15"/>
  <c r="DW124" i="16" l="1"/>
  <c r="DW55" i="16"/>
  <c r="DV124" i="16"/>
  <c r="DV55" i="16"/>
  <c r="H53" i="2"/>
  <c r="U47" i="2"/>
  <c r="DV19" i="15"/>
  <c r="DV17" i="15"/>
  <c r="DV116" i="15"/>
  <c r="DV16" i="15"/>
  <c r="DU257" i="15"/>
  <c r="DU81" i="15"/>
  <c r="DU65" i="15"/>
  <c r="DU17" i="15" s="1"/>
  <c r="DV22" i="15"/>
  <c r="DU97" i="15"/>
  <c r="DU19" i="15" s="1"/>
  <c r="DU273" i="15"/>
  <c r="DU49" i="15"/>
  <c r="DU52" i="15" s="1"/>
  <c r="DU145" i="15"/>
  <c r="DU22" i="15" s="1"/>
  <c r="DU113" i="15"/>
  <c r="DV260" i="15"/>
  <c r="DV276" i="15"/>
  <c r="DV18" i="15"/>
  <c r="DV84" i="15"/>
  <c r="DU68" i="15"/>
  <c r="DT28" i="15"/>
  <c r="DT27" i="15"/>
  <c r="DT26" i="15"/>
  <c r="DT25" i="15"/>
  <c r="DT24" i="15"/>
  <c r="DT23" i="15"/>
  <c r="DT21" i="15"/>
  <c r="DU119" i="16"/>
  <c r="DS27" i="15"/>
  <c r="DS26" i="15"/>
  <c r="DS25" i="15"/>
  <c r="DS24" i="15"/>
  <c r="DS23" i="15"/>
  <c r="DS21" i="15"/>
  <c r="DT191" i="16"/>
  <c r="DT190" i="16"/>
  <c r="DT189" i="16"/>
  <c r="DT188" i="16"/>
  <c r="DT187" i="16"/>
  <c r="DT186" i="16"/>
  <c r="DT185" i="16"/>
  <c r="DT184" i="16"/>
  <c r="DT183" i="16"/>
  <c r="DT182" i="16"/>
  <c r="DT181" i="16"/>
  <c r="DT180" i="16"/>
  <c r="DT179" i="16"/>
  <c r="DT178" i="16"/>
  <c r="DT177" i="16"/>
  <c r="DT176" i="16"/>
  <c r="DU218" i="16" l="1"/>
  <c r="DT218" i="16"/>
  <c r="DS171" i="16"/>
  <c r="DU171" i="16"/>
  <c r="DS218" i="16"/>
  <c r="DS119" i="16"/>
  <c r="DS101" i="16"/>
  <c r="DT171" i="16"/>
  <c r="DU101" i="16"/>
  <c r="DT119" i="16"/>
  <c r="DT101" i="16"/>
  <c r="U53" i="2"/>
  <c r="U55" i="2"/>
  <c r="DU182" i="16"/>
  <c r="DU175" i="16"/>
  <c r="DU179" i="16"/>
  <c r="DU183" i="16"/>
  <c r="DU187" i="16"/>
  <c r="DU191" i="16"/>
  <c r="DU190" i="16"/>
  <c r="DU180" i="16"/>
  <c r="DU184" i="16"/>
  <c r="DU188" i="16"/>
  <c r="DU178" i="16"/>
  <c r="DU186" i="16"/>
  <c r="DU177" i="16"/>
  <c r="DU181" i="16"/>
  <c r="DU185" i="16"/>
  <c r="DU189" i="16"/>
  <c r="DU100" i="15"/>
  <c r="DS254" i="15"/>
  <c r="DU16" i="15"/>
  <c r="DU20" i="15"/>
  <c r="DU116" i="15"/>
  <c r="DS175" i="16"/>
  <c r="DS179" i="16"/>
  <c r="DS183" i="16"/>
  <c r="DS187" i="16"/>
  <c r="DS191" i="16"/>
  <c r="DS180" i="16"/>
  <c r="DS184" i="16"/>
  <c r="DS188" i="16"/>
  <c r="DU18" i="15"/>
  <c r="DU84" i="15"/>
  <c r="DS177" i="16"/>
  <c r="DS181" i="16"/>
  <c r="DS185" i="16"/>
  <c r="DS189" i="16"/>
  <c r="DU148" i="15"/>
  <c r="DU30" i="15"/>
  <c r="DU276" i="15"/>
  <c r="DS178" i="16"/>
  <c r="DS182" i="16"/>
  <c r="DS186" i="16"/>
  <c r="DS190" i="16"/>
  <c r="DU29" i="15"/>
  <c r="DU260" i="15"/>
  <c r="DU105" i="16"/>
  <c r="DU109" i="16"/>
  <c r="DU113" i="16"/>
  <c r="DU117" i="16"/>
  <c r="DU106" i="16"/>
  <c r="DU110" i="16"/>
  <c r="DU114" i="16"/>
  <c r="DU118" i="16"/>
  <c r="DT107" i="16"/>
  <c r="DT115" i="16"/>
  <c r="DU108" i="16"/>
  <c r="DU112" i="16"/>
  <c r="DU116" i="16"/>
  <c r="DU120" i="16"/>
  <c r="DS270" i="15"/>
  <c r="DT105" i="16"/>
  <c r="DT109" i="16"/>
  <c r="DT113" i="16"/>
  <c r="DT117" i="16"/>
  <c r="DU115" i="16"/>
  <c r="DT142" i="15"/>
  <c r="DT91" i="15"/>
  <c r="DT94" i="15"/>
  <c r="DT110" i="15"/>
  <c r="DT62" i="15"/>
  <c r="DU107" i="16"/>
  <c r="DT78" i="15"/>
  <c r="DS94" i="15"/>
  <c r="DU111" i="16"/>
  <c r="DT43" i="15"/>
  <c r="DT46" i="15"/>
  <c r="Q85" i="11"/>
  <c r="Q64" i="2" s="1"/>
  <c r="Q69" i="11"/>
  <c r="Q63" i="2" s="1"/>
  <c r="DT59" i="15"/>
  <c r="DT139" i="15"/>
  <c r="DT106" i="16"/>
  <c r="DT110" i="16"/>
  <c r="DT114" i="16"/>
  <c r="DT118" i="16"/>
  <c r="DT75" i="15"/>
  <c r="DT107" i="15"/>
  <c r="DT251" i="15"/>
  <c r="DT254" i="15"/>
  <c r="DU176" i="16"/>
  <c r="DT267" i="15"/>
  <c r="DT270" i="15"/>
  <c r="DR62" i="15"/>
  <c r="DU104" i="16"/>
  <c r="DS104" i="16"/>
  <c r="DS108" i="16"/>
  <c r="DS112" i="16"/>
  <c r="DS116" i="16"/>
  <c r="DS120" i="16"/>
  <c r="DT111" i="16"/>
  <c r="DS78" i="15"/>
  <c r="DS91" i="15"/>
  <c r="P85" i="11"/>
  <c r="P64" i="2" s="1"/>
  <c r="DS62" i="15"/>
  <c r="DS105" i="16"/>
  <c r="DS109" i="16"/>
  <c r="DS113" i="16"/>
  <c r="DS117" i="16"/>
  <c r="P69" i="11"/>
  <c r="P63" i="2" s="1"/>
  <c r="DS43" i="15"/>
  <c r="DS139" i="15"/>
  <c r="O69" i="11"/>
  <c r="O63" i="2" s="1"/>
  <c r="DS106" i="16"/>
  <c r="DS110" i="16"/>
  <c r="DS114" i="16"/>
  <c r="DS118" i="16"/>
  <c r="DS46" i="15"/>
  <c r="DS59" i="15"/>
  <c r="DS107" i="15"/>
  <c r="DS142" i="15"/>
  <c r="DS251" i="15"/>
  <c r="DT104" i="16"/>
  <c r="DT108" i="16"/>
  <c r="DT112" i="16"/>
  <c r="DT116" i="16"/>
  <c r="DT120" i="16"/>
  <c r="DT175" i="16"/>
  <c r="DT195" i="16" s="1"/>
  <c r="DS75" i="15"/>
  <c r="DS110" i="15"/>
  <c r="DS267" i="15"/>
  <c r="DR78" i="15"/>
  <c r="DR251" i="15"/>
  <c r="DR110" i="15"/>
  <c r="DR267" i="15"/>
  <c r="DR75" i="15"/>
  <c r="DR46" i="15"/>
  <c r="DR94" i="15"/>
  <c r="DR43" i="15"/>
  <c r="DR91" i="15"/>
  <c r="DR139" i="15"/>
  <c r="DS107" i="16"/>
  <c r="DS111" i="16"/>
  <c r="DS115" i="16"/>
  <c r="DR59" i="15"/>
  <c r="DR107" i="15"/>
  <c r="DR142" i="15"/>
  <c r="DR270" i="15"/>
  <c r="O85" i="11"/>
  <c r="O64" i="2" s="1"/>
  <c r="DR254" i="15"/>
  <c r="DS176" i="16"/>
  <c r="DT124" i="16" l="1"/>
  <c r="DS195" i="16"/>
  <c r="DU195" i="16"/>
  <c r="DT55" i="16"/>
  <c r="DS271" i="15"/>
  <c r="DS273" i="15" s="1"/>
  <c r="DS255" i="15"/>
  <c r="DS257" i="15" s="1"/>
  <c r="DT143" i="15"/>
  <c r="DT145" i="15" s="1"/>
  <c r="DR47" i="15"/>
  <c r="DT111" i="15"/>
  <c r="DT113" i="15" s="1"/>
  <c r="DT20" i="15" s="1"/>
  <c r="DR95" i="15"/>
  <c r="DR111" i="15"/>
  <c r="Q62" i="2"/>
  <c r="Q73" i="2" s="1"/>
  <c r="Q79" i="2" s="1"/>
  <c r="Q81" i="2" s="1"/>
  <c r="P62" i="2"/>
  <c r="P73" i="2" s="1"/>
  <c r="P79" i="2" s="1"/>
  <c r="P81" i="2" s="1"/>
  <c r="O62" i="2"/>
  <c r="O73" i="2" s="1"/>
  <c r="O79" i="2" s="1"/>
  <c r="O81" i="2" s="1"/>
  <c r="DT95" i="15"/>
  <c r="DT97" i="15" s="1"/>
  <c r="DS95" i="15"/>
  <c r="DS97" i="15" s="1"/>
  <c r="DS100" i="15" s="1"/>
  <c r="DT47" i="15"/>
  <c r="DT49" i="15" s="1"/>
  <c r="DT52" i="15" s="1"/>
  <c r="DT63" i="15"/>
  <c r="DT65" i="15" s="1"/>
  <c r="DT79" i="15"/>
  <c r="DT81" i="15" s="1"/>
  <c r="DT255" i="15"/>
  <c r="DT257" i="15" s="1"/>
  <c r="DT29" i="15" s="1"/>
  <c r="DS79" i="15"/>
  <c r="DS81" i="15" s="1"/>
  <c r="DS84" i="15" s="1"/>
  <c r="DT271" i="15"/>
  <c r="DT273" i="15" s="1"/>
  <c r="DR63" i="15"/>
  <c r="DS111" i="15"/>
  <c r="DS113" i="15" s="1"/>
  <c r="DS20" i="15" s="1"/>
  <c r="DS47" i="15"/>
  <c r="DS49" i="15" s="1"/>
  <c r="DS63" i="15"/>
  <c r="DS65" i="15" s="1"/>
  <c r="DR255" i="15"/>
  <c r="DS143" i="15"/>
  <c r="DS145" i="15" s="1"/>
  <c r="DR79" i="15"/>
  <c r="DR271" i="15"/>
  <c r="DR143" i="15"/>
  <c r="DS124" i="16" l="1"/>
  <c r="DU124" i="16"/>
  <c r="DU55" i="16"/>
  <c r="DT22" i="15"/>
  <c r="DT148" i="15"/>
  <c r="DS276" i="15"/>
  <c r="DS30" i="15"/>
  <c r="DS29" i="15"/>
  <c r="DS260" i="15"/>
  <c r="DT116" i="15"/>
  <c r="DR81" i="15"/>
  <c r="DR18" i="15" s="1"/>
  <c r="DR145" i="15"/>
  <c r="DR22" i="15" s="1"/>
  <c r="DR65" i="15"/>
  <c r="DR68" i="15" s="1"/>
  <c r="DR257" i="15"/>
  <c r="DR29" i="15" s="1"/>
  <c r="DR49" i="15"/>
  <c r="DR273" i="15"/>
  <c r="DR276" i="15" s="1"/>
  <c r="DR113" i="15"/>
  <c r="DR97" i="15"/>
  <c r="DS19" i="15"/>
  <c r="DT100" i="15"/>
  <c r="DT19" i="15"/>
  <c r="DS18" i="15"/>
  <c r="DS116" i="15"/>
  <c r="DT260" i="15"/>
  <c r="DT16" i="15"/>
  <c r="DT68" i="15"/>
  <c r="DT17" i="15"/>
  <c r="DT18" i="15"/>
  <c r="DT84" i="15"/>
  <c r="DT30" i="15"/>
  <c r="DT276" i="15"/>
  <c r="DS68" i="15"/>
  <c r="DS17" i="15"/>
  <c r="DS52" i="15"/>
  <c r="DS16" i="15"/>
  <c r="DS148" i="15"/>
  <c r="DS22" i="15"/>
  <c r="DR218" i="16" l="1"/>
  <c r="DR119" i="16"/>
  <c r="DS55" i="16"/>
  <c r="DR101" i="16"/>
  <c r="DS28" i="15"/>
  <c r="DR115" i="16"/>
  <c r="DR114" i="16"/>
  <c r="DR111" i="16"/>
  <c r="DR110" i="16"/>
  <c r="DR175" i="16"/>
  <c r="DR180" i="16"/>
  <c r="DR184" i="16"/>
  <c r="DR188" i="16"/>
  <c r="DR176" i="16"/>
  <c r="DR181" i="16"/>
  <c r="DR185" i="16"/>
  <c r="DR189" i="16"/>
  <c r="DR178" i="16"/>
  <c r="DR182" i="16"/>
  <c r="DR186" i="16"/>
  <c r="DR190" i="16"/>
  <c r="DR179" i="16"/>
  <c r="DR183" i="16"/>
  <c r="DR187" i="16"/>
  <c r="DR191" i="16"/>
  <c r="DR118" i="16"/>
  <c r="DR107" i="16"/>
  <c r="DR148" i="15"/>
  <c r="DR19" i="15"/>
  <c r="DR100" i="15"/>
  <c r="DR116" i="15"/>
  <c r="DR20" i="15"/>
  <c r="DR16" i="15"/>
  <c r="DR52" i="15"/>
  <c r="DR17" i="15"/>
  <c r="DR84" i="15"/>
  <c r="DR30" i="15"/>
  <c r="DR260" i="15"/>
  <c r="DR105" i="16"/>
  <c r="DQ110" i="15"/>
  <c r="DR109" i="16"/>
  <c r="DR113" i="16"/>
  <c r="DR117" i="16"/>
  <c r="DQ94" i="15"/>
  <c r="DR108" i="16"/>
  <c r="DR112" i="16"/>
  <c r="DR116" i="16"/>
  <c r="DR120" i="16"/>
  <c r="DQ46" i="15"/>
  <c r="DQ142" i="15"/>
  <c r="DQ254" i="15"/>
  <c r="DQ75" i="15"/>
  <c r="DQ78" i="15"/>
  <c r="DQ91" i="15"/>
  <c r="DQ139" i="15"/>
  <c r="DQ43" i="15"/>
  <c r="DQ107" i="15"/>
  <c r="DQ251" i="15"/>
  <c r="DQ59" i="15"/>
  <c r="DQ62" i="15"/>
  <c r="DQ267" i="15"/>
  <c r="DQ270" i="15"/>
  <c r="N85" i="11"/>
  <c r="N64" i="2" s="1"/>
  <c r="N69" i="11"/>
  <c r="N63" i="2" s="1"/>
  <c r="DR104" i="16"/>
  <c r="DR23" i="15" l="1"/>
  <c r="DR28" i="15"/>
  <c r="DR25" i="15"/>
  <c r="DR27" i="15"/>
  <c r="DR26" i="15"/>
  <c r="DR24" i="15"/>
  <c r="DR21" i="15"/>
  <c r="DQ95" i="15"/>
  <c r="DQ97" i="15" s="1"/>
  <c r="DQ47" i="15"/>
  <c r="DQ49" i="15" s="1"/>
  <c r="DQ255" i="15"/>
  <c r="DQ257" i="15" s="1"/>
  <c r="N62" i="2"/>
  <c r="N73" i="2" s="1"/>
  <c r="N79" i="2" s="1"/>
  <c r="N81" i="2" s="1"/>
  <c r="DQ111" i="15"/>
  <c r="DQ113" i="15" s="1"/>
  <c r="DQ20" i="15" s="1"/>
  <c r="DQ143" i="15"/>
  <c r="DQ145" i="15" s="1"/>
  <c r="DQ22" i="15" s="1"/>
  <c r="DQ271" i="15"/>
  <c r="DQ273" i="15" s="1"/>
  <c r="DQ30" i="15" s="1"/>
  <c r="DQ79" i="15"/>
  <c r="DQ81" i="15" s="1"/>
  <c r="DQ63" i="15"/>
  <c r="DQ65" i="15" s="1"/>
  <c r="DQ29" i="15" l="1"/>
  <c r="DQ260" i="15"/>
  <c r="DQ19" i="15"/>
  <c r="DQ100" i="15"/>
  <c r="DQ52" i="15"/>
  <c r="DQ16" i="15"/>
  <c r="DQ116" i="15"/>
  <c r="DQ148" i="15"/>
  <c r="DQ276" i="15"/>
  <c r="DQ84" i="15"/>
  <c r="DQ18" i="15"/>
  <c r="DQ17" i="15"/>
  <c r="DQ68" i="15"/>
  <c r="DR171" i="16" l="1"/>
  <c r="DR177" i="16"/>
  <c r="DR106" i="16"/>
  <c r="DR195" i="16" l="1"/>
  <c r="DR124" i="16" s="1"/>
  <c r="DQ23" i="15" l="1"/>
  <c r="DQ25" i="15"/>
  <c r="DQ26" i="15"/>
  <c r="DQ27" i="15"/>
  <c r="DQ21" i="15"/>
  <c r="DQ28" i="15" l="1"/>
  <c r="CZ189" i="16"/>
  <c r="CY189" i="16"/>
  <c r="CX189" i="16"/>
  <c r="CW189" i="16"/>
  <c r="CV189" i="16"/>
  <c r="CU189" i="16"/>
  <c r="CT189" i="16"/>
  <c r="CS189" i="16"/>
  <c r="CR189" i="16"/>
  <c r="CQ189" i="16"/>
  <c r="CP189" i="16"/>
  <c r="CO189" i="16"/>
  <c r="CN189" i="16"/>
  <c r="CM189" i="16"/>
  <c r="CL189" i="16"/>
  <c r="CK189" i="16"/>
  <c r="CJ189" i="16"/>
  <c r="CI189" i="16"/>
  <c r="CH189" i="16"/>
  <c r="CG189" i="16"/>
  <c r="CF189" i="16"/>
  <c r="CE189" i="16"/>
  <c r="CD189" i="16"/>
  <c r="CC189" i="16"/>
  <c r="CB189" i="16"/>
  <c r="CA189" i="16"/>
  <c r="BZ189" i="16"/>
  <c r="BY189" i="16"/>
  <c r="BX189" i="16"/>
  <c r="BW189" i="16"/>
  <c r="BV189" i="16"/>
  <c r="BU189" i="16"/>
  <c r="BT189" i="16"/>
  <c r="BS189" i="16"/>
  <c r="BR189" i="16"/>
  <c r="BQ189" i="16"/>
  <c r="BP189" i="16"/>
  <c r="BO189" i="16"/>
  <c r="BN189" i="16"/>
  <c r="BM189" i="16"/>
  <c r="BL189" i="16"/>
  <c r="BK189" i="16"/>
  <c r="BJ189" i="16"/>
  <c r="BI189" i="16"/>
  <c r="BH189" i="16"/>
  <c r="BG189" i="16"/>
  <c r="BF189" i="16"/>
  <c r="BE189" i="16"/>
  <c r="CN188" i="16"/>
  <c r="CM188" i="16"/>
  <c r="CL188" i="16"/>
  <c r="CK188" i="16"/>
  <c r="CJ188" i="16"/>
  <c r="CI188" i="16"/>
  <c r="CH188" i="16"/>
  <c r="CG188" i="16"/>
  <c r="CF188" i="16"/>
  <c r="CE188" i="16"/>
  <c r="CD188" i="16"/>
  <c r="CC188" i="16"/>
  <c r="CB188" i="16"/>
  <c r="CA188" i="16"/>
  <c r="BZ188" i="16"/>
  <c r="BY188" i="16"/>
  <c r="BX188" i="16"/>
  <c r="BW188" i="16"/>
  <c r="BV188" i="16"/>
  <c r="BU188" i="16"/>
  <c r="BT188" i="16"/>
  <c r="BS188" i="16"/>
  <c r="BR188" i="16"/>
  <c r="BQ188" i="16"/>
  <c r="BP188" i="16"/>
  <c r="BO188" i="16"/>
  <c r="BN188" i="16"/>
  <c r="BM188" i="16"/>
  <c r="BL188" i="16"/>
  <c r="BK188" i="16"/>
  <c r="BJ188" i="16"/>
  <c r="BI188" i="16"/>
  <c r="BH188" i="16"/>
  <c r="BG188" i="16"/>
  <c r="BF188" i="16"/>
  <c r="BE188" i="16"/>
  <c r="CN187" i="16"/>
  <c r="CM187" i="16"/>
  <c r="CL187" i="16"/>
  <c r="CK187" i="16"/>
  <c r="CJ187" i="16"/>
  <c r="CI187" i="16"/>
  <c r="CH187" i="16"/>
  <c r="CG187" i="16"/>
  <c r="CF187" i="16"/>
  <c r="CE187" i="16"/>
  <c r="CD187" i="16"/>
  <c r="CC187" i="16"/>
  <c r="CB187" i="16"/>
  <c r="CA187" i="16"/>
  <c r="BZ187" i="16"/>
  <c r="BY187" i="16"/>
  <c r="BX187" i="16"/>
  <c r="BW187" i="16"/>
  <c r="BV187" i="16"/>
  <c r="BU187" i="16"/>
  <c r="BT187" i="16"/>
  <c r="BS187" i="16"/>
  <c r="BR187" i="16"/>
  <c r="BQ187" i="16"/>
  <c r="BP187" i="16"/>
  <c r="BO187" i="16"/>
  <c r="BN187" i="16"/>
  <c r="BM187" i="16"/>
  <c r="BL187" i="16"/>
  <c r="BK187" i="16"/>
  <c r="BJ187" i="16"/>
  <c r="BI187" i="16"/>
  <c r="BH187" i="16"/>
  <c r="BG187" i="16"/>
  <c r="BF187" i="16"/>
  <c r="BE187" i="16"/>
  <c r="DR55" i="16" l="1"/>
  <c r="DQ24" i="15"/>
  <c r="DP21" i="15"/>
  <c r="DP26" i="15"/>
  <c r="DP28" i="15"/>
  <c r="DP27" i="15"/>
  <c r="DP25" i="15"/>
  <c r="DP24" i="15"/>
  <c r="DP23" i="15"/>
  <c r="DQ191" i="16"/>
  <c r="DQ189" i="16"/>
  <c r="DQ188" i="16"/>
  <c r="DQ187" i="16"/>
  <c r="DQ186" i="16"/>
  <c r="DQ185" i="16"/>
  <c r="DQ184" i="16"/>
  <c r="DQ183" i="16"/>
  <c r="DQ182" i="16"/>
  <c r="DQ181" i="16"/>
  <c r="DQ180" i="16"/>
  <c r="DQ179" i="16"/>
  <c r="DQ178" i="16"/>
  <c r="DQ177" i="16"/>
  <c r="DQ176" i="16"/>
  <c r="W80" i="2"/>
  <c r="W78" i="2"/>
  <c r="W77" i="2"/>
  <c r="W76" i="2"/>
  <c r="W75" i="2"/>
  <c r="W72" i="2"/>
  <c r="W71" i="2"/>
  <c r="W69" i="2"/>
  <c r="W68" i="2"/>
  <c r="W67" i="2"/>
  <c r="W66" i="2"/>
  <c r="DQ218" i="16" l="1"/>
  <c r="DQ101" i="16"/>
  <c r="DP110" i="15"/>
  <c r="DP94" i="15"/>
  <c r="DP142" i="15"/>
  <c r="M69" i="11"/>
  <c r="M63" i="2" s="1"/>
  <c r="DP46" i="15"/>
  <c r="M85" i="11"/>
  <c r="M64" i="2" s="1"/>
  <c r="DP91" i="15"/>
  <c r="DP62" i="15"/>
  <c r="DQ104" i="16"/>
  <c r="DQ175" i="16"/>
  <c r="DQ106" i="16"/>
  <c r="DQ110" i="16"/>
  <c r="DQ114" i="16"/>
  <c r="DQ118" i="16"/>
  <c r="DQ107" i="16"/>
  <c r="DQ111" i="16"/>
  <c r="DQ115" i="16"/>
  <c r="DQ108" i="16"/>
  <c r="DQ112" i="16"/>
  <c r="DQ116" i="16"/>
  <c r="DQ120" i="16"/>
  <c r="DQ109" i="16"/>
  <c r="DQ113" i="16"/>
  <c r="DQ117" i="16"/>
  <c r="DP59" i="15"/>
  <c r="DP107" i="15"/>
  <c r="DP251" i="15"/>
  <c r="DP254" i="15"/>
  <c r="DP43" i="15"/>
  <c r="DP139" i="15"/>
  <c r="DP75" i="15"/>
  <c r="DP78" i="15"/>
  <c r="DP267" i="15"/>
  <c r="DP270" i="15"/>
  <c r="DQ105" i="16"/>
  <c r="H74" i="2"/>
  <c r="W74" i="2" s="1"/>
  <c r="H70" i="2"/>
  <c r="W70" i="2" s="1"/>
  <c r="DP95" i="15" l="1"/>
  <c r="DP97" i="15" s="1"/>
  <c r="DP19" i="15" s="1"/>
  <c r="M62" i="2"/>
  <c r="M73" i="2" s="1"/>
  <c r="M79" i="2" s="1"/>
  <c r="M81" i="2" s="1"/>
  <c r="DP111" i="15"/>
  <c r="DP113" i="15" s="1"/>
  <c r="DP143" i="15"/>
  <c r="DP145" i="15" s="1"/>
  <c r="DP148" i="15" s="1"/>
  <c r="DP63" i="15"/>
  <c r="DP65" i="15" s="1"/>
  <c r="DP68" i="15" s="1"/>
  <c r="DP79" i="15"/>
  <c r="DP81" i="15" s="1"/>
  <c r="DP255" i="15"/>
  <c r="DP257" i="15" s="1"/>
  <c r="DP29" i="15" s="1"/>
  <c r="DP47" i="15"/>
  <c r="DP49" i="15" s="1"/>
  <c r="DP271" i="15"/>
  <c r="DP273" i="15" s="1"/>
  <c r="DP100" i="15" l="1"/>
  <c r="DP22" i="15"/>
  <c r="DP20" i="15"/>
  <c r="DP116" i="15"/>
  <c r="DP17" i="15"/>
  <c r="DP260" i="15"/>
  <c r="DP84" i="15"/>
  <c r="DP18" i="15"/>
  <c r="DP16" i="15"/>
  <c r="DP52" i="15"/>
  <c r="DP276" i="15"/>
  <c r="DP30" i="15"/>
  <c r="H65" i="2" l="1"/>
  <c r="W65" i="2" s="1"/>
  <c r="H82" i="2"/>
  <c r="W82" i="2" s="1"/>
  <c r="AR5" i="15"/>
  <c r="AR6" i="15"/>
  <c r="AS6" i="16" l="1"/>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CY30" i="15" l="1"/>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O21" i="15"/>
  <c r="BN21" i="15"/>
  <c r="BM21" i="15"/>
  <c r="BL21" i="15"/>
  <c r="BK21" i="15"/>
  <c r="BJ21" i="15"/>
  <c r="BI21" i="15"/>
  <c r="BH21" i="15"/>
  <c r="BG21" i="15"/>
  <c r="BF21" i="15"/>
  <c r="BE21" i="15"/>
  <c r="BD30" i="15" l="1"/>
  <c r="BD29" i="15"/>
  <c r="BD28" i="15"/>
  <c r="BD21" i="15"/>
  <c r="DP191" i="16"/>
  <c r="DP190" i="16"/>
  <c r="DP189" i="16"/>
  <c r="DP188" i="16"/>
  <c r="DP187" i="16"/>
  <c r="DP186" i="16"/>
  <c r="DP185" i="16"/>
  <c r="DP184" i="16"/>
  <c r="DP183" i="16"/>
  <c r="DP182" i="16"/>
  <c r="DP181" i="16"/>
  <c r="DP180" i="16"/>
  <c r="DP179" i="16"/>
  <c r="DP178" i="16"/>
  <c r="DP177" i="16"/>
  <c r="DP176" i="16"/>
  <c r="DP218" i="16" l="1"/>
  <c r="DP119" i="16"/>
  <c r="DP171" i="16"/>
  <c r="DP101" i="16"/>
  <c r="DO78" i="15"/>
  <c r="DO23" i="15"/>
  <c r="DO25" i="15"/>
  <c r="DO27" i="15"/>
  <c r="DO21" i="15"/>
  <c r="DO24" i="15"/>
  <c r="DO26" i="15"/>
  <c r="DO28" i="15"/>
  <c r="DO94" i="15"/>
  <c r="DP175" i="16"/>
  <c r="DP107" i="16"/>
  <c r="DP111" i="16"/>
  <c r="DP115" i="16"/>
  <c r="DO142" i="15"/>
  <c r="DP105" i="16"/>
  <c r="DP109" i="16"/>
  <c r="DP113" i="16"/>
  <c r="DP117" i="16"/>
  <c r="DP104" i="16"/>
  <c r="DO59" i="15"/>
  <c r="DO62" i="15"/>
  <c r="DO46" i="15"/>
  <c r="DO110" i="15"/>
  <c r="DO254" i="15"/>
  <c r="DO91" i="15"/>
  <c r="DO139" i="15"/>
  <c r="DP108" i="16"/>
  <c r="DP112" i="16"/>
  <c r="DP116" i="16"/>
  <c r="DP120" i="16"/>
  <c r="DO75" i="15"/>
  <c r="DO107" i="15"/>
  <c r="DO251" i="15"/>
  <c r="DO43" i="15"/>
  <c r="DO267" i="15"/>
  <c r="DO270" i="15"/>
  <c r="DP106" i="16"/>
  <c r="DP110" i="16"/>
  <c r="DP114" i="16"/>
  <c r="DP118" i="16"/>
  <c r="DP195" i="16" l="1"/>
  <c r="DO79" i="15"/>
  <c r="DO143" i="15"/>
  <c r="DO95" i="15"/>
  <c r="DO111" i="15"/>
  <c r="DO255" i="15"/>
  <c r="DO63" i="15"/>
  <c r="DO271" i="15"/>
  <c r="DO47" i="15"/>
  <c r="DP124" i="16" l="1"/>
  <c r="DP55" i="16"/>
  <c r="DO257" i="15"/>
  <c r="DO260" i="15" s="1"/>
  <c r="DO49" i="15"/>
  <c r="DO16" i="15" s="1"/>
  <c r="DO97" i="15"/>
  <c r="DO273" i="15"/>
  <c r="DO30" i="15" s="1"/>
  <c r="DO81" i="15"/>
  <c r="DO65" i="15"/>
  <c r="DO17" i="15" s="1"/>
  <c r="DO113" i="15"/>
  <c r="DO20" i="15" s="1"/>
  <c r="DO145" i="15"/>
  <c r="L85" i="11"/>
  <c r="L64" i="2" s="1"/>
  <c r="L69" i="11"/>
  <c r="L63" i="2" s="1"/>
  <c r="DO52" i="15" l="1"/>
  <c r="L62" i="2"/>
  <c r="L73" i="2" s="1"/>
  <c r="L79" i="2" s="1"/>
  <c r="L81" i="2" s="1"/>
  <c r="DO29" i="15"/>
  <c r="DO276" i="15"/>
  <c r="DO68" i="15"/>
  <c r="DO148" i="15"/>
  <c r="DO22" i="15"/>
  <c r="DO116" i="15"/>
  <c r="DO84" i="15"/>
  <c r="DO18" i="15"/>
  <c r="DO100" i="15"/>
  <c r="DO19" i="15"/>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M12" i="15" s="1"/>
  <c r="BN12" i="15" s="1"/>
  <c r="BO12" i="15" s="1"/>
  <c r="BP12" i="15" s="1"/>
  <c r="BQ12" i="15" s="1"/>
  <c r="BR12" i="15" s="1"/>
  <c r="BS12" i="15" s="1"/>
  <c r="BT12" i="15" s="1"/>
  <c r="BU12" i="15" s="1"/>
  <c r="BV12" i="15" s="1"/>
  <c r="BW12" i="15" s="1"/>
  <c r="BX12" i="15" s="1"/>
  <c r="BY12" i="15" s="1"/>
  <c r="BZ12" i="15" s="1"/>
  <c r="CA12" i="15" s="1"/>
  <c r="CB12" i="15" s="1"/>
  <c r="CC12" i="15" s="1"/>
  <c r="CD12" i="15" s="1"/>
  <c r="CE12" i="15" s="1"/>
  <c r="CF12" i="15" s="1"/>
  <c r="CG12" i="15" s="1"/>
  <c r="CH12" i="15" s="1"/>
  <c r="CI12" i="15" s="1"/>
  <c r="CJ12" i="15" s="1"/>
  <c r="CK12" i="15" s="1"/>
  <c r="CL12" i="15" s="1"/>
  <c r="CM12" i="15" s="1"/>
  <c r="CN12" i="15" s="1"/>
  <c r="CO12" i="15" s="1"/>
  <c r="CP12" i="15" s="1"/>
  <c r="CQ12" i="15" s="1"/>
  <c r="CR12" i="15" s="1"/>
  <c r="CS12" i="15" s="1"/>
  <c r="CT12" i="15" s="1"/>
  <c r="CU12" i="15" s="1"/>
  <c r="CV12" i="15" s="1"/>
  <c r="CW12" i="15" s="1"/>
  <c r="CX12" i="15" s="1"/>
  <c r="CY12" i="15" s="1"/>
  <c r="CZ12" i="15" s="1"/>
  <c r="DA12" i="15" s="1"/>
  <c r="DB12" i="15" s="1"/>
  <c r="DC12" i="15" s="1"/>
  <c r="DD12" i="15" s="1"/>
  <c r="DE12" i="15" s="1"/>
  <c r="DF12" i="15" s="1"/>
  <c r="DG12" i="15" s="1"/>
  <c r="DH12" i="15" s="1"/>
  <c r="DI12" i="15" s="1"/>
  <c r="DJ12" i="15" s="1"/>
  <c r="DK12" i="15" s="1"/>
  <c r="DL12" i="15" s="1"/>
  <c r="DM12" i="15" s="1"/>
  <c r="DN12" i="15" s="1"/>
  <c r="DO12" i="15" s="1"/>
  <c r="DP12" i="15" s="1"/>
  <c r="DQ12" i="15" s="1"/>
  <c r="DR12" i="15" s="1"/>
  <c r="DS12" i="15" s="1"/>
  <c r="DT12" i="15" s="1"/>
  <c r="DU12" i="15" s="1"/>
  <c r="DV12" i="15" s="1"/>
  <c r="DW12" i="15" s="1"/>
  <c r="DX12" i="15" s="1"/>
  <c r="DY12" i="15" s="1"/>
  <c r="DZ12" i="15" s="1"/>
  <c r="EA12" i="15" s="1"/>
  <c r="EB12" i="15" s="1"/>
  <c r="EC12" i="15" s="1"/>
  <c r="ED12" i="15" s="1"/>
  <c r="EE12" i="15" s="1"/>
  <c r="EF12" i="15" s="1"/>
  <c r="EG12" i="15" s="1"/>
  <c r="EH12" i="15" s="1"/>
  <c r="EI12" i="15" s="1"/>
  <c r="EJ12" i="15" s="1"/>
  <c r="EK12" i="15" s="1"/>
  <c r="EL12" i="15" s="1"/>
  <c r="EM12" i="15" s="1"/>
  <c r="AQ12" i="15"/>
  <c r="AP12" i="15" s="1"/>
  <c r="AO12" i="15" s="1"/>
  <c r="AN12" i="15" s="1"/>
  <c r="AM12" i="15" s="1"/>
  <c r="AL12" i="15" s="1"/>
  <c r="AK12" i="15" s="1"/>
  <c r="AJ12" i="15" s="1"/>
  <c r="AI12" i="15" s="1"/>
  <c r="AH12" i="15" s="1"/>
  <c r="AG12" i="15" s="1"/>
  <c r="AF12" i="15" s="1"/>
  <c r="AE12" i="15" s="1"/>
  <c r="AD12" i="15" s="1"/>
  <c r="AC12" i="15" s="1"/>
  <c r="AB12" i="15" s="1"/>
  <c r="AA12" i="15" s="1"/>
  <c r="Z12" i="15" s="1"/>
  <c r="Y12" i="15" s="1"/>
  <c r="X12" i="15" s="1"/>
  <c r="W12" i="15" s="1"/>
  <c r="V12" i="15" s="1"/>
  <c r="U12" i="15" s="1"/>
  <c r="T12" i="15" s="1"/>
  <c r="S12" i="15" s="1"/>
  <c r="R12" i="15" s="1"/>
  <c r="Q12" i="15" s="1"/>
  <c r="P12" i="15" s="1"/>
  <c r="O12" i="15" s="1"/>
  <c r="N12" i="15" s="1"/>
  <c r="M12" i="15" s="1"/>
  <c r="L12" i="15" s="1"/>
  <c r="K12" i="15" s="1"/>
  <c r="J12" i="15" s="1"/>
  <c r="I12" i="15" s="1"/>
  <c r="H12" i="15" s="1"/>
  <c r="DN191" i="16"/>
  <c r="DM191" i="16"/>
  <c r="DK191" i="16"/>
  <c r="DJ191" i="16"/>
  <c r="DH191" i="16"/>
  <c r="DG191" i="16"/>
  <c r="DE191" i="16"/>
  <c r="DD191" i="16"/>
  <c r="DB191" i="16"/>
  <c r="DA191" i="16"/>
  <c r="CY191" i="16"/>
  <c r="CX191" i="16"/>
  <c r="CW191" i="16"/>
  <c r="CV191" i="16"/>
  <c r="CU191" i="16"/>
  <c r="CT191" i="16"/>
  <c r="CS191" i="16"/>
  <c r="CR191" i="16"/>
  <c r="CQ191" i="16"/>
  <c r="CP191" i="16"/>
  <c r="CO191" i="16"/>
  <c r="CM191" i="16"/>
  <c r="CL191" i="16"/>
  <c r="CK191" i="16"/>
  <c r="CJ191" i="16"/>
  <c r="CI191" i="16"/>
  <c r="CH191" i="16"/>
  <c r="CG191" i="16"/>
  <c r="CF191" i="16"/>
  <c r="CE191" i="16"/>
  <c r="CD191" i="16"/>
  <c r="CC191" i="16"/>
  <c r="CA191" i="16"/>
  <c r="BZ191" i="16"/>
  <c r="BY191" i="16"/>
  <c r="BX191" i="16"/>
  <c r="BW191" i="16"/>
  <c r="BV191" i="16"/>
  <c r="BU191" i="16"/>
  <c r="BT191" i="16"/>
  <c r="BS191" i="16"/>
  <c r="BR191" i="16"/>
  <c r="BQ191" i="16"/>
  <c r="BO191" i="16"/>
  <c r="BN191" i="16"/>
  <c r="BM191" i="16"/>
  <c r="BL191" i="16"/>
  <c r="BK191" i="16"/>
  <c r="BJ191" i="16"/>
  <c r="BI191" i="16"/>
  <c r="BH191" i="16"/>
  <c r="BG191" i="16"/>
  <c r="BF191" i="16"/>
  <c r="BE191" i="16"/>
  <c r="DN190" i="16"/>
  <c r="DM190" i="16"/>
  <c r="DK190" i="16"/>
  <c r="DJ190" i="16"/>
  <c r="DH190" i="16"/>
  <c r="DG190" i="16"/>
  <c r="DE190" i="16"/>
  <c r="DD190" i="16"/>
  <c r="DB190" i="16"/>
  <c r="DA190" i="16"/>
  <c r="CY190" i="16"/>
  <c r="CX190" i="16"/>
  <c r="CW190" i="16"/>
  <c r="CV190" i="16"/>
  <c r="CU190" i="16"/>
  <c r="CT190" i="16"/>
  <c r="CS190" i="16"/>
  <c r="CR190" i="16"/>
  <c r="CQ190" i="16"/>
  <c r="CP190" i="16"/>
  <c r="CO190" i="16"/>
  <c r="CM190" i="16"/>
  <c r="CL190" i="16"/>
  <c r="CK190" i="16"/>
  <c r="CJ190" i="16"/>
  <c r="CI190" i="16"/>
  <c r="CH190" i="16"/>
  <c r="CG190" i="16"/>
  <c r="CF190" i="16"/>
  <c r="CE190" i="16"/>
  <c r="CD190" i="16"/>
  <c r="CC190" i="16"/>
  <c r="CA190" i="16"/>
  <c r="BZ190" i="16"/>
  <c r="BY190" i="16"/>
  <c r="BX190" i="16"/>
  <c r="BW190" i="16"/>
  <c r="BV190" i="16"/>
  <c r="BU190" i="16"/>
  <c r="BT190" i="16"/>
  <c r="BS190" i="16"/>
  <c r="BR190" i="16"/>
  <c r="BQ190" i="16"/>
  <c r="BO190" i="16"/>
  <c r="BN190" i="16"/>
  <c r="BM190" i="16"/>
  <c r="BL190" i="16"/>
  <c r="BK190" i="16"/>
  <c r="BJ190" i="16"/>
  <c r="BI190" i="16"/>
  <c r="BH190" i="16"/>
  <c r="BG190" i="16"/>
  <c r="BF190" i="16"/>
  <c r="BE190" i="16"/>
  <c r="DO119" i="16" l="1"/>
  <c r="DN119" i="16"/>
  <c r="DM119" i="16"/>
  <c r="DL119" i="16"/>
  <c r="DK119" i="16"/>
  <c r="DJ119" i="16"/>
  <c r="DI119" i="16"/>
  <c r="DH119" i="16"/>
  <c r="DG119" i="16"/>
  <c r="DF119" i="16"/>
  <c r="DE119" i="16"/>
  <c r="DD119" i="16"/>
  <c r="DC119" i="16"/>
  <c r="DB119" i="16"/>
  <c r="DA119" i="16"/>
  <c r="BL119" i="16"/>
  <c r="BE119" i="16"/>
  <c r="BG119" i="16"/>
  <c r="BI119" i="16"/>
  <c r="BK119" i="16"/>
  <c r="BP119" i="16"/>
  <c r="BS119" i="16"/>
  <c r="BU119" i="16"/>
  <c r="BW119" i="16"/>
  <c r="BY119" i="16"/>
  <c r="CA119" i="16"/>
  <c r="CC119" i="16"/>
  <c r="CE119" i="16"/>
  <c r="CG119" i="16"/>
  <c r="CI119" i="16"/>
  <c r="CK119" i="16"/>
  <c r="CM119" i="16"/>
  <c r="CO119" i="16"/>
  <c r="CQ119" i="16"/>
  <c r="CS119" i="16"/>
  <c r="CU119" i="16"/>
  <c r="CV119" i="16"/>
  <c r="CW119" i="16"/>
  <c r="CX119" i="16"/>
  <c r="CY119" i="16"/>
  <c r="CZ119" i="16"/>
  <c r="BF119" i="16"/>
  <c r="BH119" i="16"/>
  <c r="BJ119" i="16"/>
  <c r="BM119" i="16"/>
  <c r="BN119" i="16"/>
  <c r="BO119" i="16"/>
  <c r="BQ119" i="16"/>
  <c r="BR119" i="16"/>
  <c r="BT119" i="16"/>
  <c r="BV119" i="16"/>
  <c r="BX119" i="16"/>
  <c r="BZ119" i="16"/>
  <c r="CB119" i="16"/>
  <c r="CD119" i="16"/>
  <c r="CF119" i="16"/>
  <c r="CH119" i="16"/>
  <c r="CJ119" i="16"/>
  <c r="CL119" i="16"/>
  <c r="CN119" i="16"/>
  <c r="CP119" i="16"/>
  <c r="CR119" i="16"/>
  <c r="CT119" i="16"/>
  <c r="DO190" i="16"/>
  <c r="DC190" i="16"/>
  <c r="DI191" i="16"/>
  <c r="DO191" i="16"/>
  <c r="DF191" i="16"/>
  <c r="DF190" i="16"/>
  <c r="DI190" i="16"/>
  <c r="DC191" i="16"/>
  <c r="BP191" i="16"/>
  <c r="CZ191" i="16"/>
  <c r="CB191" i="16"/>
  <c r="CN191" i="16"/>
  <c r="DL191" i="16"/>
  <c r="BP190" i="16"/>
  <c r="CB190" i="16"/>
  <c r="CN190" i="16"/>
  <c r="CZ190" i="16"/>
  <c r="DL190" i="16"/>
  <c r="EQ12" i="15"/>
  <c r="BI120" i="16"/>
  <c r="BM120" i="16"/>
  <c r="BU120" i="16"/>
  <c r="BY120" i="16"/>
  <c r="CG120" i="16"/>
  <c r="CK120" i="16"/>
  <c r="DI120" i="16"/>
  <c r="BG120" i="16"/>
  <c r="BK120" i="16"/>
  <c r="BO120" i="16"/>
  <c r="BS120" i="16"/>
  <c r="BW120" i="16"/>
  <c r="CA120" i="16"/>
  <c r="CE120" i="16"/>
  <c r="CI120" i="16"/>
  <c r="CM120" i="16"/>
  <c r="CQ120" i="16"/>
  <c r="CU120" i="16"/>
  <c r="CY120" i="16"/>
  <c r="DC120" i="16"/>
  <c r="DK120" i="16"/>
  <c r="CS120" i="16"/>
  <c r="CW120" i="16"/>
  <c r="DE120" i="16"/>
  <c r="BE120" i="16"/>
  <c r="BQ120" i="16"/>
  <c r="CC120" i="16"/>
  <c r="CO120" i="16"/>
  <c r="DA120" i="16"/>
  <c r="DM120" i="16"/>
  <c r="DG120" i="16"/>
  <c r="DO120" i="16"/>
  <c r="BF120" i="16"/>
  <c r="BJ120" i="16"/>
  <c r="BN120" i="16"/>
  <c r="BR120" i="16"/>
  <c r="BV120" i="16"/>
  <c r="BZ120" i="16"/>
  <c r="CD120" i="16"/>
  <c r="CH120" i="16"/>
  <c r="CL120" i="16"/>
  <c r="CP120" i="16"/>
  <c r="CT120" i="16"/>
  <c r="CX120" i="16"/>
  <c r="DB120" i="16"/>
  <c r="DF120" i="16"/>
  <c r="DJ120" i="16"/>
  <c r="DN120" i="16"/>
  <c r="BH120" i="16"/>
  <c r="BL120" i="16"/>
  <c r="BP120" i="16"/>
  <c r="BT120" i="16"/>
  <c r="BX120" i="16"/>
  <c r="CB120" i="16"/>
  <c r="CF120" i="16"/>
  <c r="CJ120" i="16"/>
  <c r="CN120" i="16"/>
  <c r="CR120" i="16"/>
  <c r="CV120" i="16"/>
  <c r="CZ120" i="16"/>
  <c r="DD120" i="16"/>
  <c r="DH120" i="16"/>
  <c r="DL120" i="16"/>
  <c r="AT9" i="16" l="1"/>
  <c r="AT8" i="16" s="1"/>
  <c r="AT6" i="16" l="1"/>
  <c r="AU9" i="16"/>
  <c r="AU8" i="16" s="1"/>
  <c r="DN28" i="15"/>
  <c r="DN27" i="15"/>
  <c r="DN26" i="15"/>
  <c r="DN25" i="15"/>
  <c r="DN24" i="15"/>
  <c r="DN23" i="15"/>
  <c r="DN21" i="15"/>
  <c r="DN189" i="16"/>
  <c r="DN188" i="16"/>
  <c r="DN187" i="16"/>
  <c r="DN186" i="16"/>
  <c r="DN185" i="16"/>
  <c r="DN184" i="16"/>
  <c r="DN183" i="16"/>
  <c r="DN182" i="16"/>
  <c r="DN181" i="16"/>
  <c r="DN180" i="16"/>
  <c r="DN179" i="16"/>
  <c r="DN178" i="16"/>
  <c r="DN177" i="16"/>
  <c r="DN176" i="16"/>
  <c r="DM28" i="15"/>
  <c r="DM27" i="15"/>
  <c r="DM26" i="15"/>
  <c r="DM25" i="15"/>
  <c r="DM24" i="15"/>
  <c r="DM23" i="15"/>
  <c r="DM21" i="15"/>
  <c r="DN218" i="16" l="1"/>
  <c r="DO218" i="16"/>
  <c r="DO171" i="16"/>
  <c r="DN171" i="16"/>
  <c r="DO101" i="16"/>
  <c r="DN101" i="16"/>
  <c r="DO183" i="16"/>
  <c r="DO176" i="16"/>
  <c r="DO180" i="16"/>
  <c r="DO184" i="16"/>
  <c r="DO188" i="16"/>
  <c r="DO177" i="16"/>
  <c r="DO181" i="16"/>
  <c r="DO185" i="16"/>
  <c r="DO189" i="16"/>
  <c r="DO179" i="16"/>
  <c r="DO187" i="16"/>
  <c r="DO178" i="16"/>
  <c r="DO182" i="16"/>
  <c r="DO186" i="16"/>
  <c r="DN175" i="16"/>
  <c r="DO175" i="16"/>
  <c r="AV9" i="16"/>
  <c r="AV8" i="16" s="1"/>
  <c r="AU6" i="16"/>
  <c r="DN62" i="15"/>
  <c r="DN106" i="16"/>
  <c r="DN110" i="16"/>
  <c r="DN114" i="16"/>
  <c r="DN118" i="16"/>
  <c r="DO107" i="16"/>
  <c r="DO111" i="16"/>
  <c r="DO115" i="16"/>
  <c r="DN107" i="16"/>
  <c r="DN111" i="16"/>
  <c r="DN115" i="16"/>
  <c r="DO104" i="16"/>
  <c r="DO108" i="16"/>
  <c r="DO112" i="16"/>
  <c r="DO116" i="16"/>
  <c r="K85" i="11"/>
  <c r="K64" i="2" s="1"/>
  <c r="K69" i="11"/>
  <c r="K63" i="2" s="1"/>
  <c r="DN104" i="16"/>
  <c r="DN108" i="16"/>
  <c r="DN112" i="16"/>
  <c r="DN116" i="16"/>
  <c r="DO105" i="16"/>
  <c r="DO109" i="16"/>
  <c r="DO113" i="16"/>
  <c r="DO117" i="16"/>
  <c r="DN105" i="16"/>
  <c r="DN109" i="16"/>
  <c r="DN113" i="16"/>
  <c r="DN117" i="16"/>
  <c r="DO106" i="16"/>
  <c r="DO110" i="16"/>
  <c r="DO114" i="16"/>
  <c r="DO118" i="16"/>
  <c r="DN46" i="15"/>
  <c r="DN110" i="15"/>
  <c r="DN94" i="15"/>
  <c r="DN142" i="15"/>
  <c r="DN59" i="15"/>
  <c r="DN267" i="15"/>
  <c r="DN75" i="15"/>
  <c r="DN270" i="15"/>
  <c r="DM251" i="15"/>
  <c r="DN78" i="15"/>
  <c r="DN91" i="15"/>
  <c r="DN139" i="15"/>
  <c r="DM62" i="15"/>
  <c r="DN43" i="15"/>
  <c r="DN107" i="15"/>
  <c r="DN251" i="15"/>
  <c r="DN254" i="15"/>
  <c r="DM59" i="15"/>
  <c r="DM91" i="15"/>
  <c r="DM94" i="15"/>
  <c r="DM139" i="15"/>
  <c r="DM142" i="15"/>
  <c r="DM110" i="15"/>
  <c r="DM254" i="15"/>
  <c r="DM107" i="15"/>
  <c r="DM43" i="15"/>
  <c r="DM46" i="15"/>
  <c r="DM75" i="15"/>
  <c r="DM78" i="15"/>
  <c r="DM267" i="15"/>
  <c r="DM270" i="15"/>
  <c r="O62" i="14"/>
  <c r="DM189" i="16"/>
  <c r="DM188" i="16"/>
  <c r="DM187" i="16"/>
  <c r="DM186" i="16"/>
  <c r="DM185" i="16"/>
  <c r="DM184" i="16"/>
  <c r="DM183" i="16"/>
  <c r="DM182" i="16"/>
  <c r="DM181" i="16"/>
  <c r="DM180" i="16"/>
  <c r="DM179" i="16"/>
  <c r="DM178" i="16"/>
  <c r="DM177" i="16"/>
  <c r="DM176" i="16"/>
  <c r="DL218" i="16"/>
  <c r="DI218" i="16"/>
  <c r="DH218" i="16"/>
  <c r="DF218" i="16"/>
  <c r="DE218" i="16"/>
  <c r="DC218" i="16"/>
  <c r="DB218" i="16"/>
  <c r="CZ218" i="16"/>
  <c r="CY218" i="16"/>
  <c r="CX218" i="16"/>
  <c r="CW218" i="16"/>
  <c r="CV218" i="16"/>
  <c r="CU218" i="16"/>
  <c r="CT218" i="16"/>
  <c r="CS218" i="16"/>
  <c r="CR218" i="16"/>
  <c r="CQ218" i="16"/>
  <c r="CP218" i="16"/>
  <c r="CO218" i="16"/>
  <c r="CN218" i="16"/>
  <c r="CM218" i="16"/>
  <c r="CL218" i="16"/>
  <c r="CK218" i="16"/>
  <c r="CJ218" i="16"/>
  <c r="CI218" i="16"/>
  <c r="CH218" i="16"/>
  <c r="CG218" i="16"/>
  <c r="CF218" i="16"/>
  <c r="CE218" i="16"/>
  <c r="CD218" i="16"/>
  <c r="CC218" i="16"/>
  <c r="CB218" i="16"/>
  <c r="CA218" i="16"/>
  <c r="BZ218" i="16"/>
  <c r="BY218" i="16"/>
  <c r="BX218" i="16"/>
  <c r="BW218" i="16"/>
  <c r="BV218" i="16"/>
  <c r="BT218" i="16"/>
  <c r="BS218" i="16"/>
  <c r="BR218" i="16"/>
  <c r="BQ218" i="16"/>
  <c r="BP218" i="16"/>
  <c r="BO218" i="16"/>
  <c r="BN218" i="16"/>
  <c r="BM218" i="16"/>
  <c r="BL218" i="16"/>
  <c r="BK218" i="16"/>
  <c r="BJ218" i="16"/>
  <c r="BI218" i="16"/>
  <c r="BH218" i="16"/>
  <c r="BG218" i="16"/>
  <c r="BF218" i="16"/>
  <c r="BE218" i="16"/>
  <c r="DK189" i="16"/>
  <c r="DJ189" i="16"/>
  <c r="DH189" i="16"/>
  <c r="DG189" i="16"/>
  <c r="DE189" i="16"/>
  <c r="DD189" i="16"/>
  <c r="DB189" i="16"/>
  <c r="DA189" i="16"/>
  <c r="DK188" i="16"/>
  <c r="DJ188" i="16"/>
  <c r="DH188" i="16"/>
  <c r="DG188" i="16"/>
  <c r="DE188" i="16"/>
  <c r="DD188" i="16"/>
  <c r="DB188" i="16"/>
  <c r="DA188" i="16"/>
  <c r="CY188" i="16"/>
  <c r="CX188" i="16"/>
  <c r="CW188" i="16"/>
  <c r="CV188" i="16"/>
  <c r="CU188" i="16"/>
  <c r="CT188" i="16"/>
  <c r="CS188" i="16"/>
  <c r="CR188" i="16"/>
  <c r="CQ188" i="16"/>
  <c r="CP188" i="16"/>
  <c r="CO188" i="16"/>
  <c r="DK187" i="16"/>
  <c r="DJ187" i="16"/>
  <c r="DH187" i="16"/>
  <c r="DG187" i="16"/>
  <c r="DE187" i="16"/>
  <c r="DD187" i="16"/>
  <c r="DB187" i="16"/>
  <c r="DA187" i="16"/>
  <c r="CY187" i="16"/>
  <c r="CX187" i="16"/>
  <c r="CW187" i="16"/>
  <c r="CV187" i="16"/>
  <c r="CU187" i="16"/>
  <c r="CT187" i="16"/>
  <c r="CS187" i="16"/>
  <c r="CR187" i="16"/>
  <c r="CQ187" i="16"/>
  <c r="CP187" i="16"/>
  <c r="CO187" i="16"/>
  <c r="DK186" i="16"/>
  <c r="DJ186" i="16"/>
  <c r="DH186" i="16"/>
  <c r="DG186" i="16"/>
  <c r="DE186" i="16"/>
  <c r="DD186" i="16"/>
  <c r="DB186" i="16"/>
  <c r="DA186" i="16"/>
  <c r="CY186" i="16"/>
  <c r="CX186" i="16"/>
  <c r="CW186" i="16"/>
  <c r="CV186" i="16"/>
  <c r="CU186" i="16"/>
  <c r="CT186" i="16"/>
  <c r="CS186" i="16"/>
  <c r="CR186" i="16"/>
  <c r="CQ186" i="16"/>
  <c r="CP186" i="16"/>
  <c r="CO186" i="16"/>
  <c r="CM186" i="16"/>
  <c r="CL186" i="16"/>
  <c r="CK186" i="16"/>
  <c r="CJ186" i="16"/>
  <c r="CI186" i="16"/>
  <c r="CH186" i="16"/>
  <c r="CG186" i="16"/>
  <c r="CF186" i="16"/>
  <c r="CE186" i="16"/>
  <c r="CD186" i="16"/>
  <c r="CC186" i="16"/>
  <c r="CA186" i="16"/>
  <c r="BZ186" i="16"/>
  <c r="BY186" i="16"/>
  <c r="BX186" i="16"/>
  <c r="BW186" i="16"/>
  <c r="BV186" i="16"/>
  <c r="BU186" i="16"/>
  <c r="BT186" i="16"/>
  <c r="BS186" i="16"/>
  <c r="BR186" i="16"/>
  <c r="BQ186" i="16"/>
  <c r="BO186" i="16"/>
  <c r="BN186" i="16"/>
  <c r="BM186" i="16"/>
  <c r="BL186" i="16"/>
  <c r="BK186" i="16"/>
  <c r="BJ186" i="16"/>
  <c r="BI186" i="16"/>
  <c r="BH186" i="16"/>
  <c r="BG186" i="16"/>
  <c r="BF186" i="16"/>
  <c r="BE186" i="16"/>
  <c r="DK185" i="16"/>
  <c r="DJ185" i="16"/>
  <c r="DH185" i="16"/>
  <c r="DG185" i="16"/>
  <c r="DE185" i="16"/>
  <c r="DD185" i="16"/>
  <c r="DB185" i="16"/>
  <c r="DA185" i="16"/>
  <c r="CY185" i="16"/>
  <c r="CX185" i="16"/>
  <c r="CW185" i="16"/>
  <c r="CV185" i="16"/>
  <c r="CU185" i="16"/>
  <c r="CT185" i="16"/>
  <c r="CS185" i="16"/>
  <c r="CR185" i="16"/>
  <c r="CQ185" i="16"/>
  <c r="CP185" i="16"/>
  <c r="CO185" i="16"/>
  <c r="CM185" i="16"/>
  <c r="CL185" i="16"/>
  <c r="CK185" i="16"/>
  <c r="CJ185" i="16"/>
  <c r="CI185" i="16"/>
  <c r="CH185" i="16"/>
  <c r="CG185" i="16"/>
  <c r="CF185" i="16"/>
  <c r="CE185" i="16"/>
  <c r="CD185" i="16"/>
  <c r="CC185" i="16"/>
  <c r="CA185" i="16"/>
  <c r="BZ185" i="16"/>
  <c r="BY185" i="16"/>
  <c r="BX185" i="16"/>
  <c r="BW185" i="16"/>
  <c r="BV185" i="16"/>
  <c r="BU185" i="16"/>
  <c r="BT185" i="16"/>
  <c r="BS185" i="16"/>
  <c r="BR185" i="16"/>
  <c r="BQ185" i="16"/>
  <c r="BO185" i="16"/>
  <c r="BN185" i="16"/>
  <c r="BM185" i="16"/>
  <c r="BL185" i="16"/>
  <c r="BK185" i="16"/>
  <c r="BJ185" i="16"/>
  <c r="BI185" i="16"/>
  <c r="BH185" i="16"/>
  <c r="BG185" i="16"/>
  <c r="BF185" i="16"/>
  <c r="BE185" i="16"/>
  <c r="DK184" i="16"/>
  <c r="DJ184" i="16"/>
  <c r="DH184" i="16"/>
  <c r="DG184" i="16"/>
  <c r="DE184" i="16"/>
  <c r="DD184" i="16"/>
  <c r="DB184" i="16"/>
  <c r="DA184" i="16"/>
  <c r="CY184" i="16"/>
  <c r="CX184" i="16"/>
  <c r="CW184" i="16"/>
  <c r="CV184" i="16"/>
  <c r="CU184" i="16"/>
  <c r="CT184" i="16"/>
  <c r="CS184" i="16"/>
  <c r="CR184" i="16"/>
  <c r="CQ184" i="16"/>
  <c r="CP184" i="16"/>
  <c r="CO184" i="16"/>
  <c r="CM184" i="16"/>
  <c r="CL184" i="16"/>
  <c r="CK184" i="16"/>
  <c r="CJ184" i="16"/>
  <c r="CI184" i="16"/>
  <c r="CH184" i="16"/>
  <c r="CG184" i="16"/>
  <c r="CF184" i="16"/>
  <c r="CE184" i="16"/>
  <c r="CD184" i="16"/>
  <c r="CC184" i="16"/>
  <c r="CA184" i="16"/>
  <c r="BZ184" i="16"/>
  <c r="BY184" i="16"/>
  <c r="BX184" i="16"/>
  <c r="BW184" i="16"/>
  <c r="BV184" i="16"/>
  <c r="BU184" i="16"/>
  <c r="BT184" i="16"/>
  <c r="BS184" i="16"/>
  <c r="BR184" i="16"/>
  <c r="BQ184" i="16"/>
  <c r="BO184" i="16"/>
  <c r="BN184" i="16"/>
  <c r="BM184" i="16"/>
  <c r="BL184" i="16"/>
  <c r="BK184" i="16"/>
  <c r="BJ184" i="16"/>
  <c r="BI184" i="16"/>
  <c r="BH184" i="16"/>
  <c r="BG184" i="16"/>
  <c r="BF184" i="16"/>
  <c r="BE184" i="16"/>
  <c r="DK183" i="16"/>
  <c r="DJ183" i="16"/>
  <c r="DH183" i="16"/>
  <c r="DG183" i="16"/>
  <c r="DE183" i="16"/>
  <c r="DD183" i="16"/>
  <c r="DB183" i="16"/>
  <c r="DA183" i="16"/>
  <c r="CY183" i="16"/>
  <c r="CX183" i="16"/>
  <c r="CW183" i="16"/>
  <c r="CV183" i="16"/>
  <c r="CU183" i="16"/>
  <c r="CT183" i="16"/>
  <c r="CS183" i="16"/>
  <c r="CR183" i="16"/>
  <c r="CQ183" i="16"/>
  <c r="CP183" i="16"/>
  <c r="CO183" i="16"/>
  <c r="CM183" i="16"/>
  <c r="CL183" i="16"/>
  <c r="CK183" i="16"/>
  <c r="CJ183" i="16"/>
  <c r="CI183" i="16"/>
  <c r="CH183" i="16"/>
  <c r="CG183" i="16"/>
  <c r="CF183" i="16"/>
  <c r="CE183" i="16"/>
  <c r="CD183" i="16"/>
  <c r="CC183" i="16"/>
  <c r="CA183" i="16"/>
  <c r="BZ183" i="16"/>
  <c r="BY183" i="16"/>
  <c r="BX183" i="16"/>
  <c r="BW183" i="16"/>
  <c r="BV183" i="16"/>
  <c r="BU183" i="16"/>
  <c r="BT183" i="16"/>
  <c r="BS183" i="16"/>
  <c r="BR183" i="16"/>
  <c r="BQ183" i="16"/>
  <c r="BO183" i="16"/>
  <c r="BN183" i="16"/>
  <c r="BM183" i="16"/>
  <c r="BL183" i="16"/>
  <c r="BK183" i="16"/>
  <c r="BJ183" i="16"/>
  <c r="BI183" i="16"/>
  <c r="BH183" i="16"/>
  <c r="BG183" i="16"/>
  <c r="BF183" i="16"/>
  <c r="BE183" i="16"/>
  <c r="DK182" i="16"/>
  <c r="DJ182" i="16"/>
  <c r="DH182" i="16"/>
  <c r="DG182" i="16"/>
  <c r="DE182" i="16"/>
  <c r="DD182" i="16"/>
  <c r="DB182" i="16"/>
  <c r="DA182" i="16"/>
  <c r="CY182" i="16"/>
  <c r="CX182" i="16"/>
  <c r="CW182" i="16"/>
  <c r="CV182" i="16"/>
  <c r="CU182" i="16"/>
  <c r="CT182" i="16"/>
  <c r="CS182" i="16"/>
  <c r="CR182" i="16"/>
  <c r="CQ182" i="16"/>
  <c r="CP182" i="16"/>
  <c r="CO182" i="16"/>
  <c r="CM182" i="16"/>
  <c r="CL182" i="16"/>
  <c r="CK182" i="16"/>
  <c r="CJ182" i="16"/>
  <c r="CI182" i="16"/>
  <c r="CH182" i="16"/>
  <c r="CG182" i="16"/>
  <c r="CF182" i="16"/>
  <c r="CE182" i="16"/>
  <c r="CD182" i="16"/>
  <c r="CC182" i="16"/>
  <c r="CA182" i="16"/>
  <c r="BZ182" i="16"/>
  <c r="BY182" i="16"/>
  <c r="BX182" i="16"/>
  <c r="BW182" i="16"/>
  <c r="BV182" i="16"/>
  <c r="BU182" i="16"/>
  <c r="BT182" i="16"/>
  <c r="BS182" i="16"/>
  <c r="BR182" i="16"/>
  <c r="BQ182" i="16"/>
  <c r="BO182" i="16"/>
  <c r="BN182" i="16"/>
  <c r="BM182" i="16"/>
  <c r="BL182" i="16"/>
  <c r="BK182" i="16"/>
  <c r="BJ182" i="16"/>
  <c r="BI182" i="16"/>
  <c r="BH182" i="16"/>
  <c r="BG182" i="16"/>
  <c r="BF182" i="16"/>
  <c r="BE182" i="16"/>
  <c r="DK181" i="16"/>
  <c r="DJ181" i="16"/>
  <c r="DH181" i="16"/>
  <c r="DG181" i="16"/>
  <c r="DE181" i="16"/>
  <c r="DD181" i="16"/>
  <c r="DB181" i="16"/>
  <c r="DA181" i="16"/>
  <c r="CY181" i="16"/>
  <c r="CX181" i="16"/>
  <c r="CW181" i="16"/>
  <c r="CV181" i="16"/>
  <c r="CU181" i="16"/>
  <c r="CT181" i="16"/>
  <c r="CS181" i="16"/>
  <c r="CR181" i="16"/>
  <c r="CQ181" i="16"/>
  <c r="CP181" i="16"/>
  <c r="CO181" i="16"/>
  <c r="CM181" i="16"/>
  <c r="CL181" i="16"/>
  <c r="CK181" i="16"/>
  <c r="CJ181" i="16"/>
  <c r="CI181" i="16"/>
  <c r="CH181" i="16"/>
  <c r="CG181" i="16"/>
  <c r="CF181" i="16"/>
  <c r="CE181" i="16"/>
  <c r="CD181" i="16"/>
  <c r="CC181" i="16"/>
  <c r="CA181" i="16"/>
  <c r="BZ181" i="16"/>
  <c r="BY181" i="16"/>
  <c r="BX181" i="16"/>
  <c r="BW181" i="16"/>
  <c r="BV181" i="16"/>
  <c r="BU181" i="16"/>
  <c r="BT181" i="16"/>
  <c r="BS181" i="16"/>
  <c r="BR181" i="16"/>
  <c r="BQ181" i="16"/>
  <c r="BO181" i="16"/>
  <c r="BN181" i="16"/>
  <c r="BM181" i="16"/>
  <c r="BL181" i="16"/>
  <c r="BK181" i="16"/>
  <c r="BJ181" i="16"/>
  <c r="BI181" i="16"/>
  <c r="BH181" i="16"/>
  <c r="BG181" i="16"/>
  <c r="BF181" i="16"/>
  <c r="BE181" i="16"/>
  <c r="DK180" i="16"/>
  <c r="DJ180" i="16"/>
  <c r="DH180" i="16"/>
  <c r="DG180" i="16"/>
  <c r="DE180" i="16"/>
  <c r="DD180" i="16"/>
  <c r="DB180" i="16"/>
  <c r="DA180" i="16"/>
  <c r="CY180" i="16"/>
  <c r="CX180" i="16"/>
  <c r="CW180" i="16"/>
  <c r="CV180" i="16"/>
  <c r="CU180" i="16"/>
  <c r="CT180" i="16"/>
  <c r="CS180" i="16"/>
  <c r="CR180" i="16"/>
  <c r="CQ180" i="16"/>
  <c r="CP180" i="16"/>
  <c r="CO180" i="16"/>
  <c r="CM180" i="16"/>
  <c r="CL180" i="16"/>
  <c r="CK180" i="16"/>
  <c r="CJ180" i="16"/>
  <c r="CI180" i="16"/>
  <c r="CH180" i="16"/>
  <c r="CG180" i="16"/>
  <c r="CF180" i="16"/>
  <c r="CE180" i="16"/>
  <c r="CD180" i="16"/>
  <c r="CC180" i="16"/>
  <c r="CA180" i="16"/>
  <c r="BZ180" i="16"/>
  <c r="BY180" i="16"/>
  <c r="BX180" i="16"/>
  <c r="BW180" i="16"/>
  <c r="BV180" i="16"/>
  <c r="BU180" i="16"/>
  <c r="BT180" i="16"/>
  <c r="BS180" i="16"/>
  <c r="BR180" i="16"/>
  <c r="BQ180" i="16"/>
  <c r="BO180" i="16"/>
  <c r="BN180" i="16"/>
  <c r="BM180" i="16"/>
  <c r="BL180" i="16"/>
  <c r="BK180" i="16"/>
  <c r="BJ180" i="16"/>
  <c r="BI180" i="16"/>
  <c r="BH180" i="16"/>
  <c r="BG180" i="16"/>
  <c r="BF180" i="16"/>
  <c r="BE180" i="16"/>
  <c r="DK179" i="16"/>
  <c r="DJ179" i="16"/>
  <c r="DH179" i="16"/>
  <c r="DG179" i="16"/>
  <c r="DE179" i="16"/>
  <c r="DD179" i="16"/>
  <c r="DB179" i="16"/>
  <c r="DA179" i="16"/>
  <c r="CY179" i="16"/>
  <c r="CX179" i="16"/>
  <c r="CW179" i="16"/>
  <c r="CV179" i="16"/>
  <c r="CU179" i="16"/>
  <c r="CT179" i="16"/>
  <c r="CS179" i="16"/>
  <c r="CR179" i="16"/>
  <c r="CQ179" i="16"/>
  <c r="CP179" i="16"/>
  <c r="CO179" i="16"/>
  <c r="CM179" i="16"/>
  <c r="CL179" i="16"/>
  <c r="CK179" i="16"/>
  <c r="CJ179" i="16"/>
  <c r="CI179" i="16"/>
  <c r="CH179" i="16"/>
  <c r="CG179" i="16"/>
  <c r="CF179" i="16"/>
  <c r="CE179" i="16"/>
  <c r="CD179" i="16"/>
  <c r="CC179" i="16"/>
  <c r="CA179" i="16"/>
  <c r="BZ179" i="16"/>
  <c r="BY179" i="16"/>
  <c r="BX179" i="16"/>
  <c r="BW179" i="16"/>
  <c r="BV179" i="16"/>
  <c r="BU179" i="16"/>
  <c r="BT179" i="16"/>
  <c r="BS179" i="16"/>
  <c r="BR179" i="16"/>
  <c r="BQ179" i="16"/>
  <c r="BO179" i="16"/>
  <c r="BN179" i="16"/>
  <c r="BM179" i="16"/>
  <c r="BL179" i="16"/>
  <c r="BK179" i="16"/>
  <c r="BJ179" i="16"/>
  <c r="BI179" i="16"/>
  <c r="BH179" i="16"/>
  <c r="BG179" i="16"/>
  <c r="BF179" i="16"/>
  <c r="BE179" i="16"/>
  <c r="DK178" i="16"/>
  <c r="DJ178" i="16"/>
  <c r="DH178" i="16"/>
  <c r="DG178" i="16"/>
  <c r="DE178" i="16"/>
  <c r="DD178" i="16"/>
  <c r="DB178" i="16"/>
  <c r="DA178" i="16"/>
  <c r="CY178" i="16"/>
  <c r="CX178" i="16"/>
  <c r="CW178" i="16"/>
  <c r="CV178" i="16"/>
  <c r="CU178" i="16"/>
  <c r="CT178" i="16"/>
  <c r="CS178" i="16"/>
  <c r="CR178" i="16"/>
  <c r="CQ178" i="16"/>
  <c r="CP178" i="16"/>
  <c r="CO178" i="16"/>
  <c r="CM178" i="16"/>
  <c r="CL178" i="16"/>
  <c r="CK178" i="16"/>
  <c r="CJ178" i="16"/>
  <c r="CI178" i="16"/>
  <c r="CH178" i="16"/>
  <c r="CG178" i="16"/>
  <c r="CF178" i="16"/>
  <c r="CE178" i="16"/>
  <c r="CD178" i="16"/>
  <c r="CC178" i="16"/>
  <c r="CA178" i="16"/>
  <c r="BZ178" i="16"/>
  <c r="BY178" i="16"/>
  <c r="BX178" i="16"/>
  <c r="BW178" i="16"/>
  <c r="BV178" i="16"/>
  <c r="BU178" i="16"/>
  <c r="BT178" i="16"/>
  <c r="BS178" i="16"/>
  <c r="BR178" i="16"/>
  <c r="BQ178" i="16"/>
  <c r="BO178" i="16"/>
  <c r="BN178" i="16"/>
  <c r="BM178" i="16"/>
  <c r="BL178" i="16"/>
  <c r="BK178" i="16"/>
  <c r="BJ178" i="16"/>
  <c r="BI178" i="16"/>
  <c r="BH178" i="16"/>
  <c r="BG178" i="16"/>
  <c r="BF178" i="16"/>
  <c r="BE178" i="16"/>
  <c r="DK177" i="16"/>
  <c r="DJ177" i="16"/>
  <c r="DH177" i="16"/>
  <c r="DG177" i="16"/>
  <c r="DE177" i="16"/>
  <c r="DD177" i="16"/>
  <c r="DB177" i="16"/>
  <c r="DA177" i="16"/>
  <c r="CY177" i="16"/>
  <c r="CX177" i="16"/>
  <c r="CW177" i="16"/>
  <c r="CV177" i="16"/>
  <c r="CU177" i="16"/>
  <c r="CT177" i="16"/>
  <c r="CS177" i="16"/>
  <c r="CR177" i="16"/>
  <c r="CQ177" i="16"/>
  <c r="CP177" i="16"/>
  <c r="CO177" i="16"/>
  <c r="CM177" i="16"/>
  <c r="CL177" i="16"/>
  <c r="CK177" i="16"/>
  <c r="CJ177" i="16"/>
  <c r="CI177" i="16"/>
  <c r="CH177" i="16"/>
  <c r="CG177" i="16"/>
  <c r="CF177" i="16"/>
  <c r="CE177" i="16"/>
  <c r="CD177" i="16"/>
  <c r="CC177" i="16"/>
  <c r="CA177" i="16"/>
  <c r="BZ177" i="16"/>
  <c r="BY177" i="16"/>
  <c r="BX177" i="16"/>
  <c r="BW177" i="16"/>
  <c r="BV177" i="16"/>
  <c r="BU177" i="16"/>
  <c r="BT177" i="16"/>
  <c r="BS177" i="16"/>
  <c r="BR177" i="16"/>
  <c r="BQ177" i="16"/>
  <c r="BO177" i="16"/>
  <c r="BN177" i="16"/>
  <c r="BM177" i="16"/>
  <c r="BL177" i="16"/>
  <c r="BK177" i="16"/>
  <c r="BJ177" i="16"/>
  <c r="BI177" i="16"/>
  <c r="BH177" i="16"/>
  <c r="BG177" i="16"/>
  <c r="BF177" i="16"/>
  <c r="BE177" i="16"/>
  <c r="DK176" i="16"/>
  <c r="DJ176" i="16"/>
  <c r="DH176" i="16"/>
  <c r="DG176" i="16"/>
  <c r="DE176" i="16"/>
  <c r="DD176" i="16"/>
  <c r="DB176" i="16"/>
  <c r="DA176" i="16"/>
  <c r="CY176" i="16"/>
  <c r="CX176" i="16"/>
  <c r="CW176" i="16"/>
  <c r="CV176" i="16"/>
  <c r="CU176" i="16"/>
  <c r="CT176" i="16"/>
  <c r="CS176" i="16"/>
  <c r="CR176" i="16"/>
  <c r="CQ176" i="16"/>
  <c r="CP176" i="16"/>
  <c r="CO176" i="16"/>
  <c r="CM176" i="16"/>
  <c r="CL176" i="16"/>
  <c r="CK176" i="16"/>
  <c r="CJ176" i="16"/>
  <c r="CI176" i="16"/>
  <c r="CH176" i="16"/>
  <c r="CG176" i="16"/>
  <c r="CF176" i="16"/>
  <c r="CE176" i="16"/>
  <c r="CD176" i="16"/>
  <c r="CC176" i="16"/>
  <c r="CA176" i="16"/>
  <c r="BZ176" i="16"/>
  <c r="BY176" i="16"/>
  <c r="BX176" i="16"/>
  <c r="BW176" i="16"/>
  <c r="BV176" i="16"/>
  <c r="BU176" i="16"/>
  <c r="BT176" i="16"/>
  <c r="BS176" i="16"/>
  <c r="BR176" i="16"/>
  <c r="BQ176" i="16"/>
  <c r="BO176" i="16"/>
  <c r="BN176" i="16"/>
  <c r="BM176" i="16"/>
  <c r="BL176" i="16"/>
  <c r="BK176" i="16"/>
  <c r="BJ176" i="16"/>
  <c r="BI176" i="16"/>
  <c r="BH176" i="16"/>
  <c r="BG176" i="16"/>
  <c r="BF176" i="16"/>
  <c r="BE176" i="16"/>
  <c r="DK254" i="15"/>
  <c r="DJ254" i="15"/>
  <c r="DH254" i="15"/>
  <c r="DG254" i="15"/>
  <c r="DE254" i="15"/>
  <c r="DD254" i="15"/>
  <c r="DB254" i="15"/>
  <c r="DA254" i="15"/>
  <c r="CY254" i="15"/>
  <c r="CX254" i="15"/>
  <c r="CW254" i="15"/>
  <c r="CU254" i="15"/>
  <c r="CT254" i="15"/>
  <c r="CS254" i="15"/>
  <c r="CR254" i="15"/>
  <c r="CQ254" i="15"/>
  <c r="CO254" i="15"/>
  <c r="DK251" i="15"/>
  <c r="DK27" i="15"/>
  <c r="DJ27" i="15"/>
  <c r="DH27" i="15"/>
  <c r="DG27" i="15"/>
  <c r="DE27" i="15"/>
  <c r="DD27" i="15"/>
  <c r="DB27" i="15"/>
  <c r="DA27" i="15"/>
  <c r="CY27" i="15"/>
  <c r="CX27" i="15"/>
  <c r="CW27" i="15"/>
  <c r="CV27" i="15"/>
  <c r="CU27" i="15"/>
  <c r="CT27" i="15"/>
  <c r="CS27" i="15"/>
  <c r="CR27" i="15"/>
  <c r="CQ27" i="15"/>
  <c r="CP27" i="15"/>
  <c r="CO27" i="15"/>
  <c r="CM27" i="15"/>
  <c r="CL27" i="15"/>
  <c r="CK27" i="15"/>
  <c r="CJ27" i="15"/>
  <c r="CI27" i="15"/>
  <c r="CH27" i="15"/>
  <c r="CG27" i="15"/>
  <c r="CF27" i="15"/>
  <c r="CE27" i="15"/>
  <c r="CD27" i="15"/>
  <c r="CC27" i="15"/>
  <c r="CA27" i="15"/>
  <c r="BZ27" i="15"/>
  <c r="BY27" i="15"/>
  <c r="BX27" i="15"/>
  <c r="BW27" i="15"/>
  <c r="BV27" i="15"/>
  <c r="BU27" i="15"/>
  <c r="BT27" i="15"/>
  <c r="BS27" i="15"/>
  <c r="BR27" i="15"/>
  <c r="BQ27" i="15"/>
  <c r="BO27" i="15"/>
  <c r="BN27" i="15"/>
  <c r="BM27" i="15"/>
  <c r="BL27" i="15"/>
  <c r="BK27" i="15"/>
  <c r="BJ27" i="15"/>
  <c r="BI27" i="15"/>
  <c r="BH27" i="15"/>
  <c r="BG27" i="15"/>
  <c r="BF27" i="15"/>
  <c r="BE27" i="15"/>
  <c r="DK26" i="15"/>
  <c r="DJ26" i="15"/>
  <c r="DH26" i="15"/>
  <c r="DG26" i="15"/>
  <c r="DE26" i="15"/>
  <c r="DD26" i="15"/>
  <c r="DB26" i="15"/>
  <c r="DA26" i="15"/>
  <c r="CY26" i="15"/>
  <c r="CX26" i="15"/>
  <c r="CW26" i="15"/>
  <c r="CV26" i="15"/>
  <c r="CU26" i="15"/>
  <c r="CT26" i="15"/>
  <c r="CS26" i="15"/>
  <c r="CR26" i="15"/>
  <c r="CQ26" i="15"/>
  <c r="CP26" i="15"/>
  <c r="CO26" i="15"/>
  <c r="CM26" i="15"/>
  <c r="CL26" i="15"/>
  <c r="CK26" i="15"/>
  <c r="CJ26" i="15"/>
  <c r="CI26" i="15"/>
  <c r="CH26" i="15"/>
  <c r="CG26" i="15"/>
  <c r="CF26" i="15"/>
  <c r="CE26" i="15"/>
  <c r="CD26" i="15"/>
  <c r="CC26" i="15"/>
  <c r="CA26" i="15"/>
  <c r="BZ26" i="15"/>
  <c r="BY26" i="15"/>
  <c r="BX26" i="15"/>
  <c r="BW26" i="15"/>
  <c r="BV26" i="15"/>
  <c r="BU26" i="15"/>
  <c r="BT26" i="15"/>
  <c r="BS26" i="15"/>
  <c r="BR26" i="15"/>
  <c r="BQ26" i="15"/>
  <c r="BO26" i="15"/>
  <c r="BN26" i="15"/>
  <c r="BM26" i="15"/>
  <c r="BL26" i="15"/>
  <c r="BK26" i="15"/>
  <c r="BJ26" i="15"/>
  <c r="BI26" i="15"/>
  <c r="BH26" i="15"/>
  <c r="BG26" i="15"/>
  <c r="BF26" i="15"/>
  <c r="BE26" i="15"/>
  <c r="DK25" i="15"/>
  <c r="DJ25" i="15"/>
  <c r="DH25" i="15"/>
  <c r="DG25" i="15"/>
  <c r="DE25" i="15"/>
  <c r="DD25" i="15"/>
  <c r="DB25" i="15"/>
  <c r="DA25" i="15"/>
  <c r="CY25" i="15"/>
  <c r="CX25" i="15"/>
  <c r="CW25" i="15"/>
  <c r="CV25" i="15"/>
  <c r="CU25" i="15"/>
  <c r="CT25" i="15"/>
  <c r="CS25" i="15"/>
  <c r="CR25" i="15"/>
  <c r="CQ25" i="15"/>
  <c r="CP25" i="15"/>
  <c r="CO25" i="15"/>
  <c r="CM25" i="15"/>
  <c r="CL25" i="15"/>
  <c r="CK25" i="15"/>
  <c r="CJ25" i="15"/>
  <c r="CI25" i="15"/>
  <c r="CH25" i="15"/>
  <c r="CG25" i="15"/>
  <c r="CF25" i="15"/>
  <c r="CE25" i="15"/>
  <c r="CD25" i="15"/>
  <c r="CC25" i="15"/>
  <c r="CA25" i="15"/>
  <c r="BZ25" i="15"/>
  <c r="BY25" i="15"/>
  <c r="BX25" i="15"/>
  <c r="BW25" i="15"/>
  <c r="BV25" i="15"/>
  <c r="BU25" i="15"/>
  <c r="BT25" i="15"/>
  <c r="BS25" i="15"/>
  <c r="BR25" i="15"/>
  <c r="BQ25" i="15"/>
  <c r="BO25" i="15"/>
  <c r="BN25" i="15"/>
  <c r="BM25" i="15"/>
  <c r="BL25" i="15"/>
  <c r="BK25" i="15"/>
  <c r="BJ25" i="15"/>
  <c r="BI25" i="15"/>
  <c r="BH25" i="15"/>
  <c r="BG25" i="15"/>
  <c r="BF25" i="15"/>
  <c r="BE25" i="15"/>
  <c r="DK24" i="15"/>
  <c r="DJ24" i="15"/>
  <c r="DH24" i="15"/>
  <c r="DG24" i="15"/>
  <c r="DE24" i="15"/>
  <c r="DD24" i="15"/>
  <c r="DB24" i="15"/>
  <c r="DA24" i="15"/>
  <c r="CY24" i="15"/>
  <c r="CX24" i="15"/>
  <c r="CW24" i="15"/>
  <c r="CV24" i="15"/>
  <c r="CU24" i="15"/>
  <c r="CT24" i="15"/>
  <c r="CS24" i="15"/>
  <c r="CR24" i="15"/>
  <c r="CQ24" i="15"/>
  <c r="CP24" i="15"/>
  <c r="CO24" i="15"/>
  <c r="CM24" i="15"/>
  <c r="CL24" i="15"/>
  <c r="CK24" i="15"/>
  <c r="CJ24" i="15"/>
  <c r="CI24" i="15"/>
  <c r="CH24" i="15"/>
  <c r="CG24" i="15"/>
  <c r="CF24" i="15"/>
  <c r="CE24" i="15"/>
  <c r="CD24" i="15"/>
  <c r="CC24" i="15"/>
  <c r="CA24" i="15"/>
  <c r="BZ24" i="15"/>
  <c r="BY24" i="15"/>
  <c r="BX24" i="15"/>
  <c r="BW24" i="15"/>
  <c r="BV24" i="15"/>
  <c r="BU24" i="15"/>
  <c r="BT24" i="15"/>
  <c r="BS24" i="15"/>
  <c r="BR24" i="15"/>
  <c r="BQ24" i="15"/>
  <c r="BO24" i="15"/>
  <c r="BN24" i="15"/>
  <c r="BM24" i="15"/>
  <c r="BL24" i="15"/>
  <c r="BK24" i="15"/>
  <c r="BJ24" i="15"/>
  <c r="BI24" i="15"/>
  <c r="BH24" i="15"/>
  <c r="BG24" i="15"/>
  <c r="BF24" i="15"/>
  <c r="BE24" i="15"/>
  <c r="DK23" i="15"/>
  <c r="DJ23" i="15"/>
  <c r="DH23" i="15"/>
  <c r="DG23" i="15"/>
  <c r="DE23" i="15"/>
  <c r="DD23" i="15"/>
  <c r="DB23" i="15"/>
  <c r="DA23" i="15"/>
  <c r="CY23" i="15"/>
  <c r="CX23" i="15"/>
  <c r="CW23" i="15"/>
  <c r="CV23" i="15"/>
  <c r="CU23" i="15"/>
  <c r="CT23" i="15"/>
  <c r="CS23" i="15"/>
  <c r="CR23" i="15"/>
  <c r="CQ23" i="15"/>
  <c r="CP23" i="15"/>
  <c r="CO23" i="15"/>
  <c r="CM23" i="15"/>
  <c r="CL23" i="15"/>
  <c r="CK23" i="15"/>
  <c r="CJ23" i="15"/>
  <c r="CI23" i="15"/>
  <c r="CH23" i="15"/>
  <c r="CG23" i="15"/>
  <c r="CF23" i="15"/>
  <c r="CE23" i="15"/>
  <c r="CD23" i="15"/>
  <c r="CC23" i="15"/>
  <c r="CA23" i="15"/>
  <c r="BZ23" i="15"/>
  <c r="BY23" i="15"/>
  <c r="BX23" i="15"/>
  <c r="BW23" i="15"/>
  <c r="BV23" i="15"/>
  <c r="BU23" i="15"/>
  <c r="BT23" i="15"/>
  <c r="BS23" i="15"/>
  <c r="BR23" i="15"/>
  <c r="BQ23" i="15"/>
  <c r="BO23" i="15"/>
  <c r="BN23" i="15"/>
  <c r="BM23" i="15"/>
  <c r="BL23" i="15"/>
  <c r="BK23" i="15"/>
  <c r="BJ23" i="15"/>
  <c r="BI23" i="15"/>
  <c r="BH23" i="15"/>
  <c r="BG23" i="15"/>
  <c r="BF23" i="15"/>
  <c r="BE23" i="15"/>
  <c r="DK142" i="15"/>
  <c r="DJ142" i="15"/>
  <c r="DH142" i="15"/>
  <c r="DG142" i="15"/>
  <c r="DE142" i="15"/>
  <c r="DD142" i="15"/>
  <c r="DB142" i="15"/>
  <c r="DA142" i="15"/>
  <c r="CY142" i="15"/>
  <c r="CX142" i="15"/>
  <c r="CW142" i="15"/>
  <c r="CV142" i="15"/>
  <c r="CU142" i="15"/>
  <c r="CT142" i="15"/>
  <c r="CS142" i="15"/>
  <c r="CR142" i="15"/>
  <c r="CQ142" i="15"/>
  <c r="CP142" i="15"/>
  <c r="CO142" i="15"/>
  <c r="CM142" i="15"/>
  <c r="CL142" i="15"/>
  <c r="CK142" i="15"/>
  <c r="CI142" i="15"/>
  <c r="CH142" i="15"/>
  <c r="CG142" i="15"/>
  <c r="CF142" i="15"/>
  <c r="CE142" i="15"/>
  <c r="CD142" i="15"/>
  <c r="CC142" i="15"/>
  <c r="CA142" i="15"/>
  <c r="BZ142" i="15"/>
  <c r="BY142" i="15"/>
  <c r="BX142" i="15"/>
  <c r="BW142" i="15"/>
  <c r="BV142" i="15"/>
  <c r="BU142" i="15"/>
  <c r="BT142" i="15"/>
  <c r="BS142" i="15"/>
  <c r="BR142" i="15"/>
  <c r="BQ142" i="15"/>
  <c r="BO142" i="15"/>
  <c r="BN142" i="15"/>
  <c r="BL142" i="15"/>
  <c r="BK142" i="15"/>
  <c r="BJ142" i="15"/>
  <c r="BI142" i="15"/>
  <c r="BH142" i="15"/>
  <c r="BG142" i="15"/>
  <c r="BF142" i="15"/>
  <c r="BE142" i="15"/>
  <c r="DK21" i="15"/>
  <c r="DJ21" i="15"/>
  <c r="DH21" i="15"/>
  <c r="DG21" i="15"/>
  <c r="DE21" i="15"/>
  <c r="DD21" i="15"/>
  <c r="DB21" i="15"/>
  <c r="DA21" i="15"/>
  <c r="CY21" i="15"/>
  <c r="CX21" i="15"/>
  <c r="CW21" i="15"/>
  <c r="CV21" i="15"/>
  <c r="CU21" i="15"/>
  <c r="CT21" i="15"/>
  <c r="CS21" i="15"/>
  <c r="CR21" i="15"/>
  <c r="CQ21" i="15"/>
  <c r="CP21" i="15"/>
  <c r="CO21" i="15"/>
  <c r="CM21" i="15"/>
  <c r="CL21" i="15"/>
  <c r="CK21" i="15"/>
  <c r="CJ21" i="15"/>
  <c r="CI21" i="15"/>
  <c r="CH21" i="15"/>
  <c r="CG21" i="15"/>
  <c r="CF21" i="15"/>
  <c r="CE21" i="15"/>
  <c r="CD21" i="15"/>
  <c r="CC21" i="15"/>
  <c r="CA21" i="15"/>
  <c r="BZ21" i="15"/>
  <c r="BY21" i="15"/>
  <c r="BX21" i="15"/>
  <c r="BW21" i="15"/>
  <c r="BV21" i="15"/>
  <c r="BU21" i="15"/>
  <c r="BT21" i="15"/>
  <c r="BS21" i="15"/>
  <c r="BR21" i="15"/>
  <c r="BQ21" i="15"/>
  <c r="AO127" i="15"/>
  <c r="AN127" i="15"/>
  <c r="AL127" i="15"/>
  <c r="AK127" i="15"/>
  <c r="AJ127" i="15"/>
  <c r="AD127" i="15"/>
  <c r="AC127" i="15"/>
  <c r="AB127" i="15"/>
  <c r="U127" i="15"/>
  <c r="R127" i="15"/>
  <c r="P127" i="15"/>
  <c r="M127" i="15"/>
  <c r="L127" i="15"/>
  <c r="H127" i="15"/>
  <c r="AQ127" i="15"/>
  <c r="AP127" i="15"/>
  <c r="AJ111" i="15"/>
  <c r="BC110" i="15"/>
  <c r="BB110" i="15"/>
  <c r="BA110" i="15"/>
  <c r="AZ110" i="15"/>
  <c r="AY110" i="15"/>
  <c r="AX110" i="15"/>
  <c r="AW110" i="15"/>
  <c r="AV110" i="15"/>
  <c r="AU110" i="15"/>
  <c r="AT110" i="15"/>
  <c r="AS110" i="15"/>
  <c r="AR110" i="15"/>
  <c r="BC107" i="15"/>
  <c r="BB107" i="15"/>
  <c r="BA107" i="15"/>
  <c r="AZ107" i="15"/>
  <c r="AY107" i="15"/>
  <c r="AX107" i="15"/>
  <c r="AW107" i="15"/>
  <c r="AV107" i="15"/>
  <c r="AU107" i="15"/>
  <c r="AT107" i="15"/>
  <c r="AS107" i="15"/>
  <c r="AR107" i="15"/>
  <c r="AN95" i="15"/>
  <c r="AJ95" i="15"/>
  <c r="AF95" i="15"/>
  <c r="AB95" i="15"/>
  <c r="X95" i="15"/>
  <c r="T95" i="15"/>
  <c r="P95" i="15"/>
  <c r="L95" i="15"/>
  <c r="H95" i="15"/>
  <c r="AQ95" i="15"/>
  <c r="BC94" i="15"/>
  <c r="BB94" i="15"/>
  <c r="BA94" i="15"/>
  <c r="AZ94" i="15"/>
  <c r="AY94" i="15"/>
  <c r="AX94" i="15"/>
  <c r="AW94" i="15"/>
  <c r="AV94" i="15"/>
  <c r="AU94" i="15"/>
  <c r="AT94" i="15"/>
  <c r="AS94" i="15"/>
  <c r="AR94" i="15"/>
  <c r="DJ94" i="15"/>
  <c r="DH94" i="15"/>
  <c r="DG94" i="15"/>
  <c r="DD94" i="15"/>
  <c r="DB94" i="15"/>
  <c r="CY94" i="15"/>
  <c r="CV94" i="15"/>
  <c r="CU94" i="15"/>
  <c r="CT94" i="15"/>
  <c r="CR94" i="15"/>
  <c r="CQ94" i="15"/>
  <c r="CP94" i="15"/>
  <c r="CM94" i="15"/>
  <c r="CL94" i="15"/>
  <c r="CJ94" i="15"/>
  <c r="CI94" i="15"/>
  <c r="CH94" i="15"/>
  <c r="CG94" i="15"/>
  <c r="CF94" i="15"/>
  <c r="CE94" i="15"/>
  <c r="CD94" i="15"/>
  <c r="CA94" i="15"/>
  <c r="BZ94" i="15"/>
  <c r="BY94" i="15"/>
  <c r="BX94" i="15"/>
  <c r="BW94" i="15"/>
  <c r="BV94" i="15"/>
  <c r="BT94" i="15"/>
  <c r="BS94" i="15"/>
  <c r="BQ94" i="15"/>
  <c r="BO94" i="15"/>
  <c r="BN94" i="15"/>
  <c r="BL94" i="15"/>
  <c r="BK94" i="15"/>
  <c r="BJ94" i="15"/>
  <c r="BH94" i="15"/>
  <c r="BG94" i="15"/>
  <c r="BF94" i="15"/>
  <c r="BE94" i="15"/>
  <c r="BC91" i="15"/>
  <c r="BB91" i="15"/>
  <c r="BA91" i="15"/>
  <c r="AZ91" i="15"/>
  <c r="AY91" i="15"/>
  <c r="AX91" i="15"/>
  <c r="AW91" i="15"/>
  <c r="AW95" i="15" s="1"/>
  <c r="AW97" i="15" s="1"/>
  <c r="AW100" i="15" s="1"/>
  <c r="AV91" i="15"/>
  <c r="AV95" i="15" s="1"/>
  <c r="AV97" i="15" s="1"/>
  <c r="AV100" i="15" s="1"/>
  <c r="AU91" i="15"/>
  <c r="AT91" i="15"/>
  <c r="AS91" i="15"/>
  <c r="AS95" i="15" s="1"/>
  <c r="AS97" i="15" s="1"/>
  <c r="AS100" i="15" s="1"/>
  <c r="AR91" i="15"/>
  <c r="AR95" i="15" s="1"/>
  <c r="AR97" i="15" s="1"/>
  <c r="AR100" i="15" s="1"/>
  <c r="AP79" i="15"/>
  <c r="AM79" i="15"/>
  <c r="AL79" i="15"/>
  <c r="AK79" i="15"/>
  <c r="AI79" i="15"/>
  <c r="AH79" i="15"/>
  <c r="AE79" i="15"/>
  <c r="AD79" i="15"/>
  <c r="AA79" i="15"/>
  <c r="Z79" i="15"/>
  <c r="W79" i="15"/>
  <c r="V79" i="15"/>
  <c r="U79" i="15"/>
  <c r="R79" i="15"/>
  <c r="O79" i="15"/>
  <c r="N79" i="15"/>
  <c r="M79" i="15"/>
  <c r="K79" i="15"/>
  <c r="J79" i="15"/>
  <c r="BC78" i="15"/>
  <c r="BB78" i="15"/>
  <c r="BA78" i="15"/>
  <c r="AZ78" i="15"/>
  <c r="AY78" i="15"/>
  <c r="AX78" i="15"/>
  <c r="AW78" i="15"/>
  <c r="AV78" i="15"/>
  <c r="AU78" i="15"/>
  <c r="AT78" i="15"/>
  <c r="AS78" i="15"/>
  <c r="AR78" i="15"/>
  <c r="CJ78" i="15"/>
  <c r="CI78" i="15"/>
  <c r="CH78" i="15"/>
  <c r="CG78" i="15"/>
  <c r="CF78" i="15"/>
  <c r="CE78" i="15"/>
  <c r="CD78" i="15"/>
  <c r="CC78" i="15"/>
  <c r="CA78" i="15"/>
  <c r="BZ78" i="15"/>
  <c r="BY78" i="15"/>
  <c r="BX78" i="15"/>
  <c r="BV78" i="15"/>
  <c r="BU78" i="15"/>
  <c r="BT78" i="15"/>
  <c r="BS78" i="15"/>
  <c r="BR78" i="15"/>
  <c r="BC75" i="15"/>
  <c r="BB75" i="15"/>
  <c r="BA75" i="15"/>
  <c r="AZ75" i="15"/>
  <c r="AY75" i="15"/>
  <c r="AX75" i="15"/>
  <c r="AW75" i="15"/>
  <c r="AV75" i="15"/>
  <c r="AU75" i="15"/>
  <c r="AT75" i="15"/>
  <c r="AS75" i="15"/>
  <c r="AR75" i="15"/>
  <c r="DH75" i="15"/>
  <c r="DG75" i="15"/>
  <c r="DE75" i="15"/>
  <c r="DD75" i="15"/>
  <c r="DA75" i="15"/>
  <c r="CY75" i="15"/>
  <c r="CW75" i="15"/>
  <c r="CV75" i="15"/>
  <c r="CU75" i="15"/>
  <c r="CS75" i="15"/>
  <c r="CR75" i="15"/>
  <c r="CO75" i="15"/>
  <c r="CM75" i="15"/>
  <c r="CJ75" i="15"/>
  <c r="CI75" i="15"/>
  <c r="CG75" i="15"/>
  <c r="CF75" i="15"/>
  <c r="CE75" i="15"/>
  <c r="CC75" i="15"/>
  <c r="CA75" i="15"/>
  <c r="BY75" i="15"/>
  <c r="BX75" i="15"/>
  <c r="BW75" i="15"/>
  <c r="BU75" i="15"/>
  <c r="BT75" i="15"/>
  <c r="BS75" i="15"/>
  <c r="BQ75" i="15"/>
  <c r="BO75" i="15"/>
  <c r="BM75" i="15"/>
  <c r="BL75" i="15"/>
  <c r="BK75" i="15"/>
  <c r="BI75" i="15"/>
  <c r="BH75" i="15"/>
  <c r="BG75" i="15"/>
  <c r="BE75" i="15"/>
  <c r="AQ73" i="15"/>
  <c r="AO73" i="15"/>
  <c r="AK73" i="15"/>
  <c r="AJ73" i="15"/>
  <c r="AI73" i="15"/>
  <c r="AG73" i="15"/>
  <c r="AF73" i="15"/>
  <c r="AE73" i="15"/>
  <c r="AC73" i="15"/>
  <c r="Y73" i="15"/>
  <c r="W73" i="15"/>
  <c r="U73" i="15"/>
  <c r="T73" i="15"/>
  <c r="S73" i="15"/>
  <c r="Q73" i="15"/>
  <c r="P73" i="15"/>
  <c r="O73" i="15"/>
  <c r="K73" i="15"/>
  <c r="I73" i="15"/>
  <c r="AQ63" i="15"/>
  <c r="AO63" i="15"/>
  <c r="AK63" i="15"/>
  <c r="AG63" i="15"/>
  <c r="AC63" i="15"/>
  <c r="Z63" i="15"/>
  <c r="Y63" i="15"/>
  <c r="U63" i="15"/>
  <c r="Q63" i="15"/>
  <c r="M63" i="15"/>
  <c r="K63" i="15"/>
  <c r="I63" i="15"/>
  <c r="BC62" i="15"/>
  <c r="BB62" i="15"/>
  <c r="BA62" i="15"/>
  <c r="AZ62" i="15"/>
  <c r="AY62" i="15"/>
  <c r="AX62" i="15"/>
  <c r="AW62" i="15"/>
  <c r="AV62" i="15"/>
  <c r="AU62" i="15"/>
  <c r="AT62" i="15"/>
  <c r="AS62" i="15"/>
  <c r="AR62" i="15"/>
  <c r="CV62" i="15"/>
  <c r="CJ62" i="15"/>
  <c r="BX62" i="15"/>
  <c r="BL62" i="15"/>
  <c r="BK62" i="15"/>
  <c r="BJ62" i="15"/>
  <c r="BI62" i="15"/>
  <c r="BH62" i="15"/>
  <c r="BG62" i="15"/>
  <c r="BF62" i="15"/>
  <c r="BE62" i="15"/>
  <c r="BC59" i="15"/>
  <c r="BB59" i="15"/>
  <c r="BA59" i="15"/>
  <c r="AZ59" i="15"/>
  <c r="AY59" i="15"/>
  <c r="AX59" i="15"/>
  <c r="AW59" i="15"/>
  <c r="AV59" i="15"/>
  <c r="AU59" i="15"/>
  <c r="AT59" i="15"/>
  <c r="AS59" i="15"/>
  <c r="AR59" i="15"/>
  <c r="CU59" i="15"/>
  <c r="CT59" i="15"/>
  <c r="CS59" i="15"/>
  <c r="CR59" i="15"/>
  <c r="CQ59" i="15"/>
  <c r="CP59" i="15"/>
  <c r="CO59" i="15"/>
  <c r="CM59" i="15"/>
  <c r="CL59" i="15"/>
  <c r="CK59" i="15"/>
  <c r="CJ59" i="15"/>
  <c r="CI59" i="15"/>
  <c r="CG59" i="15"/>
  <c r="CF59" i="15"/>
  <c r="CE59" i="15"/>
  <c r="CD59" i="15"/>
  <c r="CC59" i="15"/>
  <c r="CA59" i="15"/>
  <c r="BZ59" i="15"/>
  <c r="BY59" i="15"/>
  <c r="BW59" i="15"/>
  <c r="BV59" i="15"/>
  <c r="BU59" i="15"/>
  <c r="BT59" i="15"/>
  <c r="BS59" i="15"/>
  <c r="BR59" i="15"/>
  <c r="BQ59" i="15"/>
  <c r="BO59" i="15"/>
  <c r="BN59" i="15"/>
  <c r="BM59" i="15"/>
  <c r="BK59" i="15"/>
  <c r="BH59" i="15"/>
  <c r="BG59" i="15"/>
  <c r="BF59" i="15"/>
  <c r="BE59" i="15"/>
  <c r="AK47" i="15"/>
  <c r="AE47" i="15"/>
  <c r="BC46" i="15"/>
  <c r="BB46" i="15"/>
  <c r="BA46" i="15"/>
  <c r="AZ46" i="15"/>
  <c r="AY46" i="15"/>
  <c r="AX46" i="15"/>
  <c r="AW46" i="15"/>
  <c r="AV46" i="15"/>
  <c r="AU46" i="15"/>
  <c r="AT46" i="15"/>
  <c r="AS46" i="15"/>
  <c r="AR46" i="15"/>
  <c r="DJ46" i="15"/>
  <c r="DE46" i="15"/>
  <c r="DB46" i="15"/>
  <c r="DA46" i="15"/>
  <c r="CX46" i="15"/>
  <c r="CW46" i="15"/>
  <c r="CT46" i="15"/>
  <c r="CS46" i="15"/>
  <c r="CP46" i="15"/>
  <c r="CO46" i="15"/>
  <c r="CM46" i="15"/>
  <c r="CL46" i="15"/>
  <c r="CK46" i="15"/>
  <c r="CJ46" i="15"/>
  <c r="CI46" i="15"/>
  <c r="CH46" i="15"/>
  <c r="CG46" i="15"/>
  <c r="CF46" i="15"/>
  <c r="CE46" i="15"/>
  <c r="CD46" i="15"/>
  <c r="CC46" i="15"/>
  <c r="CA46" i="15"/>
  <c r="BZ46" i="15"/>
  <c r="BY46" i="15"/>
  <c r="BX46" i="15"/>
  <c r="BW46" i="15"/>
  <c r="BV46" i="15"/>
  <c r="BU46" i="15"/>
  <c r="BT46" i="15"/>
  <c r="BS46" i="15"/>
  <c r="BR46" i="15"/>
  <c r="BO46" i="15"/>
  <c r="BN46" i="15"/>
  <c r="BL46" i="15"/>
  <c r="BK46" i="15"/>
  <c r="BJ46" i="15"/>
  <c r="BI46" i="15"/>
  <c r="BH46" i="15"/>
  <c r="BG46" i="15"/>
  <c r="BF46" i="15"/>
  <c r="BE46" i="15"/>
  <c r="BC43" i="15"/>
  <c r="BC47" i="15" s="1"/>
  <c r="BC49" i="15" s="1"/>
  <c r="BC52" i="15" s="1"/>
  <c r="BB43" i="15"/>
  <c r="BB47" i="15" s="1"/>
  <c r="BB49" i="15" s="1"/>
  <c r="BB52" i="15" s="1"/>
  <c r="BA43" i="15"/>
  <c r="BA47" i="15" s="1"/>
  <c r="BA49" i="15" s="1"/>
  <c r="BA52" i="15" s="1"/>
  <c r="AZ43" i="15"/>
  <c r="AZ47" i="15" s="1"/>
  <c r="AZ49" i="15" s="1"/>
  <c r="AZ52" i="15" s="1"/>
  <c r="AY43" i="15"/>
  <c r="AY47" i="15" s="1"/>
  <c r="AY49" i="15" s="1"/>
  <c r="AY52" i="15" s="1"/>
  <c r="AX43" i="15"/>
  <c r="AX47" i="15" s="1"/>
  <c r="AX49" i="15" s="1"/>
  <c r="AX52" i="15" s="1"/>
  <c r="AW43" i="15"/>
  <c r="AW47" i="15" s="1"/>
  <c r="AW49" i="15" s="1"/>
  <c r="AW52" i="15" s="1"/>
  <c r="AV43" i="15"/>
  <c r="AU43" i="15"/>
  <c r="AU47" i="15" s="1"/>
  <c r="AU49" i="15" s="1"/>
  <c r="AU52" i="15" s="1"/>
  <c r="AT43" i="15"/>
  <c r="AT47" i="15" s="1"/>
  <c r="AT49" i="15" s="1"/>
  <c r="AT52" i="15" s="1"/>
  <c r="AS43" i="15"/>
  <c r="AS47" i="15" s="1"/>
  <c r="AS49" i="15" s="1"/>
  <c r="AS52" i="15" s="1"/>
  <c r="AR43" i="15"/>
  <c r="AR47" i="15" s="1"/>
  <c r="AR49" i="15" s="1"/>
  <c r="AR52" i="15" s="1"/>
  <c r="AS7" i="15"/>
  <c r="AQ7" i="15"/>
  <c r="AV47" i="15" l="1"/>
  <c r="AV49" i="15" s="1"/>
  <c r="AV52" i="15" s="1"/>
  <c r="AZ95" i="15"/>
  <c r="AZ97" i="15" s="1"/>
  <c r="AZ100" i="15" s="1"/>
  <c r="BA95" i="15"/>
  <c r="BA97" i="15" s="1"/>
  <c r="BA100" i="15" s="1"/>
  <c r="AP63" i="15"/>
  <c r="BM46" i="15"/>
  <c r="BM94" i="15"/>
  <c r="DK94" i="15"/>
  <c r="S79" i="15"/>
  <c r="AQ79" i="15"/>
  <c r="AH47" i="15"/>
  <c r="DK218" i="16"/>
  <c r="BU218" i="16"/>
  <c r="CJ142" i="15"/>
  <c r="DK75" i="15"/>
  <c r="DH251" i="15"/>
  <c r="DM171" i="16"/>
  <c r="CX94" i="15"/>
  <c r="BT62" i="15"/>
  <c r="CF62" i="15"/>
  <c r="CF63" i="15" s="1"/>
  <c r="CF65" i="15" s="1"/>
  <c r="CR62" i="15"/>
  <c r="CH59" i="15"/>
  <c r="BJ59" i="15"/>
  <c r="DK43" i="15"/>
  <c r="DJ43" i="15"/>
  <c r="DJ47" i="15" s="1"/>
  <c r="DJ49" i="15" s="1"/>
  <c r="DH43" i="15"/>
  <c r="DG43" i="15"/>
  <c r="DE43" i="15"/>
  <c r="DE47" i="15" s="1"/>
  <c r="DE49" i="15" s="1"/>
  <c r="DA43" i="15"/>
  <c r="DA47" i="15" s="1"/>
  <c r="DA49" i="15" s="1"/>
  <c r="CY43" i="15"/>
  <c r="CX43" i="15"/>
  <c r="CX47" i="15" s="1"/>
  <c r="CW43" i="15"/>
  <c r="CW47" i="15" s="1"/>
  <c r="CW49" i="15" s="1"/>
  <c r="CU43" i="15"/>
  <c r="CT43" i="15"/>
  <c r="CT47" i="15" s="1"/>
  <c r="CT49" i="15" s="1"/>
  <c r="CS43" i="15"/>
  <c r="CS47" i="15" s="1"/>
  <c r="CR43" i="15"/>
  <c r="CQ43" i="15"/>
  <c r="CP43" i="15"/>
  <c r="CP47" i="15" s="1"/>
  <c r="CP49" i="15" s="1"/>
  <c r="CO43" i="15"/>
  <c r="CO47" i="15" s="1"/>
  <c r="CM43" i="15"/>
  <c r="CM47" i="15" s="1"/>
  <c r="CL43" i="15"/>
  <c r="CL47" i="15" s="1"/>
  <c r="CL49" i="15" s="1"/>
  <c r="CK43" i="15"/>
  <c r="CK47" i="15" s="1"/>
  <c r="CJ43" i="15"/>
  <c r="CJ47" i="15" s="1"/>
  <c r="CH43" i="15"/>
  <c r="CH47" i="15" s="1"/>
  <c r="CH49" i="15" s="1"/>
  <c r="CG43" i="15"/>
  <c r="CG47" i="15" s="1"/>
  <c r="CF43" i="15"/>
  <c r="CF47" i="15" s="1"/>
  <c r="CF49" i="15" s="1"/>
  <c r="CE43" i="15"/>
  <c r="CE47" i="15" s="1"/>
  <c r="CD43" i="15"/>
  <c r="CD47" i="15" s="1"/>
  <c r="CD49" i="15" s="1"/>
  <c r="CC43" i="15"/>
  <c r="CC47" i="15" s="1"/>
  <c r="CC49" i="15" s="1"/>
  <c r="BZ43" i="15"/>
  <c r="BZ47" i="15" s="1"/>
  <c r="BZ49" i="15" s="1"/>
  <c r="BY43" i="15"/>
  <c r="BY47" i="15" s="1"/>
  <c r="BX43" i="15"/>
  <c r="BX47" i="15" s="1"/>
  <c r="BW43" i="15"/>
  <c r="BW47" i="15" s="1"/>
  <c r="BW49" i="15" s="1"/>
  <c r="BV43" i="15"/>
  <c r="BV47" i="15" s="1"/>
  <c r="BV49" i="15" s="1"/>
  <c r="BU43" i="15"/>
  <c r="BU47" i="15" s="1"/>
  <c r="BT43" i="15"/>
  <c r="BT47" i="15" s="1"/>
  <c r="BT49" i="15" s="1"/>
  <c r="BS43" i="15"/>
  <c r="BS47" i="15" s="1"/>
  <c r="BR43" i="15"/>
  <c r="BR47" i="15" s="1"/>
  <c r="BR49" i="15" s="1"/>
  <c r="BQ43" i="15"/>
  <c r="BN43" i="15"/>
  <c r="BN47" i="15" s="1"/>
  <c r="BN49" i="15" s="1"/>
  <c r="BL43" i="15"/>
  <c r="BL47" i="15" s="1"/>
  <c r="BL49" i="15" s="1"/>
  <c r="BK43" i="15"/>
  <c r="BK47" i="15" s="1"/>
  <c r="BK49" i="15" s="1"/>
  <c r="BJ43" i="15"/>
  <c r="BJ47" i="15" s="1"/>
  <c r="BJ49" i="15" s="1"/>
  <c r="BI43" i="15"/>
  <c r="BI47" i="15" s="1"/>
  <c r="BH43" i="15"/>
  <c r="BH47" i="15" s="1"/>
  <c r="BH49" i="15" s="1"/>
  <c r="BH52" i="15" s="1"/>
  <c r="BG43" i="15"/>
  <c r="BG47" i="15" s="1"/>
  <c r="BF43" i="15"/>
  <c r="BF47" i="15" s="1"/>
  <c r="DM218" i="16"/>
  <c r="DM101" i="16"/>
  <c r="DJ218" i="16"/>
  <c r="DG218" i="16"/>
  <c r="DD218" i="16"/>
  <c r="DA218" i="16"/>
  <c r="BL101" i="16"/>
  <c r="BK101" i="16"/>
  <c r="BJ101" i="16"/>
  <c r="BI101" i="16"/>
  <c r="BH101" i="16"/>
  <c r="BG101" i="16"/>
  <c r="BF101" i="16"/>
  <c r="BE101" i="16"/>
  <c r="BR94" i="15"/>
  <c r="DG251" i="15"/>
  <c r="DE251" i="15"/>
  <c r="DE255" i="15" s="1"/>
  <c r="DE257" i="15" s="1"/>
  <c r="DA251" i="15"/>
  <c r="DA255" i="15" s="1"/>
  <c r="DA257" i="15" s="1"/>
  <c r="BT101" i="16"/>
  <c r="BS101" i="16"/>
  <c r="BR101" i="16"/>
  <c r="BQ101" i="16"/>
  <c r="BP101" i="16"/>
  <c r="BO101" i="16"/>
  <c r="BN101" i="16"/>
  <c r="BM101" i="16"/>
  <c r="CH101" i="16"/>
  <c r="CG101" i="16"/>
  <c r="CF101" i="16"/>
  <c r="CE101" i="16"/>
  <c r="CD101" i="16"/>
  <c r="CC101" i="16"/>
  <c r="CB101" i="16"/>
  <c r="CA101" i="16"/>
  <c r="BZ101" i="16"/>
  <c r="BY101" i="16"/>
  <c r="BX101" i="16"/>
  <c r="BW101" i="16"/>
  <c r="BV101" i="16"/>
  <c r="BU101"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DL101" i="16"/>
  <c r="DK101" i="16"/>
  <c r="DJ101" i="16"/>
  <c r="DI101" i="16"/>
  <c r="DH101" i="16"/>
  <c r="DG101" i="16"/>
  <c r="DF101" i="16"/>
  <c r="DE101" i="16"/>
  <c r="DD101" i="16"/>
  <c r="AF111" i="15"/>
  <c r="AF110" i="15" s="1"/>
  <c r="X111" i="15"/>
  <c r="X110" i="15" s="1"/>
  <c r="BQ91" i="15"/>
  <c r="BQ95" i="15" s="1"/>
  <c r="BQ97" i="15" s="1"/>
  <c r="DL171" i="16"/>
  <c r="DK171" i="16"/>
  <c r="DJ171" i="16"/>
  <c r="DI171" i="16"/>
  <c r="DH171" i="16"/>
  <c r="DG171" i="16"/>
  <c r="DF171" i="16"/>
  <c r="DE171" i="16"/>
  <c r="DD171" i="16"/>
  <c r="DC171" i="16"/>
  <c r="DB171" i="16"/>
  <c r="DA171" i="16"/>
  <c r="CZ171" i="16"/>
  <c r="CY171" i="16"/>
  <c r="CX171" i="16"/>
  <c r="CW171" i="16"/>
  <c r="CV171" i="16"/>
  <c r="CU171" i="16"/>
  <c r="CT171" i="16"/>
  <c r="CS171" i="16"/>
  <c r="CR171" i="16"/>
  <c r="CQ171" i="16"/>
  <c r="CP171" i="16"/>
  <c r="CO171" i="16"/>
  <c r="CN171" i="16"/>
  <c r="CM171" i="16"/>
  <c r="CL171" i="16"/>
  <c r="CK171" i="16"/>
  <c r="CJ171" i="16"/>
  <c r="CI171" i="16"/>
  <c r="CH171" i="16"/>
  <c r="CG171" i="16"/>
  <c r="CF171" i="16"/>
  <c r="CE171" i="16"/>
  <c r="CD171" i="16"/>
  <c r="CC171" i="16"/>
  <c r="CB171" i="16"/>
  <c r="CA171" i="16"/>
  <c r="BZ171" i="16"/>
  <c r="BY171" i="16"/>
  <c r="BX171" i="16"/>
  <c r="BW171" i="16"/>
  <c r="BV171" i="16"/>
  <c r="BU171" i="16"/>
  <c r="BT171" i="16"/>
  <c r="BS171" i="16"/>
  <c r="BR171" i="16"/>
  <c r="BQ171" i="16"/>
  <c r="BP171" i="16"/>
  <c r="BO171" i="16"/>
  <c r="BN171" i="16"/>
  <c r="BM171" i="16"/>
  <c r="BL171" i="16"/>
  <c r="BK171" i="16"/>
  <c r="BJ171" i="16"/>
  <c r="BI171" i="16"/>
  <c r="BH171" i="16"/>
  <c r="BG171" i="16"/>
  <c r="BF171" i="16"/>
  <c r="BE171" i="16"/>
  <c r="AQ111" i="15"/>
  <c r="AP111" i="15"/>
  <c r="AP110" i="15" s="1"/>
  <c r="AO111" i="15"/>
  <c r="T111" i="15"/>
  <c r="T110" i="15" s="1"/>
  <c r="P111" i="15"/>
  <c r="P110" i="15" s="1"/>
  <c r="L111" i="15"/>
  <c r="L110" i="15" s="1"/>
  <c r="H111" i="15"/>
  <c r="H110" i="15" s="1"/>
  <c r="CY251" i="15"/>
  <c r="CY255" i="15" s="1"/>
  <c r="CY257" i="15" s="1"/>
  <c r="CW251" i="15"/>
  <c r="CW255" i="15" s="1"/>
  <c r="CW257" i="15" s="1"/>
  <c r="CV251" i="15"/>
  <c r="CU251" i="15"/>
  <c r="CU255" i="15" s="1"/>
  <c r="CU257" i="15" s="1"/>
  <c r="CS251" i="15"/>
  <c r="CS255" i="15" s="1"/>
  <c r="CS257" i="15" s="1"/>
  <c r="DK59" i="15"/>
  <c r="DJ59" i="15"/>
  <c r="DH59" i="15"/>
  <c r="DG59" i="15"/>
  <c r="DE59" i="15"/>
  <c r="DD59" i="15"/>
  <c r="DB59" i="15"/>
  <c r="CY59" i="15"/>
  <c r="CX59" i="15"/>
  <c r="CW59" i="15"/>
  <c r="CV59" i="15"/>
  <c r="CV63" i="15" s="1"/>
  <c r="CV65" i="15" s="1"/>
  <c r="DK78" i="15"/>
  <c r="DK79" i="15" s="1"/>
  <c r="DK81" i="15" s="1"/>
  <c r="DJ78" i="15"/>
  <c r="DH78" i="15"/>
  <c r="DH79" i="15" s="1"/>
  <c r="DH81" i="15" s="1"/>
  <c r="DG78" i="15"/>
  <c r="DG79" i="15" s="1"/>
  <c r="DG81" i="15" s="1"/>
  <c r="DE78" i="15"/>
  <c r="DE79" i="15" s="1"/>
  <c r="DE81" i="15" s="1"/>
  <c r="DD78" i="15"/>
  <c r="DD79" i="15" s="1"/>
  <c r="DD81" i="15" s="1"/>
  <c r="DB78" i="15"/>
  <c r="DA78" i="15"/>
  <c r="DA79" i="15" s="1"/>
  <c r="DA81" i="15" s="1"/>
  <c r="CY78" i="15"/>
  <c r="CY79" i="15" s="1"/>
  <c r="CY81" i="15" s="1"/>
  <c r="CX78" i="15"/>
  <c r="CW78" i="15"/>
  <c r="CW79" i="15" s="1"/>
  <c r="CW81" i="15" s="1"/>
  <c r="CV78" i="15"/>
  <c r="CV79" i="15" s="1"/>
  <c r="CV81" i="15" s="1"/>
  <c r="CT78" i="15"/>
  <c r="CS78" i="15"/>
  <c r="CS79" i="15" s="1"/>
  <c r="CS81" i="15" s="1"/>
  <c r="CR78" i="15"/>
  <c r="CR79" i="15" s="1"/>
  <c r="CR81" i="15" s="1"/>
  <c r="CQ78" i="15"/>
  <c r="CP78" i="15"/>
  <c r="CO78" i="15"/>
  <c r="CO79" i="15" s="1"/>
  <c r="CO81" i="15" s="1"/>
  <c r="CM78" i="15"/>
  <c r="CM79" i="15" s="1"/>
  <c r="CM81" i="15" s="1"/>
  <c r="CL78" i="15"/>
  <c r="CK78" i="15"/>
  <c r="DN195" i="16"/>
  <c r="DO195" i="16"/>
  <c r="CR251" i="15"/>
  <c r="CR255" i="15" s="1"/>
  <c r="CR257" i="15" s="1"/>
  <c r="CQ251" i="15"/>
  <c r="CQ255" i="15" s="1"/>
  <c r="CQ257" i="15" s="1"/>
  <c r="CO251" i="15"/>
  <c r="CO255" i="15" s="1"/>
  <c r="CO257" i="15" s="1"/>
  <c r="J121" i="15"/>
  <c r="DJ91" i="15"/>
  <c r="DJ95" i="15" s="1"/>
  <c r="DJ97" i="15" s="1"/>
  <c r="DE91" i="15"/>
  <c r="DB91" i="15"/>
  <c r="DB95" i="15" s="1"/>
  <c r="DB97" i="15" s="1"/>
  <c r="DA91" i="15"/>
  <c r="CX91" i="15"/>
  <c r="CW91" i="15"/>
  <c r="CT91" i="15"/>
  <c r="CT95" i="15" s="1"/>
  <c r="CT97" i="15" s="1"/>
  <c r="CS91" i="15"/>
  <c r="CP91" i="15"/>
  <c r="CP95" i="15" s="1"/>
  <c r="CP97" i="15" s="1"/>
  <c r="CL91" i="15"/>
  <c r="CL95" i="15" s="1"/>
  <c r="CL97" i="15" s="1"/>
  <c r="CK91" i="15"/>
  <c r="CH91" i="15"/>
  <c r="CH95" i="15" s="1"/>
  <c r="CH97" i="15" s="1"/>
  <c r="CG91" i="15"/>
  <c r="CG95" i="15" s="1"/>
  <c r="CG97" i="15" s="1"/>
  <c r="CD91" i="15"/>
  <c r="CD95" i="15" s="1"/>
  <c r="CD97" i="15" s="1"/>
  <c r="CC91" i="15"/>
  <c r="BZ91" i="15"/>
  <c r="BZ95" i="15" s="1"/>
  <c r="BZ97" i="15" s="1"/>
  <c r="BY91" i="15"/>
  <c r="BY95" i="15" s="1"/>
  <c r="BY97" i="15" s="1"/>
  <c r="BV91" i="15"/>
  <c r="BV95" i="15" s="1"/>
  <c r="BV97" i="15" s="1"/>
  <c r="BU91" i="15"/>
  <c r="BR91" i="15"/>
  <c r="AO89" i="15"/>
  <c r="AK89" i="15"/>
  <c r="DH62" i="15"/>
  <c r="DD62" i="15"/>
  <c r="AZ63" i="15"/>
  <c r="AZ65" i="15" s="1"/>
  <c r="AZ68" i="15" s="1"/>
  <c r="AV63" i="15"/>
  <c r="AV65" i="15" s="1"/>
  <c r="AV68" i="15" s="1"/>
  <c r="DF114" i="16"/>
  <c r="DE114" i="16"/>
  <c r="DC114" i="16"/>
  <c r="DB114" i="16"/>
  <c r="CZ114" i="16"/>
  <c r="CY114" i="16"/>
  <c r="CX114" i="16"/>
  <c r="CW114" i="16"/>
  <c r="CV114" i="16"/>
  <c r="CU114" i="16"/>
  <c r="CT114" i="16"/>
  <c r="CS114" i="16"/>
  <c r="CR114" i="16"/>
  <c r="CQ114" i="16"/>
  <c r="CP114" i="16"/>
  <c r="CN114" i="16"/>
  <c r="CL114" i="16"/>
  <c r="CK114" i="16"/>
  <c r="CJ114" i="16"/>
  <c r="CI114" i="16"/>
  <c r="CH114" i="16"/>
  <c r="CG114" i="16"/>
  <c r="CF114" i="16"/>
  <c r="CE114" i="16"/>
  <c r="CD114" i="16"/>
  <c r="CB114" i="16"/>
  <c r="CA114" i="16"/>
  <c r="BZ114" i="16"/>
  <c r="BY114" i="16"/>
  <c r="BX114" i="16"/>
  <c r="BW114" i="16"/>
  <c r="BV114" i="16"/>
  <c r="BU114" i="16"/>
  <c r="BT114" i="16"/>
  <c r="BS114" i="16"/>
  <c r="BR114" i="16"/>
  <c r="BP114" i="16"/>
  <c r="BO114" i="16"/>
  <c r="BN114" i="16"/>
  <c r="BM114" i="16"/>
  <c r="BL114" i="16"/>
  <c r="BK114" i="16"/>
  <c r="BJ114" i="16"/>
  <c r="BI114" i="16"/>
  <c r="BH114" i="16"/>
  <c r="BG114" i="16"/>
  <c r="BF114" i="16"/>
  <c r="DL113" i="16"/>
  <c r="DK113" i="16"/>
  <c r="DI113" i="16"/>
  <c r="DH113" i="16"/>
  <c r="DF113" i="16"/>
  <c r="DE113" i="16"/>
  <c r="DC113" i="16"/>
  <c r="DB113" i="16"/>
  <c r="CZ113" i="16"/>
  <c r="CY113" i="16"/>
  <c r="CX113" i="16"/>
  <c r="CV113" i="16"/>
  <c r="CU113" i="16"/>
  <c r="CT113" i="16"/>
  <c r="CS113" i="16"/>
  <c r="CR113" i="16"/>
  <c r="CQ113" i="16"/>
  <c r="CP113" i="16"/>
  <c r="CN113" i="16"/>
  <c r="CM113" i="16"/>
  <c r="CL113" i="16"/>
  <c r="CK113" i="16"/>
  <c r="CJ113" i="16"/>
  <c r="CI113" i="16"/>
  <c r="CH113" i="16"/>
  <c r="CG113" i="16"/>
  <c r="CF113" i="16"/>
  <c r="CE113" i="16"/>
  <c r="CD113" i="16"/>
  <c r="CB113" i="16"/>
  <c r="CA113" i="16"/>
  <c r="BZ113" i="16"/>
  <c r="BY113" i="16"/>
  <c r="BX113" i="16"/>
  <c r="BW113" i="16"/>
  <c r="BV113" i="16"/>
  <c r="BU113" i="16"/>
  <c r="BT113" i="16"/>
  <c r="BS113" i="16"/>
  <c r="BR113" i="16"/>
  <c r="BP113" i="16"/>
  <c r="BO113" i="16"/>
  <c r="BN113" i="16"/>
  <c r="BM113" i="16"/>
  <c r="BL113" i="16"/>
  <c r="BK113" i="16"/>
  <c r="BJ113" i="16"/>
  <c r="BI113" i="16"/>
  <c r="BH113" i="16"/>
  <c r="BG113" i="16"/>
  <c r="BF113" i="16"/>
  <c r="DL112" i="16"/>
  <c r="DK112" i="16"/>
  <c r="DI112" i="16"/>
  <c r="DH112" i="16"/>
  <c r="DF112" i="16"/>
  <c r="DE112" i="16"/>
  <c r="DB112" i="16"/>
  <c r="CZ112" i="16"/>
  <c r="CY112" i="16"/>
  <c r="CW112" i="16"/>
  <c r="CV112" i="16"/>
  <c r="CU112" i="16"/>
  <c r="CT112" i="16"/>
  <c r="CS112" i="16"/>
  <c r="CR112" i="16"/>
  <c r="CQ112" i="16"/>
  <c r="CP112" i="16"/>
  <c r="CN112" i="16"/>
  <c r="CM112" i="16"/>
  <c r="CL112" i="16"/>
  <c r="CK112" i="16"/>
  <c r="CJ112" i="16"/>
  <c r="CI112" i="16"/>
  <c r="CH112" i="16"/>
  <c r="CG112" i="16"/>
  <c r="CF112" i="16"/>
  <c r="CE112" i="16"/>
  <c r="CD112" i="16"/>
  <c r="CB112" i="16"/>
  <c r="CA112" i="16"/>
  <c r="BZ112" i="16"/>
  <c r="BY112" i="16"/>
  <c r="BX112" i="16"/>
  <c r="BW112" i="16"/>
  <c r="BV112" i="16"/>
  <c r="BU112" i="16"/>
  <c r="BT112" i="16"/>
  <c r="BS112" i="16"/>
  <c r="BR112" i="16"/>
  <c r="BP112" i="16"/>
  <c r="BO112" i="16"/>
  <c r="BN112" i="16"/>
  <c r="BM112" i="16"/>
  <c r="BL112" i="16"/>
  <c r="BK112" i="16"/>
  <c r="BJ112" i="16"/>
  <c r="BI112" i="16"/>
  <c r="BH112" i="16"/>
  <c r="BG112" i="16"/>
  <c r="BF112" i="16"/>
  <c r="DL111" i="16"/>
  <c r="DK111" i="16"/>
  <c r="DI111" i="16"/>
  <c r="DH111" i="16"/>
  <c r="DF111" i="16"/>
  <c r="DE111" i="16"/>
  <c r="DC111" i="16"/>
  <c r="DB111" i="16"/>
  <c r="CZ111" i="16"/>
  <c r="CY111" i="16"/>
  <c r="CX111" i="16"/>
  <c r="CW111" i="16"/>
  <c r="CV111" i="16"/>
  <c r="CU111" i="16"/>
  <c r="CT111" i="16"/>
  <c r="CS111" i="16"/>
  <c r="CR111" i="16"/>
  <c r="CQ111" i="16"/>
  <c r="CP111" i="16"/>
  <c r="CN111" i="16"/>
  <c r="CM111" i="16"/>
  <c r="CL111" i="16"/>
  <c r="CK111" i="16"/>
  <c r="CJ111" i="16"/>
  <c r="CI111" i="16"/>
  <c r="CH111" i="16"/>
  <c r="CG111" i="16"/>
  <c r="CF111" i="16"/>
  <c r="CE111" i="16"/>
  <c r="CD111" i="16"/>
  <c r="CB111" i="16"/>
  <c r="CA111" i="16"/>
  <c r="BZ111" i="16"/>
  <c r="BY111" i="16"/>
  <c r="BX111" i="16"/>
  <c r="BW111" i="16"/>
  <c r="BV111" i="16"/>
  <c r="BU111" i="16"/>
  <c r="BT111" i="16"/>
  <c r="BR111" i="16"/>
  <c r="BP111" i="16"/>
  <c r="BO111" i="16"/>
  <c r="BN111" i="16"/>
  <c r="BM111" i="16"/>
  <c r="BK111" i="16"/>
  <c r="BJ111" i="16"/>
  <c r="BI111" i="16"/>
  <c r="BH111" i="16"/>
  <c r="BG111" i="16"/>
  <c r="BF111" i="16"/>
  <c r="DL110" i="16"/>
  <c r="DK110" i="16"/>
  <c r="DI110" i="16"/>
  <c r="DH110" i="16"/>
  <c r="DF110" i="16"/>
  <c r="DE110" i="16"/>
  <c r="DC110" i="16"/>
  <c r="CZ110" i="16"/>
  <c r="CY110" i="16"/>
  <c r="CX110" i="16"/>
  <c r="CV110" i="16"/>
  <c r="CU110" i="16"/>
  <c r="CT110" i="16"/>
  <c r="CS110" i="16"/>
  <c r="CR110" i="16"/>
  <c r="CQ110" i="16"/>
  <c r="CP110" i="16"/>
  <c r="CN110" i="16"/>
  <c r="CM110" i="16"/>
  <c r="CL110" i="16"/>
  <c r="CJ110" i="16"/>
  <c r="CI110" i="16"/>
  <c r="CH110" i="16"/>
  <c r="CG110" i="16"/>
  <c r="CF110" i="16"/>
  <c r="CE110" i="16"/>
  <c r="CD110" i="16"/>
  <c r="CB110" i="16"/>
  <c r="CA110" i="16"/>
  <c r="BZ110" i="16"/>
  <c r="BY110" i="16"/>
  <c r="BX110" i="16"/>
  <c r="BW110" i="16"/>
  <c r="BV110" i="16"/>
  <c r="BU110" i="16"/>
  <c r="BT110" i="16"/>
  <c r="BS110" i="16"/>
  <c r="BR110" i="16"/>
  <c r="BP110" i="16"/>
  <c r="BO110" i="16"/>
  <c r="BN110" i="16"/>
  <c r="BM110" i="16"/>
  <c r="BL110" i="16"/>
  <c r="BK110" i="16"/>
  <c r="BJ110" i="16"/>
  <c r="BI110" i="16"/>
  <c r="BH110" i="16"/>
  <c r="BG110" i="16"/>
  <c r="BF110" i="16"/>
  <c r="DL109" i="16"/>
  <c r="DK109" i="16"/>
  <c r="DI109" i="16"/>
  <c r="DH109" i="16"/>
  <c r="DF109" i="16"/>
  <c r="DE109" i="16"/>
  <c r="DB109" i="16"/>
  <c r="CZ109" i="16"/>
  <c r="CY109" i="16"/>
  <c r="CX109" i="16"/>
  <c r="CW109" i="16"/>
  <c r="CV109" i="16"/>
  <c r="CU109" i="16"/>
  <c r="CT109" i="16"/>
  <c r="CS109" i="16"/>
  <c r="CR109" i="16"/>
  <c r="CQ109" i="16"/>
  <c r="CP109" i="16"/>
  <c r="CN109" i="16"/>
  <c r="CM109" i="16"/>
  <c r="CL109" i="16"/>
  <c r="CK109" i="16"/>
  <c r="CJ109" i="16"/>
  <c r="CI109" i="16"/>
  <c r="CH109" i="16"/>
  <c r="CG109" i="16"/>
  <c r="CF109" i="16"/>
  <c r="CE109" i="16"/>
  <c r="CD109" i="16"/>
  <c r="CB109" i="16"/>
  <c r="CA109" i="16"/>
  <c r="BZ109" i="16"/>
  <c r="BY109" i="16"/>
  <c r="BX109" i="16"/>
  <c r="BV109" i="16"/>
  <c r="BU109" i="16"/>
  <c r="BT109" i="16"/>
  <c r="BS109" i="16"/>
  <c r="BR109" i="16"/>
  <c r="BP109" i="16"/>
  <c r="BO109" i="16"/>
  <c r="BN109" i="16"/>
  <c r="BM109" i="16"/>
  <c r="BL109" i="16"/>
  <c r="BJ109" i="16"/>
  <c r="BI109" i="16"/>
  <c r="BH109" i="16"/>
  <c r="BG109" i="16"/>
  <c r="BF109" i="16"/>
  <c r="DL108" i="16"/>
  <c r="DK108" i="16"/>
  <c r="DI108" i="16"/>
  <c r="DH108" i="16"/>
  <c r="DF108" i="16"/>
  <c r="DE108" i="16"/>
  <c r="DC108" i="16"/>
  <c r="DB108" i="16"/>
  <c r="CZ108" i="16"/>
  <c r="CY108" i="16"/>
  <c r="CX108" i="16"/>
  <c r="CW108" i="16"/>
  <c r="CV108" i="16"/>
  <c r="CT108" i="16"/>
  <c r="CS108" i="16"/>
  <c r="CR108" i="16"/>
  <c r="CP108" i="16"/>
  <c r="CN108" i="16"/>
  <c r="CM108" i="16"/>
  <c r="CL108" i="16"/>
  <c r="CK108" i="16"/>
  <c r="CJ108" i="16"/>
  <c r="CI108" i="16"/>
  <c r="CH108" i="16"/>
  <c r="CG108" i="16"/>
  <c r="CF108" i="16"/>
  <c r="CE108" i="16"/>
  <c r="CD108" i="16"/>
  <c r="CB108" i="16"/>
  <c r="CA108" i="16"/>
  <c r="BZ108" i="16"/>
  <c r="BY108" i="16"/>
  <c r="BX108" i="16"/>
  <c r="BW108" i="16"/>
  <c r="BV108" i="16"/>
  <c r="BU108" i="16"/>
  <c r="BT108" i="16"/>
  <c r="BS108" i="16"/>
  <c r="BR108" i="16"/>
  <c r="BP108" i="16"/>
  <c r="BO108" i="16"/>
  <c r="BN108" i="16"/>
  <c r="BM108" i="16"/>
  <c r="BL108" i="16"/>
  <c r="BK108" i="16"/>
  <c r="BJ108" i="16"/>
  <c r="BI108" i="16"/>
  <c r="BH108" i="16"/>
  <c r="BG108" i="16"/>
  <c r="BF108" i="16"/>
  <c r="DL107" i="16"/>
  <c r="DK107" i="16"/>
  <c r="DI107" i="16"/>
  <c r="DH107" i="16"/>
  <c r="DF107" i="16"/>
  <c r="DE107" i="16"/>
  <c r="DC107" i="16"/>
  <c r="DB107" i="16"/>
  <c r="CZ107" i="16"/>
  <c r="CY107" i="16"/>
  <c r="CX107" i="16"/>
  <c r="CW107" i="16"/>
  <c r="CV107" i="16"/>
  <c r="CU107" i="16"/>
  <c r="CS107" i="16"/>
  <c r="CR107" i="16"/>
  <c r="CQ107" i="16"/>
  <c r="CP107" i="16"/>
  <c r="CN107" i="16"/>
  <c r="CM107" i="16"/>
  <c r="CL107" i="16"/>
  <c r="CK107" i="16"/>
  <c r="CJ107" i="16"/>
  <c r="CH107" i="16"/>
  <c r="CG107" i="16"/>
  <c r="CF107" i="16"/>
  <c r="CD107" i="16"/>
  <c r="CB107" i="16"/>
  <c r="CA107" i="16"/>
  <c r="BZ107" i="16"/>
  <c r="BY107" i="16"/>
  <c r="BX107" i="16"/>
  <c r="BW107" i="16"/>
  <c r="BV107" i="16"/>
  <c r="BU107" i="16"/>
  <c r="BT107" i="16"/>
  <c r="BS107" i="16"/>
  <c r="BR107" i="16"/>
  <c r="BP107" i="16"/>
  <c r="BO107" i="16"/>
  <c r="BN107" i="16"/>
  <c r="BM107" i="16"/>
  <c r="BL107" i="16"/>
  <c r="BK107" i="16"/>
  <c r="BJ107" i="16"/>
  <c r="BI107" i="16"/>
  <c r="BH107" i="16"/>
  <c r="BG107" i="16"/>
  <c r="BF107" i="16"/>
  <c r="DL106" i="16"/>
  <c r="DK106" i="16"/>
  <c r="DI106" i="16"/>
  <c r="DH106" i="16"/>
  <c r="DE106" i="16"/>
  <c r="DC106" i="16"/>
  <c r="DB106" i="16"/>
  <c r="CZ106" i="16"/>
  <c r="CX106" i="16"/>
  <c r="CW106" i="16"/>
  <c r="CV106" i="16"/>
  <c r="CU106" i="16"/>
  <c r="CT106" i="16"/>
  <c r="CS106" i="16"/>
  <c r="CR106" i="16"/>
  <c r="CQ106" i="16"/>
  <c r="CP106" i="16"/>
  <c r="CN106" i="16"/>
  <c r="CM106" i="16"/>
  <c r="CL106" i="16"/>
  <c r="CK106" i="16"/>
  <c r="CJ106" i="16"/>
  <c r="CI106" i="16"/>
  <c r="CH106" i="16"/>
  <c r="CG106" i="16"/>
  <c r="CF106" i="16"/>
  <c r="CE106" i="16"/>
  <c r="CD106" i="16"/>
  <c r="CB106" i="16"/>
  <c r="CA106" i="16"/>
  <c r="BZ106" i="16"/>
  <c r="BY106" i="16"/>
  <c r="BX106" i="16"/>
  <c r="BW106" i="16"/>
  <c r="BV106" i="16"/>
  <c r="BU106" i="16"/>
  <c r="BT106" i="16"/>
  <c r="BS106" i="16"/>
  <c r="BR106" i="16"/>
  <c r="BP106" i="16"/>
  <c r="BO106" i="16"/>
  <c r="BN106" i="16"/>
  <c r="BM106" i="16"/>
  <c r="BL106" i="16"/>
  <c r="BK106" i="16"/>
  <c r="BJ106" i="16"/>
  <c r="BI106" i="16"/>
  <c r="BH106" i="16"/>
  <c r="BG106" i="16"/>
  <c r="BF106" i="16"/>
  <c r="DL105" i="16"/>
  <c r="DK105" i="16"/>
  <c r="DI105" i="16"/>
  <c r="DH105" i="16"/>
  <c r="DF105" i="16"/>
  <c r="DE105" i="16"/>
  <c r="DC105" i="16"/>
  <c r="DB105" i="16"/>
  <c r="CZ105" i="16"/>
  <c r="CX105" i="16"/>
  <c r="CW105" i="16"/>
  <c r="CV105" i="16"/>
  <c r="CU105" i="16"/>
  <c r="CT105" i="16"/>
  <c r="CS105" i="16"/>
  <c r="CR105" i="16"/>
  <c r="CQ105" i="16"/>
  <c r="CP105" i="16"/>
  <c r="CN105" i="16"/>
  <c r="CL105" i="16"/>
  <c r="CK105" i="16"/>
  <c r="CJ105" i="16"/>
  <c r="CI105" i="16"/>
  <c r="CH105" i="16"/>
  <c r="CG105" i="16"/>
  <c r="CF105" i="16"/>
  <c r="CE105" i="16"/>
  <c r="CD105" i="16"/>
  <c r="CB105" i="16"/>
  <c r="CA105" i="16"/>
  <c r="BZ105" i="16"/>
  <c r="BY105" i="16"/>
  <c r="BX105" i="16"/>
  <c r="BW105" i="16"/>
  <c r="BV105" i="16"/>
  <c r="BU105" i="16"/>
  <c r="BT105" i="16"/>
  <c r="BS105" i="16"/>
  <c r="BR105" i="16"/>
  <c r="BP105" i="16"/>
  <c r="BO105" i="16"/>
  <c r="BN105" i="16"/>
  <c r="BM105" i="16"/>
  <c r="BL105" i="16"/>
  <c r="BK105" i="16"/>
  <c r="BJ105" i="16"/>
  <c r="BI105" i="16"/>
  <c r="BH105" i="16"/>
  <c r="BG105" i="16"/>
  <c r="BF105" i="16"/>
  <c r="DK270" i="15"/>
  <c r="DJ270" i="15"/>
  <c r="DH270" i="15"/>
  <c r="BN91" i="15"/>
  <c r="BN95" i="15" s="1"/>
  <c r="BN97" i="15" s="1"/>
  <c r="BM91" i="15"/>
  <c r="BM95" i="15" s="1"/>
  <c r="BM97" i="15" s="1"/>
  <c r="BJ91" i="15"/>
  <c r="BJ95" i="15" s="1"/>
  <c r="BJ97" i="15" s="1"/>
  <c r="BI91" i="15"/>
  <c r="BF91" i="15"/>
  <c r="BF95" i="15" s="1"/>
  <c r="BF97" i="15" s="1"/>
  <c r="BE91" i="15"/>
  <c r="BE95" i="15" s="1"/>
  <c r="BE97" i="15" s="1"/>
  <c r="AN47" i="15"/>
  <c r="AN46" i="15" s="1"/>
  <c r="BL59" i="15"/>
  <c r="BL63" i="15" s="1"/>
  <c r="BL65" i="15" s="1"/>
  <c r="BO43" i="15"/>
  <c r="BO47" i="15" s="1"/>
  <c r="BO49" i="15" s="1"/>
  <c r="AI47" i="15"/>
  <c r="AI46" i="15" s="1"/>
  <c r="AL47" i="15"/>
  <c r="AL46" i="15" s="1"/>
  <c r="AA47" i="15"/>
  <c r="AA46" i="15" s="1"/>
  <c r="AM47" i="15"/>
  <c r="AM46" i="15" s="1"/>
  <c r="CU78" i="15"/>
  <c r="CU79" i="15" s="1"/>
  <c r="CU81" i="15" s="1"/>
  <c r="AO47" i="15"/>
  <c r="AO46" i="15" s="1"/>
  <c r="BW78" i="15"/>
  <c r="BW79" i="15" s="1"/>
  <c r="BW81" i="15" s="1"/>
  <c r="AP47" i="15"/>
  <c r="AP46" i="15" s="1"/>
  <c r="AQ47" i="15"/>
  <c r="AQ46" i="15" s="1"/>
  <c r="AM73" i="15"/>
  <c r="BX59" i="15"/>
  <c r="BX63" i="15" s="1"/>
  <c r="BX65" i="15" s="1"/>
  <c r="AA73" i="15"/>
  <c r="AP105" i="15"/>
  <c r="AD105" i="15"/>
  <c r="Z105" i="15"/>
  <c r="N105" i="15"/>
  <c r="J105" i="15"/>
  <c r="BQ78" i="15"/>
  <c r="BQ79" i="15" s="1"/>
  <c r="BQ81" i="15" s="1"/>
  <c r="BO78" i="15"/>
  <c r="BO79" i="15" s="1"/>
  <c r="BO81" i="15" s="1"/>
  <c r="BN78" i="15"/>
  <c r="BM78" i="15"/>
  <c r="BM79" i="15" s="1"/>
  <c r="BM81" i="15" s="1"/>
  <c r="BL78" i="15"/>
  <c r="BL79" i="15" s="1"/>
  <c r="BL81" i="15" s="1"/>
  <c r="BK78" i="15"/>
  <c r="BK79" i="15" s="1"/>
  <c r="BK81" i="15" s="1"/>
  <c r="BJ78" i="15"/>
  <c r="BI78" i="15"/>
  <c r="BI79" i="15" s="1"/>
  <c r="BI81" i="15" s="1"/>
  <c r="BH78" i="15"/>
  <c r="BH79" i="15" s="1"/>
  <c r="BH81" i="15" s="1"/>
  <c r="BG78" i="15"/>
  <c r="BG79" i="15" s="1"/>
  <c r="BG81" i="15" s="1"/>
  <c r="BF78" i="15"/>
  <c r="BE78" i="15"/>
  <c r="BE79" i="15" s="1"/>
  <c r="BE81" i="15" s="1"/>
  <c r="BC79" i="15"/>
  <c r="BC81" i="15" s="1"/>
  <c r="BC84" i="15" s="1"/>
  <c r="W47" i="15"/>
  <c r="W46" i="15" s="1"/>
  <c r="S47" i="15"/>
  <c r="S46" i="15" s="1"/>
  <c r="P47" i="15"/>
  <c r="P46" i="15" s="1"/>
  <c r="O47" i="15"/>
  <c r="O46" i="15" s="1"/>
  <c r="K47" i="15"/>
  <c r="K46" i="15" s="1"/>
  <c r="DK107" i="15"/>
  <c r="DJ107" i="15"/>
  <c r="DH107" i="15"/>
  <c r="DG107" i="15"/>
  <c r="DE107" i="15"/>
  <c r="DD107" i="15"/>
  <c r="DB107" i="15"/>
  <c r="DA107" i="15"/>
  <c r="CY107" i="15"/>
  <c r="CX107" i="15"/>
  <c r="CW107" i="15"/>
  <c r="CV107" i="15"/>
  <c r="CU107" i="15"/>
  <c r="CT107" i="15"/>
  <c r="CS107" i="15"/>
  <c r="CR107" i="15"/>
  <c r="CQ107" i="15"/>
  <c r="CP107" i="15"/>
  <c r="CM107" i="15"/>
  <c r="CL107" i="15"/>
  <c r="CK107" i="15"/>
  <c r="CI107" i="15"/>
  <c r="CH107" i="15"/>
  <c r="CG107" i="15"/>
  <c r="CF107" i="15"/>
  <c r="CE107" i="15"/>
  <c r="CD107" i="15"/>
  <c r="CC107" i="15"/>
  <c r="CA107" i="15"/>
  <c r="BZ107" i="15"/>
  <c r="BY107" i="15"/>
  <c r="BX107" i="15"/>
  <c r="BW107" i="15"/>
  <c r="BV107" i="15"/>
  <c r="BU107" i="15"/>
  <c r="BT107" i="15"/>
  <c r="BR107" i="15"/>
  <c r="BQ107" i="15"/>
  <c r="BO107" i="15"/>
  <c r="BN107" i="15"/>
  <c r="BM107" i="15"/>
  <c r="BL107" i="15"/>
  <c r="BK107" i="15"/>
  <c r="BJ107" i="15"/>
  <c r="BH107" i="15"/>
  <c r="BF107" i="15"/>
  <c r="BE107" i="15"/>
  <c r="BB79" i="15"/>
  <c r="BB81" i="15" s="1"/>
  <c r="BB84" i="15" s="1"/>
  <c r="BA79" i="15"/>
  <c r="BA81" i="15" s="1"/>
  <c r="BA84" i="15" s="1"/>
  <c r="AZ79" i="15"/>
  <c r="AZ81" i="15" s="1"/>
  <c r="AZ84" i="15" s="1"/>
  <c r="AY79" i="15"/>
  <c r="AY81" i="15" s="1"/>
  <c r="AY84" i="15" s="1"/>
  <c r="AX79" i="15"/>
  <c r="AX81" i="15" s="1"/>
  <c r="AX84" i="15" s="1"/>
  <c r="AW79" i="15"/>
  <c r="AW81" i="15" s="1"/>
  <c r="AW84" i="15" s="1"/>
  <c r="AV79" i="15"/>
  <c r="AV81" i="15" s="1"/>
  <c r="AV84" i="15" s="1"/>
  <c r="AU79" i="15"/>
  <c r="AU81" i="15" s="1"/>
  <c r="AU84" i="15" s="1"/>
  <c r="AT79" i="15"/>
  <c r="AT81" i="15" s="1"/>
  <c r="AT84" i="15" s="1"/>
  <c r="AS79" i="15"/>
  <c r="AS81" i="15" s="1"/>
  <c r="AS84" i="15" s="1"/>
  <c r="AR79" i="15"/>
  <c r="AR81" i="15" s="1"/>
  <c r="AR84" i="15" s="1"/>
  <c r="CJ79" i="15"/>
  <c r="CJ81" i="15" s="1"/>
  <c r="CG79" i="15"/>
  <c r="CG81" i="15" s="1"/>
  <c r="CF79" i="15"/>
  <c r="CF81" i="15" s="1"/>
  <c r="CC79" i="15"/>
  <c r="CC81" i="15" s="1"/>
  <c r="BY79" i="15"/>
  <c r="BY81" i="15" s="1"/>
  <c r="BX79" i="15"/>
  <c r="BX81" i="15" s="1"/>
  <c r="BU79" i="15"/>
  <c r="BU81" i="15" s="1"/>
  <c r="BT79" i="15"/>
  <c r="BT81" i="15" s="1"/>
  <c r="DL118" i="16"/>
  <c r="DK118" i="16"/>
  <c r="DI118" i="16"/>
  <c r="DH118" i="16"/>
  <c r="DF118" i="16"/>
  <c r="DE118" i="16"/>
  <c r="DC118" i="16"/>
  <c r="DB118" i="16"/>
  <c r="DL117" i="16"/>
  <c r="DK117" i="16"/>
  <c r="DI117" i="16"/>
  <c r="DH117" i="16"/>
  <c r="DF117" i="16"/>
  <c r="DE117" i="16"/>
  <c r="DC117" i="16"/>
  <c r="DB117" i="16"/>
  <c r="CZ117" i="16"/>
  <c r="CY117" i="16"/>
  <c r="CX117" i="16"/>
  <c r="CW117" i="16"/>
  <c r="CV117" i="16"/>
  <c r="CU117" i="16"/>
  <c r="CT117" i="16"/>
  <c r="CS117" i="16"/>
  <c r="CR117" i="16"/>
  <c r="CQ117" i="16"/>
  <c r="CP117" i="16"/>
  <c r="DL116" i="16"/>
  <c r="DK116" i="16"/>
  <c r="DI116" i="16"/>
  <c r="DH116" i="16"/>
  <c r="DF116" i="16"/>
  <c r="DE116" i="16"/>
  <c r="DC116" i="16"/>
  <c r="DB116" i="16"/>
  <c r="CZ116" i="16"/>
  <c r="CY116" i="16"/>
  <c r="CX116" i="16"/>
  <c r="CW116" i="16"/>
  <c r="CV116" i="16"/>
  <c r="CU116" i="16"/>
  <c r="CT116" i="16"/>
  <c r="CS116" i="16"/>
  <c r="CR116" i="16"/>
  <c r="CQ116" i="16"/>
  <c r="CP116" i="16"/>
  <c r="DL115" i="16"/>
  <c r="DK115" i="16"/>
  <c r="DI115" i="16"/>
  <c r="DH115" i="16"/>
  <c r="DF115" i="16"/>
  <c r="DE115" i="16"/>
  <c r="DC115" i="16"/>
  <c r="DB115" i="16"/>
  <c r="CZ115" i="16"/>
  <c r="CY115" i="16"/>
  <c r="CX115" i="16"/>
  <c r="CW115" i="16"/>
  <c r="CV115" i="16"/>
  <c r="CU115" i="16"/>
  <c r="CS115" i="16"/>
  <c r="CR115" i="16"/>
  <c r="CQ115" i="16"/>
  <c r="CP115" i="16"/>
  <c r="CN115" i="16"/>
  <c r="CM115" i="16"/>
  <c r="CL115" i="16"/>
  <c r="CK115" i="16"/>
  <c r="CJ115" i="16"/>
  <c r="CI115" i="16"/>
  <c r="CH115" i="16"/>
  <c r="CG115" i="16"/>
  <c r="CF115" i="16"/>
  <c r="CD115" i="16"/>
  <c r="CB115" i="16"/>
  <c r="CA115" i="16"/>
  <c r="BZ115" i="16"/>
  <c r="BY115" i="16"/>
  <c r="BX115" i="16"/>
  <c r="BW115" i="16"/>
  <c r="BV115" i="16"/>
  <c r="BU115" i="16"/>
  <c r="BT115" i="16"/>
  <c r="BS115" i="16"/>
  <c r="BR115" i="16"/>
  <c r="BP115" i="16"/>
  <c r="BO115" i="16"/>
  <c r="BN115" i="16"/>
  <c r="BM115" i="16"/>
  <c r="BL115" i="16"/>
  <c r="BK115" i="16"/>
  <c r="BJ115" i="16"/>
  <c r="BI115" i="16"/>
  <c r="BH115" i="16"/>
  <c r="BG115" i="16"/>
  <c r="BF115" i="16"/>
  <c r="DL114" i="16"/>
  <c r="DK114" i="16"/>
  <c r="DI114" i="16"/>
  <c r="DH114" i="16"/>
  <c r="DG270" i="15"/>
  <c r="DE270" i="15"/>
  <c r="DD270" i="15"/>
  <c r="DB270" i="15"/>
  <c r="DK139" i="15"/>
  <c r="DK143" i="15" s="1"/>
  <c r="DK145" i="15" s="1"/>
  <c r="DJ139" i="15"/>
  <c r="DJ143" i="15" s="1"/>
  <c r="DJ145" i="15" s="1"/>
  <c r="DG139" i="15"/>
  <c r="DG143" i="15" s="1"/>
  <c r="DG145" i="15" s="1"/>
  <c r="DE139" i="15"/>
  <c r="DE143" i="15" s="1"/>
  <c r="DE145" i="15" s="1"/>
  <c r="DB139" i="15"/>
  <c r="DB143" i="15" s="1"/>
  <c r="DB145" i="15" s="1"/>
  <c r="DA139" i="15"/>
  <c r="DA143" i="15" s="1"/>
  <c r="DA145" i="15" s="1"/>
  <c r="CY139" i="15"/>
  <c r="CY143" i="15" s="1"/>
  <c r="CY145" i="15" s="1"/>
  <c r="CX139" i="15"/>
  <c r="CX143" i="15" s="1"/>
  <c r="CX145" i="15" s="1"/>
  <c r="CW139" i="15"/>
  <c r="CW143" i="15" s="1"/>
  <c r="CW145" i="15" s="1"/>
  <c r="CU139" i="15"/>
  <c r="CU143" i="15" s="1"/>
  <c r="CU145" i="15" s="1"/>
  <c r="CT139" i="15"/>
  <c r="CT143" i="15" s="1"/>
  <c r="CT145" i="15" s="1"/>
  <c r="CS139" i="15"/>
  <c r="CS143" i="15" s="1"/>
  <c r="CS145" i="15" s="1"/>
  <c r="CQ139" i="15"/>
  <c r="CQ143" i="15" s="1"/>
  <c r="CQ145" i="15" s="1"/>
  <c r="DK110" i="15"/>
  <c r="DH110" i="15"/>
  <c r="DG110" i="15"/>
  <c r="DD110" i="15"/>
  <c r="CV110" i="15"/>
  <c r="CU110" i="15"/>
  <c r="CR110" i="15"/>
  <c r="DK267" i="15"/>
  <c r="DJ267" i="15"/>
  <c r="DH267" i="15"/>
  <c r="DG267" i="15"/>
  <c r="DE267" i="15"/>
  <c r="DD267" i="15"/>
  <c r="DA267" i="15"/>
  <c r="CO139" i="15"/>
  <c r="CO143" i="15" s="1"/>
  <c r="CO145" i="15" s="1"/>
  <c r="CM139" i="15"/>
  <c r="CM143" i="15" s="1"/>
  <c r="CM145" i="15" s="1"/>
  <c r="CM22" i="15" s="1"/>
  <c r="CL139" i="15"/>
  <c r="CL143" i="15" s="1"/>
  <c r="CL145" i="15" s="1"/>
  <c r="CK139" i="15"/>
  <c r="CK143" i="15" s="1"/>
  <c r="CK145" i="15" s="1"/>
  <c r="CI139" i="15"/>
  <c r="CI143" i="15" s="1"/>
  <c r="CI145" i="15" s="1"/>
  <c r="CH139" i="15"/>
  <c r="CH143" i="15" s="1"/>
  <c r="CH145" i="15" s="1"/>
  <c r="CG139" i="15"/>
  <c r="CG143" i="15" s="1"/>
  <c r="CG145" i="15" s="1"/>
  <c r="CE139" i="15"/>
  <c r="CE143" i="15" s="1"/>
  <c r="CE145" i="15" s="1"/>
  <c r="CD139" i="15"/>
  <c r="CD143" i="15" s="1"/>
  <c r="CD145" i="15" s="1"/>
  <c r="CC139" i="15"/>
  <c r="CC143" i="15" s="1"/>
  <c r="CC145" i="15" s="1"/>
  <c r="CA139" i="15"/>
  <c r="CA143" i="15" s="1"/>
  <c r="CA145" i="15" s="1"/>
  <c r="BZ139" i="15"/>
  <c r="BZ143" i="15" s="1"/>
  <c r="BZ145" i="15" s="1"/>
  <c r="BY139" i="15"/>
  <c r="BY143" i="15" s="1"/>
  <c r="BY145" i="15" s="1"/>
  <c r="BW139" i="15"/>
  <c r="BW143" i="15" s="1"/>
  <c r="BW145" i="15" s="1"/>
  <c r="BV139" i="15"/>
  <c r="BV143" i="15" s="1"/>
  <c r="BV145" i="15" s="1"/>
  <c r="BU139" i="15"/>
  <c r="BU143" i="15" s="1"/>
  <c r="BU145" i="15" s="1"/>
  <c r="BS139" i="15"/>
  <c r="BS143" i="15" s="1"/>
  <c r="BS145" i="15" s="1"/>
  <c r="BR139" i="15"/>
  <c r="BR143" i="15" s="1"/>
  <c r="BR145" i="15" s="1"/>
  <c r="BQ139" i="15"/>
  <c r="BQ143" i="15" s="1"/>
  <c r="BQ145" i="15" s="1"/>
  <c r="BO139" i="15"/>
  <c r="BO143" i="15" s="1"/>
  <c r="BO145" i="15" s="1"/>
  <c r="BM139" i="15"/>
  <c r="BK139" i="15"/>
  <c r="BK143" i="15" s="1"/>
  <c r="BK145" i="15" s="1"/>
  <c r="BI139" i="15"/>
  <c r="BI143" i="15" s="1"/>
  <c r="BI145" i="15" s="1"/>
  <c r="BG139" i="15"/>
  <c r="BG143" i="15" s="1"/>
  <c r="BG145" i="15" s="1"/>
  <c r="BF139" i="15"/>
  <c r="BF143" i="15" s="1"/>
  <c r="BF145" i="15" s="1"/>
  <c r="BE139" i="15"/>
  <c r="BE143" i="15" s="1"/>
  <c r="BE145" i="15" s="1"/>
  <c r="CM110" i="15"/>
  <c r="CK110" i="15"/>
  <c r="CJ110" i="15"/>
  <c r="CG110" i="15"/>
  <c r="CF110" i="15"/>
  <c r="CC110" i="15"/>
  <c r="CA110" i="15"/>
  <c r="BY110" i="15"/>
  <c r="BX110" i="15"/>
  <c r="BW110" i="15"/>
  <c r="BU110" i="15"/>
  <c r="BT110" i="15"/>
  <c r="BS110" i="15"/>
  <c r="BQ110" i="15"/>
  <c r="BO110" i="15"/>
  <c r="BM110" i="15"/>
  <c r="BL110" i="15"/>
  <c r="BK110" i="15"/>
  <c r="BI110" i="15"/>
  <c r="BH110" i="15"/>
  <c r="BG110" i="15"/>
  <c r="BE110" i="15"/>
  <c r="BB111" i="15"/>
  <c r="BB113" i="15" s="1"/>
  <c r="BB116" i="15" s="1"/>
  <c r="AX111" i="15"/>
  <c r="AX113" i="15" s="1"/>
  <c r="AX116" i="15" s="1"/>
  <c r="AT111" i="15"/>
  <c r="AT113" i="15" s="1"/>
  <c r="AT116" i="15" s="1"/>
  <c r="Y89" i="15"/>
  <c r="U89" i="15"/>
  <c r="I89" i="15"/>
  <c r="AR63" i="15"/>
  <c r="AR65" i="15" s="1"/>
  <c r="AR68" i="15" s="1"/>
  <c r="CR63" i="15"/>
  <c r="CR65" i="15" s="1"/>
  <c r="CJ63" i="15"/>
  <c r="CJ65" i="15" s="1"/>
  <c r="BT63" i="15"/>
  <c r="BT65" i="15" s="1"/>
  <c r="BK63" i="15"/>
  <c r="BK65" i="15" s="1"/>
  <c r="BJ63" i="15"/>
  <c r="BJ65" i="15" s="1"/>
  <c r="BH63" i="15"/>
  <c r="BH65" i="15" s="1"/>
  <c r="BG63" i="15"/>
  <c r="BG65" i="15" s="1"/>
  <c r="BF63" i="15"/>
  <c r="BF65" i="15" s="1"/>
  <c r="BE63" i="15"/>
  <c r="BE65" i="15" s="1"/>
  <c r="BG107" i="15"/>
  <c r="BM142" i="15"/>
  <c r="BI59" i="15"/>
  <c r="BI63" i="15" s="1"/>
  <c r="BI65" i="15" s="1"/>
  <c r="BS107" i="15"/>
  <c r="AJ47" i="15"/>
  <c r="AJ46" i="15" s="1"/>
  <c r="CK110" i="16"/>
  <c r="DI176" i="16"/>
  <c r="DI177" i="16"/>
  <c r="DI178" i="16"/>
  <c r="DI179" i="16"/>
  <c r="DI180" i="16"/>
  <c r="DI181" i="16"/>
  <c r="DI182" i="16"/>
  <c r="DI183" i="16"/>
  <c r="DI184" i="16"/>
  <c r="DI185" i="16"/>
  <c r="DI186" i="16"/>
  <c r="DI187" i="16"/>
  <c r="DI188" i="16"/>
  <c r="DI189" i="16"/>
  <c r="DF176" i="16"/>
  <c r="DF177" i="16"/>
  <c r="DF178" i="16"/>
  <c r="DF179" i="16"/>
  <c r="DF180" i="16"/>
  <c r="DF181" i="16"/>
  <c r="DF182" i="16"/>
  <c r="DF183" i="16"/>
  <c r="DF184" i="16"/>
  <c r="DF185" i="16"/>
  <c r="DF186" i="16"/>
  <c r="DF187" i="16"/>
  <c r="DF188" i="16"/>
  <c r="DF189" i="16"/>
  <c r="DC176" i="16"/>
  <c r="DC177" i="16"/>
  <c r="DC178" i="16"/>
  <c r="DC179" i="16"/>
  <c r="DC180" i="16"/>
  <c r="DC181" i="16"/>
  <c r="DC182" i="16"/>
  <c r="DC183" i="16"/>
  <c r="DC184" i="16"/>
  <c r="DC185" i="16"/>
  <c r="DC186" i="16"/>
  <c r="DC187" i="16"/>
  <c r="DC188" i="16"/>
  <c r="DC189" i="16"/>
  <c r="CQ75" i="15"/>
  <c r="DB110" i="16"/>
  <c r="CT115" i="16"/>
  <c r="CX112" i="16"/>
  <c r="DF106" i="16"/>
  <c r="CT107" i="16"/>
  <c r="DD251" i="15"/>
  <c r="DD255" i="15" s="1"/>
  <c r="DD257" i="15" s="1"/>
  <c r="CY106" i="16"/>
  <c r="DB43" i="15"/>
  <c r="DB47" i="15" s="1"/>
  <c r="DB49" i="15" s="1"/>
  <c r="L47" i="15"/>
  <c r="L46" i="15" s="1"/>
  <c r="AB47" i="15"/>
  <c r="AB46" i="15" s="1"/>
  <c r="AU63" i="15"/>
  <c r="AU65" i="15" s="1"/>
  <c r="AU68" i="15" s="1"/>
  <c r="BP176" i="16"/>
  <c r="CB176" i="16"/>
  <c r="CN176" i="16"/>
  <c r="CZ176" i="16"/>
  <c r="DL176" i="16"/>
  <c r="BP177" i="16"/>
  <c r="CB177" i="16"/>
  <c r="CN177" i="16"/>
  <c r="CZ177" i="16"/>
  <c r="DL177" i="16"/>
  <c r="BP178" i="16"/>
  <c r="CB178" i="16"/>
  <c r="CN178" i="16"/>
  <c r="CZ178" i="16"/>
  <c r="DL178" i="16"/>
  <c r="BP179" i="16"/>
  <c r="CB179" i="16"/>
  <c r="CN179" i="16"/>
  <c r="CZ179" i="16"/>
  <c r="DL179" i="16"/>
  <c r="BP180" i="16"/>
  <c r="CB180" i="16"/>
  <c r="CN180" i="16"/>
  <c r="CZ180" i="16"/>
  <c r="DL180" i="16"/>
  <c r="BP181" i="16"/>
  <c r="CB181" i="16"/>
  <c r="CN181" i="16"/>
  <c r="CZ181" i="16"/>
  <c r="DL181" i="16"/>
  <c r="BP182" i="16"/>
  <c r="CB182" i="16"/>
  <c r="CN182" i="16"/>
  <c r="CZ182" i="16"/>
  <c r="DL182" i="16"/>
  <c r="BP183" i="16"/>
  <c r="CB183" i="16"/>
  <c r="CN183" i="16"/>
  <c r="CZ183" i="16"/>
  <c r="DL183" i="16"/>
  <c r="BP184" i="16"/>
  <c r="CB184" i="16"/>
  <c r="CN184" i="16"/>
  <c r="CZ184" i="16"/>
  <c r="DL184" i="16"/>
  <c r="BP185" i="16"/>
  <c r="CB185" i="16"/>
  <c r="CN185" i="16"/>
  <c r="CZ185" i="16"/>
  <c r="DL185" i="16"/>
  <c r="BP186" i="16"/>
  <c r="CB186" i="16"/>
  <c r="CN186" i="16"/>
  <c r="CZ186" i="16"/>
  <c r="DL186" i="16"/>
  <c r="CZ187" i="16"/>
  <c r="DL187" i="16"/>
  <c r="CZ188" i="16"/>
  <c r="DL188" i="16"/>
  <c r="DL189" i="16"/>
  <c r="CY105" i="16"/>
  <c r="DC112" i="16"/>
  <c r="T47" i="15"/>
  <c r="T46" i="15" s="1"/>
  <c r="X47" i="15"/>
  <c r="X46" i="15" s="1"/>
  <c r="AF47" i="15"/>
  <c r="AF46" i="15" s="1"/>
  <c r="AY63" i="15"/>
  <c r="AY65" i="15" s="1"/>
  <c r="AY68" i="15" s="1"/>
  <c r="BC63" i="15"/>
  <c r="BC65" i="15" s="1"/>
  <c r="BC68" i="15" s="1"/>
  <c r="BO62" i="15"/>
  <c r="BO63" i="15" s="1"/>
  <c r="BO65" i="15" s="1"/>
  <c r="BS62" i="15"/>
  <c r="BS63" i="15" s="1"/>
  <c r="BS65" i="15" s="1"/>
  <c r="BW62" i="15"/>
  <c r="BW63" i="15" s="1"/>
  <c r="BW65" i="15" s="1"/>
  <c r="CA62" i="15"/>
  <c r="CA63" i="15" s="1"/>
  <c r="CA65" i="15" s="1"/>
  <c r="CE62" i="15"/>
  <c r="CE63" i="15" s="1"/>
  <c r="CE65" i="15" s="1"/>
  <c r="CI62" i="15"/>
  <c r="CI63" i="15" s="1"/>
  <c r="CI65" i="15" s="1"/>
  <c r="CM62" i="15"/>
  <c r="CM63" i="15" s="1"/>
  <c r="CM65" i="15" s="1"/>
  <c r="CQ62" i="15"/>
  <c r="CQ63" i="15" s="1"/>
  <c r="CQ65" i="15" s="1"/>
  <c r="CU62" i="15"/>
  <c r="CU63" i="15" s="1"/>
  <c r="CU65" i="15" s="1"/>
  <c r="AS63" i="15"/>
  <c r="AS65" i="15" s="1"/>
  <c r="AS68" i="15" s="1"/>
  <c r="BA63" i="15"/>
  <c r="BA65" i="15" s="1"/>
  <c r="BA68" i="15" s="1"/>
  <c r="BU62" i="15"/>
  <c r="BU63" i="15" s="1"/>
  <c r="BU65" i="15" s="1"/>
  <c r="CC62" i="15"/>
  <c r="CC63" i="15" s="1"/>
  <c r="CC65" i="15" s="1"/>
  <c r="CK62" i="15"/>
  <c r="CK63" i="15" s="1"/>
  <c r="CK65" i="15" s="1"/>
  <c r="CW62" i="15"/>
  <c r="DE62" i="15"/>
  <c r="AX63" i="15"/>
  <c r="AX65" i="15" s="1"/>
  <c r="AX68" i="15" s="1"/>
  <c r="BB63" i="15"/>
  <c r="BB65" i="15" s="1"/>
  <c r="BB68" i="15" s="1"/>
  <c r="BN62" i="15"/>
  <c r="BN63" i="15" s="1"/>
  <c r="BN65" i="15" s="1"/>
  <c r="BR62" i="15"/>
  <c r="BR63" i="15" s="1"/>
  <c r="BR65" i="15" s="1"/>
  <c r="BV62" i="15"/>
  <c r="BV63" i="15" s="1"/>
  <c r="BV65" i="15" s="1"/>
  <c r="BZ62" i="15"/>
  <c r="BZ63" i="15" s="1"/>
  <c r="BZ65" i="15" s="1"/>
  <c r="CD62" i="15"/>
  <c r="CD63" i="15" s="1"/>
  <c r="CD65" i="15" s="1"/>
  <c r="CH62" i="15"/>
  <c r="CL62" i="15"/>
  <c r="CL63" i="15" s="1"/>
  <c r="CL65" i="15" s="1"/>
  <c r="CP62" i="15"/>
  <c r="CP63" i="15" s="1"/>
  <c r="CP65" i="15" s="1"/>
  <c r="CT62" i="15"/>
  <c r="CT63" i="15" s="1"/>
  <c r="CT65" i="15" s="1"/>
  <c r="CX62" i="15"/>
  <c r="DB62" i="15"/>
  <c r="DJ62" i="15"/>
  <c r="AW63" i="15"/>
  <c r="AW65" i="15" s="1"/>
  <c r="AW68" i="15" s="1"/>
  <c r="BY62" i="15"/>
  <c r="BY63" i="15" s="1"/>
  <c r="BY65" i="15" s="1"/>
  <c r="CG62" i="15"/>
  <c r="CG63" i="15" s="1"/>
  <c r="CG65" i="15" s="1"/>
  <c r="CO62" i="15"/>
  <c r="CO63" i="15" s="1"/>
  <c r="CO65" i="15" s="1"/>
  <c r="CS62" i="15"/>
  <c r="CS63" i="15" s="1"/>
  <c r="CS65" i="15" s="1"/>
  <c r="DA62" i="15"/>
  <c r="CY62" i="15"/>
  <c r="DG62" i="15"/>
  <c r="DK62" i="15"/>
  <c r="CE107" i="16"/>
  <c r="CI107" i="16"/>
  <c r="CW113" i="16"/>
  <c r="CU108" i="16"/>
  <c r="AC47" i="15"/>
  <c r="AC46" i="15" s="1"/>
  <c r="Z47" i="15"/>
  <c r="Z46" i="15" s="1"/>
  <c r="AD47" i="15"/>
  <c r="AD46" i="15" s="1"/>
  <c r="AG47" i="15"/>
  <c r="AG46" i="15" s="1"/>
  <c r="H47" i="15"/>
  <c r="H46" i="15" s="1"/>
  <c r="BQ46" i="15"/>
  <c r="BQ47" i="15" s="1"/>
  <c r="BQ49" i="15" s="1"/>
  <c r="AB111" i="15"/>
  <c r="AB110" i="15" s="1"/>
  <c r="DN143" i="15"/>
  <c r="DN145" i="15" s="1"/>
  <c r="DN22" i="15" s="1"/>
  <c r="DN95" i="15"/>
  <c r="DN97" i="15" s="1"/>
  <c r="DN100" i="15" s="1"/>
  <c r="AN111" i="15"/>
  <c r="AN110" i="15" s="1"/>
  <c r="CQ108" i="16"/>
  <c r="BG49" i="15"/>
  <c r="BG16" i="15" s="1"/>
  <c r="DC109" i="16"/>
  <c r="AE46" i="15"/>
  <c r="J47" i="15"/>
  <c r="J46" i="15" s="1"/>
  <c r="N47" i="15"/>
  <c r="N46" i="15" s="1"/>
  <c r="V47" i="15"/>
  <c r="V46" i="15" s="1"/>
  <c r="R47" i="15"/>
  <c r="R46" i="15" s="1"/>
  <c r="BF49" i="15"/>
  <c r="BF16" i="15" s="1"/>
  <c r="AH46" i="15"/>
  <c r="I47" i="15"/>
  <c r="I46" i="15" s="1"/>
  <c r="M47" i="15"/>
  <c r="M46" i="15" s="1"/>
  <c r="Q47" i="15"/>
  <c r="Q46" i="15" s="1"/>
  <c r="U47" i="15"/>
  <c r="U46" i="15" s="1"/>
  <c r="K62" i="2"/>
  <c r="K73" i="2" s="1"/>
  <c r="K79" i="2" s="1"/>
  <c r="K81" i="2" s="1"/>
  <c r="T127" i="15"/>
  <c r="T126" i="15" s="1"/>
  <c r="X127" i="15"/>
  <c r="X126" i="15" s="1"/>
  <c r="AF127" i="15"/>
  <c r="AF126" i="15" s="1"/>
  <c r="AK46" i="15"/>
  <c r="Y47" i="15"/>
  <c r="Y46" i="15" s="1"/>
  <c r="CK75" i="15"/>
  <c r="CV254" i="15"/>
  <c r="BM43" i="15"/>
  <c r="BM47" i="15" s="1"/>
  <c r="BM49" i="15" s="1"/>
  <c r="CW110" i="16"/>
  <c r="BE43" i="15"/>
  <c r="BE47" i="15" s="1"/>
  <c r="BE49" i="15" s="1"/>
  <c r="DN47" i="15"/>
  <c r="DN49" i="15" s="1"/>
  <c r="DN16" i="15" s="1"/>
  <c r="BG175" i="16"/>
  <c r="BK175" i="16"/>
  <c r="BO175" i="16"/>
  <c r="BS175" i="16"/>
  <c r="BW175" i="16"/>
  <c r="CA175" i="16"/>
  <c r="CE175" i="16"/>
  <c r="CI175" i="16"/>
  <c r="CM175" i="16"/>
  <c r="CM195" i="16" s="1"/>
  <c r="CM55" i="16" s="1"/>
  <c r="CQ175" i="16"/>
  <c r="CU175" i="16"/>
  <c r="CY175" i="16"/>
  <c r="DC175" i="16"/>
  <c r="DG175" i="16"/>
  <c r="DG195" i="16" s="1"/>
  <c r="DG55" i="16" s="1"/>
  <c r="DK175" i="16"/>
  <c r="DK195" i="16" s="1"/>
  <c r="DK55" i="16" s="1"/>
  <c r="DM175" i="16"/>
  <c r="BH175" i="16"/>
  <c r="BL175" i="16"/>
  <c r="BP175" i="16"/>
  <c r="BT175" i="16"/>
  <c r="BX175" i="16"/>
  <c r="CB175" i="16"/>
  <c r="CF175" i="16"/>
  <c r="CJ175" i="16"/>
  <c r="CN175" i="16"/>
  <c r="CR175" i="16"/>
  <c r="CV175" i="16"/>
  <c r="CZ175" i="16"/>
  <c r="DD175" i="16"/>
  <c r="DD195" i="16" s="1"/>
  <c r="DD55" i="16" s="1"/>
  <c r="DH175" i="16"/>
  <c r="DH195" i="16" s="1"/>
  <c r="DH55" i="16" s="1"/>
  <c r="DL175" i="16"/>
  <c r="BE175" i="16"/>
  <c r="BI175" i="16"/>
  <c r="BM175" i="16"/>
  <c r="BQ175" i="16"/>
  <c r="BU175" i="16"/>
  <c r="BY175" i="16"/>
  <c r="CC175" i="16"/>
  <c r="CG175" i="16"/>
  <c r="CK175" i="16"/>
  <c r="CK195" i="16" s="1"/>
  <c r="CO175" i="16"/>
  <c r="CS175" i="16"/>
  <c r="CW175" i="16"/>
  <c r="DA175" i="16"/>
  <c r="DE175" i="16"/>
  <c r="DE195" i="16" s="1"/>
  <c r="DE55" i="16" s="1"/>
  <c r="DI175" i="16"/>
  <c r="BF175" i="16"/>
  <c r="BJ175" i="16"/>
  <c r="BN175" i="16"/>
  <c r="BR175" i="16"/>
  <c r="BV175" i="16"/>
  <c r="BZ175" i="16"/>
  <c r="CD175" i="16"/>
  <c r="CH175" i="16"/>
  <c r="CL175" i="16"/>
  <c r="CL195" i="16" s="1"/>
  <c r="CP175" i="16"/>
  <c r="CT175" i="16"/>
  <c r="CX175" i="16"/>
  <c r="DB175" i="16"/>
  <c r="DB195" i="16" s="1"/>
  <c r="DB55" i="16" s="1"/>
  <c r="DF175" i="16"/>
  <c r="DJ175" i="16"/>
  <c r="DJ195" i="16" s="1"/>
  <c r="DJ55" i="16" s="1"/>
  <c r="BS111" i="16"/>
  <c r="BW109" i="16"/>
  <c r="CE115" i="16"/>
  <c r="CM105" i="16"/>
  <c r="BL111" i="16"/>
  <c r="BK109" i="16"/>
  <c r="CM114" i="16"/>
  <c r="DB267" i="15"/>
  <c r="DM255" i="15"/>
  <c r="DM257" i="15" s="1"/>
  <c r="DM29" i="15" s="1"/>
  <c r="AW9" i="16"/>
  <c r="AW8" i="16" s="1"/>
  <c r="AV6" i="16"/>
  <c r="AP7" i="15"/>
  <c r="AQ5" i="15"/>
  <c r="AQ6" i="15"/>
  <c r="AT7" i="15"/>
  <c r="AS5" i="15"/>
  <c r="AS6" i="15"/>
  <c r="BI94" i="15"/>
  <c r="DI21" i="15"/>
  <c r="DI23" i="15"/>
  <c r="DI24" i="15"/>
  <c r="DI25" i="15"/>
  <c r="DI26" i="15"/>
  <c r="DI27" i="15"/>
  <c r="BP21" i="15"/>
  <c r="CB21" i="15"/>
  <c r="CN21" i="15"/>
  <c r="CZ21" i="15"/>
  <c r="DF21" i="15"/>
  <c r="DF23" i="15"/>
  <c r="DF24" i="15"/>
  <c r="DF25" i="15"/>
  <c r="DF26" i="15"/>
  <c r="DF27" i="15"/>
  <c r="DL23" i="15"/>
  <c r="DL25" i="15"/>
  <c r="DL27" i="15"/>
  <c r="DC21" i="15"/>
  <c r="DC23" i="15"/>
  <c r="DC24" i="15"/>
  <c r="DC25" i="15"/>
  <c r="DC26" i="15"/>
  <c r="DC27" i="15"/>
  <c r="DL21" i="15"/>
  <c r="BD23" i="15"/>
  <c r="BP23" i="15"/>
  <c r="CB23" i="15"/>
  <c r="CN23" i="15"/>
  <c r="CZ23" i="15"/>
  <c r="BD24" i="15"/>
  <c r="BP24" i="15"/>
  <c r="CB24" i="15"/>
  <c r="CN24" i="15"/>
  <c r="CZ24" i="15"/>
  <c r="BD25" i="15"/>
  <c r="BP25" i="15"/>
  <c r="CB25" i="15"/>
  <c r="CN25" i="15"/>
  <c r="CZ25" i="15"/>
  <c r="BD26" i="15"/>
  <c r="BP26" i="15"/>
  <c r="CB26" i="15"/>
  <c r="CN26" i="15"/>
  <c r="CZ26" i="15"/>
  <c r="BD27" i="15"/>
  <c r="BP27" i="15"/>
  <c r="CB27" i="15"/>
  <c r="CN27" i="15"/>
  <c r="CZ27" i="15"/>
  <c r="DL24" i="15"/>
  <c r="DL26" i="15"/>
  <c r="DL28" i="15"/>
  <c r="BN139" i="15"/>
  <c r="BN143" i="15" s="1"/>
  <c r="BN145" i="15" s="1"/>
  <c r="BK104" i="16"/>
  <c r="BS104" i="16"/>
  <c r="CA104" i="16"/>
  <c r="CE104" i="16"/>
  <c r="CM104" i="16"/>
  <c r="CU104" i="16"/>
  <c r="DC104" i="16"/>
  <c r="BH104" i="16"/>
  <c r="BL104" i="16"/>
  <c r="BP104" i="16"/>
  <c r="BT104" i="16"/>
  <c r="BX104" i="16"/>
  <c r="CB104" i="16"/>
  <c r="CF104" i="16"/>
  <c r="CJ104" i="16"/>
  <c r="CN104" i="16"/>
  <c r="CR104" i="16"/>
  <c r="CV104" i="16"/>
  <c r="CZ104" i="16"/>
  <c r="DH104" i="16"/>
  <c r="DL104" i="16"/>
  <c r="BG104" i="16"/>
  <c r="BO104" i="16"/>
  <c r="BW104" i="16"/>
  <c r="CI104" i="16"/>
  <c r="CQ104" i="16"/>
  <c r="CY104" i="16"/>
  <c r="DK104" i="16"/>
  <c r="BI104" i="16"/>
  <c r="BM104" i="16"/>
  <c r="BU104" i="16"/>
  <c r="BY104" i="16"/>
  <c r="CG104" i="16"/>
  <c r="CK104" i="16"/>
  <c r="CS104" i="16"/>
  <c r="CW104" i="16"/>
  <c r="DE104" i="16"/>
  <c r="DI104" i="16"/>
  <c r="BJ139" i="15"/>
  <c r="BJ143" i="15" s="1"/>
  <c r="BJ145" i="15" s="1"/>
  <c r="BF104" i="16"/>
  <c r="BJ104" i="16"/>
  <c r="BN104" i="16"/>
  <c r="BR104" i="16"/>
  <c r="BV104" i="16"/>
  <c r="BZ104" i="16"/>
  <c r="CD104" i="16"/>
  <c r="CH104" i="16"/>
  <c r="CL104" i="16"/>
  <c r="CP104" i="16"/>
  <c r="CT104" i="16"/>
  <c r="CX104" i="16"/>
  <c r="DB104" i="16"/>
  <c r="DF104" i="16"/>
  <c r="DN63" i="15"/>
  <c r="DN65" i="15" s="1"/>
  <c r="DD104" i="16"/>
  <c r="DD105" i="16"/>
  <c r="DD106" i="16"/>
  <c r="DD107" i="16"/>
  <c r="DD108" i="16"/>
  <c r="DD109" i="16"/>
  <c r="DD110" i="16"/>
  <c r="DD111" i="16"/>
  <c r="DD112" i="16"/>
  <c r="DD113" i="16"/>
  <c r="DD114" i="16"/>
  <c r="DD115" i="16"/>
  <c r="DD116" i="16"/>
  <c r="DD117" i="16"/>
  <c r="DD118" i="16"/>
  <c r="DG104" i="16"/>
  <c r="DG105" i="16"/>
  <c r="DG106" i="16"/>
  <c r="DG107" i="16"/>
  <c r="DG108" i="16"/>
  <c r="DG112" i="16"/>
  <c r="DG115" i="16"/>
  <c r="BI107" i="15"/>
  <c r="BE104" i="16"/>
  <c r="BQ104" i="16"/>
  <c r="CC104" i="16"/>
  <c r="CO104" i="16"/>
  <c r="DA104" i="16"/>
  <c r="BE105" i="16"/>
  <c r="BQ105" i="16"/>
  <c r="CC105" i="16"/>
  <c r="CO105" i="16"/>
  <c r="DA105" i="16"/>
  <c r="BE106" i="16"/>
  <c r="BQ106" i="16"/>
  <c r="CC106" i="16"/>
  <c r="CO106" i="16"/>
  <c r="DA106" i="16"/>
  <c r="BE107" i="16"/>
  <c r="BQ107" i="16"/>
  <c r="CC107" i="16"/>
  <c r="CO107" i="16"/>
  <c r="DA107" i="16"/>
  <c r="BE108" i="16"/>
  <c r="BQ108" i="16"/>
  <c r="CC108" i="16"/>
  <c r="CO108" i="16"/>
  <c r="DA108" i="16"/>
  <c r="BE109" i="16"/>
  <c r="BQ109" i="16"/>
  <c r="CC109" i="16"/>
  <c r="CO109" i="16"/>
  <c r="DA109" i="16"/>
  <c r="BE110" i="16"/>
  <c r="BQ110" i="16"/>
  <c r="CC110" i="16"/>
  <c r="CO110" i="16"/>
  <c r="DA110" i="16"/>
  <c r="BE111" i="16"/>
  <c r="BQ111" i="16"/>
  <c r="CC111" i="16"/>
  <c r="CO111" i="16"/>
  <c r="DA111" i="16"/>
  <c r="BE112" i="16"/>
  <c r="BQ112" i="16"/>
  <c r="CC112" i="16"/>
  <c r="CO112" i="16"/>
  <c r="DA112" i="16"/>
  <c r="BE113" i="16"/>
  <c r="BQ113" i="16"/>
  <c r="CC113" i="16"/>
  <c r="CO113" i="16"/>
  <c r="DA113" i="16"/>
  <c r="BE114" i="16"/>
  <c r="BQ114" i="16"/>
  <c r="CC114" i="16"/>
  <c r="CO114" i="16"/>
  <c r="DA114" i="16"/>
  <c r="BE115" i="16"/>
  <c r="BQ115" i="16"/>
  <c r="CC115" i="16"/>
  <c r="CO115" i="16"/>
  <c r="DA115" i="16"/>
  <c r="CO116" i="16"/>
  <c r="DA116" i="16"/>
  <c r="CO117" i="16"/>
  <c r="DA117" i="16"/>
  <c r="DA118" i="16"/>
  <c r="DG109" i="16"/>
  <c r="DG110" i="16"/>
  <c r="DG113" i="16"/>
  <c r="DG114" i="16"/>
  <c r="DG116" i="16"/>
  <c r="DG117" i="16"/>
  <c r="DG118" i="16"/>
  <c r="DJ104" i="16"/>
  <c r="DJ105" i="16"/>
  <c r="DJ106" i="16"/>
  <c r="DJ107" i="16"/>
  <c r="DJ108" i="16"/>
  <c r="DJ109" i="16"/>
  <c r="DJ110" i="16"/>
  <c r="DJ111" i="16"/>
  <c r="DJ112" i="16"/>
  <c r="DJ113" i="16"/>
  <c r="DJ114" i="16"/>
  <c r="DJ115" i="16"/>
  <c r="DJ116" i="16"/>
  <c r="DJ117" i="16"/>
  <c r="DJ118" i="16"/>
  <c r="CA43" i="15"/>
  <c r="CA47" i="15" s="1"/>
  <c r="CA49" i="15" s="1"/>
  <c r="BP107" i="15"/>
  <c r="BD107" i="15"/>
  <c r="CB107" i="15"/>
  <c r="CN107" i="15"/>
  <c r="BP110" i="15"/>
  <c r="CB110" i="15"/>
  <c r="CN110" i="15"/>
  <c r="CI43" i="15"/>
  <c r="CI47" i="15" s="1"/>
  <c r="CI49" i="15" s="1"/>
  <c r="M73" i="15"/>
  <c r="BD110" i="15"/>
  <c r="J127" i="15"/>
  <c r="J126" i="15" s="1"/>
  <c r="BP43" i="15"/>
  <c r="CB43" i="15"/>
  <c r="CN43" i="15"/>
  <c r="BD46" i="15"/>
  <c r="BP46" i="15"/>
  <c r="CB46" i="15"/>
  <c r="CN46" i="15"/>
  <c r="BD59" i="15"/>
  <c r="BP59" i="15"/>
  <c r="CB59" i="15"/>
  <c r="CN59" i="15"/>
  <c r="BD62" i="15"/>
  <c r="BP62" i="15"/>
  <c r="CB62" i="15"/>
  <c r="CN62" i="15"/>
  <c r="BD43" i="15"/>
  <c r="BD142" i="15"/>
  <c r="BP142" i="15"/>
  <c r="CB142" i="15"/>
  <c r="CN142" i="15"/>
  <c r="BP75" i="15"/>
  <c r="CB75" i="15"/>
  <c r="CN75" i="15"/>
  <c r="BD78" i="15"/>
  <c r="BP78" i="15"/>
  <c r="CB78" i="15"/>
  <c r="CN78" i="15"/>
  <c r="BD91" i="15"/>
  <c r="BD94" i="15"/>
  <c r="BP94" i="15"/>
  <c r="CB94" i="15"/>
  <c r="CN94" i="15"/>
  <c r="CN251" i="15"/>
  <c r="CN254" i="15"/>
  <c r="DM63" i="15"/>
  <c r="DM65" i="15" s="1"/>
  <c r="DF43" i="15"/>
  <c r="DF46" i="15"/>
  <c r="DF59" i="15"/>
  <c r="DF62" i="15"/>
  <c r="CZ75" i="15"/>
  <c r="CZ78" i="15"/>
  <c r="CZ94" i="15"/>
  <c r="DC107" i="15"/>
  <c r="DI139" i="15"/>
  <c r="DI142" i="15"/>
  <c r="DI251" i="15"/>
  <c r="DI254" i="15"/>
  <c r="DI267" i="15"/>
  <c r="DI270" i="15"/>
  <c r="DI43" i="15"/>
  <c r="DI46" i="15"/>
  <c r="DC78" i="15"/>
  <c r="DC94" i="15"/>
  <c r="DF107" i="15"/>
  <c r="CZ267" i="15"/>
  <c r="DC43" i="15"/>
  <c r="DC59" i="15"/>
  <c r="DC62" i="15"/>
  <c r="DI75" i="15"/>
  <c r="DI78" i="15"/>
  <c r="DI91" i="15"/>
  <c r="CZ107" i="15"/>
  <c r="CZ110" i="15"/>
  <c r="DF139" i="15"/>
  <c r="DF142" i="15"/>
  <c r="DF254" i="15"/>
  <c r="DF270" i="15"/>
  <c r="DA59" i="15"/>
  <c r="DI59" i="15"/>
  <c r="DI62" i="15"/>
  <c r="DC75" i="15"/>
  <c r="CZ142" i="15"/>
  <c r="CZ251" i="15"/>
  <c r="CZ254" i="15"/>
  <c r="CZ270" i="15"/>
  <c r="CZ59" i="15"/>
  <c r="CZ62" i="15"/>
  <c r="DF78" i="15"/>
  <c r="DF91" i="15"/>
  <c r="DF94" i="15"/>
  <c r="DI107" i="15"/>
  <c r="DC139" i="15"/>
  <c r="DC142" i="15"/>
  <c r="DC251" i="15"/>
  <c r="DC254" i="15"/>
  <c r="DC267" i="15"/>
  <c r="DC270" i="15"/>
  <c r="DM105" i="16"/>
  <c r="DM109" i="16"/>
  <c r="DM113" i="16"/>
  <c r="DM117" i="16"/>
  <c r="DM106" i="16"/>
  <c r="DM110" i="16"/>
  <c r="DM114" i="16"/>
  <c r="DM118" i="16"/>
  <c r="DG111" i="16"/>
  <c r="DM107" i="16"/>
  <c r="DM111" i="16"/>
  <c r="DM115" i="16"/>
  <c r="DM104" i="16"/>
  <c r="DM108" i="16"/>
  <c r="DM112" i="16"/>
  <c r="DM116" i="16"/>
  <c r="CI110" i="15"/>
  <c r="CQ110" i="15"/>
  <c r="CE110" i="15"/>
  <c r="DA270" i="15"/>
  <c r="BD75" i="15"/>
  <c r="DN111" i="15"/>
  <c r="DN113" i="15" s="1"/>
  <c r="BQ62" i="15"/>
  <c r="BQ63" i="15" s="1"/>
  <c r="BQ65" i="15" s="1"/>
  <c r="CO91" i="15"/>
  <c r="CO107" i="15"/>
  <c r="CP254" i="15"/>
  <c r="CJ107" i="15"/>
  <c r="DN271" i="15"/>
  <c r="DN273" i="15" s="1"/>
  <c r="CV43" i="15"/>
  <c r="CZ43" i="15"/>
  <c r="DD43" i="15"/>
  <c r="DF267" i="15"/>
  <c r="AE95" i="15"/>
  <c r="AE94" i="15" s="1"/>
  <c r="DN255" i="15"/>
  <c r="DN257" i="15" s="1"/>
  <c r="DC110" i="15"/>
  <c r="AJ110" i="15"/>
  <c r="CY110" i="15"/>
  <c r="DL46" i="15"/>
  <c r="DL110" i="15"/>
  <c r="J63" i="15"/>
  <c r="J62" i="15" s="1"/>
  <c r="V127" i="15"/>
  <c r="V126" i="15" s="1"/>
  <c r="AH127" i="15"/>
  <c r="AH126" i="15" s="1"/>
  <c r="L79" i="15"/>
  <c r="L78" i="15" s="1"/>
  <c r="AF79" i="15"/>
  <c r="AF78" i="15" s="1"/>
  <c r="AE63" i="15"/>
  <c r="AE62" i="15" s="1"/>
  <c r="P79" i="15"/>
  <c r="P78" i="15" s="1"/>
  <c r="AB79" i="15"/>
  <c r="AB78" i="15" s="1"/>
  <c r="Z111" i="15"/>
  <c r="Z110" i="15" s="1"/>
  <c r="DM95" i="15"/>
  <c r="DM97" i="15" s="1"/>
  <c r="DL43" i="15"/>
  <c r="DM79" i="15"/>
  <c r="DM81" i="15" s="1"/>
  <c r="DN79" i="15"/>
  <c r="DN81" i="15" s="1"/>
  <c r="X63" i="15"/>
  <c r="X62" i="15" s="1"/>
  <c r="AJ63" i="15"/>
  <c r="AJ62" i="15" s="1"/>
  <c r="AC79" i="15"/>
  <c r="AC78" i="15" s="1"/>
  <c r="O95" i="15"/>
  <c r="O94" i="15" s="1"/>
  <c r="AE111" i="15"/>
  <c r="AE110" i="15" s="1"/>
  <c r="N127" i="15"/>
  <c r="N126" i="15" s="1"/>
  <c r="Z127" i="15"/>
  <c r="Z126" i="15" s="1"/>
  <c r="DL62" i="15"/>
  <c r="DM143" i="15"/>
  <c r="DM145" i="15" s="1"/>
  <c r="N63" i="15"/>
  <c r="N62" i="15" s="1"/>
  <c r="AD63" i="15"/>
  <c r="AD62" i="15" s="1"/>
  <c r="M95" i="15"/>
  <c r="M94" i="15" s="1"/>
  <c r="AG95" i="15"/>
  <c r="AG94" i="15" s="1"/>
  <c r="J85" i="11"/>
  <c r="J64" i="2" s="1"/>
  <c r="J69" i="11"/>
  <c r="J63" i="2" s="1"/>
  <c r="DM271" i="15"/>
  <c r="DM273" i="15" s="1"/>
  <c r="DM47" i="15"/>
  <c r="DM49" i="15" s="1"/>
  <c r="DL91" i="15"/>
  <c r="DL94" i="15"/>
  <c r="DL142" i="15"/>
  <c r="DM111" i="15"/>
  <c r="DM113" i="15" s="1"/>
  <c r="K111" i="15"/>
  <c r="K110" i="15" s="1"/>
  <c r="S111" i="15"/>
  <c r="S110" i="15" s="1"/>
  <c r="W111" i="15"/>
  <c r="W110" i="15" s="1"/>
  <c r="AI111" i="15"/>
  <c r="AI110" i="15" s="1"/>
  <c r="K62" i="15"/>
  <c r="O63" i="15"/>
  <c r="O62" i="15" s="1"/>
  <c r="S63" i="15"/>
  <c r="S62" i="15" s="1"/>
  <c r="AA63" i="15"/>
  <c r="AA62" i="15" s="1"/>
  <c r="AI63" i="15"/>
  <c r="AI62" i="15" s="1"/>
  <c r="H79" i="15"/>
  <c r="H78" i="15" s="1"/>
  <c r="T79" i="15"/>
  <c r="T78" i="15" s="1"/>
  <c r="X79" i="15"/>
  <c r="X78" i="15" s="1"/>
  <c r="AJ79" i="15"/>
  <c r="AJ78" i="15" s="1"/>
  <c r="AN79" i="15"/>
  <c r="AN78" i="15" s="1"/>
  <c r="O111" i="15"/>
  <c r="O110" i="15" s="1"/>
  <c r="AA111" i="15"/>
  <c r="AA110" i="15" s="1"/>
  <c r="AM111" i="15"/>
  <c r="AM110" i="15" s="1"/>
  <c r="K95" i="15"/>
  <c r="K94" i="15" s="1"/>
  <c r="S95" i="15"/>
  <c r="S94" i="15" s="1"/>
  <c r="W95" i="15"/>
  <c r="W94" i="15" s="1"/>
  <c r="AA95" i="15"/>
  <c r="AA94" i="15" s="1"/>
  <c r="AI95" i="15"/>
  <c r="AI94" i="15" s="1"/>
  <c r="AM95" i="15"/>
  <c r="AM94" i="15" s="1"/>
  <c r="AQ110" i="15"/>
  <c r="DL107" i="15"/>
  <c r="DL251" i="15"/>
  <c r="L126" i="15"/>
  <c r="AB126" i="15"/>
  <c r="AJ126" i="15"/>
  <c r="I127" i="15"/>
  <c r="I126" i="15" s="1"/>
  <c r="Q127" i="15"/>
  <c r="Q126" i="15" s="1"/>
  <c r="Y127" i="15"/>
  <c r="Y126" i="15" s="1"/>
  <c r="AG127" i="15"/>
  <c r="AG126" i="15" s="1"/>
  <c r="DL75" i="15"/>
  <c r="DL78" i="15"/>
  <c r="DL254" i="15"/>
  <c r="DL267" i="15"/>
  <c r="DL270" i="15"/>
  <c r="AG111" i="15"/>
  <c r="AG110" i="15" s="1"/>
  <c r="I79" i="15"/>
  <c r="I78" i="15" s="1"/>
  <c r="Q79" i="15"/>
  <c r="Q78" i="15" s="1"/>
  <c r="Y79" i="15"/>
  <c r="Y78" i="15" s="1"/>
  <c r="AG79" i="15"/>
  <c r="AG78" i="15" s="1"/>
  <c r="AO79" i="15"/>
  <c r="AO78" i="15" s="1"/>
  <c r="N95" i="15"/>
  <c r="N94" i="15" s="1"/>
  <c r="Z95" i="15"/>
  <c r="Z94" i="15" s="1"/>
  <c r="DL59" i="15"/>
  <c r="DL139" i="15"/>
  <c r="I111" i="15"/>
  <c r="I110" i="15" s="1"/>
  <c r="Q111" i="15"/>
  <c r="Q110" i="15" s="1"/>
  <c r="AC111" i="15"/>
  <c r="AC110" i="15" s="1"/>
  <c r="H63" i="15"/>
  <c r="H62" i="15" s="1"/>
  <c r="L63" i="15"/>
  <c r="L62" i="15" s="1"/>
  <c r="P63" i="15"/>
  <c r="P62" i="15" s="1"/>
  <c r="T63" i="15"/>
  <c r="T62" i="15" s="1"/>
  <c r="AB63" i="15"/>
  <c r="AB62" i="15" s="1"/>
  <c r="AF63" i="15"/>
  <c r="AF62" i="15" s="1"/>
  <c r="AN63" i="15"/>
  <c r="AN62" i="15" s="1"/>
  <c r="I95" i="15"/>
  <c r="I94" i="15" s="1"/>
  <c r="Q95" i="15"/>
  <c r="Q94" i="15" s="1"/>
  <c r="U95" i="15"/>
  <c r="U94" i="15" s="1"/>
  <c r="Y95" i="15"/>
  <c r="Y94" i="15" s="1"/>
  <c r="AC95" i="15"/>
  <c r="AC94" i="15" s="1"/>
  <c r="AK95" i="15"/>
  <c r="AK94" i="15" s="1"/>
  <c r="AO95" i="15"/>
  <c r="AO94" i="15" s="1"/>
  <c r="AO110" i="15"/>
  <c r="J111" i="15"/>
  <c r="J110" i="15" s="1"/>
  <c r="AH121" i="15"/>
  <c r="U111" i="15"/>
  <c r="U110" i="15" s="1"/>
  <c r="AK111" i="15"/>
  <c r="AK110" i="15" s="1"/>
  <c r="K78" i="15"/>
  <c r="O78" i="15"/>
  <c r="S78" i="15"/>
  <c r="W78" i="15"/>
  <c r="AA78" i="15"/>
  <c r="AE78" i="15"/>
  <c r="AI78" i="15"/>
  <c r="AM78" i="15"/>
  <c r="AQ78" i="15"/>
  <c r="AL95" i="15"/>
  <c r="AL94" i="15" s="1"/>
  <c r="K127" i="15"/>
  <c r="K126" i="15" s="1"/>
  <c r="M111" i="15"/>
  <c r="M110" i="15" s="1"/>
  <c r="Y111" i="15"/>
  <c r="Y110" i="15" s="1"/>
  <c r="AA127" i="15"/>
  <c r="AA126" i="15" s="1"/>
  <c r="AT63" i="15"/>
  <c r="AT65" i="15" s="1"/>
  <c r="AT68" i="15" s="1"/>
  <c r="I62" i="15"/>
  <c r="U62" i="15"/>
  <c r="AK62" i="15"/>
  <c r="Q62" i="15"/>
  <c r="AC62" i="15"/>
  <c r="AO62" i="15"/>
  <c r="R63" i="15"/>
  <c r="R62" i="15" s="1"/>
  <c r="V63" i="15"/>
  <c r="V62" i="15" s="1"/>
  <c r="AH63" i="15"/>
  <c r="AH62" i="15" s="1"/>
  <c r="AL63" i="15"/>
  <c r="AL62" i="15" s="1"/>
  <c r="AU111" i="15"/>
  <c r="AU113" i="15" s="1"/>
  <c r="AU116" i="15" s="1"/>
  <c r="AY111" i="15"/>
  <c r="AY113" i="15" s="1"/>
  <c r="AY116" i="15" s="1"/>
  <c r="BC111" i="15"/>
  <c r="BC113" i="15" s="1"/>
  <c r="BC116" i="15" s="1"/>
  <c r="DH255" i="15"/>
  <c r="DH257" i="15" s="1"/>
  <c r="M62" i="15"/>
  <c r="Y62" i="15"/>
  <c r="AG62" i="15"/>
  <c r="AQ62" i="15"/>
  <c r="W63" i="15"/>
  <c r="W62" i="15" s="1"/>
  <c r="AM63" i="15"/>
  <c r="AM62" i="15" s="1"/>
  <c r="P41" i="15"/>
  <c r="AB41" i="15"/>
  <c r="AN41" i="15"/>
  <c r="L57" i="15"/>
  <c r="T57" i="15"/>
  <c r="X57" i="15"/>
  <c r="AF57" i="15"/>
  <c r="M41" i="15"/>
  <c r="U41" i="15"/>
  <c r="AC41" i="15"/>
  <c r="AO41" i="15"/>
  <c r="I57" i="15"/>
  <c r="M57" i="15"/>
  <c r="Q57" i="15"/>
  <c r="U57" i="15"/>
  <c r="Y57" i="15"/>
  <c r="AC57" i="15"/>
  <c r="AG57" i="15"/>
  <c r="AK57" i="15"/>
  <c r="AO57" i="15"/>
  <c r="L41" i="15"/>
  <c r="X41" i="15"/>
  <c r="AF41" i="15"/>
  <c r="H57" i="15"/>
  <c r="P57" i="15"/>
  <c r="AB57" i="15"/>
  <c r="AJ57" i="15"/>
  <c r="N41" i="15"/>
  <c r="R41" i="15"/>
  <c r="V41" i="15"/>
  <c r="Z41" i="15"/>
  <c r="AD41" i="15"/>
  <c r="AH41" i="15"/>
  <c r="AL41" i="15"/>
  <c r="AP41" i="15"/>
  <c r="J57" i="15"/>
  <c r="N57" i="15"/>
  <c r="R57" i="15"/>
  <c r="V57" i="15"/>
  <c r="Z57" i="15"/>
  <c r="AD57" i="15"/>
  <c r="AH57" i="15"/>
  <c r="AL57" i="15"/>
  <c r="AP57" i="15"/>
  <c r="Z62" i="15"/>
  <c r="AP62" i="15"/>
  <c r="M78" i="15"/>
  <c r="U78" i="15"/>
  <c r="AK78" i="15"/>
  <c r="J95" i="15"/>
  <c r="J94" i="15" s="1"/>
  <c r="R95" i="15"/>
  <c r="R94" i="15" s="1"/>
  <c r="V95" i="15"/>
  <c r="V94" i="15" s="1"/>
  <c r="AD95" i="15"/>
  <c r="AD94" i="15" s="1"/>
  <c r="AH95" i="15"/>
  <c r="AH94" i="15" s="1"/>
  <c r="AP95" i="15"/>
  <c r="AP94" i="15" s="1"/>
  <c r="R105" i="15"/>
  <c r="AH105" i="15"/>
  <c r="N111" i="15"/>
  <c r="N110" i="15" s="1"/>
  <c r="R111" i="15"/>
  <c r="R110" i="15" s="1"/>
  <c r="V111" i="15"/>
  <c r="V110" i="15" s="1"/>
  <c r="AD111" i="15"/>
  <c r="AD110" i="15" s="1"/>
  <c r="AH111" i="15"/>
  <c r="AH110" i="15" s="1"/>
  <c r="AL111" i="15"/>
  <c r="AL110" i="15" s="1"/>
  <c r="O127" i="15"/>
  <c r="O126" i="15" s="1"/>
  <c r="S127" i="15"/>
  <c r="S126" i="15" s="1"/>
  <c r="W127" i="15"/>
  <c r="W126" i="15" s="1"/>
  <c r="AE127" i="15"/>
  <c r="AE126" i="15" s="1"/>
  <c r="AI127" i="15"/>
  <c r="AI126" i="15" s="1"/>
  <c r="AM127" i="15"/>
  <c r="AM126" i="15" s="1"/>
  <c r="H41" i="15"/>
  <c r="T41" i="15"/>
  <c r="AJ41" i="15"/>
  <c r="AN57" i="15"/>
  <c r="I41" i="15"/>
  <c r="Q41" i="15"/>
  <c r="Y41" i="15"/>
  <c r="AG41" i="15"/>
  <c r="AK41" i="15"/>
  <c r="J41" i="15"/>
  <c r="K41" i="15"/>
  <c r="O41" i="15"/>
  <c r="S41" i="15"/>
  <c r="W41" i="15"/>
  <c r="AA41" i="15"/>
  <c r="AE41" i="15"/>
  <c r="AI41" i="15"/>
  <c r="AM41" i="15"/>
  <c r="AQ41" i="15"/>
  <c r="K57" i="15"/>
  <c r="O57" i="15"/>
  <c r="S57" i="15"/>
  <c r="W57" i="15"/>
  <c r="AA57" i="15"/>
  <c r="AE57" i="15"/>
  <c r="AI57" i="15"/>
  <c r="AM57" i="15"/>
  <c r="AQ57" i="15"/>
  <c r="H73" i="15"/>
  <c r="L73" i="15"/>
  <c r="X73" i="15"/>
  <c r="AB73" i="15"/>
  <c r="AN73" i="15"/>
  <c r="J78" i="15"/>
  <c r="N78" i="15"/>
  <c r="R78" i="15"/>
  <c r="V78" i="15"/>
  <c r="Z78" i="15"/>
  <c r="BB95" i="15"/>
  <c r="BB97" i="15" s="1"/>
  <c r="BB100" i="15" s="1"/>
  <c r="AQ94" i="15"/>
  <c r="N121" i="15"/>
  <c r="R121" i="15"/>
  <c r="V121" i="15"/>
  <c r="Z121" i="15"/>
  <c r="AD121" i="15"/>
  <c r="AL121" i="15"/>
  <c r="AP121" i="15"/>
  <c r="K105" i="15"/>
  <c r="O105" i="15"/>
  <c r="S105" i="15"/>
  <c r="W105" i="15"/>
  <c r="AA105" i="15"/>
  <c r="AE105" i="15"/>
  <c r="AI105" i="15"/>
  <c r="AM105" i="15"/>
  <c r="AQ105" i="15"/>
  <c r="K121" i="15"/>
  <c r="O121" i="15"/>
  <c r="S121" i="15"/>
  <c r="W121" i="15"/>
  <c r="AA121" i="15"/>
  <c r="AE121" i="15"/>
  <c r="AI121" i="15"/>
  <c r="AM121" i="15"/>
  <c r="AQ121" i="15"/>
  <c r="AQ126" i="15"/>
  <c r="H126" i="15"/>
  <c r="P126" i="15"/>
  <c r="AN126" i="15"/>
  <c r="BU94" i="15"/>
  <c r="CC94" i="15"/>
  <c r="H94" i="15"/>
  <c r="L94" i="15"/>
  <c r="P94" i="15"/>
  <c r="T94" i="15"/>
  <c r="X94" i="15"/>
  <c r="AB94" i="15"/>
  <c r="AF94" i="15"/>
  <c r="AJ94" i="15"/>
  <c r="AN94" i="15"/>
  <c r="H105" i="15"/>
  <c r="L105" i="15"/>
  <c r="P105" i="15"/>
  <c r="T105" i="15"/>
  <c r="X105" i="15"/>
  <c r="AB105" i="15"/>
  <c r="AF105" i="15"/>
  <c r="AJ105" i="15"/>
  <c r="AN105" i="15"/>
  <c r="H121" i="15"/>
  <c r="L121" i="15"/>
  <c r="P121" i="15"/>
  <c r="T121" i="15"/>
  <c r="X121" i="15"/>
  <c r="AB121" i="15"/>
  <c r="AF121" i="15"/>
  <c r="AJ121" i="15"/>
  <c r="AN121" i="15"/>
  <c r="AD78" i="15"/>
  <c r="AH78" i="15"/>
  <c r="AL78" i="15"/>
  <c r="AP78" i="15"/>
  <c r="AT95" i="15"/>
  <c r="AT97" i="15" s="1"/>
  <c r="AT100" i="15" s="1"/>
  <c r="AX95" i="15"/>
  <c r="AX97" i="15" s="1"/>
  <c r="AX100" i="15" s="1"/>
  <c r="I105" i="15"/>
  <c r="M105" i="15"/>
  <c r="Q105" i="15"/>
  <c r="U105" i="15"/>
  <c r="Y105" i="15"/>
  <c r="AC105" i="15"/>
  <c r="AG105" i="15"/>
  <c r="AK105" i="15"/>
  <c r="AO105" i="15"/>
  <c r="AS111" i="15"/>
  <c r="AS113" i="15" s="1"/>
  <c r="AS116" i="15" s="1"/>
  <c r="AW111" i="15"/>
  <c r="AW113" i="15" s="1"/>
  <c r="AW116" i="15" s="1"/>
  <c r="BA111" i="15"/>
  <c r="BA113" i="15" s="1"/>
  <c r="BA116" i="15" s="1"/>
  <c r="I121" i="15"/>
  <c r="M121" i="15"/>
  <c r="Q121" i="15"/>
  <c r="U121" i="15"/>
  <c r="Y121" i="15"/>
  <c r="AC121" i="15"/>
  <c r="AG121" i="15"/>
  <c r="AK121" i="15"/>
  <c r="AO121" i="15"/>
  <c r="M126" i="15"/>
  <c r="U126" i="15"/>
  <c r="AC126" i="15"/>
  <c r="AK126" i="15"/>
  <c r="AO126" i="15"/>
  <c r="AP126" i="15"/>
  <c r="CP139" i="15"/>
  <c r="CP143" i="15" s="1"/>
  <c r="CP145" i="15" s="1"/>
  <c r="CQ46" i="15"/>
  <c r="CU46" i="15"/>
  <c r="CU47" i="15" s="1"/>
  <c r="CU49" i="15" s="1"/>
  <c r="CY46" i="15"/>
  <c r="CY47" i="15" s="1"/>
  <c r="CY49" i="15" s="1"/>
  <c r="DC46" i="15"/>
  <c r="DG46" i="15"/>
  <c r="DG47" i="15" s="1"/>
  <c r="DG49" i="15" s="1"/>
  <c r="DK46" i="15"/>
  <c r="BS49" i="15"/>
  <c r="CE49" i="15"/>
  <c r="CM49" i="15"/>
  <c r="CR46" i="15"/>
  <c r="CR47" i="15" s="1"/>
  <c r="CR49" i="15" s="1"/>
  <c r="CV46" i="15"/>
  <c r="CZ46" i="15"/>
  <c r="DD46" i="15"/>
  <c r="DH46" i="15"/>
  <c r="BX49" i="15"/>
  <c r="CJ49" i="15"/>
  <c r="BI49" i="15"/>
  <c r="BU49" i="15"/>
  <c r="BY49" i="15"/>
  <c r="CG49" i="15"/>
  <c r="CK49" i="15"/>
  <c r="CO49" i="15"/>
  <c r="CS49" i="15"/>
  <c r="CX49" i="15"/>
  <c r="J73" i="15"/>
  <c r="N73" i="15"/>
  <c r="R73" i="15"/>
  <c r="V73" i="15"/>
  <c r="Z73" i="15"/>
  <c r="AD73" i="15"/>
  <c r="AH73" i="15"/>
  <c r="AL73" i="15"/>
  <c r="AP73" i="15"/>
  <c r="BF75" i="15"/>
  <c r="BJ75" i="15"/>
  <c r="BN75" i="15"/>
  <c r="BR75" i="15"/>
  <c r="BR79" i="15" s="1"/>
  <c r="BR81" i="15" s="1"/>
  <c r="BV75" i="15"/>
  <c r="BV79" i="15" s="1"/>
  <c r="BV81" i="15" s="1"/>
  <c r="BZ75" i="15"/>
  <c r="BZ79" i="15" s="1"/>
  <c r="BZ81" i="15" s="1"/>
  <c r="CD75" i="15"/>
  <c r="CD79" i="15" s="1"/>
  <c r="CD81" i="15" s="1"/>
  <c r="CH75" i="15"/>
  <c r="CH79" i="15" s="1"/>
  <c r="CH81" i="15" s="1"/>
  <c r="CL75" i="15"/>
  <c r="CP75" i="15"/>
  <c r="CT75" i="15"/>
  <c r="CX75" i="15"/>
  <c r="DB75" i="15"/>
  <c r="DF75" i="15"/>
  <c r="DJ75" i="15"/>
  <c r="BS79" i="15"/>
  <c r="BS81" i="15" s="1"/>
  <c r="CA79" i="15"/>
  <c r="CA81" i="15" s="1"/>
  <c r="CE79" i="15"/>
  <c r="CE81" i="15" s="1"/>
  <c r="CI79" i="15"/>
  <c r="CI81" i="15" s="1"/>
  <c r="BG91" i="15"/>
  <c r="BG95" i="15" s="1"/>
  <c r="BG97" i="15" s="1"/>
  <c r="BK91" i="15"/>
  <c r="BK95" i="15" s="1"/>
  <c r="BK97" i="15" s="1"/>
  <c r="BO91" i="15"/>
  <c r="BO95" i="15" s="1"/>
  <c r="BO97" i="15" s="1"/>
  <c r="BS91" i="15"/>
  <c r="BS95" i="15" s="1"/>
  <c r="BS97" i="15" s="1"/>
  <c r="BW91" i="15"/>
  <c r="BW95" i="15" s="1"/>
  <c r="BW97" i="15" s="1"/>
  <c r="CA91" i="15"/>
  <c r="CA95" i="15" s="1"/>
  <c r="CA97" i="15" s="1"/>
  <c r="CE91" i="15"/>
  <c r="CE95" i="15" s="1"/>
  <c r="CE97" i="15" s="1"/>
  <c r="CI91" i="15"/>
  <c r="CI95" i="15" s="1"/>
  <c r="CI97" i="15" s="1"/>
  <c r="CM91" i="15"/>
  <c r="CM95" i="15" s="1"/>
  <c r="CM97" i="15" s="1"/>
  <c r="CQ91" i="15"/>
  <c r="CQ95" i="15" s="1"/>
  <c r="CQ97" i="15" s="1"/>
  <c r="CU91" i="15"/>
  <c r="CU95" i="15" s="1"/>
  <c r="CU97" i="15" s="1"/>
  <c r="CY91" i="15"/>
  <c r="CY95" i="15" s="1"/>
  <c r="CY97" i="15" s="1"/>
  <c r="DC91" i="15"/>
  <c r="DG91" i="15"/>
  <c r="DG95" i="15" s="1"/>
  <c r="DG97" i="15" s="1"/>
  <c r="DK91" i="15"/>
  <c r="DK95" i="15" s="1"/>
  <c r="DK97" i="15" s="1"/>
  <c r="M89" i="15"/>
  <c r="AC89" i="15"/>
  <c r="K89" i="15"/>
  <c r="O89" i="15"/>
  <c r="S89" i="15"/>
  <c r="W89" i="15"/>
  <c r="AA89" i="15"/>
  <c r="AE89" i="15"/>
  <c r="AI89" i="15"/>
  <c r="AM89" i="15"/>
  <c r="AQ89" i="15"/>
  <c r="BH91" i="15"/>
  <c r="BH95" i="15" s="1"/>
  <c r="BH97" i="15" s="1"/>
  <c r="BL91" i="15"/>
  <c r="BL95" i="15" s="1"/>
  <c r="BL97" i="15" s="1"/>
  <c r="BP91" i="15"/>
  <c r="BT91" i="15"/>
  <c r="BT95" i="15" s="1"/>
  <c r="BT97" i="15" s="1"/>
  <c r="BX91" i="15"/>
  <c r="BX95" i="15" s="1"/>
  <c r="BX97" i="15" s="1"/>
  <c r="CB91" i="15"/>
  <c r="CF91" i="15"/>
  <c r="CF95" i="15" s="1"/>
  <c r="CF97" i="15" s="1"/>
  <c r="CJ91" i="15"/>
  <c r="CJ95" i="15" s="1"/>
  <c r="CJ97" i="15" s="1"/>
  <c r="CN91" i="15"/>
  <c r="CR91" i="15"/>
  <c r="CR95" i="15" s="1"/>
  <c r="CR97" i="15" s="1"/>
  <c r="CV91" i="15"/>
  <c r="CV95" i="15" s="1"/>
  <c r="CV97" i="15" s="1"/>
  <c r="CZ91" i="15"/>
  <c r="DD91" i="15"/>
  <c r="DD95" i="15" s="1"/>
  <c r="DD97" i="15" s="1"/>
  <c r="DH91" i="15"/>
  <c r="DH95" i="15" s="1"/>
  <c r="DH97" i="15" s="1"/>
  <c r="J89" i="15"/>
  <c r="N89" i="15"/>
  <c r="R89" i="15"/>
  <c r="V89" i="15"/>
  <c r="Z89" i="15"/>
  <c r="AD89" i="15"/>
  <c r="AH89" i="15"/>
  <c r="AL89" i="15"/>
  <c r="AP89" i="15"/>
  <c r="Q89" i="15"/>
  <c r="AG89" i="15"/>
  <c r="H89" i="15"/>
  <c r="L89" i="15"/>
  <c r="P89" i="15"/>
  <c r="T89" i="15"/>
  <c r="X89" i="15"/>
  <c r="AB89" i="15"/>
  <c r="AF89" i="15"/>
  <c r="AJ89" i="15"/>
  <c r="AN89" i="15"/>
  <c r="AU95" i="15"/>
  <c r="AU97" i="15" s="1"/>
  <c r="AU100" i="15" s="1"/>
  <c r="AY95" i="15"/>
  <c r="AY97" i="15" s="1"/>
  <c r="AY100" i="15" s="1"/>
  <c r="BC95" i="15"/>
  <c r="BC97" i="15" s="1"/>
  <c r="BC100" i="15" s="1"/>
  <c r="CK94" i="15"/>
  <c r="CO94" i="15"/>
  <c r="CS94" i="15"/>
  <c r="CW94" i="15"/>
  <c r="DA94" i="15"/>
  <c r="DE94" i="15"/>
  <c r="DI94" i="15"/>
  <c r="V105" i="15"/>
  <c r="AL105" i="15"/>
  <c r="BF110" i="15"/>
  <c r="BJ110" i="15"/>
  <c r="BN110" i="15"/>
  <c r="BR110" i="15"/>
  <c r="BV110" i="15"/>
  <c r="BZ110" i="15"/>
  <c r="CD110" i="15"/>
  <c r="CH110" i="15"/>
  <c r="CL110" i="15"/>
  <c r="CO110" i="15"/>
  <c r="CS110" i="15"/>
  <c r="CW110" i="15"/>
  <c r="DA110" i="15"/>
  <c r="DE110" i="15"/>
  <c r="DI110" i="15"/>
  <c r="AL126" i="15"/>
  <c r="BD139" i="15"/>
  <c r="BH139" i="15"/>
  <c r="BH143" i="15" s="1"/>
  <c r="BH145" i="15" s="1"/>
  <c r="BL139" i="15"/>
  <c r="BL143" i="15" s="1"/>
  <c r="BL145" i="15" s="1"/>
  <c r="BP139" i="15"/>
  <c r="BT139" i="15"/>
  <c r="BT143" i="15" s="1"/>
  <c r="BT145" i="15" s="1"/>
  <c r="BX139" i="15"/>
  <c r="BX143" i="15" s="1"/>
  <c r="BX145" i="15" s="1"/>
  <c r="CB139" i="15"/>
  <c r="CF139" i="15"/>
  <c r="CF143" i="15" s="1"/>
  <c r="CF145" i="15" s="1"/>
  <c r="CJ139" i="15"/>
  <c r="CJ143" i="15" s="1"/>
  <c r="CJ145" i="15" s="1"/>
  <c r="CN139" i="15"/>
  <c r="CR139" i="15"/>
  <c r="CR143" i="15" s="1"/>
  <c r="CR145" i="15" s="1"/>
  <c r="CV139" i="15"/>
  <c r="CV143" i="15" s="1"/>
  <c r="CV145" i="15" s="1"/>
  <c r="CZ139" i="15"/>
  <c r="DD139" i="15"/>
  <c r="DD143" i="15" s="1"/>
  <c r="DD145" i="15" s="1"/>
  <c r="DH139" i="15"/>
  <c r="DH143" i="15" s="1"/>
  <c r="DH145" i="15" s="1"/>
  <c r="AR111" i="15"/>
  <c r="AR113" i="15" s="1"/>
  <c r="AR116" i="15" s="1"/>
  <c r="AV111" i="15"/>
  <c r="AV113" i="15" s="1"/>
  <c r="AV116" i="15" s="1"/>
  <c r="AZ111" i="15"/>
  <c r="AZ113" i="15" s="1"/>
  <c r="AZ116" i="15" s="1"/>
  <c r="CP110" i="15"/>
  <c r="CT110" i="15"/>
  <c r="CX110" i="15"/>
  <c r="DB110" i="15"/>
  <c r="DF110" i="15"/>
  <c r="DJ110" i="15"/>
  <c r="R126" i="15"/>
  <c r="AD126" i="15"/>
  <c r="DG255" i="15"/>
  <c r="DG257" i="15" s="1"/>
  <c r="DK255" i="15"/>
  <c r="DK257" i="15" s="1"/>
  <c r="CP251" i="15"/>
  <c r="CT251" i="15"/>
  <c r="CT255" i="15" s="1"/>
  <c r="CT257" i="15" s="1"/>
  <c r="CX251" i="15"/>
  <c r="CX255" i="15" s="1"/>
  <c r="CX257" i="15" s="1"/>
  <c r="DB251" i="15"/>
  <c r="DB255" i="15" s="1"/>
  <c r="DB257" i="15" s="1"/>
  <c r="DF251" i="15"/>
  <c r="DJ251" i="15"/>
  <c r="DJ255" i="15" s="1"/>
  <c r="DJ257" i="15" s="1"/>
  <c r="CQ47" i="15" l="1"/>
  <c r="CQ49" i="15" s="1"/>
  <c r="CX95" i="15"/>
  <c r="CX97" i="15" s="1"/>
  <c r="CH63" i="15"/>
  <c r="CH65" i="15" s="1"/>
  <c r="DK47" i="15"/>
  <c r="DK49" i="15" s="1"/>
  <c r="BR95" i="15"/>
  <c r="BR97" i="15" s="1"/>
  <c r="DH47" i="15"/>
  <c r="DH49" i="15" s="1"/>
  <c r="DH124" i="16"/>
  <c r="DD124" i="16"/>
  <c r="DO55" i="16"/>
  <c r="DE124" i="16"/>
  <c r="DK124" i="16"/>
  <c r="DG124" i="16"/>
  <c r="CM124" i="16"/>
  <c r="DB124" i="16"/>
  <c r="DH63" i="15"/>
  <c r="DH65" i="15" s="1"/>
  <c r="DD63" i="15"/>
  <c r="DD65" i="15" s="1"/>
  <c r="DN124" i="16"/>
  <c r="DN55" i="16"/>
  <c r="CK124" i="16"/>
  <c r="CK55" i="16"/>
  <c r="CL124" i="16"/>
  <c r="CL55" i="16"/>
  <c r="DE63" i="15"/>
  <c r="DE65" i="15" s="1"/>
  <c r="DO124" i="16"/>
  <c r="DK111" i="15"/>
  <c r="DK113" i="15" s="1"/>
  <c r="DH111" i="15"/>
  <c r="DH113" i="15" s="1"/>
  <c r="DG111" i="15"/>
  <c r="DG113" i="15" s="1"/>
  <c r="DD111" i="15"/>
  <c r="DD113" i="15" s="1"/>
  <c r="CV111" i="15"/>
  <c r="CV113" i="15" s="1"/>
  <c r="CU111" i="15"/>
  <c r="CU113" i="15" s="1"/>
  <c r="CQ79" i="15"/>
  <c r="CQ81" i="15" s="1"/>
  <c r="CW63" i="15"/>
  <c r="CW65" i="15" s="1"/>
  <c r="DH271" i="15"/>
  <c r="DH273" i="15" s="1"/>
  <c r="CX63" i="15"/>
  <c r="CX65" i="15" s="1"/>
  <c r="DB63" i="15"/>
  <c r="DB65" i="15" s="1"/>
  <c r="DJ63" i="15"/>
  <c r="DJ65" i="15" s="1"/>
  <c r="CY63" i="15"/>
  <c r="CY65" i="15" s="1"/>
  <c r="DG63" i="15"/>
  <c r="DG65" i="15" s="1"/>
  <c r="DK63" i="15"/>
  <c r="DK65" i="15" s="1"/>
  <c r="CK79" i="15"/>
  <c r="CK81" i="15" s="1"/>
  <c r="CV255" i="15"/>
  <c r="CV257" i="15" s="1"/>
  <c r="DI195" i="16"/>
  <c r="DF195" i="16"/>
  <c r="DA95" i="15"/>
  <c r="DA97" i="15" s="1"/>
  <c r="CL79" i="15"/>
  <c r="CL81" i="15" s="1"/>
  <c r="CP79" i="15"/>
  <c r="CP81" i="15" s="1"/>
  <c r="CT79" i="15"/>
  <c r="CT81" i="15" s="1"/>
  <c r="CX79" i="15"/>
  <c r="CX81" i="15" s="1"/>
  <c r="DB79" i="15"/>
  <c r="DB81" i="15" s="1"/>
  <c r="DJ79" i="15"/>
  <c r="DJ81" i="15" s="1"/>
  <c r="CK95" i="15"/>
  <c r="CK97" i="15" s="1"/>
  <c r="CS95" i="15"/>
  <c r="CS97" i="15" s="1"/>
  <c r="CW95" i="15"/>
  <c r="CW97" i="15" s="1"/>
  <c r="DE95" i="15"/>
  <c r="DE97" i="15" s="1"/>
  <c r="DJ124" i="16"/>
  <c r="DC195" i="16"/>
  <c r="CN195" i="16"/>
  <c r="DL195" i="16"/>
  <c r="DJ271" i="15"/>
  <c r="DJ273" i="15" s="1"/>
  <c r="DK271" i="15"/>
  <c r="DK273" i="15" s="1"/>
  <c r="BG195" i="16"/>
  <c r="BK195" i="16"/>
  <c r="BO195" i="16"/>
  <c r="BS195" i="16"/>
  <c r="BW195" i="16"/>
  <c r="CA195" i="16"/>
  <c r="CE195" i="16"/>
  <c r="CI195" i="16"/>
  <c r="CI55" i="16" s="1"/>
  <c r="CQ195" i="16"/>
  <c r="CQ55" i="16" s="1"/>
  <c r="CU195" i="16"/>
  <c r="CY195" i="16"/>
  <c r="CY55" i="16" s="1"/>
  <c r="DM195" i="16"/>
  <c r="DM55" i="16" s="1"/>
  <c r="BH195" i="16"/>
  <c r="BL195" i="16"/>
  <c r="BP195" i="16"/>
  <c r="BP55" i="16" s="1"/>
  <c r="BT195" i="16"/>
  <c r="BX195" i="16"/>
  <c r="CB195" i="16"/>
  <c r="CF195" i="16"/>
  <c r="CJ195" i="16"/>
  <c r="CR195" i="16"/>
  <c r="CR55" i="16" s="1"/>
  <c r="CV195" i="16"/>
  <c r="CZ195" i="16"/>
  <c r="BE195" i="16"/>
  <c r="BE55" i="16" s="1"/>
  <c r="BI195" i="16"/>
  <c r="BM195" i="16"/>
  <c r="BQ195" i="16"/>
  <c r="BU195" i="16"/>
  <c r="BY195" i="16"/>
  <c r="CC195" i="16"/>
  <c r="CC55" i="16" s="1"/>
  <c r="CG195" i="16"/>
  <c r="CG55" i="16" s="1"/>
  <c r="CO195" i="16"/>
  <c r="CS195" i="16"/>
  <c r="CS55" i="16" s="1"/>
  <c r="CW195" i="16"/>
  <c r="CW55" i="16" s="1"/>
  <c r="DA195" i="16"/>
  <c r="BF195" i="16"/>
  <c r="BJ195" i="16"/>
  <c r="BJ55" i="16" s="1"/>
  <c r="BN195" i="16"/>
  <c r="BR195" i="16"/>
  <c r="BR55" i="16" s="1"/>
  <c r="BV195" i="16"/>
  <c r="BV55" i="16" s="1"/>
  <c r="BZ195" i="16"/>
  <c r="CD195" i="16"/>
  <c r="CD55" i="16" s="1"/>
  <c r="CH195" i="16"/>
  <c r="CH55" i="16" s="1"/>
  <c r="CP195" i="16"/>
  <c r="CT195" i="16"/>
  <c r="CX195" i="16"/>
  <c r="CT111" i="15"/>
  <c r="CT113" i="15" s="1"/>
  <c r="DB111" i="15"/>
  <c r="DB113" i="15" s="1"/>
  <c r="CP111" i="15"/>
  <c r="CP113" i="15" s="1"/>
  <c r="CX111" i="15"/>
  <c r="CX113" i="15" s="1"/>
  <c r="DJ111" i="15"/>
  <c r="DJ113" i="15" s="1"/>
  <c r="BG111" i="15"/>
  <c r="BG113" i="15" s="1"/>
  <c r="BM143" i="15"/>
  <c r="BM145" i="15" s="1"/>
  <c r="BS111" i="15"/>
  <c r="BS113" i="15" s="1"/>
  <c r="BI95" i="15"/>
  <c r="BI97" i="15" s="1"/>
  <c r="BU95" i="15"/>
  <c r="BU97" i="15" s="1"/>
  <c r="CC95" i="15"/>
  <c r="CC97" i="15" s="1"/>
  <c r="CY111" i="15"/>
  <c r="CY113" i="15" s="1"/>
  <c r="CR111" i="15"/>
  <c r="CR113" i="15" s="1"/>
  <c r="CM111" i="15"/>
  <c r="CM113" i="15" s="1"/>
  <c r="CK111" i="15"/>
  <c r="CK113" i="15" s="1"/>
  <c r="CG111" i="15"/>
  <c r="CG113" i="15" s="1"/>
  <c r="CF111" i="15"/>
  <c r="CF113" i="15" s="1"/>
  <c r="CC111" i="15"/>
  <c r="CC113" i="15" s="1"/>
  <c r="CA111" i="15"/>
  <c r="CA113" i="15" s="1"/>
  <c r="BY111" i="15"/>
  <c r="BY113" i="15" s="1"/>
  <c r="BX111" i="15"/>
  <c r="BX113" i="15" s="1"/>
  <c r="BW111" i="15"/>
  <c r="BW113" i="15" s="1"/>
  <c r="BU111" i="15"/>
  <c r="BU113" i="15" s="1"/>
  <c r="BT111" i="15"/>
  <c r="BT113" i="15" s="1"/>
  <c r="BO111" i="15"/>
  <c r="BO113" i="15" s="1"/>
  <c r="BM111" i="15"/>
  <c r="BM113" i="15" s="1"/>
  <c r="BL111" i="15"/>
  <c r="BL113" i="15" s="1"/>
  <c r="BK111" i="15"/>
  <c r="BK113" i="15" s="1"/>
  <c r="BH111" i="15"/>
  <c r="BH113" i="15" s="1"/>
  <c r="BE111" i="15"/>
  <c r="BE113" i="15" s="1"/>
  <c r="CI111" i="15"/>
  <c r="CI113" i="15" s="1"/>
  <c r="CQ111" i="15"/>
  <c r="CQ113" i="15" s="1"/>
  <c r="CE111" i="15"/>
  <c r="CE113" i="15" s="1"/>
  <c r="BF79" i="15"/>
  <c r="BF81" i="15" s="1"/>
  <c r="BN79" i="15"/>
  <c r="BN81" i="15" s="1"/>
  <c r="BJ79" i="15"/>
  <c r="BJ81" i="15" s="1"/>
  <c r="BF111" i="15"/>
  <c r="BF113" i="15" s="1"/>
  <c r="BF116" i="15" s="1"/>
  <c r="BJ111" i="15"/>
  <c r="BJ113" i="15" s="1"/>
  <c r="BN111" i="15"/>
  <c r="BN113" i="15" s="1"/>
  <c r="BR111" i="15"/>
  <c r="BR113" i="15" s="1"/>
  <c r="BR116" i="15" s="1"/>
  <c r="BV111" i="15"/>
  <c r="BV113" i="15" s="1"/>
  <c r="BV20" i="15" s="1"/>
  <c r="BZ111" i="15"/>
  <c r="BZ113" i="15" s="1"/>
  <c r="CD111" i="15"/>
  <c r="CD113" i="15" s="1"/>
  <c r="CH111" i="15"/>
  <c r="CH113" i="15" s="1"/>
  <c r="CL111" i="15"/>
  <c r="CL113" i="15" s="1"/>
  <c r="CS111" i="15"/>
  <c r="CS113" i="15" s="1"/>
  <c r="CW111" i="15"/>
  <c r="CW113" i="15" s="1"/>
  <c r="DA111" i="15"/>
  <c r="DA113" i="15" s="1"/>
  <c r="DE111" i="15"/>
  <c r="DE113" i="15" s="1"/>
  <c r="BQ111" i="15"/>
  <c r="BQ113" i="15" s="1"/>
  <c r="DG271" i="15"/>
  <c r="DG273" i="15" s="1"/>
  <c r="DE271" i="15"/>
  <c r="DE273" i="15" s="1"/>
  <c r="DD271" i="15"/>
  <c r="DD273" i="15" s="1"/>
  <c r="BI111" i="15"/>
  <c r="BI113" i="15" s="1"/>
  <c r="DK22" i="15"/>
  <c r="DK148" i="15"/>
  <c r="DG148" i="15"/>
  <c r="DG22" i="15"/>
  <c r="CY148" i="15"/>
  <c r="CY22" i="15"/>
  <c r="CU22" i="15"/>
  <c r="CU148" i="15"/>
  <c r="CS22" i="15"/>
  <c r="CS148" i="15"/>
  <c r="CQ148" i="15"/>
  <c r="CQ22" i="15"/>
  <c r="CO148" i="15"/>
  <c r="CO22" i="15"/>
  <c r="CG22" i="15"/>
  <c r="CG148" i="15"/>
  <c r="CC148" i="15"/>
  <c r="CC22" i="15"/>
  <c r="CA148" i="15"/>
  <c r="CA22" i="15"/>
  <c r="BY148" i="15"/>
  <c r="BY22" i="15"/>
  <c r="BW22" i="15"/>
  <c r="BW148" i="15"/>
  <c r="BU148" i="15"/>
  <c r="BU22" i="15"/>
  <c r="BS22" i="15"/>
  <c r="BS148" i="15"/>
  <c r="BQ148" i="15"/>
  <c r="BQ22" i="15"/>
  <c r="BO148" i="15"/>
  <c r="BO22" i="15"/>
  <c r="BK148" i="15"/>
  <c r="BK22" i="15"/>
  <c r="BI148" i="15"/>
  <c r="BI22" i="15"/>
  <c r="BG148" i="15"/>
  <c r="BG22" i="15"/>
  <c r="CK148" i="15"/>
  <c r="CK22" i="15"/>
  <c r="DA271" i="15"/>
  <c r="DA273" i="15" s="1"/>
  <c r="CI148" i="15"/>
  <c r="CI22" i="15"/>
  <c r="CE148" i="15"/>
  <c r="CE22" i="15"/>
  <c r="DB271" i="15"/>
  <c r="DB273" i="15" s="1"/>
  <c r="CJ111" i="15"/>
  <c r="CJ113" i="15" s="1"/>
  <c r="BE22" i="15"/>
  <c r="BE148" i="15"/>
  <c r="BG52" i="15"/>
  <c r="DA63" i="15"/>
  <c r="DA65" i="15" s="1"/>
  <c r="DN19" i="15"/>
  <c r="BH16" i="15"/>
  <c r="DN148" i="15"/>
  <c r="BF52" i="15"/>
  <c r="J62" i="2"/>
  <c r="J73" i="2" s="1"/>
  <c r="J79" i="2" s="1"/>
  <c r="J81" i="2" s="1"/>
  <c r="BP111" i="15"/>
  <c r="BP113" i="15" s="1"/>
  <c r="DN52" i="15"/>
  <c r="DM260" i="15"/>
  <c r="CM148" i="15"/>
  <c r="AX9" i="16"/>
  <c r="AX8" i="16" s="1"/>
  <c r="AW6" i="16"/>
  <c r="BD111" i="15"/>
  <c r="BD113" i="15" s="1"/>
  <c r="AU7" i="15"/>
  <c r="AT5" i="15"/>
  <c r="AT6" i="15"/>
  <c r="AO7" i="15"/>
  <c r="AP5" i="15"/>
  <c r="AP6" i="15"/>
  <c r="CN255" i="15"/>
  <c r="CN257" i="15" s="1"/>
  <c r="DA148" i="15"/>
  <c r="DA22" i="15"/>
  <c r="DH148" i="15"/>
  <c r="DH22" i="15"/>
  <c r="DH100" i="15"/>
  <c r="DH19" i="15"/>
  <c r="CI100" i="15"/>
  <c r="CI19" i="15"/>
  <c r="CA84" i="15"/>
  <c r="CA18" i="15"/>
  <c r="DA52" i="15"/>
  <c r="DA16" i="15"/>
  <c r="CY52" i="15"/>
  <c r="CY16" i="15"/>
  <c r="CX100" i="15"/>
  <c r="CX19" i="15"/>
  <c r="CE68" i="15"/>
  <c r="CE17" i="15"/>
  <c r="CC68" i="15"/>
  <c r="CC17" i="15"/>
  <c r="BF148" i="15"/>
  <c r="BF22" i="15"/>
  <c r="CV68" i="15"/>
  <c r="CV17" i="15"/>
  <c r="BM84" i="15"/>
  <c r="BM18" i="15"/>
  <c r="CJ84" i="15"/>
  <c r="CJ18" i="15"/>
  <c r="BF68" i="15"/>
  <c r="BF17" i="15"/>
  <c r="CU260" i="15"/>
  <c r="CU29" i="15"/>
  <c r="CW148" i="15"/>
  <c r="CW22" i="15"/>
  <c r="BX148" i="15"/>
  <c r="BX22" i="15"/>
  <c r="DD100" i="15"/>
  <c r="DD19" i="15"/>
  <c r="BX100" i="15"/>
  <c r="BX19" i="15"/>
  <c r="CU100" i="15"/>
  <c r="CU19" i="15"/>
  <c r="BO100" i="15"/>
  <c r="BO19" i="15"/>
  <c r="CM84" i="15"/>
  <c r="CM18" i="15"/>
  <c r="BG84" i="15"/>
  <c r="BG18" i="15"/>
  <c r="BR84" i="15"/>
  <c r="BR18" i="15"/>
  <c r="CD52" i="15"/>
  <c r="CD16" i="15"/>
  <c r="BN52" i="15"/>
  <c r="BN16" i="15"/>
  <c r="CG52" i="15"/>
  <c r="CG16" i="15"/>
  <c r="CF52" i="15"/>
  <c r="CF16" i="15"/>
  <c r="CR52" i="15"/>
  <c r="CR16" i="15"/>
  <c r="CU52" i="15"/>
  <c r="CU16" i="15"/>
  <c r="BZ100" i="15"/>
  <c r="BZ19" i="15"/>
  <c r="DA260" i="15"/>
  <c r="DA29" i="15"/>
  <c r="CQ68" i="15"/>
  <c r="CQ17" i="15"/>
  <c r="CA68" i="15"/>
  <c r="CA17" i="15"/>
  <c r="BK68" i="15"/>
  <c r="BK17" i="15"/>
  <c r="CO68" i="15"/>
  <c r="CO17" i="15"/>
  <c r="BY68" i="15"/>
  <c r="BY17" i="15"/>
  <c r="BE68" i="15"/>
  <c r="BE17" i="15"/>
  <c r="DB148" i="15"/>
  <c r="DB22" i="15"/>
  <c r="CH148" i="15"/>
  <c r="CH22" i="15"/>
  <c r="BR148" i="15"/>
  <c r="BR22" i="15"/>
  <c r="CG100" i="15"/>
  <c r="CG19" i="15"/>
  <c r="CR68" i="15"/>
  <c r="CR17" i="15"/>
  <c r="BT68" i="15"/>
  <c r="BT17" i="15"/>
  <c r="DE84" i="15"/>
  <c r="DE18" i="15"/>
  <c r="CO84" i="15"/>
  <c r="CO18" i="15"/>
  <c r="BY84" i="15"/>
  <c r="BY18" i="15"/>
  <c r="BI84" i="15"/>
  <c r="BI18" i="15"/>
  <c r="DD84" i="15"/>
  <c r="DD18" i="15"/>
  <c r="CH68" i="15"/>
  <c r="CH17" i="15"/>
  <c r="BR68" i="15"/>
  <c r="BR17" i="15"/>
  <c r="DM52" i="15"/>
  <c r="DM16" i="15"/>
  <c r="BL84" i="15"/>
  <c r="BL18" i="15"/>
  <c r="DM148" i="15"/>
  <c r="DM22" i="15"/>
  <c r="DM100" i="15"/>
  <c r="DM19" i="15"/>
  <c r="CH100" i="15"/>
  <c r="CH19" i="15"/>
  <c r="DJ148" i="15"/>
  <c r="DJ22" i="15"/>
  <c r="BH84" i="15"/>
  <c r="BH18" i="15"/>
  <c r="DM68" i="15"/>
  <c r="DM17" i="15"/>
  <c r="DB260" i="15"/>
  <c r="DB29" i="15"/>
  <c r="CR148" i="15"/>
  <c r="CR22" i="15"/>
  <c r="BL100" i="15"/>
  <c r="BL19" i="15"/>
  <c r="BS100" i="15"/>
  <c r="BS19" i="15"/>
  <c r="CX52" i="15"/>
  <c r="CX16" i="15"/>
  <c r="BR52" i="15"/>
  <c r="BR16" i="15"/>
  <c r="BU52" i="15"/>
  <c r="BU16" i="15"/>
  <c r="BL52" i="15"/>
  <c r="BL16" i="15"/>
  <c r="CA52" i="15"/>
  <c r="CA16" i="15"/>
  <c r="CD100" i="15"/>
  <c r="CD19" i="15"/>
  <c r="CO260" i="15"/>
  <c r="CO29" i="15"/>
  <c r="BO68" i="15"/>
  <c r="BO17" i="15"/>
  <c r="BI68" i="15"/>
  <c r="BI17" i="15"/>
  <c r="BV148" i="15"/>
  <c r="BV22" i="15"/>
  <c r="BX68" i="15"/>
  <c r="BX17" i="15"/>
  <c r="CC84" i="15"/>
  <c r="CC18" i="15"/>
  <c r="DH84" i="15"/>
  <c r="DH18" i="15"/>
  <c r="BV68" i="15"/>
  <c r="BV17" i="15"/>
  <c r="BX84" i="15"/>
  <c r="BX18" i="15"/>
  <c r="CX260" i="15"/>
  <c r="CX29" i="15"/>
  <c r="DD148" i="15"/>
  <c r="DD22" i="15"/>
  <c r="BH148" i="15"/>
  <c r="BH22" i="15"/>
  <c r="BH100" i="15"/>
  <c r="BH19" i="15"/>
  <c r="DK100" i="15"/>
  <c r="DK19" i="15"/>
  <c r="CE100" i="15"/>
  <c r="CE19" i="15"/>
  <c r="DG84" i="15"/>
  <c r="DG18" i="15"/>
  <c r="BW84" i="15"/>
  <c r="BW18" i="15"/>
  <c r="CH84" i="15"/>
  <c r="CH18" i="15"/>
  <c r="CT52" i="15"/>
  <c r="CT16" i="15"/>
  <c r="CW52" i="15"/>
  <c r="CW16" i="15"/>
  <c r="BQ52" i="15"/>
  <c r="BQ16" i="15"/>
  <c r="DH52" i="15"/>
  <c r="DH16" i="15"/>
  <c r="BW52" i="15"/>
  <c r="BW16" i="15"/>
  <c r="DK52" i="15"/>
  <c r="DK16" i="15"/>
  <c r="CT100" i="15"/>
  <c r="CT19" i="15"/>
  <c r="BJ100" i="15"/>
  <c r="BJ19" i="15"/>
  <c r="DJ260" i="15"/>
  <c r="DJ29" i="15"/>
  <c r="CT260" i="15"/>
  <c r="CT29" i="15"/>
  <c r="DK260" i="15"/>
  <c r="DK29" i="15"/>
  <c r="CQ260" i="15"/>
  <c r="CQ29" i="15"/>
  <c r="CJ148" i="15"/>
  <c r="CJ22" i="15"/>
  <c r="BT148" i="15"/>
  <c r="BT22" i="15"/>
  <c r="BV116" i="15"/>
  <c r="CJ100" i="15"/>
  <c r="CJ19" i="15"/>
  <c r="BT100" i="15"/>
  <c r="BT19" i="15"/>
  <c r="DG100" i="15"/>
  <c r="DG19" i="15"/>
  <c r="CQ100" i="15"/>
  <c r="CQ19" i="15"/>
  <c r="CA100" i="15"/>
  <c r="CA19" i="15"/>
  <c r="BK100" i="15"/>
  <c r="BK19" i="15"/>
  <c r="CY84" i="15"/>
  <c r="CY18" i="15"/>
  <c r="CI84" i="15"/>
  <c r="CI18" i="15"/>
  <c r="BS84" i="15"/>
  <c r="BS18" i="15"/>
  <c r="CD84" i="15"/>
  <c r="CD18" i="15"/>
  <c r="DJ52" i="15"/>
  <c r="DJ16" i="15"/>
  <c r="CP52" i="15"/>
  <c r="CP16" i="15"/>
  <c r="BZ52" i="15"/>
  <c r="BZ16" i="15"/>
  <c r="BJ52" i="15"/>
  <c r="BJ16" i="15"/>
  <c r="CS52" i="15"/>
  <c r="CS16" i="15"/>
  <c r="CC52" i="15"/>
  <c r="CC16" i="15"/>
  <c r="BM52" i="15"/>
  <c r="BM16" i="15"/>
  <c r="BX52" i="15"/>
  <c r="BX16" i="15"/>
  <c r="CM52" i="15"/>
  <c r="CM16" i="15"/>
  <c r="BS52" i="15"/>
  <c r="BS16" i="15"/>
  <c r="DG52" i="15"/>
  <c r="DG16" i="15"/>
  <c r="CQ52" i="15"/>
  <c r="CQ16" i="15"/>
  <c r="DJ100" i="15"/>
  <c r="DJ19" i="15"/>
  <c r="CP100" i="15"/>
  <c r="CP19" i="15"/>
  <c r="BV100" i="15"/>
  <c r="BV19" i="15"/>
  <c r="BF100" i="15"/>
  <c r="BF19" i="15"/>
  <c r="CW260" i="15"/>
  <c r="CW29" i="15"/>
  <c r="CM68" i="15"/>
  <c r="CM17" i="15"/>
  <c r="BW68" i="15"/>
  <c r="BW17" i="15"/>
  <c r="BG68" i="15"/>
  <c r="BG17" i="15"/>
  <c r="CK68" i="15"/>
  <c r="CK17" i="15"/>
  <c r="BU68" i="15"/>
  <c r="BU17" i="15"/>
  <c r="CX148" i="15"/>
  <c r="CX22" i="15"/>
  <c r="CD148" i="15"/>
  <c r="CD22" i="15"/>
  <c r="BN148" i="15"/>
  <c r="BN22" i="15"/>
  <c r="BY100" i="15"/>
  <c r="BY19" i="15"/>
  <c r="BE100" i="15"/>
  <c r="BE19" i="15"/>
  <c r="CJ68" i="15"/>
  <c r="CJ17" i="15"/>
  <c r="BL68" i="15"/>
  <c r="BL17" i="15"/>
  <c r="DA84" i="15"/>
  <c r="DA18" i="15"/>
  <c r="BU84" i="15"/>
  <c r="BU18" i="15"/>
  <c r="BE84" i="15"/>
  <c r="BE18" i="15"/>
  <c r="CV84" i="15"/>
  <c r="CV18" i="15"/>
  <c r="CT68" i="15"/>
  <c r="CT17" i="15"/>
  <c r="CD68" i="15"/>
  <c r="CD17" i="15"/>
  <c r="BN68" i="15"/>
  <c r="BN17" i="15"/>
  <c r="DM276" i="15"/>
  <c r="DM30" i="15"/>
  <c r="DN84" i="15"/>
  <c r="DN18" i="15"/>
  <c r="DN276" i="15"/>
  <c r="DN30" i="15"/>
  <c r="BQ68" i="15"/>
  <c r="BQ17" i="15"/>
  <c r="DN68" i="15"/>
  <c r="DN17" i="15"/>
  <c r="CY260" i="15"/>
  <c r="CY29" i="15"/>
  <c r="BL148" i="15"/>
  <c r="BL22" i="15"/>
  <c r="CR100" i="15"/>
  <c r="CR19" i="15"/>
  <c r="CY100" i="15"/>
  <c r="CY19" i="15"/>
  <c r="DK84" i="15"/>
  <c r="DK18" i="15"/>
  <c r="BK84" i="15"/>
  <c r="BK18" i="15"/>
  <c r="BV84" i="15"/>
  <c r="BV18" i="15"/>
  <c r="CH52" i="15"/>
  <c r="CH16" i="15"/>
  <c r="CK52" i="15"/>
  <c r="CK16" i="15"/>
  <c r="CJ52" i="15"/>
  <c r="CJ16" i="15"/>
  <c r="BK52" i="15"/>
  <c r="BK16" i="15"/>
  <c r="BN100" i="15"/>
  <c r="BN19" i="15"/>
  <c r="DE260" i="15"/>
  <c r="DE29" i="15"/>
  <c r="CU68" i="15"/>
  <c r="CU17" i="15"/>
  <c r="CS68" i="15"/>
  <c r="CS17" i="15"/>
  <c r="CL148" i="15"/>
  <c r="CL22" i="15"/>
  <c r="BM100" i="15"/>
  <c r="BM19" i="15"/>
  <c r="DD260" i="15"/>
  <c r="DD29" i="15"/>
  <c r="CS84" i="15"/>
  <c r="CS18" i="15"/>
  <c r="CL68" i="15"/>
  <c r="CL17" i="15"/>
  <c r="BT84" i="15"/>
  <c r="BT18" i="15"/>
  <c r="DG260" i="15"/>
  <c r="DG29" i="15"/>
  <c r="CR260" i="15"/>
  <c r="CR29" i="15"/>
  <c r="DE148" i="15"/>
  <c r="DE22" i="15"/>
  <c r="CV148" i="15"/>
  <c r="CV22" i="15"/>
  <c r="CF148" i="15"/>
  <c r="CF22" i="15"/>
  <c r="CV100" i="15"/>
  <c r="CV19" i="15"/>
  <c r="CF100" i="15"/>
  <c r="CF19" i="15"/>
  <c r="CM100" i="15"/>
  <c r="CM19" i="15"/>
  <c r="BW100" i="15"/>
  <c r="BW19" i="15"/>
  <c r="BG100" i="15"/>
  <c r="BG19" i="15"/>
  <c r="CU84" i="15"/>
  <c r="CU18" i="15"/>
  <c r="CE84" i="15"/>
  <c r="CE18" i="15"/>
  <c r="BO84" i="15"/>
  <c r="BO18" i="15"/>
  <c r="BZ84" i="15"/>
  <c r="BZ18" i="15"/>
  <c r="DB52" i="15"/>
  <c r="DB16" i="15"/>
  <c r="CL52" i="15"/>
  <c r="CL16" i="15"/>
  <c r="BV52" i="15"/>
  <c r="BV16" i="15"/>
  <c r="DE52" i="15"/>
  <c r="DE16" i="15"/>
  <c r="CO52" i="15"/>
  <c r="CO16" i="15"/>
  <c r="BY52" i="15"/>
  <c r="BY16" i="15"/>
  <c r="BI52" i="15"/>
  <c r="BI16" i="15"/>
  <c r="BT52" i="15"/>
  <c r="BT16" i="15"/>
  <c r="CE52" i="15"/>
  <c r="CE16" i="15"/>
  <c r="BO52" i="15"/>
  <c r="BO16" i="15"/>
  <c r="CP148" i="15"/>
  <c r="CP22" i="15"/>
  <c r="DB100" i="15"/>
  <c r="DB19" i="15"/>
  <c r="CL100" i="15"/>
  <c r="CL19" i="15"/>
  <c r="BR100" i="15"/>
  <c r="BR19" i="15"/>
  <c r="CS260" i="15"/>
  <c r="CS29" i="15"/>
  <c r="CI68" i="15"/>
  <c r="CI17" i="15"/>
  <c r="BS68" i="15"/>
  <c r="BS17" i="15"/>
  <c r="CG68" i="15"/>
  <c r="CG17" i="15"/>
  <c r="CT148" i="15"/>
  <c r="CT22" i="15"/>
  <c r="BZ148" i="15"/>
  <c r="BZ22" i="15"/>
  <c r="BJ148" i="15"/>
  <c r="BJ22" i="15"/>
  <c r="BQ100" i="15"/>
  <c r="BQ19" i="15"/>
  <c r="CF68" i="15"/>
  <c r="CF17" i="15"/>
  <c r="BH68" i="15"/>
  <c r="BH17" i="15"/>
  <c r="DH260" i="15"/>
  <c r="DH29" i="15"/>
  <c r="CW84" i="15"/>
  <c r="CW18" i="15"/>
  <c r="CG84" i="15"/>
  <c r="CG18" i="15"/>
  <c r="BQ84" i="15"/>
  <c r="BQ18" i="15"/>
  <c r="CR84" i="15"/>
  <c r="CR18" i="15"/>
  <c r="CP68" i="15"/>
  <c r="CP17" i="15"/>
  <c r="BZ68" i="15"/>
  <c r="BZ17" i="15"/>
  <c r="BJ68" i="15"/>
  <c r="BJ17" i="15"/>
  <c r="DM116" i="15"/>
  <c r="DM20" i="15"/>
  <c r="CF84" i="15"/>
  <c r="CF18" i="15"/>
  <c r="DM84" i="15"/>
  <c r="DM18" i="15"/>
  <c r="DN260" i="15"/>
  <c r="DN29" i="15"/>
  <c r="BE52" i="15"/>
  <c r="BE16" i="15"/>
  <c r="DN116" i="15"/>
  <c r="DN20" i="15"/>
  <c r="CI52" i="15"/>
  <c r="CI16" i="15"/>
  <c r="CZ271" i="15"/>
  <c r="DI143" i="15"/>
  <c r="CN143" i="15"/>
  <c r="CB95" i="15"/>
  <c r="BD79" i="15"/>
  <c r="CB63" i="15"/>
  <c r="BD63" i="15"/>
  <c r="CB47" i="15"/>
  <c r="CB79" i="15"/>
  <c r="DC255" i="15"/>
  <c r="DC257" i="15" s="1"/>
  <c r="BD143" i="15"/>
  <c r="CB111" i="15"/>
  <c r="CN95" i="15"/>
  <c r="CZ255" i="15"/>
  <c r="CN79" i="15"/>
  <c r="BP79" i="15"/>
  <c r="CN111" i="15"/>
  <c r="CB143" i="15"/>
  <c r="BP95" i="15"/>
  <c r="DC271" i="15"/>
  <c r="BP143" i="15"/>
  <c r="BD95" i="15"/>
  <c r="BD47" i="15"/>
  <c r="CN63" i="15"/>
  <c r="BP63" i="15"/>
  <c r="CN47" i="15"/>
  <c r="BP47" i="15"/>
  <c r="DF95" i="15"/>
  <c r="DI63" i="15"/>
  <c r="DF143" i="15"/>
  <c r="CZ143" i="15"/>
  <c r="DL47" i="15"/>
  <c r="DC111" i="15"/>
  <c r="DF271" i="15"/>
  <c r="DC143" i="15"/>
  <c r="CZ63" i="15"/>
  <c r="CZ111" i="15"/>
  <c r="DC63" i="15"/>
  <c r="DI271" i="15"/>
  <c r="DI95" i="15"/>
  <c r="CZ95" i="15"/>
  <c r="DC79" i="15"/>
  <c r="DC47" i="15"/>
  <c r="DI79" i="15"/>
  <c r="DF63" i="15"/>
  <c r="DF79" i="15"/>
  <c r="DF255" i="15"/>
  <c r="DF111" i="15"/>
  <c r="DI111" i="15"/>
  <c r="DC95" i="15"/>
  <c r="DI255" i="15"/>
  <c r="DI47" i="15"/>
  <c r="CZ79" i="15"/>
  <c r="DF47" i="15"/>
  <c r="DL111" i="15"/>
  <c r="DD47" i="15"/>
  <c r="DD49" i="15" s="1"/>
  <c r="CO111" i="15"/>
  <c r="CO113" i="15" s="1"/>
  <c r="CP255" i="15"/>
  <c r="CP257" i="15" s="1"/>
  <c r="CO95" i="15"/>
  <c r="CO97" i="15" s="1"/>
  <c r="CZ47" i="15"/>
  <c r="CV47" i="15"/>
  <c r="CV49" i="15" s="1"/>
  <c r="DL143" i="15"/>
  <c r="DL255" i="15"/>
  <c r="DL63" i="15"/>
  <c r="DL95" i="15"/>
  <c r="DL271" i="15"/>
  <c r="DL79" i="15"/>
  <c r="BF20" i="15" l="1"/>
  <c r="BR20" i="15"/>
  <c r="DL55" i="16"/>
  <c r="DA116" i="15"/>
  <c r="DA20" i="15"/>
  <c r="CH116" i="15"/>
  <c r="CH20" i="15"/>
  <c r="CL116" i="15"/>
  <c r="CL20" i="15"/>
  <c r="CW116" i="15"/>
  <c r="CW20" i="15"/>
  <c r="CE116" i="15"/>
  <c r="CE20" i="15"/>
  <c r="DH68" i="15"/>
  <c r="DH17" i="15"/>
  <c r="DD68" i="15"/>
  <c r="DD17" i="15"/>
  <c r="DE17" i="15"/>
  <c r="DE68" i="15"/>
  <c r="DK20" i="15"/>
  <c r="DK116" i="15"/>
  <c r="DH116" i="15"/>
  <c r="DH20" i="15"/>
  <c r="CV116" i="15"/>
  <c r="CV20" i="15"/>
  <c r="CU116" i="15"/>
  <c r="CU20" i="15"/>
  <c r="CQ84" i="15"/>
  <c r="CQ18" i="15"/>
  <c r="CW68" i="15"/>
  <c r="CW17" i="15"/>
  <c r="DJ68" i="15"/>
  <c r="DJ17" i="15"/>
  <c r="DG68" i="15"/>
  <c r="DG17" i="15"/>
  <c r="CK84" i="15"/>
  <c r="CK18" i="15"/>
  <c r="DI124" i="16"/>
  <c r="DI55" i="16"/>
  <c r="DF124" i="16"/>
  <c r="DF55" i="16"/>
  <c r="DC124" i="16"/>
  <c r="DC55" i="16"/>
  <c r="CN124" i="16"/>
  <c r="CN55" i="16"/>
  <c r="BG124" i="16"/>
  <c r="BG55" i="16"/>
  <c r="BK124" i="16"/>
  <c r="BK55" i="16"/>
  <c r="BO124" i="16"/>
  <c r="BO55" i="16"/>
  <c r="BS124" i="16"/>
  <c r="BS55" i="16"/>
  <c r="BW124" i="16"/>
  <c r="BW55" i="16"/>
  <c r="CA124" i="16"/>
  <c r="CA55" i="16"/>
  <c r="CE124" i="16"/>
  <c r="CE55" i="16"/>
  <c r="CU124" i="16"/>
  <c r="CU55" i="16"/>
  <c r="BH124" i="16"/>
  <c r="BH55" i="16"/>
  <c r="BL124" i="16"/>
  <c r="BL55" i="16"/>
  <c r="BT124" i="16"/>
  <c r="BT55" i="16"/>
  <c r="BX124" i="16"/>
  <c r="BX55" i="16"/>
  <c r="CB124" i="16"/>
  <c r="CB55" i="16"/>
  <c r="CF124" i="16"/>
  <c r="CF55" i="16"/>
  <c r="CJ124" i="16"/>
  <c r="CJ55" i="16"/>
  <c r="CV124" i="16"/>
  <c r="CV55" i="16"/>
  <c r="CZ124" i="16"/>
  <c r="CZ55" i="16"/>
  <c r="BI124" i="16"/>
  <c r="BI55" i="16"/>
  <c r="BM124" i="16"/>
  <c r="BM55" i="16"/>
  <c r="BQ124" i="16"/>
  <c r="BQ55" i="16"/>
  <c r="BU124" i="16"/>
  <c r="BU55" i="16"/>
  <c r="BY124" i="16"/>
  <c r="BY55" i="16"/>
  <c r="CO124" i="16"/>
  <c r="CO55" i="16"/>
  <c r="DA124" i="16"/>
  <c r="DA55" i="16"/>
  <c r="BF124" i="16"/>
  <c r="BF55" i="16"/>
  <c r="BN124" i="16"/>
  <c r="BN55" i="16"/>
  <c r="BZ124" i="16"/>
  <c r="BZ55" i="16"/>
  <c r="CP124" i="16"/>
  <c r="CP55" i="16"/>
  <c r="CT124" i="16"/>
  <c r="CT55" i="16"/>
  <c r="CX124" i="16"/>
  <c r="CX55" i="16"/>
  <c r="CY68" i="15"/>
  <c r="CY17" i="15"/>
  <c r="CV260" i="15"/>
  <c r="CV29" i="15"/>
  <c r="BN84" i="15"/>
  <c r="BN18" i="15"/>
  <c r="BV124" i="16"/>
  <c r="DB276" i="15"/>
  <c r="DB30" i="15"/>
  <c r="DG116" i="15"/>
  <c r="DG20" i="15"/>
  <c r="DD116" i="15"/>
  <c r="DD20" i="15"/>
  <c r="CX17" i="15"/>
  <c r="CX68" i="15"/>
  <c r="DB68" i="15"/>
  <c r="DB17" i="15"/>
  <c r="DK68" i="15"/>
  <c r="DK17" i="15"/>
  <c r="DA100" i="15"/>
  <c r="DA19" i="15"/>
  <c r="CT84" i="15"/>
  <c r="CT18" i="15"/>
  <c r="CX84" i="15"/>
  <c r="CX18" i="15"/>
  <c r="DJ84" i="15"/>
  <c r="DJ18" i="15"/>
  <c r="CS100" i="15"/>
  <c r="CS19" i="15"/>
  <c r="DE100" i="15"/>
  <c r="DE19" i="15"/>
  <c r="DH276" i="15"/>
  <c r="DH30" i="15"/>
  <c r="CL84" i="15"/>
  <c r="CL18" i="15"/>
  <c r="CP84" i="15"/>
  <c r="CP18" i="15"/>
  <c r="DB84" i="15"/>
  <c r="DB18" i="15"/>
  <c r="CK19" i="15"/>
  <c r="CK100" i="15"/>
  <c r="CW100" i="15"/>
  <c r="CW19" i="15"/>
  <c r="DL124" i="16"/>
  <c r="DJ276" i="15"/>
  <c r="DJ30" i="15"/>
  <c r="DK276" i="15"/>
  <c r="DK30" i="15"/>
  <c r="CW124" i="16"/>
  <c r="BL116" i="15"/>
  <c r="BL20" i="15"/>
  <c r="BH116" i="15"/>
  <c r="BH20" i="15"/>
  <c r="CQ116" i="15"/>
  <c r="CQ20" i="15"/>
  <c r="BF84" i="15"/>
  <c r="BF18" i="15"/>
  <c r="BJ18" i="15"/>
  <c r="BJ84" i="15"/>
  <c r="BN116" i="15"/>
  <c r="BN20" i="15"/>
  <c r="CS20" i="15"/>
  <c r="CS116" i="15"/>
  <c r="DG276" i="15"/>
  <c r="DG30" i="15"/>
  <c r="DD30" i="15"/>
  <c r="DD276" i="15"/>
  <c r="CI124" i="16"/>
  <c r="CY124" i="16"/>
  <c r="DM124" i="16"/>
  <c r="BP124" i="16"/>
  <c r="CC124" i="16"/>
  <c r="CG124" i="16"/>
  <c r="CS124" i="16"/>
  <c r="BJ124" i="16"/>
  <c r="BR124" i="16"/>
  <c r="CD124" i="16"/>
  <c r="CH124" i="16"/>
  <c r="CT20" i="15"/>
  <c r="CT116" i="15"/>
  <c r="CX116" i="15"/>
  <c r="CX20" i="15"/>
  <c r="CC100" i="15"/>
  <c r="CC19" i="15"/>
  <c r="CY116" i="15"/>
  <c r="CY20" i="15"/>
  <c r="CM116" i="15"/>
  <c r="CM20" i="15"/>
  <c r="CG116" i="15"/>
  <c r="CG20" i="15"/>
  <c r="CF20" i="15"/>
  <c r="CF116" i="15"/>
  <c r="CC116" i="15"/>
  <c r="CC20" i="15"/>
  <c r="CA20" i="15"/>
  <c r="CA116" i="15"/>
  <c r="BW116" i="15"/>
  <c r="BW20" i="15"/>
  <c r="BU116" i="15"/>
  <c r="BU20" i="15"/>
  <c r="BT20" i="15"/>
  <c r="BT116" i="15"/>
  <c r="BO116" i="15"/>
  <c r="BO20" i="15"/>
  <c r="BM20" i="15"/>
  <c r="BM116" i="15"/>
  <c r="CR124" i="16"/>
  <c r="BE124" i="16"/>
  <c r="CQ124" i="16"/>
  <c r="DJ116" i="15"/>
  <c r="DJ20" i="15"/>
  <c r="BK20" i="15"/>
  <c r="BK116" i="15"/>
  <c r="DB116" i="15"/>
  <c r="DB20" i="15"/>
  <c r="CP116" i="15"/>
  <c r="CP20" i="15"/>
  <c r="BG116" i="15"/>
  <c r="BG20" i="15"/>
  <c r="BI100" i="15"/>
  <c r="BI19" i="15"/>
  <c r="BJ116" i="15"/>
  <c r="BJ20" i="15"/>
  <c r="DE116" i="15"/>
  <c r="DE20" i="15"/>
  <c r="CJ116" i="15"/>
  <c r="CJ20" i="15"/>
  <c r="DA17" i="15"/>
  <c r="DA68" i="15"/>
  <c r="BM148" i="15"/>
  <c r="BM22" i="15"/>
  <c r="BS116" i="15"/>
  <c r="BS20" i="15"/>
  <c r="BU100" i="15"/>
  <c r="BU19" i="15"/>
  <c r="CK20" i="15"/>
  <c r="CK116" i="15"/>
  <c r="BY116" i="15"/>
  <c r="BY20" i="15"/>
  <c r="BX116" i="15"/>
  <c r="BX20" i="15"/>
  <c r="BE116" i="15"/>
  <c r="BE20" i="15"/>
  <c r="CI116" i="15"/>
  <c r="CI20" i="15"/>
  <c r="BZ116" i="15"/>
  <c r="BZ20" i="15"/>
  <c r="CD116" i="15"/>
  <c r="CD20" i="15"/>
  <c r="BQ116" i="15"/>
  <c r="BQ20" i="15"/>
  <c r="BI116" i="15"/>
  <c r="BI20" i="15"/>
  <c r="DA276" i="15"/>
  <c r="DA30" i="15"/>
  <c r="CR116" i="15"/>
  <c r="CR20" i="15"/>
  <c r="DE276" i="15"/>
  <c r="DE30" i="15"/>
  <c r="AY9" i="16"/>
  <c r="AY8" i="16" s="1"/>
  <c r="AX6" i="16"/>
  <c r="AN7" i="15"/>
  <c r="AO5" i="15"/>
  <c r="AO6" i="15"/>
  <c r="AV7" i="15"/>
  <c r="AU5" i="15"/>
  <c r="AU6" i="15"/>
  <c r="DC273" i="15"/>
  <c r="DC30" i="15" s="1"/>
  <c r="DC29" i="15"/>
  <c r="CN29" i="15"/>
  <c r="CZ273" i="15"/>
  <c r="CZ276" i="15" s="1"/>
  <c r="BD20" i="15"/>
  <c r="BP20" i="15"/>
  <c r="DI145" i="15"/>
  <c r="CO116" i="15"/>
  <c r="CO20" i="15"/>
  <c r="DD52" i="15"/>
  <c r="DD16" i="15"/>
  <c r="CO100" i="15"/>
  <c r="CO19" i="15"/>
  <c r="CV52" i="15"/>
  <c r="CV16" i="15"/>
  <c r="CP260" i="15"/>
  <c r="CP29" i="15"/>
  <c r="CN113" i="15"/>
  <c r="BP81" i="15"/>
  <c r="CN260" i="15"/>
  <c r="BD49" i="15"/>
  <c r="CB113" i="15"/>
  <c r="BD65" i="15"/>
  <c r="CN145" i="15"/>
  <c r="BP49" i="15"/>
  <c r="CZ257" i="15"/>
  <c r="CZ260" i="15" s="1"/>
  <c r="CN49" i="15"/>
  <c r="CN65" i="15"/>
  <c r="CB145" i="15"/>
  <c r="CN81" i="15"/>
  <c r="CN97" i="15"/>
  <c r="BD81" i="15"/>
  <c r="BP65" i="15"/>
  <c r="BP145" i="15"/>
  <c r="BP97" i="15"/>
  <c r="BD116" i="15"/>
  <c r="BD97" i="15"/>
  <c r="BD145" i="15"/>
  <c r="CB81" i="15"/>
  <c r="CB49" i="15"/>
  <c r="CB65" i="15"/>
  <c r="CB97" i="15"/>
  <c r="BP116" i="15"/>
  <c r="DL273" i="15"/>
  <c r="DL97" i="15"/>
  <c r="CZ81" i="15"/>
  <c r="DC97" i="15"/>
  <c r="DF113" i="15"/>
  <c r="CZ97" i="15"/>
  <c r="CZ113" i="15"/>
  <c r="DC145" i="15"/>
  <c r="DC113" i="15"/>
  <c r="CZ145" i="15"/>
  <c r="DC260" i="15"/>
  <c r="DF145" i="15"/>
  <c r="DF97" i="15"/>
  <c r="DL145" i="15"/>
  <c r="DF81" i="15"/>
  <c r="DL65" i="15"/>
  <c r="CZ49" i="15"/>
  <c r="DF49" i="15"/>
  <c r="DI257" i="15"/>
  <c r="DF65" i="15"/>
  <c r="DC49" i="15"/>
  <c r="DI81" i="15"/>
  <c r="DL81" i="15"/>
  <c r="DL257" i="15"/>
  <c r="DL113" i="15"/>
  <c r="DI49" i="15"/>
  <c r="DI113" i="15"/>
  <c r="DF257" i="15"/>
  <c r="DC81" i="15"/>
  <c r="DI97" i="15"/>
  <c r="DI273" i="15"/>
  <c r="DC65" i="15"/>
  <c r="CZ65" i="15"/>
  <c r="DF273" i="15"/>
  <c r="DL49" i="15"/>
  <c r="DI65" i="15"/>
  <c r="DC276" i="15" l="1"/>
  <c r="AZ9" i="16"/>
  <c r="AZ8" i="16" s="1"/>
  <c r="AY6" i="16"/>
  <c r="AM7" i="15"/>
  <c r="AN5" i="15"/>
  <c r="AN6" i="15"/>
  <c r="AW7" i="15"/>
  <c r="AV5" i="15"/>
  <c r="AV6" i="15"/>
  <c r="CZ19" i="15"/>
  <c r="DI30" i="15"/>
  <c r="DI20" i="15"/>
  <c r="DF22" i="15"/>
  <c r="DC22" i="15"/>
  <c r="DF20" i="15"/>
  <c r="CB16" i="15"/>
  <c r="BD18" i="15"/>
  <c r="CN17" i="15"/>
  <c r="CN22" i="15"/>
  <c r="DI22" i="15"/>
  <c r="DI17" i="15"/>
  <c r="DF29" i="15"/>
  <c r="CZ16" i="15"/>
  <c r="BP17" i="15"/>
  <c r="CZ20" i="15"/>
  <c r="DC19" i="15"/>
  <c r="CB18" i="15"/>
  <c r="BP19" i="15"/>
  <c r="CN19" i="15"/>
  <c r="CN16" i="15"/>
  <c r="BD17" i="15"/>
  <c r="BP18" i="15"/>
  <c r="CZ30" i="15"/>
  <c r="DC17" i="15"/>
  <c r="DF17" i="15"/>
  <c r="DF19" i="15"/>
  <c r="DC20" i="15"/>
  <c r="CB17" i="15"/>
  <c r="BD19" i="15"/>
  <c r="CB22" i="15"/>
  <c r="BP16" i="15"/>
  <c r="BD16" i="15"/>
  <c r="DI19" i="15"/>
  <c r="DI16" i="15"/>
  <c r="DI18" i="15"/>
  <c r="DI29" i="15"/>
  <c r="DF18" i="15"/>
  <c r="CZ17" i="15"/>
  <c r="DC18" i="15"/>
  <c r="DC16" i="15"/>
  <c r="DF16" i="15"/>
  <c r="CZ22" i="15"/>
  <c r="CZ18" i="15"/>
  <c r="CB19" i="15"/>
  <c r="BD22" i="15"/>
  <c r="BP22" i="15"/>
  <c r="CN18" i="15"/>
  <c r="CB20" i="15"/>
  <c r="CN20" i="15"/>
  <c r="DI148" i="15"/>
  <c r="DL20" i="15"/>
  <c r="DL18" i="15"/>
  <c r="DL17" i="15"/>
  <c r="DL22" i="15"/>
  <c r="DL30" i="15"/>
  <c r="DL16" i="15"/>
  <c r="DF30" i="15"/>
  <c r="DL29" i="15"/>
  <c r="DL19" i="15"/>
  <c r="CZ29" i="15"/>
  <c r="CB100" i="15"/>
  <c r="CB52" i="15"/>
  <c r="CN52" i="15"/>
  <c r="BP52" i="15"/>
  <c r="BD68" i="15"/>
  <c r="BD148" i="15"/>
  <c r="BP148" i="15"/>
  <c r="CN100" i="15"/>
  <c r="CB148" i="15"/>
  <c r="BD52" i="15"/>
  <c r="CN116" i="15"/>
  <c r="CB68" i="15"/>
  <c r="CB84" i="15"/>
  <c r="BD100" i="15"/>
  <c r="BP68" i="15"/>
  <c r="CN84" i="15"/>
  <c r="CN68" i="15"/>
  <c r="BP100" i="15"/>
  <c r="BD84" i="15"/>
  <c r="CN148" i="15"/>
  <c r="CB116" i="15"/>
  <c r="BP84" i="15"/>
  <c r="DI100" i="15"/>
  <c r="CZ52" i="15"/>
  <c r="DF84" i="15"/>
  <c r="DC116" i="15"/>
  <c r="CZ100" i="15"/>
  <c r="DC100" i="15"/>
  <c r="DL100" i="15"/>
  <c r="DI68" i="15"/>
  <c r="CZ68" i="15"/>
  <c r="DI276" i="15"/>
  <c r="DF52" i="15"/>
  <c r="DF148" i="15"/>
  <c r="CZ84" i="15"/>
  <c r="DL260" i="15"/>
  <c r="DI260" i="15"/>
  <c r="DI116" i="15"/>
  <c r="DL84" i="15"/>
  <c r="DC52" i="15"/>
  <c r="DC148" i="15"/>
  <c r="DL276" i="15"/>
  <c r="DF276" i="15"/>
  <c r="DF260" i="15"/>
  <c r="DL52" i="15"/>
  <c r="DC84" i="15"/>
  <c r="DL116" i="15"/>
  <c r="DL68" i="15"/>
  <c r="DL148" i="15"/>
  <c r="CZ148" i="15"/>
  <c r="DF116" i="15"/>
  <c r="DC68" i="15"/>
  <c r="DI52" i="15"/>
  <c r="DI84" i="15"/>
  <c r="DF68" i="15"/>
  <c r="DF100" i="15"/>
  <c r="CZ116" i="15"/>
  <c r="BA9" i="16" l="1"/>
  <c r="BA8" i="16" s="1"/>
  <c r="AZ6" i="16"/>
  <c r="AL7" i="15"/>
  <c r="AM5" i="15"/>
  <c r="AM6" i="15"/>
  <c r="AX7" i="15"/>
  <c r="AW5" i="15"/>
  <c r="AW6" i="15"/>
  <c r="BB9" i="16" l="1"/>
  <c r="BB8" i="16" s="1"/>
  <c r="BA6" i="16"/>
  <c r="AK7" i="15"/>
  <c r="AL5" i="15"/>
  <c r="AL6" i="15"/>
  <c r="AY7" i="15"/>
  <c r="AX5" i="15"/>
  <c r="AX6" i="15"/>
  <c r="BC9" i="16" l="1"/>
  <c r="BC8" i="16" s="1"/>
  <c r="BB6" i="16"/>
  <c r="AZ7" i="15"/>
  <c r="AY5" i="15"/>
  <c r="AY6" i="15"/>
  <c r="AJ7" i="15"/>
  <c r="AK5" i="15"/>
  <c r="AK6" i="15"/>
  <c r="BD9" i="16" l="1"/>
  <c r="BD8" i="16" s="1"/>
  <c r="BC6" i="16"/>
  <c r="AI7" i="15"/>
  <c r="AJ6" i="15"/>
  <c r="AJ5" i="15"/>
  <c r="BA7" i="15"/>
  <c r="AZ5" i="15"/>
  <c r="AZ6" i="15"/>
  <c r="BE9" i="16" l="1"/>
  <c r="BE8" i="16" s="1"/>
  <c r="BD6" i="16"/>
  <c r="BB7" i="15"/>
  <c r="BA5" i="15"/>
  <c r="BA6" i="15"/>
  <c r="AH7" i="15"/>
  <c r="AI5" i="15"/>
  <c r="AI6" i="15"/>
  <c r="BF9" i="16" l="1"/>
  <c r="BF8" i="16" s="1"/>
  <c r="BE6" i="16"/>
  <c r="AG7" i="15"/>
  <c r="AH5" i="15"/>
  <c r="AH6" i="15"/>
  <c r="BC7" i="15"/>
  <c r="BB5" i="15"/>
  <c r="BB6" i="15"/>
  <c r="BG9" i="16" l="1"/>
  <c r="BG8" i="16" s="1"/>
  <c r="BF6" i="16"/>
  <c r="BD7" i="15"/>
  <c r="BC6" i="15"/>
  <c r="BC5" i="15"/>
  <c r="AF7" i="15"/>
  <c r="AG5" i="15"/>
  <c r="AG6" i="15"/>
  <c r="BH9" i="16" l="1"/>
  <c r="BH8" i="16" s="1"/>
  <c r="BG6" i="16"/>
  <c r="AE7" i="15"/>
  <c r="AF6" i="15"/>
  <c r="AF5" i="15"/>
  <c r="BD6" i="15"/>
  <c r="BD5" i="15"/>
  <c r="BD13" i="15"/>
  <c r="BE7" i="15"/>
  <c r="BI9" i="16" l="1"/>
  <c r="BI8" i="16" s="1"/>
  <c r="BH6" i="16"/>
  <c r="BE6" i="15"/>
  <c r="BE5" i="15"/>
  <c r="BE13" i="15"/>
  <c r="BF7" i="15"/>
  <c r="AD7" i="15"/>
  <c r="AE5" i="15"/>
  <c r="AE6" i="15"/>
  <c r="BJ9" i="16" l="1"/>
  <c r="BJ8" i="16" s="1"/>
  <c r="BI6" i="16"/>
  <c r="BF5" i="15"/>
  <c r="BF6" i="15"/>
  <c r="BG7" i="15"/>
  <c r="BF13" i="15"/>
  <c r="AC7" i="15"/>
  <c r="AD5" i="15"/>
  <c r="AD6" i="15"/>
  <c r="BK9" i="16" l="1"/>
  <c r="BK8" i="16" s="1"/>
  <c r="BJ6" i="16"/>
  <c r="BG6" i="15"/>
  <c r="BG5" i="15"/>
  <c r="BG13" i="15"/>
  <c r="BH7" i="15"/>
  <c r="AB7" i="15"/>
  <c r="AC5" i="15"/>
  <c r="AC6" i="15"/>
  <c r="BL9" i="16" l="1"/>
  <c r="BL8" i="16" s="1"/>
  <c r="BK6" i="16"/>
  <c r="BH6" i="15"/>
  <c r="BH5" i="15"/>
  <c r="BH13" i="15"/>
  <c r="BI7" i="15"/>
  <c r="AA7" i="15"/>
  <c r="AB5" i="15"/>
  <c r="AB6" i="15"/>
  <c r="BM9" i="16" l="1"/>
  <c r="BM8" i="16" s="1"/>
  <c r="BL6" i="16"/>
  <c r="BI6" i="15"/>
  <c r="BI5" i="15"/>
  <c r="BI13" i="15"/>
  <c r="BJ7" i="15"/>
  <c r="Z7" i="15"/>
  <c r="AA6" i="15"/>
  <c r="AA5" i="15"/>
  <c r="BN9" i="16" l="1"/>
  <c r="BN8" i="16" s="1"/>
  <c r="BM6" i="16"/>
  <c r="Y7" i="15"/>
  <c r="Z5" i="15"/>
  <c r="Z6" i="15"/>
  <c r="BJ5" i="15"/>
  <c r="BJ6" i="15"/>
  <c r="BK7" i="15"/>
  <c r="BJ13" i="15"/>
  <c r="BO9" i="16" l="1"/>
  <c r="BO8" i="16" s="1"/>
  <c r="BN6" i="16"/>
  <c r="BK5" i="15"/>
  <c r="BK6" i="15"/>
  <c r="BL7" i="15"/>
  <c r="BK13" i="15"/>
  <c r="X7" i="15"/>
  <c r="Y5" i="15"/>
  <c r="Y6" i="15"/>
  <c r="BP9" i="16" l="1"/>
  <c r="BP8" i="16" s="1"/>
  <c r="BO6" i="16"/>
  <c r="BL6" i="15"/>
  <c r="BL5" i="15"/>
  <c r="BL13" i="15"/>
  <c r="BM7" i="15"/>
  <c r="W7" i="15"/>
  <c r="X6" i="15"/>
  <c r="X5" i="15"/>
  <c r="BQ9" i="16" l="1"/>
  <c r="BQ8" i="16" s="1"/>
  <c r="BP6" i="16"/>
  <c r="V7" i="15"/>
  <c r="W5" i="15"/>
  <c r="W6" i="15"/>
  <c r="BM6" i="15"/>
  <c r="BM5" i="15"/>
  <c r="BM13" i="15"/>
  <c r="BN7" i="15"/>
  <c r="BR9" i="16" l="1"/>
  <c r="BR8" i="16" s="1"/>
  <c r="BQ6" i="16"/>
  <c r="BN5" i="15"/>
  <c r="BN6" i="15"/>
  <c r="BO7" i="15"/>
  <c r="BN13" i="15"/>
  <c r="U7" i="15"/>
  <c r="V5" i="15"/>
  <c r="V6" i="15"/>
  <c r="BS9" i="16" l="1"/>
  <c r="BS8" i="16" s="1"/>
  <c r="BR6" i="16"/>
  <c r="BO5" i="15"/>
  <c r="BO6" i="15"/>
  <c r="BP7" i="15"/>
  <c r="BO13" i="15"/>
  <c r="T7" i="15"/>
  <c r="U5" i="15"/>
  <c r="U6" i="15"/>
  <c r="BT9" i="16" l="1"/>
  <c r="BT8" i="16" s="1"/>
  <c r="BS6" i="16"/>
  <c r="BP6" i="15"/>
  <c r="BP5" i="15"/>
  <c r="BP13" i="15"/>
  <c r="BQ7" i="15"/>
  <c r="S7" i="15"/>
  <c r="T5" i="15"/>
  <c r="T6" i="15"/>
  <c r="BU9" i="16" l="1"/>
  <c r="BU8" i="16" s="1"/>
  <c r="BT6" i="16"/>
  <c r="BQ6" i="15"/>
  <c r="BQ5" i="15"/>
  <c r="BR7" i="15"/>
  <c r="BQ13" i="15"/>
  <c r="R7" i="15"/>
  <c r="S6" i="15"/>
  <c r="S5" i="15"/>
  <c r="BV9" i="16" l="1"/>
  <c r="BV8" i="16" s="1"/>
  <c r="BU6" i="16"/>
  <c r="BR5" i="15"/>
  <c r="BR6" i="15"/>
  <c r="BR13" i="15"/>
  <c r="BS7" i="15"/>
  <c r="Q7" i="15"/>
  <c r="R5" i="15"/>
  <c r="R6" i="15"/>
  <c r="BW9" i="16" l="1"/>
  <c r="BW8" i="16" s="1"/>
  <c r="BV6" i="16"/>
  <c r="BS5" i="15"/>
  <c r="BS6" i="15"/>
  <c r="BT7" i="15"/>
  <c r="BS13" i="15"/>
  <c r="P7" i="15"/>
  <c r="Q5" i="15"/>
  <c r="Q6" i="15"/>
  <c r="BX9" i="16" l="1"/>
  <c r="BX8" i="16" s="1"/>
  <c r="BW6" i="16"/>
  <c r="BT6" i="15"/>
  <c r="BT5" i="15"/>
  <c r="BT13" i="15"/>
  <c r="BU7" i="15"/>
  <c r="O7" i="15"/>
  <c r="P6" i="15"/>
  <c r="P5" i="15"/>
  <c r="BY9" i="16" l="1"/>
  <c r="BY8" i="16" s="1"/>
  <c r="BX6" i="16"/>
  <c r="BU6" i="15"/>
  <c r="BU5" i="15"/>
  <c r="BU13" i="15"/>
  <c r="BV7" i="15"/>
  <c r="N7" i="15"/>
  <c r="O5" i="15"/>
  <c r="O6" i="15"/>
  <c r="BZ9" i="16" l="1"/>
  <c r="BZ8" i="16" s="1"/>
  <c r="BY6" i="16"/>
  <c r="BV5" i="15"/>
  <c r="BV6" i="15"/>
  <c r="BW7" i="15"/>
  <c r="BV13" i="15"/>
  <c r="M7" i="15"/>
  <c r="N5" i="15"/>
  <c r="N6" i="15"/>
  <c r="CA9" i="16" l="1"/>
  <c r="CA8" i="16" s="1"/>
  <c r="BZ6" i="16"/>
  <c r="BW6" i="15"/>
  <c r="BW5" i="15"/>
  <c r="BW13" i="15"/>
  <c r="BX7" i="15"/>
  <c r="L7" i="15"/>
  <c r="M5" i="15"/>
  <c r="M6" i="15"/>
  <c r="CB9" i="16" l="1"/>
  <c r="CB8" i="16" s="1"/>
  <c r="CA6" i="16"/>
  <c r="BX6" i="15"/>
  <c r="BX5" i="15"/>
  <c r="BX13" i="15"/>
  <c r="BY7" i="15"/>
  <c r="K7" i="15"/>
  <c r="L5" i="15"/>
  <c r="L6" i="15"/>
  <c r="CC9" i="16" l="1"/>
  <c r="CC8" i="16" s="1"/>
  <c r="CB6" i="16"/>
  <c r="BY6" i="15"/>
  <c r="BY5" i="15"/>
  <c r="BZ7" i="15"/>
  <c r="BY13" i="15"/>
  <c r="J7" i="15"/>
  <c r="K5" i="15"/>
  <c r="K6" i="15"/>
  <c r="CD9" i="16" l="1"/>
  <c r="CD8" i="16" s="1"/>
  <c r="CC6" i="16"/>
  <c r="BZ5" i="15"/>
  <c r="BZ6" i="15"/>
  <c r="CA7" i="15"/>
  <c r="BZ13" i="15"/>
  <c r="I7" i="15"/>
  <c r="J5" i="15"/>
  <c r="J6" i="15"/>
  <c r="CE9" i="16" l="1"/>
  <c r="CE8" i="16" s="1"/>
  <c r="CD6" i="16"/>
  <c r="CA6" i="15"/>
  <c r="CA5" i="15"/>
  <c r="CA13" i="15"/>
  <c r="CB7" i="15"/>
  <c r="H7" i="15"/>
  <c r="I5" i="15"/>
  <c r="I6" i="15"/>
  <c r="CF9" i="16" l="1"/>
  <c r="CF8" i="16" s="1"/>
  <c r="CE6" i="16"/>
  <c r="CB6" i="15"/>
  <c r="CB5" i="15"/>
  <c r="CC7" i="15"/>
  <c r="CB13" i="15"/>
  <c r="H6" i="15"/>
  <c r="H5" i="15"/>
  <c r="CG9" i="16" l="1"/>
  <c r="CG8" i="16" s="1"/>
  <c r="CF6" i="16"/>
  <c r="CC6" i="15"/>
  <c r="CC5" i="15"/>
  <c r="CD7" i="15"/>
  <c r="CC13" i="15"/>
  <c r="CH9" i="16" l="1"/>
  <c r="CH8" i="16" s="1"/>
  <c r="CG6" i="16"/>
  <c r="CD5" i="15"/>
  <c r="CD6" i="15"/>
  <c r="CE7" i="15"/>
  <c r="CD13" i="15"/>
  <c r="CI9" i="16" l="1"/>
  <c r="CI8" i="16" s="1"/>
  <c r="CH6" i="16"/>
  <c r="CE5" i="15"/>
  <c r="CE6" i="15"/>
  <c r="CF7" i="15"/>
  <c r="CE13" i="15"/>
  <c r="CJ9" i="16" l="1"/>
  <c r="CJ8" i="16" s="1"/>
  <c r="CI6" i="16"/>
  <c r="CF6" i="15"/>
  <c r="CF5" i="15"/>
  <c r="CG7" i="15"/>
  <c r="CF13" i="15"/>
  <c r="CK9" i="16" l="1"/>
  <c r="CK8" i="16" s="1"/>
  <c r="CJ6" i="16"/>
  <c r="CG6" i="15"/>
  <c r="CG5" i="15"/>
  <c r="CH7" i="15"/>
  <c r="CG13" i="15"/>
  <c r="CL9" i="16" l="1"/>
  <c r="CL8" i="16" s="1"/>
  <c r="CK6" i="16"/>
  <c r="CH5" i="15"/>
  <c r="CH6" i="15"/>
  <c r="CI7" i="15"/>
  <c r="CH13" i="15"/>
  <c r="CM9" i="16" l="1"/>
  <c r="CM8" i="16" s="1"/>
  <c r="CL6" i="16"/>
  <c r="CI5" i="15"/>
  <c r="CI6" i="15"/>
  <c r="CJ7" i="15"/>
  <c r="CI13" i="15"/>
  <c r="CN9" i="16" l="1"/>
  <c r="CN8" i="16" s="1"/>
  <c r="CM6" i="16"/>
  <c r="CJ6" i="15"/>
  <c r="CJ5" i="15"/>
  <c r="CK7" i="15"/>
  <c r="CJ13" i="15"/>
  <c r="CO9" i="16" l="1"/>
  <c r="CO8" i="16" s="1"/>
  <c r="CN6" i="16"/>
  <c r="CK6" i="15"/>
  <c r="CK5" i="15"/>
  <c r="CL7" i="15"/>
  <c r="CK13" i="15"/>
  <c r="CP9" i="16" l="1"/>
  <c r="CP8" i="16" s="1"/>
  <c r="CO6" i="16"/>
  <c r="CL5" i="15"/>
  <c r="CL6" i="15"/>
  <c r="CM7" i="15"/>
  <c r="CL13" i="15"/>
  <c r="CQ9" i="16" l="1"/>
  <c r="CQ8" i="16" s="1"/>
  <c r="CP6" i="16"/>
  <c r="CM6" i="15"/>
  <c r="CM5" i="15"/>
  <c r="CN7" i="15"/>
  <c r="CM13" i="15"/>
  <c r="CR9" i="16" l="1"/>
  <c r="CR8" i="16" s="1"/>
  <c r="CQ6" i="16"/>
  <c r="CN6" i="15"/>
  <c r="CN5" i="15"/>
  <c r="CN13" i="15"/>
  <c r="CO7" i="15"/>
  <c r="CS9" i="16" l="1"/>
  <c r="CS8" i="16" s="1"/>
  <c r="CR6" i="16"/>
  <c r="CO6" i="15"/>
  <c r="CO5" i="15"/>
  <c r="CO13" i="15"/>
  <c r="CP7" i="15"/>
  <c r="CT9" i="16" l="1"/>
  <c r="CT8" i="16" s="1"/>
  <c r="CS6" i="16"/>
  <c r="CP5" i="15"/>
  <c r="CP6" i="15"/>
  <c r="CP13" i="15"/>
  <c r="CQ7" i="15"/>
  <c r="CU9" i="16" l="1"/>
  <c r="CU8" i="16" s="1"/>
  <c r="CT6" i="16"/>
  <c r="CQ5" i="15"/>
  <c r="CQ6" i="15"/>
  <c r="CR7" i="15"/>
  <c r="CQ13" i="15"/>
  <c r="CV9" i="16" l="1"/>
  <c r="CV8" i="16" s="1"/>
  <c r="CU6" i="16"/>
  <c r="CR6" i="15"/>
  <c r="CR5" i="15"/>
  <c r="CR13" i="15"/>
  <c r="CS7" i="15"/>
  <c r="CW9" i="16" l="1"/>
  <c r="CW8" i="16" s="1"/>
  <c r="CV6" i="16"/>
  <c r="CS6" i="15"/>
  <c r="CS5" i="15"/>
  <c r="CT7" i="15"/>
  <c r="CS13" i="15"/>
  <c r="CX9" i="16" l="1"/>
  <c r="CX8" i="16" s="1"/>
  <c r="CW6" i="16"/>
  <c r="CT5" i="15"/>
  <c r="CT6" i="15"/>
  <c r="CT13" i="15"/>
  <c r="CU7" i="15"/>
  <c r="CY9" i="16" l="1"/>
  <c r="CY8" i="16" s="1"/>
  <c r="CX6" i="16"/>
  <c r="CU5" i="15"/>
  <c r="CU6" i="15"/>
  <c r="CU13" i="15"/>
  <c r="CV7" i="15"/>
  <c r="CZ9" i="16" l="1"/>
  <c r="CZ8" i="16" s="1"/>
  <c r="CY6" i="16"/>
  <c r="CV6" i="15"/>
  <c r="CV5" i="15"/>
  <c r="CV13" i="15"/>
  <c r="CW7" i="15"/>
  <c r="DA9" i="16" l="1"/>
  <c r="DA8" i="16" s="1"/>
  <c r="CZ6" i="16"/>
  <c r="CW6" i="15"/>
  <c r="CW5" i="15"/>
  <c r="CW13" i="15"/>
  <c r="CX7" i="15"/>
  <c r="DB9" i="16" l="1"/>
  <c r="DB8" i="16" s="1"/>
  <c r="DA6" i="16"/>
  <c r="CX5" i="15"/>
  <c r="CX6" i="15"/>
  <c r="CY7" i="15"/>
  <c r="CX13" i="15"/>
  <c r="DC9" i="16" l="1"/>
  <c r="DC8" i="16" s="1"/>
  <c r="DB6" i="16"/>
  <c r="CY6" i="15"/>
  <c r="CY5" i="15"/>
  <c r="CZ7" i="15"/>
  <c r="CY13" i="15"/>
  <c r="DD9" i="16" l="1"/>
  <c r="DD8" i="16" s="1"/>
  <c r="DC6" i="16"/>
  <c r="CZ6" i="15"/>
  <c r="CZ5" i="15"/>
  <c r="DA7" i="15"/>
  <c r="CZ13" i="15"/>
  <c r="DE9" i="16" l="1"/>
  <c r="DE8" i="16" s="1"/>
  <c r="DD6" i="16"/>
  <c r="DA6" i="15"/>
  <c r="DA5" i="15"/>
  <c r="DA13" i="15"/>
  <c r="DB7" i="15"/>
  <c r="DF9" i="16" l="1"/>
  <c r="DF8" i="16" s="1"/>
  <c r="DE6" i="16"/>
  <c r="DB5" i="15"/>
  <c r="DB6" i="15"/>
  <c r="DB13" i="15"/>
  <c r="DC7" i="15"/>
  <c r="S88" i="2"/>
  <c r="S91" i="2"/>
  <c r="S96" i="2"/>
  <c r="S100" i="2"/>
  <c r="DG9" i="16" l="1"/>
  <c r="DG8" i="16" s="1"/>
  <c r="DF6" i="16"/>
  <c r="DC6" i="15"/>
  <c r="DC5" i="15"/>
  <c r="DD7" i="15"/>
  <c r="DC13" i="15"/>
  <c r="I85" i="11"/>
  <c r="I64" i="2" s="1"/>
  <c r="I69" i="11"/>
  <c r="I63" i="2" s="1"/>
  <c r="S99" i="2"/>
  <c r="S105" i="2" s="1"/>
  <c r="I62" i="2" l="1"/>
  <c r="I73" i="2" s="1"/>
  <c r="I79" i="2" s="1"/>
  <c r="I81" i="2" s="1"/>
  <c r="DH9" i="16"/>
  <c r="DH8" i="16" s="1"/>
  <c r="DG6" i="16"/>
  <c r="DD6" i="15"/>
  <c r="DD5" i="15"/>
  <c r="DE7" i="15"/>
  <c r="DD13" i="15"/>
  <c r="W50" i="2"/>
  <c r="W43" i="2"/>
  <c r="W40" i="2"/>
  <c r="H85" i="11"/>
  <c r="W54" i="2"/>
  <c r="W52" i="2"/>
  <c r="W49" i="2"/>
  <c r="W46" i="2"/>
  <c r="W42" i="2"/>
  <c r="W41" i="2"/>
  <c r="O61" i="14"/>
  <c r="O60" i="14"/>
  <c r="O59" i="14"/>
  <c r="N59" i="14"/>
  <c r="M59" i="14"/>
  <c r="L59" i="14"/>
  <c r="O58" i="14"/>
  <c r="N58" i="14"/>
  <c r="M58" i="14"/>
  <c r="L58" i="14"/>
  <c r="K58" i="14"/>
  <c r="O57" i="14"/>
  <c r="N57" i="14"/>
  <c r="M57" i="14"/>
  <c r="L57" i="14"/>
  <c r="K57" i="14"/>
  <c r="O56" i="14"/>
  <c r="N56" i="14"/>
  <c r="M56" i="14"/>
  <c r="L56" i="14"/>
  <c r="K56" i="14"/>
  <c r="J56" i="14"/>
  <c r="O55" i="14"/>
  <c r="N55" i="14"/>
  <c r="M55" i="14"/>
  <c r="L55" i="14"/>
  <c r="K55" i="14"/>
  <c r="J55" i="14"/>
  <c r="O54" i="14"/>
  <c r="N54" i="14"/>
  <c r="M54" i="14"/>
  <c r="L54" i="14"/>
  <c r="K54" i="14"/>
  <c r="J54" i="14"/>
  <c r="I54" i="14"/>
  <c r="O53" i="14"/>
  <c r="N53" i="14"/>
  <c r="M53" i="14"/>
  <c r="L53" i="14"/>
  <c r="K53" i="14"/>
  <c r="J53" i="14"/>
  <c r="I53" i="14"/>
  <c r="O52" i="14"/>
  <c r="N52" i="14"/>
  <c r="M52" i="14"/>
  <c r="L52" i="14"/>
  <c r="K52" i="14"/>
  <c r="J52" i="14"/>
  <c r="I52" i="14"/>
  <c r="O51" i="14"/>
  <c r="N51" i="14"/>
  <c r="M51" i="14"/>
  <c r="L51" i="14"/>
  <c r="K51" i="14"/>
  <c r="J51" i="14"/>
  <c r="I51" i="14"/>
  <c r="O50" i="14"/>
  <c r="N50" i="14"/>
  <c r="M50" i="14"/>
  <c r="L50" i="14"/>
  <c r="K50" i="14"/>
  <c r="J50" i="14"/>
  <c r="I50" i="14"/>
  <c r="O49" i="14"/>
  <c r="N49" i="14"/>
  <c r="M49" i="14"/>
  <c r="L49" i="14"/>
  <c r="K49" i="14"/>
  <c r="J49" i="14"/>
  <c r="I49" i="14"/>
  <c r="O48" i="14"/>
  <c r="N48" i="14"/>
  <c r="M48" i="14"/>
  <c r="L48" i="14"/>
  <c r="K48" i="14"/>
  <c r="J48" i="14"/>
  <c r="I48" i="14"/>
  <c r="CV28" i="15" l="1"/>
  <c r="CT28" i="15"/>
  <c r="CO28" i="15"/>
  <c r="CQ28" i="15"/>
  <c r="CS28" i="15"/>
  <c r="CP28" i="15"/>
  <c r="CW28" i="15"/>
  <c r="CN28" i="15"/>
  <c r="CR28" i="15"/>
  <c r="CU28" i="15"/>
  <c r="CX28" i="15"/>
  <c r="CY28" i="15"/>
  <c r="DH28" i="15"/>
  <c r="DJ28" i="15"/>
  <c r="DC28" i="15"/>
  <c r="DE28" i="15"/>
  <c r="DB28" i="15"/>
  <c r="DG28" i="15"/>
  <c r="DA28" i="15"/>
  <c r="CZ28" i="15"/>
  <c r="DD28" i="15"/>
  <c r="DI28" i="15"/>
  <c r="DF28" i="15"/>
  <c r="DK28" i="15"/>
  <c r="DI9" i="16"/>
  <c r="DI8" i="16" s="1"/>
  <c r="DH6" i="16"/>
  <c r="DE6" i="15"/>
  <c r="DE5" i="15"/>
  <c r="DE13" i="15"/>
  <c r="DF7" i="15"/>
  <c r="H69" i="11"/>
  <c r="H63" i="2" s="1"/>
  <c r="S109" i="2"/>
  <c r="S108" i="2"/>
  <c r="H64" i="2"/>
  <c r="U64" i="2" s="1"/>
  <c r="W56" i="2"/>
  <c r="W44" i="2"/>
  <c r="W45" i="2"/>
  <c r="W48" i="2"/>
  <c r="W51" i="2"/>
  <c r="S97" i="11"/>
  <c r="W63" i="2" l="1"/>
  <c r="U63" i="2"/>
  <c r="W38" i="2"/>
  <c r="W64" i="2"/>
  <c r="W37" i="2"/>
  <c r="H62" i="2"/>
  <c r="U62" i="2" s="1"/>
  <c r="DJ9" i="16"/>
  <c r="DJ8" i="16" s="1"/>
  <c r="DI6" i="16"/>
  <c r="DF5" i="15"/>
  <c r="DF6" i="15"/>
  <c r="DF13" i="15"/>
  <c r="DG7" i="15"/>
  <c r="W39" i="2"/>
  <c r="BD8" i="15" l="1"/>
  <c r="BD10" i="15" s="1"/>
  <c r="BH8" i="15"/>
  <c r="BH10" i="15" s="1"/>
  <c r="BL8" i="15"/>
  <c r="BL10" i="15" s="1"/>
  <c r="BP8" i="15"/>
  <c r="BP10" i="15" s="1"/>
  <c r="BT8" i="15"/>
  <c r="BT10" i="15" s="1"/>
  <c r="BX8" i="15"/>
  <c r="BX10" i="15" s="1"/>
  <c r="CB8" i="15"/>
  <c r="CB10" i="15" s="1"/>
  <c r="CF8" i="15"/>
  <c r="CF10" i="15" s="1"/>
  <c r="CJ8" i="15"/>
  <c r="CJ10" i="15" s="1"/>
  <c r="CN8" i="15"/>
  <c r="CN10" i="15" s="1"/>
  <c r="CR8" i="15"/>
  <c r="CR10" i="15" s="1"/>
  <c r="BE8" i="15"/>
  <c r="BE10" i="15" s="1"/>
  <c r="BI8" i="15"/>
  <c r="BI10" i="15" s="1"/>
  <c r="BQ8" i="15"/>
  <c r="BQ10" i="15" s="1"/>
  <c r="BU8" i="15"/>
  <c r="BU10" i="15" s="1"/>
  <c r="BY8" i="15"/>
  <c r="BY10" i="15" s="1"/>
  <c r="CC8" i="15"/>
  <c r="CC10" i="15" s="1"/>
  <c r="CG8" i="15"/>
  <c r="CG10" i="15" s="1"/>
  <c r="CK8" i="15"/>
  <c r="CK10" i="15" s="1"/>
  <c r="CO8" i="15"/>
  <c r="CO10" i="15" s="1"/>
  <c r="CS8" i="15"/>
  <c r="CS10" i="15" s="1"/>
  <c r="BF8" i="15"/>
  <c r="BF10" i="15" s="1"/>
  <c r="BJ8" i="15"/>
  <c r="BJ10" i="15" s="1"/>
  <c r="BN8" i="15"/>
  <c r="BN10" i="15" s="1"/>
  <c r="BR8" i="15"/>
  <c r="BR10" i="15" s="1"/>
  <c r="BV8" i="15"/>
  <c r="BV10" i="15" s="1"/>
  <c r="BZ8" i="15"/>
  <c r="BZ10" i="15" s="1"/>
  <c r="CD8" i="15"/>
  <c r="CD10" i="15" s="1"/>
  <c r="CH8" i="15"/>
  <c r="CH10" i="15" s="1"/>
  <c r="CL8" i="15"/>
  <c r="CL10" i="15" s="1"/>
  <c r="CP8" i="15"/>
  <c r="CP10" i="15" s="1"/>
  <c r="CT8" i="15"/>
  <c r="CT10" i="15" s="1"/>
  <c r="DO8" i="15"/>
  <c r="DO10" i="15" s="1"/>
  <c r="DS8" i="15"/>
  <c r="DS10" i="15" s="1"/>
  <c r="BG8" i="15"/>
  <c r="BG10" i="15" s="1"/>
  <c r="BK8" i="15"/>
  <c r="BK10" i="15" s="1"/>
  <c r="BO8" i="15"/>
  <c r="BO10" i="15" s="1"/>
  <c r="BS8" i="15"/>
  <c r="BS10" i="15" s="1"/>
  <c r="BW8" i="15"/>
  <c r="BW10" i="15" s="1"/>
  <c r="CA8" i="15"/>
  <c r="CA10" i="15" s="1"/>
  <c r="CE8" i="15"/>
  <c r="CE10" i="15" s="1"/>
  <c r="CI8" i="15"/>
  <c r="CI10" i="15" s="1"/>
  <c r="CM8" i="15"/>
  <c r="CM10" i="15" s="1"/>
  <c r="CQ8" i="15"/>
  <c r="CQ10" i="15" s="1"/>
  <c r="W62" i="2"/>
  <c r="W36" i="2"/>
  <c r="DK9" i="16"/>
  <c r="DK8" i="16" s="1"/>
  <c r="DJ6" i="16"/>
  <c r="DG5" i="15"/>
  <c r="DG6" i="15"/>
  <c r="DH7" i="15"/>
  <c r="DG13" i="15"/>
  <c r="H73" i="2"/>
  <c r="W73" i="2" l="1"/>
  <c r="U73" i="2"/>
  <c r="DC8" i="15"/>
  <c r="DC10" i="15" s="1"/>
  <c r="DE8" i="15"/>
  <c r="DE10" i="15" s="1"/>
  <c r="DL8" i="15"/>
  <c r="DL10" i="15" s="1"/>
  <c r="DQ8" i="15"/>
  <c r="DQ10" i="15" s="1"/>
  <c r="DI8" i="15"/>
  <c r="DI10" i="15" s="1"/>
  <c r="CW8" i="15"/>
  <c r="CW10" i="15" s="1"/>
  <c r="CU8" i="15"/>
  <c r="CU10" i="15" s="1"/>
  <c r="DW8" i="15"/>
  <c r="DW10" i="15" s="1"/>
  <c r="DK8" i="15"/>
  <c r="DK10" i="15" s="1"/>
  <c r="DJ8" i="15"/>
  <c r="DJ10" i="15" s="1"/>
  <c r="DG8" i="15"/>
  <c r="DG10" i="15" s="1"/>
  <c r="DV8" i="15"/>
  <c r="DV10" i="15" s="1"/>
  <c r="DF8" i="15"/>
  <c r="DF10" i="15" s="1"/>
  <c r="DB8" i="15"/>
  <c r="DB10" i="15" s="1"/>
  <c r="CV8" i="15"/>
  <c r="CV10" i="15" s="1"/>
  <c r="DR8" i="15"/>
  <c r="DR10" i="15" s="1"/>
  <c r="CY8" i="15"/>
  <c r="CY10" i="15" s="1"/>
  <c r="CX8" i="15"/>
  <c r="CX10" i="15" s="1"/>
  <c r="DN8" i="15"/>
  <c r="DN10" i="15" s="1"/>
  <c r="DL9" i="16"/>
  <c r="DL8" i="16" s="1"/>
  <c r="DK6" i="16"/>
  <c r="DH6" i="15"/>
  <c r="DH5" i="15"/>
  <c r="DI7" i="15"/>
  <c r="DH13" i="15"/>
  <c r="H79" i="2"/>
  <c r="U79" i="2" s="1"/>
  <c r="W47" i="2"/>
  <c r="W133" i="2"/>
  <c r="W132" i="2"/>
  <c r="Q109" i="2"/>
  <c r="P109" i="2"/>
  <c r="M109" i="2"/>
  <c r="L109" i="2"/>
  <c r="I109" i="2"/>
  <c r="H109" i="2"/>
  <c r="Q96" i="2"/>
  <c r="M96" i="2"/>
  <c r="I96" i="2"/>
  <c r="M91" i="2"/>
  <c r="DY8" i="15" l="1"/>
  <c r="DY10" i="15" s="1"/>
  <c r="DU8" i="15"/>
  <c r="DU10" i="15" s="1"/>
  <c r="DA8" i="15"/>
  <c r="DA10" i="15" s="1"/>
  <c r="DX8" i="15"/>
  <c r="DX10" i="15" s="1"/>
  <c r="DH8" i="15"/>
  <c r="DH10" i="15" s="1"/>
  <c r="DM8" i="15"/>
  <c r="DM10" i="15" s="1"/>
  <c r="DT8" i="15"/>
  <c r="DT10" i="15" s="1"/>
  <c r="DD8" i="15"/>
  <c r="DD10" i="15" s="1"/>
  <c r="DP8" i="15"/>
  <c r="CZ8" i="15"/>
  <c r="CZ10" i="15" s="1"/>
  <c r="H81" i="2"/>
  <c r="W79" i="2"/>
  <c r="W53" i="2"/>
  <c r="W55" i="2"/>
  <c r="DM9" i="16"/>
  <c r="DM8" i="16" s="1"/>
  <c r="DL6" i="16"/>
  <c r="DI6" i="15"/>
  <c r="DI5" i="15"/>
  <c r="DI13" i="15"/>
  <c r="DJ7" i="15"/>
  <c r="K100" i="2"/>
  <c r="Q97" i="11"/>
  <c r="L91" i="2"/>
  <c r="H96" i="2"/>
  <c r="L96" i="2"/>
  <c r="P96" i="2"/>
  <c r="I97" i="11"/>
  <c r="M97" i="11"/>
  <c r="K97" i="11"/>
  <c r="L97" i="11"/>
  <c r="J100" i="2"/>
  <c r="K96" i="2"/>
  <c r="O96" i="2"/>
  <c r="N96" i="2"/>
  <c r="W98" i="2"/>
  <c r="O97" i="11"/>
  <c r="H97" i="11"/>
  <c r="H88" i="2" s="1"/>
  <c r="P97" i="11"/>
  <c r="R109" i="2"/>
  <c r="H91" i="2"/>
  <c r="P91" i="2"/>
  <c r="J96" i="2"/>
  <c r="H100" i="2"/>
  <c r="L100" i="2"/>
  <c r="P100" i="2"/>
  <c r="N100" i="2"/>
  <c r="K88" i="2"/>
  <c r="R91" i="2"/>
  <c r="I91" i="2"/>
  <c r="Q91" i="2"/>
  <c r="I100" i="2"/>
  <c r="M100" i="2"/>
  <c r="Q100" i="2"/>
  <c r="O100" i="2"/>
  <c r="Q88" i="2"/>
  <c r="J91" i="2"/>
  <c r="N91" i="2"/>
  <c r="J109" i="2"/>
  <c r="N109" i="2"/>
  <c r="J97" i="11"/>
  <c r="N97" i="11"/>
  <c r="K91" i="2"/>
  <c r="O91" i="2"/>
  <c r="K109" i="2"/>
  <c r="O109" i="2"/>
  <c r="W97" i="2"/>
  <c r="R100" i="2"/>
  <c r="R96" i="2"/>
  <c r="R97" i="11"/>
  <c r="W81" i="2" l="1"/>
  <c r="U81" i="2"/>
  <c r="DN9" i="16"/>
  <c r="DN8" i="16" s="1"/>
  <c r="DM6" i="16"/>
  <c r="DJ5" i="15"/>
  <c r="DJ6" i="15"/>
  <c r="DK7" i="15"/>
  <c r="DJ13" i="15"/>
  <c r="L88" i="2"/>
  <c r="L99" i="2" s="1"/>
  <c r="L105" i="2" s="1"/>
  <c r="L108" i="2" s="1"/>
  <c r="I88" i="2"/>
  <c r="I99" i="2" s="1"/>
  <c r="I105" i="2" s="1"/>
  <c r="I108" i="2" s="1"/>
  <c r="N88" i="2"/>
  <c r="N99" i="2" s="1"/>
  <c r="N105" i="2" s="1"/>
  <c r="N108" i="2" s="1"/>
  <c r="P88" i="2"/>
  <c r="P99" i="2" s="1"/>
  <c r="P105" i="2" s="1"/>
  <c r="P108" i="2" s="1"/>
  <c r="J88" i="2"/>
  <c r="J99" i="2" s="1"/>
  <c r="J105" i="2" s="1"/>
  <c r="J108" i="2" s="1"/>
  <c r="M88" i="2"/>
  <c r="M99" i="2" s="1"/>
  <c r="M105" i="2" s="1"/>
  <c r="M108" i="2" s="1"/>
  <c r="H99" i="2"/>
  <c r="H105" i="2" s="1"/>
  <c r="H108" i="2" s="1"/>
  <c r="O88" i="2"/>
  <c r="O99" i="2" s="1"/>
  <c r="O105" i="2" s="1"/>
  <c r="O108" i="2" s="1"/>
  <c r="Q99" i="2"/>
  <c r="Q105" i="2" s="1"/>
  <c r="Q108" i="2" s="1"/>
  <c r="K99" i="2"/>
  <c r="K105" i="2" s="1"/>
  <c r="K108" i="2" s="1"/>
  <c r="W109" i="2"/>
  <c r="R88" i="2"/>
  <c r="R99" i="2" s="1"/>
  <c r="R105" i="2" s="1"/>
  <c r="R108" i="2" s="1"/>
  <c r="W107" i="2"/>
  <c r="H66" i="4"/>
  <c r="E10" i="4" s="1"/>
  <c r="EC8" i="15" l="1"/>
  <c r="DO9" i="16"/>
  <c r="DO8" i="16" s="1"/>
  <c r="DN6" i="16"/>
  <c r="DL7" i="15"/>
  <c r="DK5" i="15"/>
  <c r="DK6" i="15"/>
  <c r="DK13" i="15"/>
  <c r="W108" i="2"/>
  <c r="F10" i="4" l="1"/>
  <c r="EC10" i="15"/>
  <c r="DP9" i="16"/>
  <c r="DO6" i="16"/>
  <c r="DM7" i="15"/>
  <c r="DL6" i="15"/>
  <c r="DL5" i="15"/>
  <c r="DL13" i="15"/>
  <c r="W104" i="2"/>
  <c r="W92" i="2"/>
  <c r="W102" i="2"/>
  <c r="W103" i="2"/>
  <c r="W94" i="2"/>
  <c r="W93" i="2"/>
  <c r="W237" i="2"/>
  <c r="W231" i="2"/>
  <c r="DQ9" i="16" l="1"/>
  <c r="DQ6" i="16" s="1"/>
  <c r="DP8" i="16"/>
  <c r="DP6" i="16"/>
  <c r="DN7" i="15"/>
  <c r="DM6" i="15"/>
  <c r="DM5" i="15"/>
  <c r="DM13" i="15"/>
  <c r="W91" i="2"/>
  <c r="W96" i="2"/>
  <c r="W100" i="2"/>
  <c r="W106" i="2"/>
  <c r="W90" i="2"/>
  <c r="W95" i="2"/>
  <c r="W101" i="2"/>
  <c r="DR9" i="16" l="1"/>
  <c r="DQ8" i="16"/>
  <c r="DO7" i="15"/>
  <c r="DN5" i="15"/>
  <c r="DN6" i="15"/>
  <c r="DN13" i="15"/>
  <c r="W89" i="2"/>
  <c r="DP7" i="15" l="1"/>
  <c r="DQ7" i="15" s="1"/>
  <c r="DR7" i="15" s="1"/>
  <c r="DS7" i="15" s="1"/>
  <c r="DT7" i="15" s="1"/>
  <c r="DU7" i="15" s="1"/>
  <c r="DV7" i="15" s="1"/>
  <c r="DW7" i="15" s="1"/>
  <c r="DX7" i="15" s="1"/>
  <c r="DY7" i="15" s="1"/>
  <c r="DZ7" i="15" s="1"/>
  <c r="EA7" i="15" s="1"/>
  <c r="EB7" i="15" s="1"/>
  <c r="EC7" i="15" s="1"/>
  <c r="ED7" i="15" s="1"/>
  <c r="DS9" i="16"/>
  <c r="DR8" i="16"/>
  <c r="DR6" i="16"/>
  <c r="DS13" i="15"/>
  <c r="DR5" i="15"/>
  <c r="DR13" i="15"/>
  <c r="DQ13" i="15"/>
  <c r="DP6" i="15"/>
  <c r="DP13" i="15"/>
  <c r="DP5" i="15"/>
  <c r="DO13" i="15"/>
  <c r="DO5" i="15"/>
  <c r="DO6" i="15"/>
  <c r="W88" i="2"/>
  <c r="DS5" i="15" l="1"/>
  <c r="DT13" i="15"/>
  <c r="DU5" i="15"/>
  <c r="DU6" i="15"/>
  <c r="DV5" i="15"/>
  <c r="DQ6" i="15"/>
  <c r="DV13" i="15"/>
  <c r="DQ5" i="15"/>
  <c r="DW13" i="15"/>
  <c r="DV6" i="15"/>
  <c r="DR6" i="15"/>
  <c r="DW6" i="15"/>
  <c r="DS6" i="15"/>
  <c r="DW5" i="15"/>
  <c r="DT5" i="15"/>
  <c r="DT6" i="15"/>
  <c r="DU13" i="15"/>
  <c r="EE7" i="15"/>
  <c r="DT9" i="16"/>
  <c r="DS8" i="16"/>
  <c r="DS6" i="16"/>
  <c r="ED5" i="15"/>
  <c r="ED6" i="15"/>
  <c r="ED13" i="15"/>
  <c r="EC5" i="15"/>
  <c r="EC6" i="15"/>
  <c r="EC13" i="15"/>
  <c r="EB5" i="15"/>
  <c r="EB6" i="15"/>
  <c r="EB13" i="15"/>
  <c r="EA5" i="15"/>
  <c r="EA6" i="15"/>
  <c r="EA13" i="15"/>
  <c r="DZ5" i="15"/>
  <c r="DZ6" i="15"/>
  <c r="DZ13" i="15"/>
  <c r="DY5" i="15"/>
  <c r="DY6" i="15"/>
  <c r="DY13" i="15"/>
  <c r="DX6" i="15"/>
  <c r="DX13" i="15"/>
  <c r="DX5" i="15"/>
  <c r="W99" i="2"/>
  <c r="EF7" i="15" l="1"/>
  <c r="EE6" i="15"/>
  <c r="EE13" i="15"/>
  <c r="EE5" i="15"/>
  <c r="DU9" i="16"/>
  <c r="DT8" i="16"/>
  <c r="DT6" i="16"/>
  <c r="W105" i="2"/>
  <c r="S137" i="11"/>
  <c r="R137" i="11"/>
  <c r="R124" i="11"/>
  <c r="R118" i="2"/>
  <c r="S118" i="2"/>
  <c r="S125" i="2"/>
  <c r="S124" i="11"/>
  <c r="R125" i="2"/>
  <c r="EG7" i="15" l="1"/>
  <c r="EH7" i="15" s="1"/>
  <c r="EI7" i="15" s="1"/>
  <c r="EJ7" i="15" s="1"/>
  <c r="EK7" i="15" s="1"/>
  <c r="EL7" i="15" s="1"/>
  <c r="EG5" i="15"/>
  <c r="EF5" i="15"/>
  <c r="EF6" i="15"/>
  <c r="EF13" i="15"/>
  <c r="DU8" i="16"/>
  <c r="DV9" i="16"/>
  <c r="DU6" i="16"/>
  <c r="S115" i="2"/>
  <c r="S124" i="2" s="1"/>
  <c r="S130" i="2" s="1"/>
  <c r="R115" i="2"/>
  <c r="R124" i="2" s="1"/>
  <c r="R130" i="2" s="1"/>
  <c r="EG6" i="15" l="1"/>
  <c r="EM7" i="15"/>
  <c r="EG13" i="15"/>
  <c r="EH5" i="15"/>
  <c r="EQ304" i="15"/>
  <c r="EQ297" i="15"/>
  <c r="EQ305" i="15"/>
  <c r="EQ300" i="15"/>
  <c r="EQ298" i="15"/>
  <c r="EQ295" i="15"/>
  <c r="EQ302" i="15"/>
  <c r="EQ307" i="15"/>
  <c r="EQ306" i="15"/>
  <c r="EQ299" i="15"/>
  <c r="EQ308" i="15"/>
  <c r="EQ301" i="15"/>
  <c r="EQ296" i="15"/>
  <c r="EQ303" i="15"/>
  <c r="EH13" i="15"/>
  <c r="EH6" i="15"/>
  <c r="EL6" i="15"/>
  <c r="EL13" i="15"/>
  <c r="EL5" i="15"/>
  <c r="EI5" i="15"/>
  <c r="EI6" i="15"/>
  <c r="EI13" i="15"/>
  <c r="EQ7" i="15"/>
  <c r="EK13" i="15"/>
  <c r="EK6" i="15"/>
  <c r="EK5" i="15"/>
  <c r="EQ32" i="15"/>
  <c r="EQ50" i="15"/>
  <c r="EQ237" i="15"/>
  <c r="EQ240" i="15"/>
  <c r="EQ205" i="15"/>
  <c r="EQ112" i="15"/>
  <c r="EQ258" i="15"/>
  <c r="EQ30" i="15"/>
  <c r="EQ121" i="15"/>
  <c r="EQ25" i="15"/>
  <c r="EQ136" i="15"/>
  <c r="EQ185" i="15"/>
  <c r="EQ98" i="15"/>
  <c r="EQ160" i="15"/>
  <c r="EQ253" i="15"/>
  <c r="EQ51" i="15"/>
  <c r="EQ201" i="15"/>
  <c r="EQ193" i="15"/>
  <c r="EQ248" i="15"/>
  <c r="EQ96" i="15"/>
  <c r="EQ252" i="15"/>
  <c r="EQ172" i="15"/>
  <c r="EQ137" i="15"/>
  <c r="EQ26" i="15"/>
  <c r="EQ119" i="15"/>
  <c r="EQ243" i="15"/>
  <c r="EQ239" i="15"/>
  <c r="EQ225" i="15"/>
  <c r="EQ130" i="15"/>
  <c r="EQ28" i="15"/>
  <c r="EQ254" i="15"/>
  <c r="EQ217" i="15"/>
  <c r="EQ251" i="15"/>
  <c r="EQ21" i="15"/>
  <c r="EQ151" i="15"/>
  <c r="EQ74" i="15"/>
  <c r="EQ170" i="15"/>
  <c r="EQ288" i="15"/>
  <c r="EQ91" i="15"/>
  <c r="EQ139" i="15"/>
  <c r="EQ59" i="15"/>
  <c r="EQ161" i="15"/>
  <c r="EQ280" i="15"/>
  <c r="EQ71" i="15"/>
  <c r="EQ83" i="15"/>
  <c r="EQ124" i="15"/>
  <c r="EQ222" i="15"/>
  <c r="EQ167" i="15"/>
  <c r="EQ272" i="15"/>
  <c r="EQ204" i="15"/>
  <c r="EQ285" i="15"/>
  <c r="EQ173" i="15"/>
  <c r="EQ209" i="15"/>
  <c r="EQ24" i="15"/>
  <c r="EQ271" i="15"/>
  <c r="EQ218" i="15"/>
  <c r="EQ152" i="15"/>
  <c r="EQ145" i="15"/>
  <c r="EQ60" i="15"/>
  <c r="EQ142" i="15"/>
  <c r="EQ226" i="15"/>
  <c r="EQ120" i="15"/>
  <c r="EQ232" i="15"/>
  <c r="EQ33" i="15"/>
  <c r="EQ234" i="15"/>
  <c r="EQ76" i="15"/>
  <c r="EQ228" i="15"/>
  <c r="EQ34" i="15"/>
  <c r="EQ186" i="15"/>
  <c r="EQ216" i="15"/>
  <c r="EQ274" i="15"/>
  <c r="EQ190" i="15"/>
  <c r="EQ256" i="15"/>
  <c r="EQ107" i="15"/>
  <c r="EQ99" i="15"/>
  <c r="EQ116" i="15"/>
  <c r="EQ178" i="15"/>
  <c r="EQ105" i="15"/>
  <c r="EQ109" i="15"/>
  <c r="EQ203" i="15"/>
  <c r="EQ40" i="15"/>
  <c r="EQ29" i="15"/>
  <c r="EQ154" i="15"/>
  <c r="EQ263" i="15"/>
  <c r="EQ58" i="15"/>
  <c r="EQ148" i="15"/>
  <c r="EQ17" i="15"/>
  <c r="EQ289" i="15"/>
  <c r="EQ81" i="15"/>
  <c r="EQ184" i="15"/>
  <c r="EQ73" i="15"/>
  <c r="EQ44" i="15"/>
  <c r="EQ42" i="15"/>
  <c r="EQ27" i="15"/>
  <c r="EQ90" i="15"/>
  <c r="EQ259" i="15"/>
  <c r="EQ97" i="15"/>
  <c r="EQ19" i="15"/>
  <c r="EQ260" i="15"/>
  <c r="EQ22" i="15"/>
  <c r="EQ143" i="15"/>
  <c r="EQ63" i="15"/>
  <c r="EQ111" i="15"/>
  <c r="EQ95" i="15"/>
  <c r="EQ79" i="15"/>
  <c r="EQ255" i="15"/>
  <c r="EQ287" i="15"/>
  <c r="EQ75" i="15"/>
  <c r="EQ46" i="15"/>
  <c r="EQ279" i="15"/>
  <c r="EQ281" i="15"/>
  <c r="EQ129" i="15"/>
  <c r="EQ177" i="15"/>
  <c r="EQ236" i="15"/>
  <c r="EQ94" i="15"/>
  <c r="EQ131" i="15"/>
  <c r="EQ147" i="15"/>
  <c r="EQ113" i="15"/>
  <c r="EQ270" i="15"/>
  <c r="EQ110" i="15"/>
  <c r="EQ57" i="15"/>
  <c r="EQ192" i="15"/>
  <c r="EQ125" i="15"/>
  <c r="EQ156" i="15"/>
  <c r="EQ169" i="15"/>
  <c r="EQ188" i="15"/>
  <c r="EQ196" i="15"/>
  <c r="EQ206" i="15"/>
  <c r="EQ231" i="15"/>
  <c r="EQ238" i="15"/>
  <c r="EQ249" i="15"/>
  <c r="EQ235" i="15"/>
  <c r="EQ62" i="15"/>
  <c r="EQ264" i="15"/>
  <c r="EQ132" i="15"/>
  <c r="EQ141" i="15"/>
  <c r="EQ23" i="15"/>
  <c r="EQ56" i="15"/>
  <c r="EQ168" i="15"/>
  <c r="EQ273" i="15"/>
  <c r="EQ257" i="15"/>
  <c r="EQ267" i="15"/>
  <c r="EQ20" i="15"/>
  <c r="EQ275" i="15"/>
  <c r="EQ179" i="15"/>
  <c r="EQ64" i="15"/>
  <c r="EQ82" i="15"/>
  <c r="EQ183" i="15"/>
  <c r="EQ31" i="15"/>
  <c r="EQ247" i="15"/>
  <c r="EQ233" i="15"/>
  <c r="EQ282" i="15"/>
  <c r="EQ286" i="15"/>
  <c r="EQ65" i="15"/>
  <c r="EQ61" i="15"/>
  <c r="EQ67" i="15"/>
  <c r="EQ180" i="15"/>
  <c r="EQ284" i="15"/>
  <c r="EQ171" i="15"/>
  <c r="EQ189" i="15"/>
  <c r="EQ268" i="15"/>
  <c r="EQ89" i="15"/>
  <c r="EQ158" i="15"/>
  <c r="EQ265" i="15"/>
  <c r="EQ159" i="15"/>
  <c r="EQ176" i="15"/>
  <c r="EQ164" i="15"/>
  <c r="EQ77" i="15"/>
  <c r="EQ128" i="15"/>
  <c r="EQ146" i="15"/>
  <c r="EQ224" i="15"/>
  <c r="EQ84" i="15"/>
  <c r="EQ292" i="15"/>
  <c r="EQ88" i="15"/>
  <c r="EQ103" i="15"/>
  <c r="EQ290" i="15"/>
  <c r="EQ276" i="15"/>
  <c r="EQ18" i="15"/>
  <c r="EQ66" i="15"/>
  <c r="EQ242" i="15"/>
  <c r="EQ100" i="15"/>
  <c r="EQ48" i="15"/>
  <c r="EQ227" i="15"/>
  <c r="EQ175" i="15"/>
  <c r="EQ138" i="15"/>
  <c r="EQ140" i="15"/>
  <c r="EQ199" i="15"/>
  <c r="EQ241" i="15"/>
  <c r="EQ202" i="15"/>
  <c r="EQ207" i="15"/>
  <c r="EQ114" i="15"/>
  <c r="EQ187" i="15"/>
  <c r="EQ155" i="15"/>
  <c r="EQ87" i="15"/>
  <c r="EQ106" i="15"/>
  <c r="EQ266" i="15"/>
  <c r="EQ144" i="15"/>
  <c r="EQ72" i="15"/>
  <c r="EQ68" i="15"/>
  <c r="EQ92" i="15"/>
  <c r="EQ126" i="15"/>
  <c r="EQ223" i="15"/>
  <c r="EQ55" i="15"/>
  <c r="EQ127" i="15"/>
  <c r="EQ269" i="15"/>
  <c r="EQ194" i="15"/>
  <c r="EQ122" i="15"/>
  <c r="EQ195" i="15"/>
  <c r="EQ162" i="15"/>
  <c r="EQ108" i="15"/>
  <c r="EQ78" i="15"/>
  <c r="EQ283" i="15"/>
  <c r="EQ80" i="15"/>
  <c r="EQ93" i="15"/>
  <c r="EQ135" i="15"/>
  <c r="EQ157" i="15"/>
  <c r="EQ244" i="15"/>
  <c r="EQ250" i="15"/>
  <c r="EQ153" i="15"/>
  <c r="EQ174" i="15"/>
  <c r="EQ200" i="15"/>
  <c r="EQ211" i="15"/>
  <c r="EQ45" i="15"/>
  <c r="EQ123" i="15"/>
  <c r="EQ163" i="15"/>
  <c r="EQ191" i="15"/>
  <c r="EQ208" i="15"/>
  <c r="EQ210" i="15"/>
  <c r="EQ212" i="15"/>
  <c r="EQ215" i="15"/>
  <c r="EQ219" i="15"/>
  <c r="EQ220" i="15"/>
  <c r="EQ221" i="15"/>
  <c r="EQ115" i="15"/>
  <c r="EQ291" i="15"/>
  <c r="EQ41" i="15"/>
  <c r="EQ104" i="15"/>
  <c r="EJ5" i="15"/>
  <c r="EJ13" i="15"/>
  <c r="EJ6" i="15"/>
  <c r="DW9" i="16"/>
  <c r="DV8" i="16"/>
  <c r="DV6" i="16"/>
  <c r="Q118" i="2"/>
  <c r="Q137" i="11"/>
  <c r="Q124" i="11"/>
  <c r="Q125" i="2"/>
  <c r="FG271" i="15" l="1"/>
  <c r="EO250" i="15"/>
  <c r="EM13" i="15"/>
  <c r="EM5" i="15"/>
  <c r="EM6" i="15"/>
  <c r="EQ35" i="15"/>
  <c r="EO160" i="15"/>
  <c r="EO201" i="15"/>
  <c r="EO120" i="15"/>
  <c r="EO254" i="15"/>
  <c r="EO28" i="15"/>
  <c r="EO260" i="15"/>
  <c r="EO143" i="15"/>
  <c r="EO50" i="15"/>
  <c r="EO173" i="15"/>
  <c r="EO284" i="15"/>
  <c r="EO64" i="15"/>
  <c r="EO41" i="15"/>
  <c r="EO192" i="15"/>
  <c r="EO112" i="15"/>
  <c r="EO18" i="15"/>
  <c r="EO272" i="15"/>
  <c r="EO189" i="15"/>
  <c r="EO240" i="15"/>
  <c r="EO153" i="15"/>
  <c r="EO124" i="15"/>
  <c r="EO72" i="15"/>
  <c r="EO183" i="15"/>
  <c r="EO236" i="15"/>
  <c r="EO32" i="15"/>
  <c r="EO242" i="15"/>
  <c r="EO125" i="15"/>
  <c r="EO73" i="15"/>
  <c r="EO42" i="15"/>
  <c r="EO291" i="15"/>
  <c r="EO135" i="15"/>
  <c r="EO92" i="15"/>
  <c r="EO243" i="15"/>
  <c r="EO152" i="15"/>
  <c r="EO24" i="15"/>
  <c r="EO167" i="15"/>
  <c r="EO179" i="15"/>
  <c r="EO159" i="15"/>
  <c r="EO57" i="15"/>
  <c r="EO78" i="15"/>
  <c r="EO147" i="15"/>
  <c r="EO96" i="15"/>
  <c r="EO231" i="15"/>
  <c r="EO115" i="15"/>
  <c r="EO26" i="15"/>
  <c r="EO225" i="15"/>
  <c r="EO87" i="15"/>
  <c r="EO136" i="15"/>
  <c r="EO292" i="15"/>
  <c r="EO274" i="15"/>
  <c r="EO75" i="15"/>
  <c r="EO110" i="15"/>
  <c r="EO105" i="15"/>
  <c r="EO29" i="15"/>
  <c r="EO219" i="15"/>
  <c r="EO111" i="15"/>
  <c r="EO202" i="15"/>
  <c r="EO131" i="15"/>
  <c r="FR35" i="15"/>
  <c r="FQ35" i="15"/>
  <c r="EO155" i="15"/>
  <c r="EO45" i="15"/>
  <c r="EO162" i="15"/>
  <c r="EO76" i="15"/>
  <c r="EO80" i="15"/>
  <c r="EO27" i="15"/>
  <c r="EO40" i="15"/>
  <c r="EO218" i="15"/>
  <c r="EO74" i="15"/>
  <c r="EO290" i="15"/>
  <c r="EO132" i="15"/>
  <c r="EO95" i="15"/>
  <c r="EO241" i="15"/>
  <c r="EO215" i="15"/>
  <c r="EO21" i="15"/>
  <c r="EO227" i="15"/>
  <c r="EO186" i="15"/>
  <c r="EO104" i="15"/>
  <c r="EO88" i="15"/>
  <c r="EO35" i="15"/>
  <c r="EO68" i="15"/>
  <c r="EO282" i="15"/>
  <c r="EO263" i="15"/>
  <c r="EO163" i="15"/>
  <c r="EO271" i="15"/>
  <c r="EO207" i="15"/>
  <c r="EO203" i="15"/>
  <c r="FF35" i="15"/>
  <c r="FH35" i="15"/>
  <c r="FD35" i="15"/>
  <c r="FG35" i="15"/>
  <c r="FE35" i="15"/>
  <c r="EO130" i="15"/>
  <c r="EO264" i="15"/>
  <c r="EO33" i="15"/>
  <c r="EO140" i="15"/>
  <c r="EO238" i="15"/>
  <c r="EO59" i="15"/>
  <c r="EO108" i="15"/>
  <c r="EO65" i="15"/>
  <c r="EO60" i="15"/>
  <c r="EO253" i="15"/>
  <c r="EO168" i="15"/>
  <c r="EO97" i="15"/>
  <c r="EO287" i="15"/>
  <c r="EO199" i="15"/>
  <c r="EO171" i="15"/>
  <c r="EO267" i="15"/>
  <c r="EO139" i="15"/>
  <c r="EO103" i="15"/>
  <c r="EO188" i="15"/>
  <c r="EO172" i="15"/>
  <c r="EO114" i="15"/>
  <c r="EO224" i="15"/>
  <c r="EO116" i="15"/>
  <c r="EO146" i="15"/>
  <c r="EO17" i="15"/>
  <c r="EO142" i="15"/>
  <c r="EO237" i="15"/>
  <c r="EO268" i="15"/>
  <c r="EO161" i="15"/>
  <c r="EO194" i="15"/>
  <c r="EO56" i="15"/>
  <c r="EO100" i="15"/>
  <c r="EO177" i="15"/>
  <c r="EO122" i="15"/>
  <c r="EO175" i="15"/>
  <c r="EO289" i="15"/>
  <c r="EO256" i="15"/>
  <c r="EO187" i="15"/>
  <c r="EO123" i="15"/>
  <c r="EO164" i="15"/>
  <c r="EO61" i="15"/>
  <c r="EO259" i="15"/>
  <c r="EO169" i="15"/>
  <c r="EO99" i="15"/>
  <c r="EO127" i="15"/>
  <c r="EO178" i="15"/>
  <c r="EO71" i="15"/>
  <c r="EO48" i="15"/>
  <c r="EO191" i="15"/>
  <c r="EO144" i="15"/>
  <c r="EO84" i="15"/>
  <c r="EO232" i="15"/>
  <c r="EO247" i="15"/>
  <c r="EO216" i="15"/>
  <c r="EO204" i="15"/>
  <c r="EO63" i="15"/>
  <c r="EO210" i="15"/>
  <c r="EO285" i="15"/>
  <c r="EO279" i="15"/>
  <c r="EO157" i="15"/>
  <c r="EO126" i="15"/>
  <c r="EO222" i="15"/>
  <c r="EO66" i="15"/>
  <c r="EO83" i="15"/>
  <c r="EO190" i="15"/>
  <c r="EO248" i="15"/>
  <c r="EO141" i="15"/>
  <c r="EO22" i="15"/>
  <c r="EO119" i="15"/>
  <c r="EO286" i="15"/>
  <c r="EO90" i="15"/>
  <c r="EO239" i="15"/>
  <c r="EO58" i="15"/>
  <c r="EO170" i="15"/>
  <c r="EO77" i="15"/>
  <c r="EO193" i="15"/>
  <c r="EO82" i="15"/>
  <c r="EO79" i="15"/>
  <c r="EO269" i="15"/>
  <c r="EO288" i="15"/>
  <c r="EO206" i="15"/>
  <c r="EO98" i="15"/>
  <c r="EO273" i="15"/>
  <c r="EO208" i="15"/>
  <c r="EO228" i="15"/>
  <c r="EO270" i="15"/>
  <c r="EO249" i="15"/>
  <c r="EO275" i="15"/>
  <c r="EO195" i="15"/>
  <c r="EO25" i="15"/>
  <c r="EO211" i="15"/>
  <c r="EO34" i="15"/>
  <c r="EO255" i="15"/>
  <c r="EO174" i="15"/>
  <c r="EO145" i="15"/>
  <c r="EO55" i="15"/>
  <c r="EO46" i="15"/>
  <c r="EO109" i="15"/>
  <c r="EO209" i="15"/>
  <c r="EO196" i="15"/>
  <c r="EO62" i="15"/>
  <c r="EO283" i="15"/>
  <c r="EO158" i="15"/>
  <c r="EO226" i="15"/>
  <c r="EO67" i="15"/>
  <c r="EO184" i="15"/>
  <c r="EO128" i="15"/>
  <c r="EO276" i="15"/>
  <c r="EO205" i="15"/>
  <c r="EO113" i="15"/>
  <c r="EO252" i="15"/>
  <c r="EO19" i="15"/>
  <c r="EO244" i="15"/>
  <c r="EO217" i="15"/>
  <c r="EO20" i="15"/>
  <c r="EO23" i="15"/>
  <c r="EO91" i="15"/>
  <c r="EO30" i="15"/>
  <c r="EO212" i="15"/>
  <c r="EO200" i="15"/>
  <c r="EO44" i="15"/>
  <c r="EO251" i="15"/>
  <c r="EO235" i="15"/>
  <c r="EO156" i="15"/>
  <c r="EO281" i="15"/>
  <c r="EO234" i="15"/>
  <c r="EO129" i="15"/>
  <c r="EO233" i="15"/>
  <c r="EO89" i="15"/>
  <c r="EO51" i="15"/>
  <c r="EO93" i="15"/>
  <c r="EO223" i="15"/>
  <c r="EO258" i="15"/>
  <c r="FR301" i="15"/>
  <c r="FR130" i="15"/>
  <c r="FR235" i="15"/>
  <c r="FR31" i="15"/>
  <c r="FR17" i="15"/>
  <c r="FR92" i="15"/>
  <c r="FR252" i="15"/>
  <c r="FR160" i="15"/>
  <c r="FR22" i="15"/>
  <c r="FR202" i="15"/>
  <c r="FR147" i="15"/>
  <c r="FR128" i="15"/>
  <c r="FR238" i="15"/>
  <c r="FR215" i="15"/>
  <c r="FR84" i="15"/>
  <c r="FR172" i="15"/>
  <c r="FR89" i="15"/>
  <c r="FR180" i="15"/>
  <c r="FR59" i="15"/>
  <c r="FR107" i="15"/>
  <c r="FR258" i="15"/>
  <c r="FR119" i="15"/>
  <c r="FR120" i="15"/>
  <c r="FR50" i="15"/>
  <c r="FR151" i="15"/>
  <c r="FR259" i="15"/>
  <c r="FR138" i="15"/>
  <c r="FR32" i="15"/>
  <c r="FR131" i="15"/>
  <c r="FR114" i="15"/>
  <c r="FR167" i="15"/>
  <c r="FR192" i="15"/>
  <c r="FR265" i="15"/>
  <c r="FR272" i="15"/>
  <c r="FR20" i="15"/>
  <c r="FR27" i="15"/>
  <c r="FR171" i="15"/>
  <c r="FR139" i="15"/>
  <c r="FR234" i="15"/>
  <c r="FR121" i="15"/>
  <c r="FR43" i="15"/>
  <c r="FR155" i="15"/>
  <c r="FR19" i="15"/>
  <c r="FR116" i="15"/>
  <c r="FR25" i="15"/>
  <c r="FR251" i="15"/>
  <c r="FR112" i="15"/>
  <c r="FR146" i="15"/>
  <c r="FR170" i="15"/>
  <c r="FR24" i="15"/>
  <c r="FR83" i="15"/>
  <c r="FR292" i="15"/>
  <c r="FR200" i="15"/>
  <c r="FR52" i="15"/>
  <c r="FR156" i="15"/>
  <c r="FR21" i="15"/>
  <c r="FR220" i="15"/>
  <c r="FR276" i="15"/>
  <c r="FR240" i="15"/>
  <c r="FR232" i="15"/>
  <c r="FR10" i="15"/>
  <c r="FR75" i="15"/>
  <c r="FR100" i="15"/>
  <c r="FR28" i="15"/>
  <c r="FR188" i="15"/>
  <c r="FR152" i="15"/>
  <c r="FR203" i="15"/>
  <c r="FR164" i="15"/>
  <c r="FR210" i="15"/>
  <c r="FR41" i="15"/>
  <c r="FR26" i="15"/>
  <c r="FR18" i="15"/>
  <c r="FR132" i="15"/>
  <c r="FR201" i="15"/>
  <c r="FR226" i="15"/>
  <c r="FR23" i="15"/>
  <c r="FR206" i="15"/>
  <c r="FR33" i="15"/>
  <c r="FR256" i="15"/>
  <c r="FR162" i="15"/>
  <c r="FR122" i="15"/>
  <c r="FR288" i="15"/>
  <c r="FR204" i="15"/>
  <c r="FR34" i="15"/>
  <c r="FR68" i="15"/>
  <c r="FR233" i="15"/>
  <c r="FR305" i="15"/>
  <c r="FR96" i="15"/>
  <c r="FR248" i="15"/>
  <c r="FR257" i="15"/>
  <c r="FR249" i="15"/>
  <c r="FR39" i="15"/>
  <c r="FR30" i="15"/>
  <c r="FR154" i="15"/>
  <c r="FR264" i="15"/>
  <c r="FQ296" i="15"/>
  <c r="FR29" i="15"/>
  <c r="FR196" i="15"/>
  <c r="FR260" i="15"/>
  <c r="FR190" i="15"/>
  <c r="FR109" i="15"/>
  <c r="FR106" i="15"/>
  <c r="FR95" i="15"/>
  <c r="FR144" i="15"/>
  <c r="FR223" i="15"/>
  <c r="FR108" i="15"/>
  <c r="FR142" i="15"/>
  <c r="FR136" i="15"/>
  <c r="FR99" i="15"/>
  <c r="FR205" i="15"/>
  <c r="FR308" i="15"/>
  <c r="FR243" i="15"/>
  <c r="FR51" i="15"/>
  <c r="FR97" i="15"/>
  <c r="FR94" i="15"/>
  <c r="FR157" i="15"/>
  <c r="FR195" i="15"/>
  <c r="FR242" i="15"/>
  <c r="FR82" i="15"/>
  <c r="FR286" i="15"/>
  <c r="FR40" i="15"/>
  <c r="FR227" i="15"/>
  <c r="FR284" i="15"/>
  <c r="FR231" i="15"/>
  <c r="FR283" i="15"/>
  <c r="FR161" i="15"/>
  <c r="FR123" i="15"/>
  <c r="FR219" i="15"/>
  <c r="FR291" i="15"/>
  <c r="FQ299" i="15"/>
  <c r="FR57" i="15"/>
  <c r="FR67" i="15"/>
  <c r="FR183" i="15"/>
  <c r="FR62" i="15"/>
  <c r="FR290" i="15"/>
  <c r="FR236" i="15"/>
  <c r="FR175" i="15"/>
  <c r="FR74" i="15"/>
  <c r="FR46" i="15"/>
  <c r="FR267" i="15"/>
  <c r="FR212" i="15"/>
  <c r="FR110" i="15"/>
  <c r="FR63" i="15"/>
  <c r="FR159" i="15"/>
  <c r="FR76" i="15"/>
  <c r="FR189" i="15"/>
  <c r="FR88" i="15"/>
  <c r="FR104" i="15"/>
  <c r="FQ306" i="15"/>
  <c r="FR237" i="15"/>
  <c r="FQ303" i="15"/>
  <c r="FR228" i="15"/>
  <c r="FR254" i="15"/>
  <c r="FR208" i="15"/>
  <c r="FR60" i="15"/>
  <c r="FR126" i="15"/>
  <c r="FQ301" i="15"/>
  <c r="FR153" i="15"/>
  <c r="FR169" i="15"/>
  <c r="FR178" i="15"/>
  <c r="FR140" i="15"/>
  <c r="FR105" i="15"/>
  <c r="FR279" i="15"/>
  <c r="FR72" i="15"/>
  <c r="FR163" i="15"/>
  <c r="FR137" i="15"/>
  <c r="FR199" i="15"/>
  <c r="FR300" i="15"/>
  <c r="FR103" i="15"/>
  <c r="FR270" i="15"/>
  <c r="FR239" i="15"/>
  <c r="FR255" i="15"/>
  <c r="FR186" i="15"/>
  <c r="FR296" i="15"/>
  <c r="FR16" i="15"/>
  <c r="FR124" i="15"/>
  <c r="FR42" i="15"/>
  <c r="FR65" i="15"/>
  <c r="FR8" i="15"/>
  <c r="FR216" i="15"/>
  <c r="FR191" i="15"/>
  <c r="FR222" i="15"/>
  <c r="FR127" i="15"/>
  <c r="FR141" i="15"/>
  <c r="FR143" i="15"/>
  <c r="FR179" i="15"/>
  <c r="FR148" i="15"/>
  <c r="FR298" i="15"/>
  <c r="FR250" i="15"/>
  <c r="FR115" i="15"/>
  <c r="FR176" i="15"/>
  <c r="FR289" i="15"/>
  <c r="FR61" i="15"/>
  <c r="FR217" i="15"/>
  <c r="FR194" i="15"/>
  <c r="FR307" i="15"/>
  <c r="FR145" i="15"/>
  <c r="FR125" i="15"/>
  <c r="FR263" i="15"/>
  <c r="FR55" i="15"/>
  <c r="FR275" i="15"/>
  <c r="FR281" i="15"/>
  <c r="FR273" i="15"/>
  <c r="FR302" i="15"/>
  <c r="FR282" i="15"/>
  <c r="FR207" i="15"/>
  <c r="FR304" i="15"/>
  <c r="FR80" i="15"/>
  <c r="FQ298" i="15"/>
  <c r="FR297" i="15"/>
  <c r="FR58" i="15"/>
  <c r="FR266" i="15"/>
  <c r="FR174" i="15"/>
  <c r="FR113" i="15"/>
  <c r="FR271" i="15"/>
  <c r="FR185" i="15"/>
  <c r="FR90" i="15"/>
  <c r="FR158" i="15"/>
  <c r="FR221" i="15"/>
  <c r="FR135" i="15"/>
  <c r="FR295" i="15"/>
  <c r="FR87" i="15"/>
  <c r="FR78" i="15"/>
  <c r="FR66" i="15"/>
  <c r="FR187" i="15"/>
  <c r="FR209" i="15"/>
  <c r="FR306" i="15"/>
  <c r="FR218" i="15"/>
  <c r="FR79" i="15"/>
  <c r="FR285" i="15"/>
  <c r="FR64" i="15"/>
  <c r="FQ307" i="15"/>
  <c r="FR129" i="15"/>
  <c r="FR93" i="15"/>
  <c r="FR184" i="15"/>
  <c r="FR268" i="15"/>
  <c r="FR274" i="15"/>
  <c r="FQ302" i="15"/>
  <c r="FR224" i="15"/>
  <c r="FR269" i="15"/>
  <c r="FR56" i="15"/>
  <c r="FR98" i="15"/>
  <c r="FQ308" i="15"/>
  <c r="FQ300" i="15"/>
  <c r="FR77" i="15"/>
  <c r="FR45" i="15"/>
  <c r="FR177" i="15"/>
  <c r="FR71" i="15"/>
  <c r="FR303" i="15"/>
  <c r="FR91" i="15"/>
  <c r="FR211" i="15"/>
  <c r="FR44" i="15"/>
  <c r="FQ295" i="15"/>
  <c r="FR280" i="15"/>
  <c r="FR48" i="15"/>
  <c r="FR247" i="15"/>
  <c r="FR253" i="15"/>
  <c r="FR73" i="15"/>
  <c r="FR168" i="15"/>
  <c r="FQ304" i="15"/>
  <c r="FR241" i="15"/>
  <c r="FR244" i="15"/>
  <c r="FR47" i="15"/>
  <c r="FR287" i="15"/>
  <c r="FQ305" i="15"/>
  <c r="FR81" i="15"/>
  <c r="FR111" i="15"/>
  <c r="FR225" i="15"/>
  <c r="FR173" i="15"/>
  <c r="FR193" i="15"/>
  <c r="FR299" i="15"/>
  <c r="FQ297" i="15"/>
  <c r="FR49" i="15"/>
  <c r="EO299" i="15"/>
  <c r="EO301" i="15"/>
  <c r="EO302" i="15"/>
  <c r="EO304" i="15"/>
  <c r="EO307" i="15"/>
  <c r="EO303" i="15"/>
  <c r="EO297" i="15"/>
  <c r="EO296" i="15"/>
  <c r="EO305" i="15"/>
  <c r="EO300" i="15"/>
  <c r="EO298" i="15"/>
  <c r="EO308" i="15"/>
  <c r="EO295" i="15"/>
  <c r="EO306" i="15"/>
  <c r="FE295" i="15"/>
  <c r="FE296" i="15"/>
  <c r="FG307" i="15"/>
  <c r="FG308" i="15"/>
  <c r="FE301" i="15"/>
  <c r="FE299" i="15"/>
  <c r="FD300" i="15"/>
  <c r="FG296" i="15"/>
  <c r="FH299" i="15"/>
  <c r="FF297" i="15"/>
  <c r="FE298" i="15"/>
  <c r="FF303" i="15"/>
  <c r="FG303" i="15"/>
  <c r="FH304" i="15"/>
  <c r="FD307" i="15"/>
  <c r="FH306" i="15"/>
  <c r="FF301" i="15"/>
  <c r="FE308" i="15"/>
  <c r="FD297" i="15"/>
  <c r="FE304" i="15"/>
  <c r="FG301" i="15"/>
  <c r="FH297" i="15"/>
  <c r="FD305" i="15"/>
  <c r="FE305" i="15"/>
  <c r="FE307" i="15"/>
  <c r="FG305" i="15"/>
  <c r="FH303" i="15"/>
  <c r="FE300" i="15"/>
  <c r="FG302" i="15"/>
  <c r="FF295" i="15"/>
  <c r="FF305" i="15"/>
  <c r="FF302" i="15"/>
  <c r="FF298" i="15"/>
  <c r="FH296" i="15"/>
  <c r="FH301" i="15"/>
  <c r="FG295" i="15"/>
  <c r="FH307" i="15"/>
  <c r="FD301" i="15"/>
  <c r="FG299" i="15"/>
  <c r="FD295" i="15"/>
  <c r="FD306" i="15"/>
  <c r="FD304" i="15"/>
  <c r="FH305" i="15"/>
  <c r="FG304" i="15"/>
  <c r="FF296" i="15"/>
  <c r="FD303" i="15"/>
  <c r="FF308" i="15"/>
  <c r="FH295" i="15"/>
  <c r="FF300" i="15"/>
  <c r="FH302" i="15"/>
  <c r="FF299" i="15"/>
  <c r="FE303" i="15"/>
  <c r="FD296" i="15"/>
  <c r="FH300" i="15"/>
  <c r="FD298" i="15"/>
  <c r="FH308" i="15"/>
  <c r="FE306" i="15"/>
  <c r="FD308" i="15"/>
  <c r="FE297" i="15"/>
  <c r="FG306" i="15"/>
  <c r="FD302" i="15"/>
  <c r="FG298" i="15"/>
  <c r="FF304" i="15"/>
  <c r="FE302" i="15"/>
  <c r="FF306" i="15"/>
  <c r="FG300" i="15"/>
  <c r="FF307" i="15"/>
  <c r="FG297" i="15"/>
  <c r="FD299" i="15"/>
  <c r="FH298" i="15"/>
  <c r="FG276" i="15"/>
  <c r="FG110" i="15"/>
  <c r="FG116" i="15"/>
  <c r="FG240" i="15"/>
  <c r="FH249" i="15"/>
  <c r="FH292" i="15"/>
  <c r="FH91" i="15"/>
  <c r="FH217" i="15"/>
  <c r="FH177" i="15"/>
  <c r="FH125" i="15"/>
  <c r="FH93" i="15"/>
  <c r="FH225" i="15"/>
  <c r="FH192" i="15"/>
  <c r="FH280" i="15"/>
  <c r="FH136" i="15"/>
  <c r="FH155" i="15"/>
  <c r="FH71" i="15"/>
  <c r="FH18" i="15"/>
  <c r="FH25" i="15"/>
  <c r="FH138" i="15"/>
  <c r="FH42" i="15"/>
  <c r="FH222" i="15"/>
  <c r="FH24" i="15"/>
  <c r="FH109" i="15"/>
  <c r="FH231" i="15"/>
  <c r="FH254" i="15"/>
  <c r="FH88" i="15"/>
  <c r="FH57" i="15"/>
  <c r="FH160" i="15"/>
  <c r="FH58" i="15"/>
  <c r="FH205" i="15"/>
  <c r="FH126" i="15"/>
  <c r="FH212" i="15"/>
  <c r="FH129" i="15"/>
  <c r="FH121" i="15"/>
  <c r="FH201" i="15"/>
  <c r="FH48" i="15"/>
  <c r="FH96" i="15"/>
  <c r="FH291" i="15"/>
  <c r="FH239" i="15"/>
  <c r="FH26" i="15"/>
  <c r="FH176" i="15"/>
  <c r="FH233" i="15"/>
  <c r="FH257" i="15"/>
  <c r="FH139" i="15"/>
  <c r="FH268" i="15"/>
  <c r="FH271" i="15"/>
  <c r="FH200" i="15"/>
  <c r="FH173" i="15"/>
  <c r="FH152" i="15"/>
  <c r="FH33" i="15"/>
  <c r="FH220" i="15"/>
  <c r="FH16" i="15"/>
  <c r="FH51" i="15"/>
  <c r="FH219" i="15"/>
  <c r="FH244" i="15"/>
  <c r="FH208" i="15"/>
  <c r="FH103" i="15"/>
  <c r="FH131" i="15"/>
  <c r="FH39" i="15"/>
  <c r="FH130" i="15"/>
  <c r="FH162" i="15"/>
  <c r="FH72" i="15"/>
  <c r="FH224" i="15"/>
  <c r="FH193" i="15"/>
  <c r="FH172" i="15"/>
  <c r="FH73" i="15"/>
  <c r="FH145" i="15"/>
  <c r="FH195" i="15"/>
  <c r="FH127" i="15"/>
  <c r="FH27" i="15"/>
  <c r="FH215" i="15"/>
  <c r="FH50" i="15"/>
  <c r="FH211" i="15"/>
  <c r="FH159" i="15"/>
  <c r="FH267" i="15"/>
  <c r="FH65" i="15"/>
  <c r="FH243" i="15"/>
  <c r="FH175" i="15"/>
  <c r="FH67" i="15"/>
  <c r="FH44" i="15"/>
  <c r="FH203" i="15"/>
  <c r="FH163" i="15"/>
  <c r="FH83" i="15"/>
  <c r="FH100" i="15"/>
  <c r="FH105" i="15"/>
  <c r="FH30" i="15"/>
  <c r="FH140" i="15"/>
  <c r="FH171" i="15"/>
  <c r="FH180" i="15"/>
  <c r="FH186" i="15"/>
  <c r="FH107" i="15"/>
  <c r="FH135" i="15"/>
  <c r="FH63" i="15"/>
  <c r="FH283" i="15"/>
  <c r="FH189" i="15"/>
  <c r="FH64" i="15"/>
  <c r="FH19" i="15"/>
  <c r="FH209" i="15"/>
  <c r="FH49" i="15"/>
  <c r="FH272" i="15"/>
  <c r="FH256" i="15"/>
  <c r="FH108" i="15"/>
  <c r="FH20" i="15"/>
  <c r="FH60" i="15"/>
  <c r="FH31" i="15"/>
  <c r="FH242" i="15"/>
  <c r="FH274" i="15"/>
  <c r="FH157" i="15"/>
  <c r="FH235" i="15"/>
  <c r="FH92" i="15"/>
  <c r="FH22" i="15"/>
  <c r="FH56" i="15"/>
  <c r="FH190" i="15"/>
  <c r="FH144" i="15"/>
  <c r="FH234" i="15"/>
  <c r="FH253" i="15"/>
  <c r="FH199" i="15"/>
  <c r="FH273" i="15"/>
  <c r="FH266" i="15"/>
  <c r="FH184" i="15"/>
  <c r="FH114" i="15"/>
  <c r="FH158" i="15"/>
  <c r="FH68" i="15"/>
  <c r="FH183" i="15"/>
  <c r="FH87" i="15"/>
  <c r="FH210" i="15"/>
  <c r="FH237" i="15"/>
  <c r="FH146" i="15"/>
  <c r="FH221" i="15"/>
  <c r="FH269" i="15"/>
  <c r="FH89" i="15"/>
  <c r="FH247" i="15"/>
  <c r="FH170" i="15"/>
  <c r="FH252" i="15"/>
  <c r="FH21" i="15"/>
  <c r="FH23" i="15"/>
  <c r="FH17" i="15"/>
  <c r="FH282" i="15"/>
  <c r="FH207" i="15"/>
  <c r="FH232" i="15"/>
  <c r="FH143" i="15"/>
  <c r="FH95" i="15"/>
  <c r="FH110" i="15"/>
  <c r="FH124" i="15"/>
  <c r="FH29" i="15"/>
  <c r="FH281" i="15"/>
  <c r="FH185" i="15"/>
  <c r="FH179" i="15"/>
  <c r="FH216" i="15"/>
  <c r="FH289" i="15"/>
  <c r="FH112" i="15"/>
  <c r="FH66" i="15"/>
  <c r="FH142" i="15"/>
  <c r="FH276" i="15"/>
  <c r="FH45" i="15"/>
  <c r="FH196" i="15"/>
  <c r="FH255" i="15"/>
  <c r="FH8" i="15"/>
  <c r="FH75" i="15"/>
  <c r="FH154" i="15"/>
  <c r="FH248" i="15"/>
  <c r="FH258" i="15"/>
  <c r="FH52" i="15"/>
  <c r="FH288" i="15"/>
  <c r="FH78" i="15"/>
  <c r="FH251" i="15"/>
  <c r="FH238" i="15"/>
  <c r="FH32" i="15"/>
  <c r="FH116" i="15"/>
  <c r="FH164" i="15"/>
  <c r="FH79" i="15"/>
  <c r="FH191" i="15"/>
  <c r="FH228" i="15"/>
  <c r="FH94" i="15"/>
  <c r="FH122" i="15"/>
  <c r="FH148" i="15"/>
  <c r="FH46" i="15"/>
  <c r="FH285" i="15"/>
  <c r="FH287" i="15"/>
  <c r="FH47" i="15"/>
  <c r="FH168" i="15"/>
  <c r="FH202" i="15"/>
  <c r="FH80" i="15"/>
  <c r="FH286" i="15"/>
  <c r="FH218" i="15"/>
  <c r="FH187" i="15"/>
  <c r="FH188" i="15"/>
  <c r="FH55" i="15"/>
  <c r="FH123" i="15"/>
  <c r="FH10" i="15"/>
  <c r="FH61" i="15"/>
  <c r="FH194" i="15"/>
  <c r="FH119" i="15"/>
  <c r="FH28" i="15"/>
  <c r="FH290" i="15"/>
  <c r="FH59" i="15"/>
  <c r="FH74" i="15"/>
  <c r="FH156" i="15"/>
  <c r="FH41" i="15"/>
  <c r="FH141" i="15"/>
  <c r="FH82" i="15"/>
  <c r="FH99" i="15"/>
  <c r="FH120" i="15"/>
  <c r="FH132" i="15"/>
  <c r="FH40" i="15"/>
  <c r="FH62" i="15"/>
  <c r="FH113" i="15"/>
  <c r="FH236" i="15"/>
  <c r="FH97" i="15"/>
  <c r="FH270" i="15"/>
  <c r="FH265" i="15"/>
  <c r="FH279" i="15"/>
  <c r="FH81" i="15"/>
  <c r="FH174" i="15"/>
  <c r="FH264" i="15"/>
  <c r="FH104" i="15"/>
  <c r="FH241" i="15"/>
  <c r="FH260" i="15"/>
  <c r="FH77" i="15"/>
  <c r="FH151" i="15"/>
  <c r="FH34" i="15"/>
  <c r="FH206" i="15"/>
  <c r="FH250" i="15"/>
  <c r="FH161" i="15"/>
  <c r="FH76" i="15"/>
  <c r="FH178" i="15"/>
  <c r="FH275" i="15"/>
  <c r="FH98" i="15"/>
  <c r="FH167" i="15"/>
  <c r="FH137" i="15"/>
  <c r="FH169" i="15"/>
  <c r="FH259" i="15"/>
  <c r="FH263" i="15"/>
  <c r="FH128" i="15"/>
  <c r="FH43" i="15"/>
  <c r="FH90" i="15"/>
  <c r="FH284" i="15"/>
  <c r="FH223" i="15"/>
  <c r="FH115" i="15"/>
  <c r="FH147" i="15"/>
  <c r="FH240" i="15"/>
  <c r="FH153" i="15"/>
  <c r="FH226" i="15"/>
  <c r="FH227" i="15"/>
  <c r="FH106" i="15"/>
  <c r="FH204" i="15"/>
  <c r="FH84" i="15"/>
  <c r="FH111" i="15"/>
  <c r="FG256" i="15"/>
  <c r="FG155" i="15"/>
  <c r="FG222" i="15"/>
  <c r="FG94" i="15"/>
  <c r="FG195" i="15"/>
  <c r="FG126" i="15"/>
  <c r="FG103" i="15"/>
  <c r="FG129" i="15"/>
  <c r="FG58" i="15"/>
  <c r="FG273" i="15"/>
  <c r="FG209" i="15"/>
  <c r="FG180" i="15"/>
  <c r="FG270" i="15"/>
  <c r="FG95" i="15"/>
  <c r="FG220" i="15"/>
  <c r="FG79" i="15"/>
  <c r="FG63" i="15"/>
  <c r="FG243" i="15"/>
  <c r="FG265" i="15"/>
  <c r="FG39" i="15"/>
  <c r="FG260" i="15"/>
  <c r="FG108" i="15"/>
  <c r="FG157" i="15"/>
  <c r="FG59" i="15"/>
  <c r="FG113" i="15"/>
  <c r="FG128" i="15"/>
  <c r="FG199" i="15"/>
  <c r="FG96" i="15"/>
  <c r="FG56" i="15"/>
  <c r="FG97" i="15"/>
  <c r="FG77" i="15"/>
  <c r="FG131" i="15"/>
  <c r="FG119" i="15"/>
  <c r="FG75" i="15"/>
  <c r="FG66" i="15"/>
  <c r="FG140" i="15"/>
  <c r="FG233" i="15"/>
  <c r="FG100" i="15"/>
  <c r="FG127" i="15"/>
  <c r="FG160" i="15"/>
  <c r="FG204" i="15"/>
  <c r="FG167" i="15"/>
  <c r="FG80" i="15"/>
  <c r="FG203" i="15"/>
  <c r="FG205" i="15"/>
  <c r="FG162" i="15"/>
  <c r="FG112" i="15"/>
  <c r="FG274" i="15"/>
  <c r="FG23" i="15"/>
  <c r="FG201" i="15"/>
  <c r="FG200" i="15"/>
  <c r="FG286" i="15"/>
  <c r="FG255" i="15"/>
  <c r="FG41" i="15"/>
  <c r="FG211" i="15"/>
  <c r="FG186" i="15"/>
  <c r="FC58" i="15"/>
  <c r="FG83" i="15"/>
  <c r="FG26" i="15"/>
  <c r="FG141" i="15"/>
  <c r="FG258" i="15"/>
  <c r="FG210" i="15"/>
  <c r="FG120" i="15"/>
  <c r="FG29" i="15"/>
  <c r="FG208" i="15"/>
  <c r="FG89" i="15"/>
  <c r="FG17" i="15"/>
  <c r="FG145" i="15"/>
  <c r="FG237" i="15"/>
  <c r="FG234" i="15"/>
  <c r="FG226" i="15"/>
  <c r="FD136" i="15"/>
  <c r="FG71" i="15"/>
  <c r="FG143" i="15"/>
  <c r="FG16" i="15"/>
  <c r="FG114" i="15"/>
  <c r="FG253" i="15"/>
  <c r="FG135" i="15"/>
  <c r="FG267" i="15"/>
  <c r="FG232" i="15"/>
  <c r="FG221" i="15"/>
  <c r="FG142" i="15"/>
  <c r="FG22" i="15"/>
  <c r="FG235" i="15"/>
  <c r="FG242" i="15"/>
  <c r="FD152" i="15"/>
  <c r="FG30" i="15"/>
  <c r="FG285" i="15"/>
  <c r="FG212" i="15"/>
  <c r="FG257" i="15"/>
  <c r="FG268" i="15"/>
  <c r="FG137" i="15"/>
  <c r="FG239" i="15"/>
  <c r="FG238" i="15"/>
  <c r="FG254" i="15"/>
  <c r="FG78" i="15"/>
  <c r="FG18" i="15"/>
  <c r="FG91" i="15"/>
  <c r="FG121" i="15"/>
  <c r="FB125" i="15"/>
  <c r="FG194" i="15"/>
  <c r="FG279" i="15"/>
  <c r="FG175" i="15"/>
  <c r="FG25" i="15"/>
  <c r="FG31" i="15"/>
  <c r="FG288" i="15"/>
  <c r="FG40" i="15"/>
  <c r="FG219" i="15"/>
  <c r="FG202" i="15"/>
  <c r="FG177" i="15"/>
  <c r="FG84" i="15"/>
  <c r="FG139" i="15"/>
  <c r="FG124" i="15"/>
  <c r="FG111" i="15"/>
  <c r="FG74" i="15"/>
  <c r="FG187" i="15"/>
  <c r="FG132" i="15"/>
  <c r="FG289" i="15"/>
  <c r="FG57" i="15"/>
  <c r="FG33" i="15"/>
  <c r="FG231" i="15"/>
  <c r="FG154" i="15"/>
  <c r="FG147" i="15"/>
  <c r="FG241" i="15"/>
  <c r="FG252" i="15"/>
  <c r="FG207" i="15"/>
  <c r="FG47" i="15"/>
  <c r="FG248" i="15"/>
  <c r="FG55" i="15"/>
  <c r="FG130" i="15"/>
  <c r="FG284" i="15"/>
  <c r="FG249" i="15"/>
  <c r="FG64" i="15"/>
  <c r="FG217" i="15"/>
  <c r="FG90" i="15"/>
  <c r="FG67" i="15"/>
  <c r="FG251" i="15"/>
  <c r="FG244" i="15"/>
  <c r="FG223" i="15"/>
  <c r="FG46" i="15"/>
  <c r="FG174" i="15"/>
  <c r="FG123" i="15"/>
  <c r="FG43" i="15"/>
  <c r="FG164" i="15"/>
  <c r="FG264" i="15"/>
  <c r="FG44" i="15"/>
  <c r="FG225" i="15"/>
  <c r="FG72" i="15"/>
  <c r="FG144" i="15"/>
  <c r="FG269" i="15"/>
  <c r="FG275" i="15"/>
  <c r="FQ228" i="15"/>
  <c r="FQ151" i="15"/>
  <c r="FQ189" i="15"/>
  <c r="FQ210" i="15"/>
  <c r="FQ191" i="15"/>
  <c r="FQ19" i="15"/>
  <c r="FQ90" i="15"/>
  <c r="FQ22" i="15"/>
  <c r="FQ29" i="15"/>
  <c r="FQ114" i="15"/>
  <c r="FQ209" i="15"/>
  <c r="FQ274" i="15"/>
  <c r="FQ177" i="15"/>
  <c r="FQ204" i="15"/>
  <c r="FQ241" i="15"/>
  <c r="FQ147" i="15"/>
  <c r="FQ218" i="15"/>
  <c r="FQ199" i="15"/>
  <c r="FQ64" i="15"/>
  <c r="FQ248" i="15"/>
  <c r="FK281" i="15"/>
  <c r="FN279" i="15"/>
  <c r="FK285" i="15"/>
  <c r="FL287" i="15"/>
  <c r="FP283" i="15"/>
  <c r="FM283" i="15"/>
  <c r="FP282" i="15"/>
  <c r="FP281" i="15"/>
  <c r="FP138" i="15"/>
  <c r="FL122" i="15"/>
  <c r="FL169" i="15"/>
  <c r="FK257" i="15"/>
  <c r="FL105" i="15"/>
  <c r="FK184" i="15"/>
  <c r="FM57" i="15"/>
  <c r="FK185" i="15"/>
  <c r="FK183" i="15"/>
  <c r="FM179" i="15"/>
  <c r="FO61" i="15"/>
  <c r="FK137" i="15"/>
  <c r="FP269" i="15"/>
  <c r="FO218" i="15"/>
  <c r="FM135" i="15"/>
  <c r="FO24" i="15"/>
  <c r="FK39" i="15"/>
  <c r="FO243" i="15"/>
  <c r="FP215" i="15"/>
  <c r="FK160" i="15"/>
  <c r="FL263" i="15"/>
  <c r="FO144" i="15"/>
  <c r="FL144" i="15"/>
  <c r="FL200" i="15"/>
  <c r="FP274" i="15"/>
  <c r="FP243" i="15"/>
  <c r="FK52" i="15"/>
  <c r="FL226" i="15"/>
  <c r="FL92" i="15"/>
  <c r="FN167" i="15"/>
  <c r="FN264" i="15"/>
  <c r="FK159" i="15"/>
  <c r="FL220" i="15"/>
  <c r="FO49" i="15"/>
  <c r="FM161" i="15"/>
  <c r="FL223" i="15"/>
  <c r="FP171" i="15"/>
  <c r="FP16" i="15"/>
  <c r="FM207" i="15"/>
  <c r="FL228" i="15"/>
  <c r="FM80" i="15"/>
  <c r="FM263" i="15"/>
  <c r="FK232" i="15"/>
  <c r="FP142" i="15"/>
  <c r="FK187" i="15"/>
  <c r="FO55" i="15"/>
  <c r="FP207" i="15"/>
  <c r="FN239" i="15"/>
  <c r="FN46" i="15"/>
  <c r="FL156" i="15"/>
  <c r="FP227" i="15"/>
  <c r="FP189" i="15"/>
  <c r="FK274" i="15"/>
  <c r="FP221" i="15"/>
  <c r="FO103" i="15"/>
  <c r="FM232" i="15"/>
  <c r="FQ187" i="15"/>
  <c r="FQ25" i="15"/>
  <c r="FQ282" i="15"/>
  <c r="FQ161" i="15"/>
  <c r="FQ238" i="15"/>
  <c r="FQ84" i="15"/>
  <c r="FQ179" i="15"/>
  <c r="FQ168" i="15"/>
  <c r="FQ169" i="15"/>
  <c r="FQ48" i="15"/>
  <c r="FQ51" i="15"/>
  <c r="FQ227" i="15"/>
  <c r="FQ59" i="15"/>
  <c r="FQ192" i="15"/>
  <c r="FQ156" i="15"/>
  <c r="FQ211" i="15"/>
  <c r="FQ234" i="15"/>
  <c r="FQ123" i="15"/>
  <c r="FQ94" i="15"/>
  <c r="FQ32" i="15"/>
  <c r="FL289" i="15"/>
  <c r="FM281" i="15"/>
  <c r="FP34" i="15"/>
  <c r="FO281" i="15"/>
  <c r="FM282" i="15"/>
  <c r="FP288" i="15"/>
  <c r="FN280" i="15"/>
  <c r="FP290" i="15"/>
  <c r="FM249" i="15"/>
  <c r="FP74" i="15"/>
  <c r="FO130" i="15"/>
  <c r="FO119" i="15"/>
  <c r="FP232" i="15"/>
  <c r="FP45" i="15"/>
  <c r="FN94" i="15"/>
  <c r="FK58" i="15"/>
  <c r="FP155" i="15"/>
  <c r="FN158" i="15"/>
  <c r="FO200" i="15"/>
  <c r="FO146" i="15"/>
  <c r="FK200" i="15"/>
  <c r="FP8" i="15"/>
  <c r="FO20" i="15"/>
  <c r="FO135" i="15"/>
  <c r="FO27" i="15"/>
  <c r="FO126" i="15"/>
  <c r="FP137" i="15"/>
  <c r="FN76" i="15"/>
  <c r="FN103" i="15"/>
  <c r="FK275" i="15"/>
  <c r="FO157" i="15"/>
  <c r="FM93" i="15"/>
  <c r="FL257" i="15"/>
  <c r="FL124" i="15"/>
  <c r="FN143" i="15"/>
  <c r="FO110" i="15"/>
  <c r="FO68" i="15"/>
  <c r="FN113" i="15"/>
  <c r="FO232" i="15"/>
  <c r="FN207" i="15"/>
  <c r="FL203" i="15"/>
  <c r="FN137" i="15"/>
  <c r="FL137" i="15"/>
  <c r="FK240" i="15"/>
  <c r="FN268" i="15"/>
  <c r="FO274" i="15"/>
  <c r="FL240" i="15"/>
  <c r="FL152" i="15"/>
  <c r="FN176" i="15"/>
  <c r="FN199" i="15"/>
  <c r="FO272" i="15"/>
  <c r="FP154" i="15"/>
  <c r="FP31" i="15"/>
  <c r="FP224" i="15"/>
  <c r="FL51" i="15"/>
  <c r="FM163" i="15"/>
  <c r="FN48" i="15"/>
  <c r="FK174" i="15"/>
  <c r="FL255" i="15"/>
  <c r="FN276" i="15"/>
  <c r="FP95" i="15"/>
  <c r="FP148" i="15"/>
  <c r="FM139" i="15"/>
  <c r="FN108" i="15"/>
  <c r="FQ76" i="15"/>
  <c r="FQ88" i="15"/>
  <c r="FQ67" i="15"/>
  <c r="FQ233" i="15"/>
  <c r="FQ144" i="15"/>
  <c r="FQ148" i="15"/>
  <c r="FQ73" i="15"/>
  <c r="FQ145" i="15"/>
  <c r="FQ276" i="15"/>
  <c r="FQ254" i="15"/>
  <c r="FQ109" i="15"/>
  <c r="FQ263" i="15"/>
  <c r="FQ125" i="15"/>
  <c r="FQ122" i="15"/>
  <c r="FQ232" i="15"/>
  <c r="FQ247" i="15"/>
  <c r="FQ255" i="15"/>
  <c r="FQ83" i="15"/>
  <c r="FQ40" i="15"/>
  <c r="FM287" i="15"/>
  <c r="FN291" i="15"/>
  <c r="FN283" i="15"/>
  <c r="FK286" i="15"/>
  <c r="FO287" i="15"/>
  <c r="FL292" i="15"/>
  <c r="FO34" i="15"/>
  <c r="FP279" i="15"/>
  <c r="FP52" i="15"/>
  <c r="FM125" i="15"/>
  <c r="FL83" i="15"/>
  <c r="FK204" i="15"/>
  <c r="FK115" i="15"/>
  <c r="FP238" i="15"/>
  <c r="FN106" i="15"/>
  <c r="FL235" i="15"/>
  <c r="FM122" i="15"/>
  <c r="FM30" i="15"/>
  <c r="FN51" i="15"/>
  <c r="FK106" i="15"/>
  <c r="FN173" i="15"/>
  <c r="FO39" i="15"/>
  <c r="FN256" i="15"/>
  <c r="FK60" i="15"/>
  <c r="FN220" i="15"/>
  <c r="FP162" i="15"/>
  <c r="FL242" i="15"/>
  <c r="FN72" i="15"/>
  <c r="FK227" i="15"/>
  <c r="FL138" i="15"/>
  <c r="FL185" i="15"/>
  <c r="FN272" i="15"/>
  <c r="FK92" i="15"/>
  <c r="FL215" i="15"/>
  <c r="FP160" i="15"/>
  <c r="FN211" i="15"/>
  <c r="FN175" i="15"/>
  <c r="FO120" i="15"/>
  <c r="FP276" i="15"/>
  <c r="FK57" i="15"/>
  <c r="FM172" i="15"/>
  <c r="FP234" i="15"/>
  <c r="FM178" i="15"/>
  <c r="FP116" i="15"/>
  <c r="FP141" i="15"/>
  <c r="FN64" i="15"/>
  <c r="FL131" i="15"/>
  <c r="FK158" i="15"/>
  <c r="FP159" i="15"/>
  <c r="FN271" i="15"/>
  <c r="FN185" i="15"/>
  <c r="FP135" i="15"/>
  <c r="FN237" i="15"/>
  <c r="FM129" i="15"/>
  <c r="FN61" i="15"/>
  <c r="FM211" i="15"/>
  <c r="FN41" i="15"/>
  <c r="FL179" i="15"/>
  <c r="FM247" i="15"/>
  <c r="FK170" i="15"/>
  <c r="FL217" i="15"/>
  <c r="FQ272" i="15"/>
  <c r="FQ128" i="15"/>
  <c r="FQ127" i="15"/>
  <c r="FQ195" i="15"/>
  <c r="FQ141" i="15"/>
  <c r="FQ131" i="15"/>
  <c r="FQ206" i="15"/>
  <c r="FQ280" i="15"/>
  <c r="FQ139" i="15"/>
  <c r="FQ108" i="15"/>
  <c r="FQ291" i="15"/>
  <c r="FQ249" i="15"/>
  <c r="FQ45" i="15"/>
  <c r="FQ104" i="15"/>
  <c r="FQ188" i="15"/>
  <c r="FQ279" i="15"/>
  <c r="FQ63" i="15"/>
  <c r="FQ284" i="15"/>
  <c r="FQ259" i="15"/>
  <c r="FL288" i="15"/>
  <c r="FL283" i="15"/>
  <c r="FK289" i="15"/>
  <c r="FO284" i="15"/>
  <c r="FN289" i="15"/>
  <c r="FK282" i="15"/>
  <c r="FL280" i="15"/>
  <c r="FM290" i="15"/>
  <c r="FK164" i="15"/>
  <c r="FL159" i="15"/>
  <c r="FM223" i="15"/>
  <c r="FK74" i="15"/>
  <c r="FK219" i="15"/>
  <c r="FK99" i="15"/>
  <c r="FP244" i="15"/>
  <c r="FL231" i="15"/>
  <c r="FM160" i="15"/>
  <c r="FM189" i="15"/>
  <c r="FP81" i="15"/>
  <c r="FP92" i="15"/>
  <c r="FP158" i="15"/>
  <c r="FM257" i="15"/>
  <c r="FO192" i="15"/>
  <c r="FP24" i="15"/>
  <c r="FK193" i="15"/>
  <c r="FM141" i="15"/>
  <c r="FP145" i="15"/>
  <c r="FN184" i="15"/>
  <c r="FP270" i="15"/>
  <c r="FM145" i="15"/>
  <c r="FL175" i="15"/>
  <c r="FP237" i="15"/>
  <c r="FL191" i="15"/>
  <c r="FL244" i="15"/>
  <c r="FM234" i="15"/>
  <c r="FN162" i="15"/>
  <c r="FK199" i="15"/>
  <c r="FN82" i="15"/>
  <c r="FO64" i="15"/>
  <c r="FN233" i="15"/>
  <c r="FL259" i="15"/>
  <c r="FN152" i="15"/>
  <c r="FK140" i="15"/>
  <c r="FO73" i="15"/>
  <c r="FO268" i="15"/>
  <c r="FK138" i="15"/>
  <c r="FN120" i="15"/>
  <c r="FN187" i="15"/>
  <c r="FN49" i="15"/>
  <c r="FM10" i="15"/>
  <c r="FP56" i="15"/>
  <c r="FO161" i="15"/>
  <c r="FP98" i="15"/>
  <c r="FK217" i="15"/>
  <c r="FP256" i="15"/>
  <c r="FK209" i="15"/>
  <c r="FO8" i="15"/>
  <c r="FO215" i="15"/>
  <c r="FO228" i="15"/>
  <c r="FK243" i="15"/>
  <c r="FP63" i="15"/>
  <c r="FO71" i="15"/>
  <c r="FK154" i="15"/>
  <c r="FQ231" i="15"/>
  <c r="FQ258" i="15"/>
  <c r="FQ175" i="15"/>
  <c r="FQ112" i="15"/>
  <c r="FQ140" i="15"/>
  <c r="FQ142" i="15"/>
  <c r="FQ143" i="15"/>
  <c r="FQ30" i="15"/>
  <c r="FQ103" i="15"/>
  <c r="FQ270" i="15"/>
  <c r="FQ91" i="15"/>
  <c r="FQ160" i="15"/>
  <c r="FQ288" i="15"/>
  <c r="FQ60" i="15"/>
  <c r="FQ223" i="15"/>
  <c r="FQ226" i="15"/>
  <c r="FQ239" i="15"/>
  <c r="FQ236" i="15"/>
  <c r="FQ61" i="15"/>
  <c r="FK292" i="15"/>
  <c r="FO286" i="15"/>
  <c r="FN286" i="15"/>
  <c r="FL285" i="15"/>
  <c r="FN285" i="15"/>
  <c r="FO292" i="15"/>
  <c r="FP286" i="15"/>
  <c r="FL56" i="15"/>
  <c r="FK89" i="15"/>
  <c r="FO234" i="15"/>
  <c r="FO65" i="15"/>
  <c r="FN75" i="15"/>
  <c r="FO270" i="15"/>
  <c r="FN210" i="15"/>
  <c r="FO139" i="15"/>
  <c r="FP44" i="15"/>
  <c r="FP112" i="15"/>
  <c r="FO116" i="15"/>
  <c r="FM126" i="15"/>
  <c r="FK168" i="15"/>
  <c r="FP173" i="15"/>
  <c r="FO109" i="15"/>
  <c r="FO113" i="15"/>
  <c r="FM243" i="15"/>
  <c r="FL237" i="15"/>
  <c r="FM137" i="15"/>
  <c r="FK169" i="15"/>
  <c r="FM66" i="15"/>
  <c r="FL81" i="15"/>
  <c r="FL114" i="15"/>
  <c r="FN141" i="15"/>
  <c r="FM250" i="15"/>
  <c r="FP127" i="15"/>
  <c r="FM183" i="15"/>
  <c r="FL206" i="15"/>
  <c r="FK107" i="15"/>
  <c r="FL273" i="15"/>
  <c r="FM104" i="15"/>
  <c r="FK48" i="15"/>
  <c r="FM147" i="15"/>
  <c r="FN30" i="15"/>
  <c r="FK175" i="15"/>
  <c r="FL140" i="15"/>
  <c r="FN266" i="15"/>
  <c r="FK120" i="15"/>
  <c r="FK188" i="15"/>
  <c r="FP268" i="15"/>
  <c r="FL58" i="15"/>
  <c r="FL139" i="15"/>
  <c r="FM16" i="15"/>
  <c r="FN269" i="15"/>
  <c r="FK110" i="15"/>
  <c r="FM121" i="15"/>
  <c r="FL112" i="15"/>
  <c r="FO47" i="15"/>
  <c r="FL57" i="15"/>
  <c r="FP202" i="15"/>
  <c r="FM124" i="15"/>
  <c r="FO83" i="15"/>
  <c r="FK104" i="15"/>
  <c r="FL204" i="15"/>
  <c r="FL94" i="15"/>
  <c r="FQ185" i="15"/>
  <c r="FQ107" i="15"/>
  <c r="FQ31" i="15"/>
  <c r="FQ164" i="15"/>
  <c r="FQ138" i="15"/>
  <c r="FQ224" i="15"/>
  <c r="FQ196" i="15"/>
  <c r="FQ116" i="15"/>
  <c r="FQ68" i="15"/>
  <c r="FQ221" i="15"/>
  <c r="FQ20" i="15"/>
  <c r="FQ159" i="15"/>
  <c r="FQ146" i="15"/>
  <c r="FQ44" i="15"/>
  <c r="FQ219" i="15"/>
  <c r="FQ217" i="15"/>
  <c r="FQ205" i="15"/>
  <c r="FQ115" i="15"/>
  <c r="FQ290" i="15"/>
  <c r="FM34" i="15"/>
  <c r="FL290" i="15"/>
  <c r="FN287" i="15"/>
  <c r="FP289" i="15"/>
  <c r="FK34" i="15"/>
  <c r="FO288" i="15"/>
  <c r="FO289" i="15"/>
  <c r="FM239" i="15"/>
  <c r="FO205" i="15"/>
  <c r="FP32" i="15"/>
  <c r="FL62" i="15"/>
  <c r="FL196" i="15"/>
  <c r="FO25" i="15"/>
  <c r="FO183" i="15"/>
  <c r="FM72" i="15"/>
  <c r="FO250" i="15"/>
  <c r="FO201" i="15"/>
  <c r="FP186" i="15"/>
  <c r="FL45" i="15"/>
  <c r="FL252" i="15"/>
  <c r="FO195" i="15"/>
  <c r="FN80" i="15"/>
  <c r="FM175" i="15"/>
  <c r="FO89" i="15"/>
  <c r="FO273" i="15"/>
  <c r="FK273" i="15"/>
  <c r="FP255" i="15"/>
  <c r="FM39" i="15"/>
  <c r="FM164" i="15"/>
  <c r="FL163" i="15"/>
  <c r="FO172" i="15"/>
  <c r="FM152" i="15"/>
  <c r="FP222" i="15"/>
  <c r="FN114" i="15"/>
  <c r="FO163" i="15"/>
  <c r="FP206" i="15"/>
  <c r="FN238" i="15"/>
  <c r="FN224" i="15"/>
  <c r="FP200" i="15"/>
  <c r="FL88" i="15"/>
  <c r="FP55" i="15"/>
  <c r="FO44" i="15"/>
  <c r="FK237" i="15"/>
  <c r="FM194" i="15"/>
  <c r="FO80" i="15"/>
  <c r="FN66" i="15"/>
  <c r="FK223" i="15"/>
  <c r="FO266" i="15"/>
  <c r="FM71" i="15"/>
  <c r="FN21" i="15"/>
  <c r="FK71" i="15"/>
  <c r="FL170" i="15"/>
  <c r="FN161" i="15"/>
  <c r="FO45" i="15"/>
  <c r="FK231" i="15"/>
  <c r="FL160" i="15"/>
  <c r="FK94" i="15"/>
  <c r="FK96" i="15"/>
  <c r="FL184" i="15"/>
  <c r="FO238" i="15"/>
  <c r="FN221" i="15"/>
  <c r="FM242" i="15"/>
  <c r="FK122" i="15"/>
  <c r="FN79" i="15"/>
  <c r="FQ264" i="15"/>
  <c r="FQ132" i="15"/>
  <c r="FQ65" i="15"/>
  <c r="FQ41" i="15"/>
  <c r="FQ162" i="15"/>
  <c r="FQ137" i="15"/>
  <c r="FQ216" i="15"/>
  <c r="FQ120" i="15"/>
  <c r="FQ77" i="15"/>
  <c r="FQ202" i="15"/>
  <c r="FQ252" i="15"/>
  <c r="FQ250" i="15"/>
  <c r="FQ158" i="15"/>
  <c r="FQ240" i="15"/>
  <c r="FQ24" i="15"/>
  <c r="FQ57" i="15"/>
  <c r="FQ180" i="15"/>
  <c r="FQ126" i="15"/>
  <c r="FQ193" i="15"/>
  <c r="FQ154" i="15"/>
  <c r="FO56" i="15"/>
  <c r="FM289" i="15"/>
  <c r="FK283" i="15"/>
  <c r="FK287" i="15"/>
  <c r="FM288" i="15"/>
  <c r="FP280" i="15"/>
  <c r="FK291" i="15"/>
  <c r="FO283" i="15"/>
  <c r="FK191" i="15"/>
  <c r="FP266" i="15"/>
  <c r="FP203" i="15"/>
  <c r="FM92" i="15"/>
  <c r="FK156" i="15"/>
  <c r="FL222" i="15"/>
  <c r="FL115" i="15"/>
  <c r="FO244" i="15"/>
  <c r="FP94" i="15"/>
  <c r="FL270" i="15"/>
  <c r="FN257" i="15"/>
  <c r="FM108" i="15"/>
  <c r="FO154" i="15"/>
  <c r="FN200" i="15"/>
  <c r="FP248" i="15"/>
  <c r="FN83" i="15"/>
  <c r="FO252" i="15"/>
  <c r="FL247" i="15"/>
  <c r="FM185" i="15"/>
  <c r="FP168" i="15"/>
  <c r="FL267" i="15"/>
  <c r="FO97" i="15"/>
  <c r="FO114" i="15"/>
  <c r="FK248" i="15"/>
  <c r="FP254" i="15"/>
  <c r="FN273" i="15"/>
  <c r="FP22" i="15"/>
  <c r="FM128" i="15"/>
  <c r="FN240" i="15"/>
  <c r="FL111" i="15"/>
  <c r="FP147" i="15"/>
  <c r="FO92" i="15"/>
  <c r="FN270" i="15"/>
  <c r="FM127" i="15"/>
  <c r="FM97" i="15"/>
  <c r="FP174" i="15"/>
  <c r="FK225" i="15"/>
  <c r="FN219" i="15"/>
  <c r="FL120" i="15"/>
  <c r="FO72" i="15"/>
  <c r="FM206" i="15"/>
  <c r="FP252" i="15"/>
  <c r="FL24" i="15"/>
  <c r="FO57" i="15"/>
  <c r="FN164" i="15"/>
  <c r="FM109" i="15"/>
  <c r="FL202" i="15"/>
  <c r="FK186" i="15"/>
  <c r="FN265" i="15"/>
  <c r="FN52" i="15"/>
  <c r="FK269" i="15"/>
  <c r="FK177" i="15"/>
  <c r="FP114" i="15"/>
  <c r="FO184" i="15"/>
  <c r="FP151" i="15"/>
  <c r="FQ285" i="15"/>
  <c r="FQ98" i="15"/>
  <c r="FQ89" i="15"/>
  <c r="FQ200" i="15"/>
  <c r="FQ244" i="15"/>
  <c r="FQ136" i="15"/>
  <c r="FQ190" i="15"/>
  <c r="FQ56" i="15"/>
  <c r="FQ253" i="15"/>
  <c r="FQ172" i="15"/>
  <c r="FQ220" i="15"/>
  <c r="FQ242" i="15"/>
  <c r="FQ157" i="15"/>
  <c r="FQ271" i="15"/>
  <c r="FQ78" i="15"/>
  <c r="FQ81" i="15"/>
  <c r="FQ171" i="15"/>
  <c r="FQ167" i="15"/>
  <c r="FQ176" i="15"/>
  <c r="FQ50" i="15"/>
  <c r="FK196" i="15"/>
  <c r="FP292" i="15"/>
  <c r="FM280" i="15"/>
  <c r="FK284" i="15"/>
  <c r="FL282" i="15"/>
  <c r="FP285" i="15"/>
  <c r="FO285" i="15"/>
  <c r="FL34" i="15"/>
  <c r="FN250" i="15"/>
  <c r="FL64" i="15"/>
  <c r="FM115" i="15"/>
  <c r="FN201" i="15"/>
  <c r="FO190" i="15"/>
  <c r="FP73" i="15"/>
  <c r="FO63" i="15"/>
  <c r="FK81" i="15"/>
  <c r="FM120" i="15"/>
  <c r="FO219" i="15"/>
  <c r="FK228" i="15"/>
  <c r="FP157" i="15"/>
  <c r="FM201" i="15"/>
  <c r="FO147" i="15"/>
  <c r="FO267" i="15"/>
  <c r="FM73" i="15"/>
  <c r="FO124" i="15"/>
  <c r="FO30" i="15"/>
  <c r="FN91" i="15"/>
  <c r="FP130" i="15"/>
  <c r="FM51" i="15"/>
  <c r="FO140" i="15"/>
  <c r="FK222" i="15"/>
  <c r="FO108" i="15"/>
  <c r="FM177" i="15"/>
  <c r="FO275" i="15"/>
  <c r="FN124" i="15"/>
  <c r="FM192" i="15"/>
  <c r="FL132" i="15"/>
  <c r="FL44" i="15"/>
  <c r="FN189" i="15"/>
  <c r="FP126" i="15"/>
  <c r="FP43" i="15"/>
  <c r="FL151" i="15"/>
  <c r="FM274" i="15"/>
  <c r="FN225" i="15"/>
  <c r="FO231" i="15"/>
  <c r="FL275" i="15"/>
  <c r="FP143" i="15"/>
  <c r="FK152" i="15"/>
  <c r="FP216" i="15"/>
  <c r="FP97" i="15"/>
  <c r="FN142" i="15"/>
  <c r="FM55" i="15"/>
  <c r="FP41" i="15"/>
  <c r="FL128" i="15"/>
  <c r="FN39" i="15"/>
  <c r="FL260" i="15"/>
  <c r="FN56" i="15"/>
  <c r="FN62" i="15"/>
  <c r="FO19" i="15"/>
  <c r="FN130" i="15"/>
  <c r="FN174" i="15"/>
  <c r="FL73" i="15"/>
  <c r="FM103" i="15"/>
  <c r="FO260" i="15"/>
  <c r="FQ186" i="15"/>
  <c r="FQ265" i="15"/>
  <c r="FQ129" i="15"/>
  <c r="FQ267" i="15"/>
  <c r="FQ237" i="15"/>
  <c r="FQ135" i="15"/>
  <c r="FQ96" i="15"/>
  <c r="FQ58" i="15"/>
  <c r="FQ79" i="15"/>
  <c r="FQ260" i="15"/>
  <c r="FQ119" i="15"/>
  <c r="FQ281" i="15"/>
  <c r="FQ155" i="15"/>
  <c r="FQ66" i="15"/>
  <c r="FQ283" i="15"/>
  <c r="FQ184" i="15"/>
  <c r="FQ74" i="15"/>
  <c r="FQ163" i="15"/>
  <c r="FQ269" i="15"/>
  <c r="FQ173" i="15"/>
  <c r="FK67" i="15"/>
  <c r="FK280" i="15"/>
  <c r="FN290" i="15"/>
  <c r="FN292" i="15"/>
  <c r="FO290" i="15"/>
  <c r="FN282" i="15"/>
  <c r="FM286" i="15"/>
  <c r="FL286" i="15"/>
  <c r="FL109" i="15"/>
  <c r="FP49" i="15"/>
  <c r="FL91" i="15"/>
  <c r="FM273" i="15"/>
  <c r="FK126" i="15"/>
  <c r="FO104" i="15"/>
  <c r="FK125" i="15"/>
  <c r="FN125" i="15"/>
  <c r="FN248" i="15"/>
  <c r="FN92" i="15"/>
  <c r="FM153" i="15"/>
  <c r="FM56" i="15"/>
  <c r="FK40" i="15"/>
  <c r="FO158" i="15"/>
  <c r="FN160" i="15"/>
  <c r="FL135" i="15"/>
  <c r="FN196" i="15"/>
  <c r="FM74" i="15"/>
  <c r="FK267" i="15"/>
  <c r="FK87" i="15"/>
  <c r="FM275" i="15"/>
  <c r="FN247" i="15"/>
  <c r="FO136" i="15"/>
  <c r="FL80" i="15"/>
  <c r="FO141" i="15"/>
  <c r="FN89" i="15"/>
  <c r="FO76" i="15"/>
  <c r="FO160" i="15"/>
  <c r="FL158" i="15"/>
  <c r="FN169" i="15"/>
  <c r="FL186" i="15"/>
  <c r="FP48" i="15"/>
  <c r="FK98" i="15"/>
  <c r="FP113" i="15"/>
  <c r="FL209" i="15"/>
  <c r="FK259" i="15"/>
  <c r="FP210" i="15"/>
  <c r="FM241" i="15"/>
  <c r="FK194" i="15"/>
  <c r="FK73" i="15"/>
  <c r="FO29" i="15"/>
  <c r="FN251" i="15"/>
  <c r="FL79" i="15"/>
  <c r="FN216" i="15"/>
  <c r="FO206" i="15"/>
  <c r="FL121" i="15"/>
  <c r="FM91" i="15"/>
  <c r="FK49" i="15"/>
  <c r="FO74" i="15"/>
  <c r="FM21" i="15"/>
  <c r="FO79" i="15"/>
  <c r="FK264" i="15"/>
  <c r="FN244" i="15"/>
  <c r="FK109" i="15"/>
  <c r="FN155" i="15"/>
  <c r="FN253" i="15"/>
  <c r="FL59" i="15"/>
  <c r="FQ87" i="15"/>
  <c r="FQ62" i="15"/>
  <c r="FQ251" i="15"/>
  <c r="FQ99" i="15"/>
  <c r="FQ130" i="15"/>
  <c r="FQ72" i="15"/>
  <c r="FQ23" i="15"/>
  <c r="FQ113" i="15"/>
  <c r="FQ183" i="15"/>
  <c r="FQ82" i="15"/>
  <c r="FQ28" i="15"/>
  <c r="FQ243" i="15"/>
  <c r="FQ152" i="15"/>
  <c r="FQ215" i="15"/>
  <c r="FQ26" i="15"/>
  <c r="FQ80" i="15"/>
  <c r="FQ292" i="15"/>
  <c r="FQ256" i="15"/>
  <c r="FQ174" i="15"/>
  <c r="FQ18" i="15"/>
  <c r="FK112" i="15"/>
  <c r="FO282" i="15"/>
  <c r="FN34" i="15"/>
  <c r="FN281" i="15"/>
  <c r="FM291" i="15"/>
  <c r="FN284" i="15"/>
  <c r="FL279" i="15"/>
  <c r="FL291" i="15"/>
  <c r="FM255" i="15"/>
  <c r="FK254" i="15"/>
  <c r="FP163" i="15"/>
  <c r="FL104" i="15"/>
  <c r="FP226" i="15"/>
  <c r="FM75" i="15"/>
  <c r="FP82" i="15"/>
  <c r="FM96" i="15"/>
  <c r="FP187" i="15"/>
  <c r="FL276" i="15"/>
  <c r="FO48" i="15"/>
  <c r="FO22" i="15"/>
  <c r="FM256" i="15"/>
  <c r="FM267" i="15"/>
  <c r="FL265" i="15"/>
  <c r="FL42" i="15"/>
  <c r="FL219" i="15"/>
  <c r="FO131" i="15"/>
  <c r="FK31" i="15"/>
  <c r="FN172" i="15"/>
  <c r="FO129" i="15"/>
  <c r="FK201" i="15"/>
  <c r="FO177" i="15"/>
  <c r="FN226" i="15"/>
  <c r="FK179" i="15"/>
  <c r="FL49" i="15"/>
  <c r="FN31" i="15"/>
  <c r="FL272" i="15"/>
  <c r="FK123" i="15"/>
  <c r="FO196" i="15"/>
  <c r="FK30" i="15"/>
  <c r="FP39" i="15"/>
  <c r="FM156" i="15"/>
  <c r="FP26" i="15"/>
  <c r="FO242" i="15"/>
  <c r="FN68" i="15"/>
  <c r="FP123" i="15"/>
  <c r="FO75" i="15"/>
  <c r="FN123" i="15"/>
  <c r="FO179" i="15"/>
  <c r="FK44" i="15"/>
  <c r="FP178" i="15"/>
  <c r="FK84" i="15"/>
  <c r="FK236" i="15"/>
  <c r="FK76" i="15"/>
  <c r="FO32" i="15"/>
  <c r="FL178" i="15"/>
  <c r="FP164" i="15"/>
  <c r="FM43" i="15"/>
  <c r="FL43" i="15"/>
  <c r="FO253" i="15"/>
  <c r="FK139" i="15"/>
  <c r="FL271" i="15"/>
  <c r="FO216" i="15"/>
  <c r="FQ92" i="15"/>
  <c r="FQ268" i="15"/>
  <c r="FQ225" i="15"/>
  <c r="FQ121" i="15"/>
  <c r="FQ33" i="15"/>
  <c r="FQ100" i="15"/>
  <c r="FQ257" i="15"/>
  <c r="FQ212" i="15"/>
  <c r="FQ203" i="15"/>
  <c r="FQ95" i="15"/>
  <c r="FQ42" i="15"/>
  <c r="FQ275" i="15"/>
  <c r="FQ21" i="15"/>
  <c r="FQ235" i="15"/>
  <c r="FQ75" i="15"/>
  <c r="FQ289" i="15"/>
  <c r="FQ111" i="15"/>
  <c r="FQ153" i="15"/>
  <c r="FQ110" i="15"/>
  <c r="FQ71" i="15"/>
  <c r="FK279" i="15"/>
  <c r="FL281" i="15"/>
  <c r="FP284" i="15"/>
  <c r="FO279" i="15"/>
  <c r="FM279" i="15"/>
  <c r="FO280" i="15"/>
  <c r="FM292" i="15"/>
  <c r="FP291" i="15"/>
  <c r="FL211" i="15"/>
  <c r="FN234" i="15"/>
  <c r="FL199" i="15"/>
  <c r="FM238" i="15"/>
  <c r="FM76" i="15"/>
  <c r="FN227" i="15"/>
  <c r="FM77" i="15"/>
  <c r="FP109" i="15"/>
  <c r="FO207" i="15"/>
  <c r="FL146" i="15"/>
  <c r="FN88" i="15"/>
  <c r="FP77" i="15"/>
  <c r="FN252" i="15"/>
  <c r="FP40" i="15"/>
  <c r="FM154" i="15"/>
  <c r="FL218" i="15"/>
  <c r="FM58" i="15"/>
  <c r="FM231" i="15"/>
  <c r="FK144" i="15"/>
  <c r="FN132" i="15"/>
  <c r="FK172" i="15"/>
  <c r="FL176" i="15"/>
  <c r="FK268" i="15"/>
  <c r="FN139" i="15"/>
  <c r="FP144" i="15"/>
  <c r="FN97" i="15"/>
  <c r="FP192" i="15"/>
  <c r="FP51" i="15"/>
  <c r="FK189" i="15"/>
  <c r="FP205" i="15"/>
  <c r="FM114" i="15"/>
  <c r="FM248" i="15"/>
  <c r="FP71" i="15"/>
  <c r="FM65" i="15"/>
  <c r="FK270" i="15"/>
  <c r="FM188" i="15"/>
  <c r="FL216" i="15"/>
  <c r="FM221" i="15"/>
  <c r="FK51" i="15"/>
  <c r="FN274" i="15"/>
  <c r="FL193" i="15"/>
  <c r="FK66" i="15"/>
  <c r="FM236" i="15"/>
  <c r="FK90" i="15"/>
  <c r="FM176" i="15"/>
  <c r="FL130" i="15"/>
  <c r="FL28" i="15"/>
  <c r="FN111" i="15"/>
  <c r="FP209" i="15"/>
  <c r="FL180" i="15"/>
  <c r="FM88" i="15"/>
  <c r="FK212" i="15"/>
  <c r="FL171" i="15"/>
  <c r="FP60" i="15"/>
  <c r="FK288" i="15"/>
  <c r="FQ178" i="15"/>
  <c r="FQ201" i="15"/>
  <c r="FP241" i="15"/>
  <c r="FM266" i="15"/>
  <c r="FP287" i="15"/>
  <c r="FQ27" i="15"/>
  <c r="FQ105" i="15"/>
  <c r="FP250" i="15"/>
  <c r="FN154" i="15"/>
  <c r="FK290" i="15"/>
  <c r="FQ222" i="15"/>
  <c r="FQ97" i="15"/>
  <c r="FO256" i="15"/>
  <c r="FP218" i="15"/>
  <c r="FL284" i="15"/>
  <c r="FQ266" i="15"/>
  <c r="FQ124" i="15"/>
  <c r="FM235" i="15"/>
  <c r="FK146" i="15"/>
  <c r="FO254" i="15"/>
  <c r="FP275" i="15"/>
  <c r="FL119" i="15"/>
  <c r="FQ106" i="15"/>
  <c r="FO91" i="15"/>
  <c r="FK28" i="15"/>
  <c r="FK167" i="15"/>
  <c r="FO43" i="15"/>
  <c r="FQ17" i="15"/>
  <c r="FN16" i="15"/>
  <c r="FN192" i="15"/>
  <c r="FP167" i="15"/>
  <c r="FN235" i="15"/>
  <c r="FL233" i="15"/>
  <c r="FQ170" i="15"/>
  <c r="FM244" i="15"/>
  <c r="FM216" i="15"/>
  <c r="FO236" i="15"/>
  <c r="FO50" i="15"/>
  <c r="FP78" i="15"/>
  <c r="FQ46" i="15"/>
  <c r="FN26" i="15"/>
  <c r="FP80" i="15"/>
  <c r="FM48" i="15"/>
  <c r="FO291" i="15"/>
  <c r="FQ286" i="15"/>
  <c r="FQ34" i="15"/>
  <c r="FL194" i="15"/>
  <c r="FP242" i="15"/>
  <c r="FP190" i="15"/>
  <c r="FP180" i="15"/>
  <c r="FN288" i="15"/>
  <c r="FQ93" i="15"/>
  <c r="FQ287" i="15"/>
  <c r="FO93" i="15"/>
  <c r="FP111" i="15"/>
  <c r="FP265" i="15"/>
  <c r="FP249" i="15"/>
  <c r="FK258" i="15"/>
  <c r="FP87" i="15"/>
  <c r="EX187" i="15"/>
  <c r="EZ96" i="15"/>
  <c r="EW141" i="15"/>
  <c r="EX55" i="15"/>
  <c r="EV244" i="15"/>
  <c r="FM169" i="15"/>
  <c r="FO127" i="15"/>
  <c r="FP61" i="15"/>
  <c r="FL174" i="15"/>
  <c r="FK42" i="15"/>
  <c r="FP65" i="15"/>
  <c r="FL173" i="15"/>
  <c r="FN171" i="15"/>
  <c r="FL248" i="15"/>
  <c r="FN110" i="15"/>
  <c r="FK136" i="15"/>
  <c r="FP120" i="15"/>
  <c r="FK21" i="15"/>
  <c r="FO210" i="15"/>
  <c r="FP122" i="15"/>
  <c r="FM219" i="15"/>
  <c r="FL50" i="15"/>
  <c r="FL187" i="15"/>
  <c r="FO106" i="15"/>
  <c r="FN144" i="15"/>
  <c r="FP96" i="15"/>
  <c r="FL201" i="15"/>
  <c r="FP156" i="15"/>
  <c r="FL192" i="15"/>
  <c r="FM25" i="15"/>
  <c r="FN63" i="15"/>
  <c r="FK148" i="15"/>
  <c r="FK46" i="15"/>
  <c r="FN10" i="15"/>
  <c r="FL25" i="15"/>
  <c r="FL142" i="15"/>
  <c r="FM22" i="15"/>
  <c r="FN100" i="15"/>
  <c r="FM78" i="15"/>
  <c r="FM19" i="15"/>
  <c r="FN84" i="15"/>
  <c r="FM142" i="15"/>
  <c r="FN22" i="15"/>
  <c r="FM68" i="15"/>
  <c r="FL78" i="15"/>
  <c r="FL8" i="15"/>
  <c r="FL19" i="15"/>
  <c r="FM84" i="15"/>
  <c r="FK100" i="15"/>
  <c r="FK95" i="15"/>
  <c r="FM143" i="15"/>
  <c r="FM18" i="15"/>
  <c r="FL17" i="15"/>
  <c r="FM20" i="15"/>
  <c r="FK25" i="15"/>
  <c r="FL107" i="15"/>
  <c r="FM26" i="15"/>
  <c r="FM148" i="15"/>
  <c r="FM17" i="15"/>
  <c r="FK176" i="15"/>
  <c r="FO90" i="15"/>
  <c r="FL55" i="15"/>
  <c r="FM180" i="15"/>
  <c r="FN254" i="15"/>
  <c r="FK252" i="15"/>
  <c r="FO95" i="15"/>
  <c r="FL97" i="15"/>
  <c r="FL141" i="15"/>
  <c r="FP105" i="15"/>
  <c r="FP93" i="15"/>
  <c r="FP84" i="15"/>
  <c r="FN40" i="15"/>
  <c r="FP196" i="15"/>
  <c r="FN96" i="15"/>
  <c r="FM130" i="15"/>
  <c r="FK215" i="15"/>
  <c r="FL75" i="15"/>
  <c r="FM159" i="15"/>
  <c r="FL238" i="15"/>
  <c r="FM151" i="15"/>
  <c r="FN151" i="15"/>
  <c r="FO67" i="15"/>
  <c r="FO138" i="15"/>
  <c r="FO269" i="15"/>
  <c r="FM31" i="15"/>
  <c r="FK72" i="15"/>
  <c r="FL236" i="15"/>
  <c r="FL274" i="15"/>
  <c r="FO152" i="15"/>
  <c r="FQ194" i="15"/>
  <c r="FP128" i="15"/>
  <c r="FK155" i="15"/>
  <c r="FK238" i="15"/>
  <c r="FM90" i="15"/>
  <c r="FO227" i="15"/>
  <c r="FK192" i="15"/>
  <c r="FM237" i="15"/>
  <c r="FK128" i="15"/>
  <c r="FK124" i="15"/>
  <c r="FM146" i="15"/>
  <c r="FO169" i="15"/>
  <c r="FO180" i="15"/>
  <c r="FK77" i="15"/>
  <c r="FO211" i="15"/>
  <c r="FM228" i="15"/>
  <c r="FO174" i="15"/>
  <c r="FP25" i="15"/>
  <c r="FK113" i="15"/>
  <c r="FO51" i="15"/>
  <c r="FL157" i="15"/>
  <c r="FM199" i="15"/>
  <c r="FP62" i="15"/>
  <c r="FO202" i="15"/>
  <c r="FN218" i="15"/>
  <c r="FK130" i="15"/>
  <c r="FP100" i="15"/>
  <c r="FP231" i="15"/>
  <c r="FN177" i="15"/>
  <c r="FL172" i="15"/>
  <c r="FN107" i="15"/>
  <c r="FO226" i="15"/>
  <c r="FN55" i="15"/>
  <c r="FM89" i="15"/>
  <c r="FO239" i="15"/>
  <c r="FP136" i="15"/>
  <c r="FK153" i="15"/>
  <c r="FK190" i="15"/>
  <c r="FN159" i="15"/>
  <c r="FM113" i="15"/>
  <c r="FL241" i="15"/>
  <c r="FK163" i="15"/>
  <c r="FM272" i="15"/>
  <c r="FN188" i="15"/>
  <c r="FO145" i="15"/>
  <c r="FM204" i="15"/>
  <c r="FO247" i="15"/>
  <c r="FM210" i="15"/>
  <c r="FM276" i="15"/>
  <c r="FO105" i="15"/>
  <c r="FM217" i="15"/>
  <c r="FO251" i="15"/>
  <c r="FL212" i="15"/>
  <c r="FL153" i="15"/>
  <c r="FN249" i="15"/>
  <c r="FP131" i="15"/>
  <c r="FN170" i="15"/>
  <c r="FM81" i="15"/>
  <c r="FP235" i="15"/>
  <c r="FP89" i="15"/>
  <c r="FP107" i="15"/>
  <c r="FP108" i="15"/>
  <c r="FO96" i="15"/>
  <c r="FN127" i="15"/>
  <c r="FO191" i="15"/>
  <c r="FK205" i="15"/>
  <c r="FK41" i="15"/>
  <c r="FM67" i="15"/>
  <c r="FN163" i="15"/>
  <c r="FM187" i="15"/>
  <c r="FL190" i="15"/>
  <c r="FM268" i="15"/>
  <c r="FO148" i="15"/>
  <c r="FO257" i="15"/>
  <c r="FK276" i="15"/>
  <c r="FN77" i="15"/>
  <c r="FO189" i="15"/>
  <c r="FO60" i="15"/>
  <c r="FO264" i="15"/>
  <c r="FK220" i="15"/>
  <c r="FM200" i="15"/>
  <c r="FP204" i="15"/>
  <c r="FL48" i="15"/>
  <c r="FN223" i="15"/>
  <c r="FP139" i="15"/>
  <c r="FO10" i="15"/>
  <c r="FO82" i="15"/>
  <c r="FN193" i="15"/>
  <c r="FP50" i="15"/>
  <c r="FL168" i="15"/>
  <c r="FO164" i="15"/>
  <c r="FO233" i="15"/>
  <c r="FM191" i="15"/>
  <c r="FM106" i="15"/>
  <c r="FL155" i="15"/>
  <c r="FN195" i="15"/>
  <c r="FN60" i="15"/>
  <c r="FM209" i="15"/>
  <c r="FK250" i="15"/>
  <c r="FP179" i="15"/>
  <c r="FP219" i="15"/>
  <c r="FP17" i="15"/>
  <c r="FO173" i="15"/>
  <c r="FM233" i="15"/>
  <c r="FM193" i="15"/>
  <c r="FO212" i="15"/>
  <c r="FP124" i="15"/>
  <c r="FN20" i="15"/>
  <c r="FK78" i="15"/>
  <c r="FM60" i="15"/>
  <c r="FP64" i="15"/>
  <c r="FK226" i="15"/>
  <c r="FL108" i="15"/>
  <c r="FP228" i="15"/>
  <c r="FP23" i="15"/>
  <c r="FM226" i="15"/>
  <c r="FO258" i="15"/>
  <c r="FN157" i="15"/>
  <c r="FL266" i="15"/>
  <c r="FN93" i="15"/>
  <c r="FL208" i="15"/>
  <c r="FG290" i="15"/>
  <c r="FG263" i="15"/>
  <c r="FG42" i="15"/>
  <c r="FG158" i="15"/>
  <c r="FG93" i="15"/>
  <c r="FG20" i="15"/>
  <c r="FG287" i="15"/>
  <c r="FG68" i="15"/>
  <c r="FG250" i="15"/>
  <c r="FG98" i="15"/>
  <c r="FG183" i="15"/>
  <c r="FG215" i="15"/>
  <c r="FG179" i="15"/>
  <c r="FG190" i="15"/>
  <c r="FG87" i="15"/>
  <c r="FG224" i="15"/>
  <c r="FG76" i="15"/>
  <c r="FG283" i="15"/>
  <c r="FG106" i="15"/>
  <c r="FG282" i="15"/>
  <c r="FG281" i="15"/>
  <c r="FG48" i="15"/>
  <c r="FG163" i="15"/>
  <c r="FG152" i="15"/>
  <c r="FG122" i="15"/>
  <c r="FG60" i="15"/>
  <c r="FG107" i="15"/>
  <c r="FG173" i="15"/>
  <c r="FG45" i="15"/>
  <c r="FG81" i="15"/>
  <c r="FG49" i="15"/>
  <c r="FG19" i="15"/>
  <c r="FG24" i="15"/>
  <c r="FG228" i="15"/>
  <c r="FG125" i="15"/>
  <c r="FG8" i="15"/>
  <c r="FG21" i="15"/>
  <c r="FG51" i="15"/>
  <c r="FG156" i="15"/>
  <c r="FG115" i="15"/>
  <c r="FG148" i="15"/>
  <c r="FG266" i="15"/>
  <c r="FG185" i="15"/>
  <c r="FG99" i="15"/>
  <c r="FG170" i="15"/>
  <c r="FG236" i="15"/>
  <c r="FG28" i="15"/>
  <c r="FG193" i="15"/>
  <c r="FG27" i="15"/>
  <c r="FG176" i="15"/>
  <c r="FG188" i="15"/>
  <c r="FG192" i="15"/>
  <c r="FG184" i="15"/>
  <c r="FG216" i="15"/>
  <c r="FG178" i="15"/>
  <c r="FG82" i="15"/>
  <c r="FG151" i="15"/>
  <c r="FG50" i="15"/>
  <c r="FG168" i="15"/>
  <c r="FG61" i="15"/>
  <c r="FG32" i="15"/>
  <c r="FG159" i="15"/>
  <c r="FG34" i="15"/>
  <c r="FG189" i="15"/>
  <c r="FG10" i="15"/>
  <c r="FG146" i="15"/>
  <c r="FG196" i="15"/>
  <c r="FG138" i="15"/>
  <c r="FG105" i="15"/>
  <c r="FG259" i="15"/>
  <c r="FG291" i="15"/>
  <c r="FG169" i="15"/>
  <c r="FG227" i="15"/>
  <c r="FG104" i="15"/>
  <c r="FG109" i="15"/>
  <c r="FG161" i="15"/>
  <c r="FG52" i="15"/>
  <c r="FG292" i="15"/>
  <c r="FG247" i="15"/>
  <c r="FG88" i="15"/>
  <c r="FG280" i="15"/>
  <c r="FG62" i="15"/>
  <c r="FG272" i="15"/>
  <c r="FG73" i="15"/>
  <c r="EZ17" i="15"/>
  <c r="EW187" i="15"/>
  <c r="EX168" i="15"/>
  <c r="EX175" i="15"/>
  <c r="EW58" i="15"/>
  <c r="EY80" i="15"/>
  <c r="EV125" i="15"/>
  <c r="EV58" i="15"/>
  <c r="EV191" i="15"/>
  <c r="EW128" i="15"/>
  <c r="EY186" i="15"/>
  <c r="EZ215" i="15"/>
  <c r="EY60" i="15"/>
  <c r="EV217" i="15"/>
  <c r="EW226" i="15"/>
  <c r="EX60" i="15"/>
  <c r="EZ252" i="15"/>
  <c r="EZ89" i="15"/>
  <c r="EW67" i="15"/>
  <c r="EV22" i="15"/>
  <c r="EV40" i="15"/>
  <c r="EY57" i="15"/>
  <c r="EX268" i="15"/>
  <c r="EX113" i="15"/>
  <c r="FB239" i="15"/>
  <c r="FA183" i="15"/>
  <c r="FA139" i="15"/>
  <c r="EX59" i="15"/>
  <c r="EY10" i="15"/>
  <c r="EV155" i="15"/>
  <c r="EV234" i="15"/>
  <c r="EV87" i="15"/>
  <c r="EW132" i="15"/>
  <c r="EV268" i="15"/>
  <c r="EY232" i="15"/>
  <c r="EX104" i="15"/>
  <c r="EY158" i="15"/>
  <c r="EX258" i="15"/>
  <c r="EW207" i="15"/>
  <c r="EW110" i="15"/>
  <c r="EX215" i="15"/>
  <c r="EX164" i="15"/>
  <c r="EZ25" i="15"/>
  <c r="EV225" i="15"/>
  <c r="EY104" i="15"/>
  <c r="EX73" i="15"/>
  <c r="EV114" i="15"/>
  <c r="EW195" i="15"/>
  <c r="EZ83" i="15"/>
  <c r="EY103" i="15"/>
  <c r="EY223" i="15"/>
  <c r="EY48" i="15"/>
  <c r="EZ191" i="15"/>
  <c r="EW147" i="15"/>
  <c r="EW194" i="15"/>
  <c r="EX183" i="15"/>
  <c r="EW218" i="15"/>
  <c r="EZ18" i="15"/>
  <c r="EX265" i="15"/>
  <c r="EX58" i="15"/>
  <c r="EX42" i="15"/>
  <c r="EX212" i="15"/>
  <c r="EW71" i="15"/>
  <c r="EV139" i="15"/>
  <c r="EV24" i="15"/>
  <c r="EV143" i="15"/>
  <c r="EZ194" i="15"/>
  <c r="EV29" i="15"/>
  <c r="EX124" i="15"/>
  <c r="EW108" i="15"/>
  <c r="EW242" i="15"/>
  <c r="EZ55" i="15"/>
  <c r="EW156" i="15"/>
  <c r="EZ250" i="15"/>
  <c r="EZ203" i="15"/>
  <c r="EW73" i="15"/>
  <c r="EX189" i="15"/>
  <c r="EV193" i="15"/>
  <c r="EV204" i="15"/>
  <c r="EY211" i="15"/>
  <c r="EW45" i="15"/>
  <c r="EY66" i="15"/>
  <c r="EX92" i="15"/>
  <c r="EZ180" i="15"/>
  <c r="EV220" i="15"/>
  <c r="EV17" i="15"/>
  <c r="EW8" i="15"/>
  <c r="EX62" i="15"/>
  <c r="EX68" i="15"/>
  <c r="EX16" i="15"/>
  <c r="EY28" i="15"/>
  <c r="EY52" i="15"/>
  <c r="EW17" i="15"/>
  <c r="EW52" i="15"/>
  <c r="FA177" i="15"/>
  <c r="FA122" i="15"/>
  <c r="FA216" i="15"/>
  <c r="FA135" i="15"/>
  <c r="FA161" i="15"/>
  <c r="FA50" i="15"/>
  <c r="FA43" i="15"/>
  <c r="FB257" i="15"/>
  <c r="FC111" i="15"/>
  <c r="FC127" i="15"/>
  <c r="EY263" i="15"/>
  <c r="EZ237" i="15"/>
  <c r="EX224" i="15"/>
  <c r="EV88" i="15"/>
  <c r="EY124" i="15"/>
  <c r="EX172" i="15"/>
  <c r="EW82" i="15"/>
  <c r="EY264" i="15"/>
  <c r="EV253" i="15"/>
  <c r="EY199" i="15"/>
  <c r="EV227" i="15"/>
  <c r="EZ120" i="15"/>
  <c r="EW227" i="15"/>
  <c r="EX259" i="15"/>
  <c r="EX162" i="15"/>
  <c r="EY167" i="15"/>
  <c r="EW192" i="15"/>
  <c r="EY209" i="15"/>
  <c r="EX180" i="15"/>
  <c r="EY67" i="15"/>
  <c r="EX140" i="15"/>
  <c r="EV218" i="15"/>
  <c r="EV112" i="15"/>
  <c r="EW164" i="15"/>
  <c r="EZ160" i="15"/>
  <c r="EV167" i="15"/>
  <c r="EY174" i="15"/>
  <c r="EV76" i="15"/>
  <c r="EX244" i="15"/>
  <c r="EV42" i="15"/>
  <c r="EV154" i="15"/>
  <c r="EZ60" i="15"/>
  <c r="EY201" i="15"/>
  <c r="EX61" i="15"/>
  <c r="EW264" i="15"/>
  <c r="EV259" i="15"/>
  <c r="EZ74" i="15"/>
  <c r="EW265" i="15"/>
  <c r="EZ254" i="15"/>
  <c r="EV158" i="15"/>
  <c r="EW257" i="15"/>
  <c r="EX49" i="15"/>
  <c r="EY144" i="15"/>
  <c r="EV120" i="15"/>
  <c r="EZ79" i="15"/>
  <c r="EY164" i="15"/>
  <c r="EX210" i="15"/>
  <c r="EV216" i="15"/>
  <c r="EZ225" i="15"/>
  <c r="EX161" i="15"/>
  <c r="EZ227" i="15"/>
  <c r="EV174" i="15"/>
  <c r="EV61" i="15"/>
  <c r="EZ273" i="15"/>
  <c r="EZ201" i="15"/>
  <c r="EX66" i="15"/>
  <c r="EY121" i="15"/>
  <c r="EZ119" i="15"/>
  <c r="EZ186" i="15"/>
  <c r="EW204" i="15"/>
  <c r="EZ216" i="15"/>
  <c r="EZ176" i="15"/>
  <c r="EX96" i="15"/>
  <c r="EY228" i="15"/>
  <c r="FA266" i="15"/>
  <c r="FA88" i="15"/>
  <c r="FA75" i="15"/>
  <c r="FA51" i="15"/>
  <c r="FA235" i="15"/>
  <c r="FA49" i="15"/>
  <c r="FA223" i="15"/>
  <c r="FA82" i="15"/>
  <c r="FA218" i="15"/>
  <c r="FA188" i="15"/>
  <c r="FA129" i="15"/>
  <c r="FA136" i="15"/>
  <c r="FA92" i="15"/>
  <c r="FA146" i="15"/>
  <c r="FA59" i="15"/>
  <c r="FA204" i="15"/>
  <c r="FA40" i="15"/>
  <c r="FA272" i="15"/>
  <c r="FA114" i="15"/>
  <c r="FB104" i="15"/>
  <c r="FB8" i="15"/>
  <c r="FC260" i="15"/>
  <c r="FC251" i="15"/>
  <c r="FB151" i="15"/>
  <c r="FC145" i="15"/>
  <c r="FC147" i="15"/>
  <c r="FB127" i="15"/>
  <c r="FB244" i="15"/>
  <c r="FB39" i="15"/>
  <c r="FC137" i="15"/>
  <c r="FB224" i="15"/>
  <c r="EV169" i="15"/>
  <c r="EZ107" i="15"/>
  <c r="EZ48" i="15"/>
  <c r="EW47" i="15"/>
  <c r="EZ240" i="15"/>
  <c r="EW169" i="15"/>
  <c r="EV175" i="15"/>
  <c r="EW51" i="15"/>
  <c r="EV171" i="15"/>
  <c r="EV235" i="15"/>
  <c r="EZ129" i="15"/>
  <c r="EV264" i="15"/>
  <c r="EW263" i="15"/>
  <c r="EV128" i="15"/>
  <c r="EV99" i="15"/>
  <c r="EX238" i="15"/>
  <c r="EZ267" i="15"/>
  <c r="EX91" i="15"/>
  <c r="EZ32" i="15"/>
  <c r="EW236" i="15"/>
  <c r="EY113" i="15"/>
  <c r="EY206" i="15"/>
  <c r="EY257" i="15"/>
  <c r="EV263" i="15"/>
  <c r="EY238" i="15"/>
  <c r="EZ274" i="15"/>
  <c r="EX147" i="15"/>
  <c r="EY73" i="15"/>
  <c r="EY189" i="15"/>
  <c r="EY120" i="15"/>
  <c r="EY97" i="15"/>
  <c r="EW94" i="15"/>
  <c r="EV189" i="15"/>
  <c r="EX114" i="15"/>
  <c r="EW121" i="15"/>
  <c r="EV163" i="15"/>
  <c r="EV148" i="15"/>
  <c r="EV103" i="15"/>
  <c r="EZ179" i="15"/>
  <c r="EY119" i="15"/>
  <c r="EV115" i="15"/>
  <c r="EW65" i="15"/>
  <c r="EX252" i="15"/>
  <c r="EV62" i="15"/>
  <c r="EY75" i="15"/>
  <c r="EV206" i="15"/>
  <c r="EV188" i="15"/>
  <c r="EW105" i="15"/>
  <c r="EZ164" i="15"/>
  <c r="EW97" i="15"/>
  <c r="EW167" i="15"/>
  <c r="EV239" i="15"/>
  <c r="EX121" i="15"/>
  <c r="EV23" i="15"/>
  <c r="FA55" i="15"/>
  <c r="FA83" i="15"/>
  <c r="FB241" i="15"/>
  <c r="FC273" i="15"/>
  <c r="FC26" i="15"/>
  <c r="FC78" i="15"/>
  <c r="FB276" i="15"/>
  <c r="FC126" i="15"/>
  <c r="FB50" i="15"/>
  <c r="FA158" i="15"/>
  <c r="FA210" i="15"/>
  <c r="FA104" i="15"/>
  <c r="FA21" i="15"/>
  <c r="FB255" i="15"/>
  <c r="FB271" i="15"/>
  <c r="FC270" i="15"/>
  <c r="FB68" i="15"/>
  <c r="FC46" i="15"/>
  <c r="FB168" i="15"/>
  <c r="FC39" i="15"/>
  <c r="FC211" i="15"/>
  <c r="FC234" i="15"/>
  <c r="FB43" i="15"/>
  <c r="FC185" i="15"/>
  <c r="FB174" i="15"/>
  <c r="FB274" i="15"/>
  <c r="FC210" i="15"/>
  <c r="FB57" i="15"/>
  <c r="FB235" i="15"/>
  <c r="FC225" i="15"/>
  <c r="FC275" i="15"/>
  <c r="FC76" i="15"/>
  <c r="FB155" i="15"/>
  <c r="FC123" i="15"/>
  <c r="FB120" i="15"/>
  <c r="FB176" i="15"/>
  <c r="FB220" i="15"/>
  <c r="FC49" i="15"/>
  <c r="FC183" i="15"/>
  <c r="FB99" i="15"/>
  <c r="FB32" i="15"/>
  <c r="FB84" i="15"/>
  <c r="FB111" i="15"/>
  <c r="FB183" i="15"/>
  <c r="FC10" i="15"/>
  <c r="FC24" i="15"/>
  <c r="FC174" i="15"/>
  <c r="FB163" i="15"/>
  <c r="FB44" i="15"/>
  <c r="FC178" i="15"/>
  <c r="FC233" i="15"/>
  <c r="FB210" i="15"/>
  <c r="FB88" i="15"/>
  <c r="FB158" i="15"/>
  <c r="FC173" i="15"/>
  <c r="FB199" i="15"/>
  <c r="FB157" i="15"/>
  <c r="FB266" i="15"/>
  <c r="FB73" i="15"/>
  <c r="FB211" i="15"/>
  <c r="FB17" i="15"/>
  <c r="FC193" i="15"/>
  <c r="FB222" i="15"/>
  <c r="EW126" i="15"/>
  <c r="EV254" i="15"/>
  <c r="EY99" i="15"/>
  <c r="EY50" i="15"/>
  <c r="EZ88" i="15"/>
  <c r="EZ263" i="15"/>
  <c r="EW24" i="15"/>
  <c r="EX260" i="15"/>
  <c r="FB65" i="15"/>
  <c r="FC237" i="15"/>
  <c r="FB126" i="15"/>
  <c r="FB253" i="15"/>
  <c r="FA174" i="15"/>
  <c r="FA250" i="15"/>
  <c r="FA18" i="15"/>
  <c r="FA237" i="15"/>
  <c r="FC106" i="15"/>
  <c r="FB97" i="15"/>
  <c r="FD268" i="15"/>
  <c r="FD273" i="15"/>
  <c r="FD227" i="15"/>
  <c r="FD169" i="15"/>
  <c r="FD120" i="15"/>
  <c r="FD265" i="15"/>
  <c r="FD139" i="15"/>
  <c r="FD95" i="15"/>
  <c r="FD21" i="15"/>
  <c r="FD18" i="15"/>
  <c r="FD243" i="15"/>
  <c r="FD126" i="15"/>
  <c r="FD26" i="15"/>
  <c r="FD27" i="15"/>
  <c r="FD201" i="15"/>
  <c r="FD269" i="15"/>
  <c r="FD144" i="15"/>
  <c r="FD44" i="15"/>
  <c r="FD205" i="15"/>
  <c r="FD67" i="15"/>
  <c r="FD242" i="15"/>
  <c r="FD247" i="15"/>
  <c r="FD151" i="15"/>
  <c r="FD270" i="15"/>
  <c r="FD258" i="15"/>
  <c r="FD191" i="15"/>
  <c r="FD78" i="15"/>
  <c r="FD196" i="15"/>
  <c r="FD76" i="15"/>
  <c r="FD83" i="15"/>
  <c r="FD194" i="15"/>
  <c r="FD275" i="15"/>
  <c r="FD88" i="15"/>
  <c r="FD167" i="15"/>
  <c r="FD168" i="15"/>
  <c r="FD153" i="15"/>
  <c r="EW217" i="15"/>
  <c r="EV276" i="15"/>
  <c r="EV44" i="15"/>
  <c r="EY217" i="15"/>
  <c r="EY61" i="15"/>
  <c r="EX142" i="15"/>
  <c r="FC52" i="15"/>
  <c r="FB30" i="15"/>
  <c r="FB31" i="15"/>
  <c r="FC269" i="15"/>
  <c r="FA157" i="15"/>
  <c r="FA244" i="15"/>
  <c r="FA164" i="15"/>
  <c r="FA119" i="15"/>
  <c r="FC131" i="15"/>
  <c r="FB186" i="15"/>
  <c r="FB77" i="15"/>
  <c r="FC64" i="15"/>
  <c r="FB265" i="15"/>
  <c r="FC128" i="15"/>
  <c r="FC103" i="15"/>
  <c r="FA29" i="15"/>
  <c r="FA273" i="15"/>
  <c r="FA226" i="15"/>
  <c r="FA140" i="15"/>
  <c r="FC79" i="15"/>
  <c r="FC29" i="15"/>
  <c r="FC114" i="15"/>
  <c r="FC223" i="15"/>
  <c r="FC107" i="15"/>
  <c r="FC220" i="15"/>
  <c r="EZ206" i="15"/>
  <c r="EX236" i="15"/>
  <c r="EW184" i="15"/>
  <c r="EZ156" i="15"/>
  <c r="EW83" i="15"/>
  <c r="EY161" i="15"/>
  <c r="FD179" i="15"/>
  <c r="FD17" i="15"/>
  <c r="FD252" i="15"/>
  <c r="FD80" i="15"/>
  <c r="FD189" i="15"/>
  <c r="FD216" i="15"/>
  <c r="FD73" i="15"/>
  <c r="FD292" i="15"/>
  <c r="FD132" i="15"/>
  <c r="FD32" i="15"/>
  <c r="FD211" i="15"/>
  <c r="FD140" i="15"/>
  <c r="FD24" i="15"/>
  <c r="FD280" i="15"/>
  <c r="FF175" i="15"/>
  <c r="FF203" i="15"/>
  <c r="FF145" i="15"/>
  <c r="FF288" i="15"/>
  <c r="FF231" i="15"/>
  <c r="FF248" i="15"/>
  <c r="FF263" i="15"/>
  <c r="FF272" i="15"/>
  <c r="FF47" i="15"/>
  <c r="FF281" i="15"/>
  <c r="FF283" i="15"/>
  <c r="FF254" i="15"/>
  <c r="FF270" i="15"/>
  <c r="FF132" i="15"/>
  <c r="FF227" i="15"/>
  <c r="FF243" i="15"/>
  <c r="FF268" i="15"/>
  <c r="FF255" i="15"/>
  <c r="FF55" i="15"/>
  <c r="FF131" i="15"/>
  <c r="FF153" i="15"/>
  <c r="FF188" i="15"/>
  <c r="FF232" i="15"/>
  <c r="FF289" i="15"/>
  <c r="FF241" i="15"/>
  <c r="FF234" i="15"/>
  <c r="FF44" i="15"/>
  <c r="FF202" i="15"/>
  <c r="FF205" i="15"/>
  <c r="FF206" i="15"/>
  <c r="FF207" i="15"/>
  <c r="FF208" i="15"/>
  <c r="FF209" i="15"/>
  <c r="FF210" i="15"/>
  <c r="FF114" i="15"/>
  <c r="FF279" i="15"/>
  <c r="FF260" i="15"/>
  <c r="FF72" i="15"/>
  <c r="FF252" i="15"/>
  <c r="FF91" i="15"/>
  <c r="FF67" i="15"/>
  <c r="FF258" i="15"/>
  <c r="FF119" i="15"/>
  <c r="FF61" i="15"/>
  <c r="FF25" i="15"/>
  <c r="FF97" i="15"/>
  <c r="FF39" i="15"/>
  <c r="FF238" i="15"/>
  <c r="FF171" i="15"/>
  <c r="FF88" i="15"/>
  <c r="FF221" i="15"/>
  <c r="FF251" i="15"/>
  <c r="FF68" i="15"/>
  <c r="FF204" i="15"/>
  <c r="FF122" i="15"/>
  <c r="FF162" i="15"/>
  <c r="FF115" i="15"/>
  <c r="FF187" i="15"/>
  <c r="FF87" i="15"/>
  <c r="FF113" i="15"/>
  <c r="FF237" i="15"/>
  <c r="FF20" i="15"/>
  <c r="FF22" i="15"/>
  <c r="FF40" i="15"/>
  <c r="FF52" i="15"/>
  <c r="FF168" i="15"/>
  <c r="FF179" i="15"/>
  <c r="FF30" i="15"/>
  <c r="FF220" i="15"/>
  <c r="FF174" i="15"/>
  <c r="FF196" i="15"/>
  <c r="FF19" i="15"/>
  <c r="FF105" i="15"/>
  <c r="FF111" i="15"/>
  <c r="FF164" i="15"/>
  <c r="FF259" i="15"/>
  <c r="FF280" i="15"/>
  <c r="FF284" i="15"/>
  <c r="FF137" i="15"/>
  <c r="FF18" i="15"/>
  <c r="FF80" i="15"/>
  <c r="FF27" i="15"/>
  <c r="FF42" i="15"/>
  <c r="FF50" i="15"/>
  <c r="FF63" i="15"/>
  <c r="DX9" i="16"/>
  <c r="DW8" i="16"/>
  <c r="DW6" i="16"/>
  <c r="Q115" i="2"/>
  <c r="Q124" i="2" s="1"/>
  <c r="Q130" i="2" s="1"/>
  <c r="FG171" i="15" l="1"/>
  <c r="FB109" i="15"/>
  <c r="FB48" i="15"/>
  <c r="EZ121" i="15"/>
  <c r="FD94" i="15"/>
  <c r="FD176" i="15"/>
  <c r="FD228" i="15"/>
  <c r="EZ283" i="15"/>
  <c r="EY292" i="15"/>
  <c r="EV282" i="15"/>
  <c r="FA287" i="15"/>
  <c r="FB285" i="15"/>
  <c r="EZ290" i="15"/>
  <c r="EY279" i="15"/>
  <c r="EV279" i="15"/>
  <c r="EY285" i="15"/>
  <c r="FB292" i="15"/>
  <c r="EY68" i="15"/>
  <c r="FC50" i="15"/>
  <c r="FB188" i="15"/>
  <c r="EY152" i="15"/>
  <c r="EZ24" i="15"/>
  <c r="EV59" i="15"/>
  <c r="EZ22" i="15"/>
  <c r="EZ159" i="15"/>
  <c r="EZ19" i="15"/>
  <c r="EY81" i="15"/>
  <c r="EZ171" i="15"/>
  <c r="EV180" i="15"/>
  <c r="EV273" i="15"/>
  <c r="EY154" i="15"/>
  <c r="EY193" i="15"/>
  <c r="EX173" i="15"/>
  <c r="EV50" i="15"/>
  <c r="EY172" i="15"/>
  <c r="EV93" i="15"/>
  <c r="EW157" i="15"/>
  <c r="EW161" i="15"/>
  <c r="EZ115" i="15"/>
  <c r="EY115" i="15"/>
  <c r="EV89" i="15"/>
  <c r="FG191" i="15"/>
  <c r="FC221" i="15"/>
  <c r="FA191" i="15"/>
  <c r="EY219" i="15"/>
  <c r="FD128" i="15"/>
  <c r="FD22" i="15"/>
  <c r="FD226" i="15"/>
  <c r="FA283" i="15"/>
  <c r="EZ292" i="15"/>
  <c r="EX287" i="15"/>
  <c r="EX283" i="15"/>
  <c r="EZ289" i="15"/>
  <c r="FB287" i="15"/>
  <c r="EZ282" i="15"/>
  <c r="EY289" i="15"/>
  <c r="EX286" i="15"/>
  <c r="FA280" i="15"/>
  <c r="EX19" i="15"/>
  <c r="FC148" i="15"/>
  <c r="FC92" i="15"/>
  <c r="EV152" i="15"/>
  <c r="EZ209" i="15"/>
  <c r="EY241" i="15"/>
  <c r="EX178" i="15"/>
  <c r="EY44" i="15"/>
  <c r="EZ190" i="15"/>
  <c r="EZ204" i="15"/>
  <c r="EZ126" i="15"/>
  <c r="EW211" i="15"/>
  <c r="EZ75" i="15"/>
  <c r="EX201" i="15"/>
  <c r="EV196" i="15"/>
  <c r="EZ65" i="15"/>
  <c r="EW193" i="15"/>
  <c r="EZ109" i="15"/>
  <c r="EZ84" i="15"/>
  <c r="EV219" i="15"/>
  <c r="EY88" i="15"/>
  <c r="EV68" i="15"/>
  <c r="EY98" i="15"/>
  <c r="EZ207" i="15"/>
  <c r="FG65" i="15"/>
  <c r="FA236" i="15"/>
  <c r="FA162" i="15"/>
  <c r="EX188" i="15"/>
  <c r="FD291" i="15"/>
  <c r="FD178" i="15"/>
  <c r="FD48" i="15"/>
  <c r="EY287" i="15"/>
  <c r="EX282" i="15"/>
  <c r="EW292" i="15"/>
  <c r="EY280" i="15"/>
  <c r="FC287" i="15"/>
  <c r="FC285" i="15"/>
  <c r="FB279" i="15"/>
  <c r="EZ280" i="15"/>
  <c r="FB288" i="15"/>
  <c r="FC280" i="15"/>
  <c r="FC272" i="15"/>
  <c r="FC68" i="15"/>
  <c r="FA192" i="15"/>
  <c r="EZ105" i="15"/>
  <c r="EZ148" i="15"/>
  <c r="EY83" i="15"/>
  <c r="EY236" i="15"/>
  <c r="EZ98" i="15"/>
  <c r="EZ130" i="15"/>
  <c r="EX65" i="15"/>
  <c r="EV104" i="15"/>
  <c r="EY216" i="15"/>
  <c r="EV183" i="15"/>
  <c r="EV208" i="15"/>
  <c r="EZ154" i="15"/>
  <c r="EX248" i="15"/>
  <c r="EV141" i="15"/>
  <c r="EW237" i="15"/>
  <c r="EZ177" i="15"/>
  <c r="EV252" i="15"/>
  <c r="EY153" i="15"/>
  <c r="EW40" i="15"/>
  <c r="EY138" i="15"/>
  <c r="EV81" i="15"/>
  <c r="FG172" i="15"/>
  <c r="EZ80" i="15"/>
  <c r="FA169" i="15"/>
  <c r="FA141" i="15"/>
  <c r="EX154" i="15"/>
  <c r="FD122" i="15"/>
  <c r="FD62" i="15"/>
  <c r="FD28" i="15"/>
  <c r="EV284" i="15"/>
  <c r="EX289" i="15"/>
  <c r="EW286" i="15"/>
  <c r="FC289" i="15"/>
  <c r="EW290" i="15"/>
  <c r="FC281" i="15"/>
  <c r="FA281" i="15"/>
  <c r="EW279" i="15"/>
  <c r="FA288" i="15"/>
  <c r="FA282" i="15"/>
  <c r="FC110" i="15"/>
  <c r="FA124" i="15"/>
  <c r="FA264" i="15"/>
  <c r="EV75" i="15"/>
  <c r="EX109" i="15"/>
  <c r="EX167" i="15"/>
  <c r="EX138" i="15"/>
  <c r="EW160" i="15"/>
  <c r="EW190" i="15"/>
  <c r="EY141" i="15"/>
  <c r="EW119" i="15"/>
  <c r="EX81" i="15"/>
  <c r="EY147" i="15"/>
  <c r="EX179" i="15"/>
  <c r="EZ21" i="15"/>
  <c r="EW244" i="15"/>
  <c r="EZ56" i="15"/>
  <c r="EY275" i="15"/>
  <c r="EV173" i="15"/>
  <c r="EY237" i="15"/>
  <c r="EZ16" i="15"/>
  <c r="EY128" i="15"/>
  <c r="EV270" i="15"/>
  <c r="EV157" i="15"/>
  <c r="EV147" i="15"/>
  <c r="FA19" i="15"/>
  <c r="FA87" i="15"/>
  <c r="EY122" i="15"/>
  <c r="FD240" i="15"/>
  <c r="FD220" i="15"/>
  <c r="FD125" i="15"/>
  <c r="EW282" i="15"/>
  <c r="EV290" i="15"/>
  <c r="FA292" i="15"/>
  <c r="EX280" i="15"/>
  <c r="EX290" i="15"/>
  <c r="EW291" i="15"/>
  <c r="FA284" i="15"/>
  <c r="EZ287" i="15"/>
  <c r="FB290" i="15"/>
  <c r="FB34" i="15"/>
  <c r="FB56" i="15"/>
  <c r="FA170" i="15"/>
  <c r="EY94" i="15"/>
  <c r="EZ95" i="15"/>
  <c r="EW239" i="15"/>
  <c r="EZ61" i="15"/>
  <c r="EW43" i="15"/>
  <c r="EV243" i="15"/>
  <c r="EW112" i="15"/>
  <c r="EV55" i="15"/>
  <c r="EZ158" i="15"/>
  <c r="EX257" i="15"/>
  <c r="EW152" i="15"/>
  <c r="EX126" i="15"/>
  <c r="EW153" i="15"/>
  <c r="EW243" i="15"/>
  <c r="EY239" i="15"/>
  <c r="EY250" i="15"/>
  <c r="EZ104" i="15"/>
  <c r="EW172" i="15"/>
  <c r="EY274" i="15"/>
  <c r="EX193" i="15"/>
  <c r="EV168" i="15"/>
  <c r="EV228" i="15"/>
  <c r="EZ258" i="15"/>
  <c r="FA84" i="15"/>
  <c r="FA45" i="15"/>
  <c r="EV65" i="15"/>
  <c r="FD23" i="15"/>
  <c r="FD224" i="15"/>
  <c r="EV126" i="15"/>
  <c r="EV291" i="15"/>
  <c r="EX34" i="15"/>
  <c r="EW285" i="15"/>
  <c r="FB283" i="15"/>
  <c r="EY288" i="15"/>
  <c r="FC279" i="15"/>
  <c r="EX288" i="15"/>
  <c r="FA286" i="15"/>
  <c r="FC283" i="15"/>
  <c r="FA34" i="15"/>
  <c r="FC108" i="15"/>
  <c r="FA251" i="15"/>
  <c r="EW107" i="15"/>
  <c r="EW90" i="15"/>
  <c r="EX136" i="15"/>
  <c r="EZ200" i="15"/>
  <c r="EY76" i="15"/>
  <c r="EW124" i="15"/>
  <c r="EZ249" i="15"/>
  <c r="EX171" i="15"/>
  <c r="EW177" i="15"/>
  <c r="EV97" i="15"/>
  <c r="EY194" i="15"/>
  <c r="EX169" i="15"/>
  <c r="EV192" i="15"/>
  <c r="EY204" i="15"/>
  <c r="EZ43" i="15"/>
  <c r="EZ114" i="15"/>
  <c r="EZ175" i="15"/>
  <c r="EV146" i="15"/>
  <c r="EY187" i="15"/>
  <c r="EY91" i="15"/>
  <c r="EV233" i="15"/>
  <c r="EW163" i="15"/>
  <c r="FA179" i="15"/>
  <c r="FB129" i="15"/>
  <c r="FD250" i="15"/>
  <c r="FD215" i="15"/>
  <c r="FD110" i="15"/>
  <c r="EX281" i="15"/>
  <c r="EW283" i="15"/>
  <c r="EZ281" i="15"/>
  <c r="EV283" i="15"/>
  <c r="EW288" i="15"/>
  <c r="FA290" i="15"/>
  <c r="FB286" i="15"/>
  <c r="FC284" i="15"/>
  <c r="EV34" i="15"/>
  <c r="FC290" i="15"/>
  <c r="EY234" i="15"/>
  <c r="FA112" i="15"/>
  <c r="FA17" i="15"/>
  <c r="EW145" i="15"/>
  <c r="EW216" i="15"/>
  <c r="EZ220" i="15"/>
  <c r="EV10" i="15"/>
  <c r="EX199" i="15"/>
  <c r="EV32" i="15"/>
  <c r="EX234" i="15"/>
  <c r="EZ226" i="15"/>
  <c r="EW173" i="15"/>
  <c r="EW170" i="15"/>
  <c r="EY96" i="15"/>
  <c r="EZ256" i="15"/>
  <c r="EZ64" i="15"/>
  <c r="EZ265" i="15"/>
  <c r="EZ91" i="15"/>
  <c r="EX130" i="15"/>
  <c r="EW140" i="15"/>
  <c r="EV207" i="15"/>
  <c r="EY82" i="15"/>
  <c r="EV138" i="15"/>
  <c r="EY92" i="15"/>
  <c r="EZ217" i="15"/>
  <c r="FG206" i="15"/>
  <c r="EV96" i="15"/>
  <c r="FC250" i="15"/>
  <c r="FB170" i="15"/>
  <c r="FD188" i="15"/>
  <c r="FD68" i="15"/>
  <c r="FD131" i="15"/>
  <c r="EV289" i="15"/>
  <c r="EY286" i="15"/>
  <c r="EY283" i="15"/>
  <c r="EW280" i="15"/>
  <c r="EY291" i="15"/>
  <c r="EW34" i="15"/>
  <c r="EW289" i="15"/>
  <c r="EY281" i="15"/>
  <c r="EZ284" i="15"/>
  <c r="FC291" i="15"/>
  <c r="EV241" i="15"/>
  <c r="FA167" i="15"/>
  <c r="FC236" i="15"/>
  <c r="EV267" i="15"/>
  <c r="EW231" i="15"/>
  <c r="EW154" i="15"/>
  <c r="EW212" i="15"/>
  <c r="EW191" i="15"/>
  <c r="EV66" i="15"/>
  <c r="EZ235" i="15"/>
  <c r="EY77" i="15"/>
  <c r="EW210" i="15"/>
  <c r="EV236" i="15"/>
  <c r="EZ123" i="15"/>
  <c r="EZ221" i="15"/>
  <c r="EV48" i="15"/>
  <c r="EZ178" i="15"/>
  <c r="EX195" i="15"/>
  <c r="EW189" i="15"/>
  <c r="EX263" i="15"/>
  <c r="EZ113" i="15"/>
  <c r="EY72" i="15"/>
  <c r="EW106" i="15"/>
  <c r="EV140" i="15"/>
  <c r="FG92" i="15"/>
  <c r="EY64" i="15"/>
  <c r="FB18" i="15"/>
  <c r="FB75" i="15"/>
  <c r="FD96" i="15"/>
  <c r="FD114" i="15"/>
  <c r="FD100" i="15"/>
  <c r="EY34" i="15"/>
  <c r="FC288" i="15"/>
  <c r="FC34" i="15"/>
  <c r="EV285" i="15"/>
  <c r="FA285" i="15"/>
  <c r="EV287" i="15"/>
  <c r="FB281" i="15"/>
  <c r="EV281" i="15"/>
  <c r="EX279" i="15"/>
  <c r="EV288" i="15"/>
  <c r="EW32" i="15"/>
  <c r="FA275" i="15"/>
  <c r="FB208" i="15"/>
  <c r="EZ251" i="15"/>
  <c r="EZ248" i="15"/>
  <c r="EZ155" i="15"/>
  <c r="EV111" i="15"/>
  <c r="EY65" i="15"/>
  <c r="EY253" i="15"/>
  <c r="FA68" i="15"/>
  <c r="EV137" i="15"/>
  <c r="EY180" i="15"/>
  <c r="EZ106" i="15"/>
  <c r="EZ62" i="15"/>
  <c r="EX158" i="15"/>
  <c r="EW235" i="15"/>
  <c r="EW130" i="15"/>
  <c r="EZ139" i="15"/>
  <c r="EW180" i="15"/>
  <c r="EY218" i="15"/>
  <c r="EY74" i="15"/>
  <c r="EY109" i="15"/>
  <c r="EZ169" i="15"/>
  <c r="EV90" i="15"/>
  <c r="EV251" i="15"/>
  <c r="FG136" i="15"/>
  <c r="EY260" i="15"/>
  <c r="FC218" i="15"/>
  <c r="FB116" i="15"/>
  <c r="FD157" i="15"/>
  <c r="FD184" i="15"/>
  <c r="FD202" i="15"/>
  <c r="EX292" i="15"/>
  <c r="FA289" i="15"/>
  <c r="EZ34" i="15"/>
  <c r="FA291" i="15"/>
  <c r="EY282" i="15"/>
  <c r="FB291" i="15"/>
  <c r="FC282" i="15"/>
  <c r="EZ288" i="15"/>
  <c r="EW287" i="15"/>
  <c r="FB282" i="15"/>
  <c r="EZ145" i="15"/>
  <c r="FA142" i="15"/>
  <c r="FC196" i="15"/>
  <c r="EV74" i="15"/>
  <c r="EY192" i="15"/>
  <c r="EY202" i="15"/>
  <c r="EV77" i="15"/>
  <c r="EY168" i="15"/>
  <c r="EX82" i="15"/>
  <c r="FA168" i="15"/>
  <c r="EY185" i="15"/>
  <c r="EX220" i="15"/>
  <c r="EV199" i="15"/>
  <c r="EY159" i="15"/>
  <c r="EX240" i="15"/>
  <c r="EV187" i="15"/>
  <c r="EY222" i="15"/>
  <c r="EW131" i="15"/>
  <c r="EZ233" i="15"/>
  <c r="EY135" i="15"/>
  <c r="EZ42" i="15"/>
  <c r="EZ41" i="15"/>
  <c r="EV164" i="15"/>
  <c r="EY87" i="15"/>
  <c r="FG153" i="15"/>
  <c r="FB143" i="15"/>
  <c r="FB180" i="15"/>
  <c r="FC93" i="15"/>
  <c r="FD185" i="15"/>
  <c r="FD235" i="15"/>
  <c r="FD41" i="15"/>
  <c r="EW284" i="15"/>
  <c r="EZ286" i="15"/>
  <c r="EZ279" i="15"/>
  <c r="FB284" i="15"/>
  <c r="EX284" i="15"/>
  <c r="FA279" i="15"/>
  <c r="EY290" i="15"/>
  <c r="EV280" i="15"/>
  <c r="EY284" i="15"/>
  <c r="FC292" i="15"/>
  <c r="EZ188" i="15"/>
  <c r="FB59" i="15"/>
  <c r="FB269" i="15"/>
  <c r="EW201" i="15"/>
  <c r="EZ157" i="15"/>
  <c r="EX103" i="15"/>
  <c r="EV18" i="15"/>
  <c r="EW114" i="15"/>
  <c r="EW144" i="15"/>
  <c r="EY148" i="15"/>
  <c r="EV232" i="15"/>
  <c r="EX170" i="15"/>
  <c r="EY212" i="15"/>
  <c r="EY55" i="15"/>
  <c r="EY208" i="15"/>
  <c r="EZ241" i="15"/>
  <c r="EV161" i="15"/>
  <c r="EZ192" i="15"/>
  <c r="EZ73" i="15"/>
  <c r="EZ132" i="15"/>
  <c r="EX123" i="15"/>
  <c r="EV28" i="15"/>
  <c r="EY146" i="15"/>
  <c r="EV145" i="15"/>
  <c r="FG218" i="15"/>
  <c r="FC121" i="15"/>
  <c r="FC191" i="15"/>
  <c r="FA76" i="15"/>
  <c r="FD239" i="15"/>
  <c r="FD55" i="15"/>
  <c r="FD154" i="15"/>
  <c r="EV286" i="15"/>
  <c r="FB289" i="15"/>
  <c r="EV292" i="15"/>
  <c r="EW281" i="15"/>
  <c r="EX285" i="15"/>
  <c r="EZ285" i="15"/>
  <c r="EX291" i="15"/>
  <c r="EZ291" i="15"/>
  <c r="FB280" i="15"/>
  <c r="FC286" i="15"/>
  <c r="EW125" i="15"/>
  <c r="FB135" i="15"/>
  <c r="FC226" i="15"/>
  <c r="EV226" i="15"/>
  <c r="EV43" i="15"/>
  <c r="EV95" i="15"/>
  <c r="EY188" i="15"/>
  <c r="EV215" i="15"/>
  <c r="EX153" i="15"/>
  <c r="EY17" i="15"/>
  <c r="EW123" i="15"/>
  <c r="EW104" i="15"/>
  <c r="EZ23" i="15"/>
  <c r="EV25" i="15"/>
  <c r="EZ232" i="15"/>
  <c r="EV159" i="15"/>
  <c r="EX125" i="15"/>
  <c r="EX137" i="15"/>
  <c r="EY123" i="15"/>
  <c r="EV184" i="15"/>
  <c r="EW222" i="15"/>
  <c r="EY203" i="15"/>
  <c r="EW57" i="15"/>
  <c r="EZ45" i="15"/>
  <c r="EZ30" i="15"/>
  <c r="EZ108" i="15"/>
  <c r="EW215" i="15"/>
  <c r="EX110" i="15"/>
  <c r="FA176" i="15"/>
  <c r="EW233" i="15"/>
  <c r="EX194" i="15"/>
  <c r="EX196" i="15"/>
  <c r="EX129" i="15"/>
  <c r="EV98" i="15"/>
  <c r="EV124" i="15"/>
  <c r="EZ97" i="15"/>
  <c r="EZ268" i="15"/>
  <c r="EW256" i="15"/>
  <c r="EW158" i="15"/>
  <c r="EX115" i="15"/>
  <c r="EZ10" i="15"/>
  <c r="EZ52" i="15"/>
  <c r="EV211" i="15"/>
  <c r="EV31" i="15"/>
  <c r="EW224" i="15"/>
  <c r="EY162" i="15"/>
  <c r="EV185" i="15"/>
  <c r="EW109" i="15"/>
  <c r="EY25" i="15"/>
  <c r="FA99" i="15"/>
  <c r="EY129" i="15"/>
  <c r="EZ239" i="15"/>
  <c r="EX163" i="15"/>
  <c r="EZ128" i="15"/>
  <c r="EV176" i="15"/>
  <c r="EY231" i="15"/>
  <c r="EX112" i="15"/>
  <c r="EY32" i="15"/>
  <c r="EY30" i="15"/>
  <c r="EW62" i="15"/>
  <c r="FA194" i="15"/>
  <c r="FA276" i="15"/>
  <c r="FA219" i="15"/>
  <c r="FB172" i="15"/>
  <c r="EY132" i="15"/>
  <c r="EX264" i="15"/>
  <c r="EZ78" i="15"/>
  <c r="EW252" i="15"/>
  <c r="EX79" i="15"/>
  <c r="EX63" i="15"/>
  <c r="FA96" i="15"/>
  <c r="EV194" i="15"/>
  <c r="EW60" i="15"/>
  <c r="EX43" i="15"/>
  <c r="EW91" i="15"/>
  <c r="EY27" i="15"/>
  <c r="FA248" i="15"/>
  <c r="FA153" i="15"/>
  <c r="FC75" i="15"/>
  <c r="FA189" i="15"/>
  <c r="FA171" i="15"/>
  <c r="FA156" i="15"/>
  <c r="FB67" i="15"/>
  <c r="FC18" i="15"/>
  <c r="FC188" i="15"/>
  <c r="FC227" i="15"/>
  <c r="FB62" i="15"/>
  <c r="FC98" i="15"/>
  <c r="FC144" i="15"/>
  <c r="FC242" i="15"/>
  <c r="FC27" i="15"/>
  <c r="EY179" i="15"/>
  <c r="FA42" i="15"/>
  <c r="FA74" i="15"/>
  <c r="FB138" i="15"/>
  <c r="FB190" i="15"/>
  <c r="FC206" i="15"/>
  <c r="FB226" i="15"/>
  <c r="FC172" i="15"/>
  <c r="FA258" i="15"/>
  <c r="FC77" i="15"/>
  <c r="FB173" i="15"/>
  <c r="FB145" i="15"/>
  <c r="FB22" i="15"/>
  <c r="EX267" i="15"/>
  <c r="FC194" i="15"/>
  <c r="FC72" i="15"/>
  <c r="FC138" i="15"/>
  <c r="FC120" i="15"/>
  <c r="EX76" i="15"/>
  <c r="EX274" i="15"/>
  <c r="EV247" i="15"/>
  <c r="EW84" i="15"/>
  <c r="FA259" i="15"/>
  <c r="EZ135" i="15"/>
  <c r="EW81" i="15"/>
  <c r="EZ39" i="15"/>
  <c r="EY221" i="15"/>
  <c r="EV71" i="15"/>
  <c r="EZ224" i="15"/>
  <c r="EX122" i="15"/>
  <c r="EX108" i="15"/>
  <c r="EZ183" i="15"/>
  <c r="EY184" i="15"/>
  <c r="EW266" i="15"/>
  <c r="EY178" i="15"/>
  <c r="EW136" i="15"/>
  <c r="EZ46" i="15"/>
  <c r="EZ161" i="15"/>
  <c r="EY207" i="15"/>
  <c r="EV249" i="15"/>
  <c r="EX159" i="15"/>
  <c r="EY40" i="15"/>
  <c r="EW251" i="15"/>
  <c r="FA126" i="15"/>
  <c r="EX190" i="15"/>
  <c r="EX241" i="15"/>
  <c r="EY137" i="15"/>
  <c r="EZ68" i="15"/>
  <c r="EV122" i="15"/>
  <c r="EW146" i="15"/>
  <c r="EZ72" i="15"/>
  <c r="EY47" i="15"/>
  <c r="EW271" i="15"/>
  <c r="EX94" i="15"/>
  <c r="FA113" i="15"/>
  <c r="FA163" i="15"/>
  <c r="FA44" i="15"/>
  <c r="FB108" i="15"/>
  <c r="EZ125" i="15"/>
  <c r="EX141" i="15"/>
  <c r="EZ40" i="15"/>
  <c r="EY240" i="15"/>
  <c r="EY95" i="15"/>
  <c r="FA271" i="15"/>
  <c r="EY244" i="15"/>
  <c r="EX132" i="15"/>
  <c r="EZ8" i="15"/>
  <c r="EX107" i="15"/>
  <c r="EW95" i="15"/>
  <c r="EY16" i="15"/>
  <c r="FA131" i="15"/>
  <c r="FA249" i="15"/>
  <c r="FB52" i="15"/>
  <c r="FA160" i="15"/>
  <c r="FA144" i="15"/>
  <c r="FA208" i="15"/>
  <c r="FC241" i="15"/>
  <c r="FC167" i="15"/>
  <c r="FC66" i="15"/>
  <c r="FC224" i="15"/>
  <c r="FB201" i="15"/>
  <c r="FC209" i="15"/>
  <c r="FB25" i="15"/>
  <c r="FC268" i="15"/>
  <c r="FB275" i="15"/>
  <c r="EX174" i="15"/>
  <c r="FA57" i="15"/>
  <c r="FB209" i="15"/>
  <c r="FB260" i="15"/>
  <c r="FB217" i="15"/>
  <c r="FC159" i="15"/>
  <c r="FB248" i="15"/>
  <c r="FC153" i="15"/>
  <c r="FA221" i="15"/>
  <c r="FB148" i="15"/>
  <c r="FB26" i="15"/>
  <c r="FC247" i="15"/>
  <c r="FC136" i="15"/>
  <c r="EX276" i="15"/>
  <c r="FB179" i="15"/>
  <c r="FB223" i="15"/>
  <c r="FB215" i="15"/>
  <c r="EX39" i="15"/>
  <c r="EZ153" i="15"/>
  <c r="EX99" i="15"/>
  <c r="EY111" i="15"/>
  <c r="FA254" i="15"/>
  <c r="EZ219" i="15"/>
  <c r="EV39" i="15"/>
  <c r="EX51" i="15"/>
  <c r="EZ259" i="15"/>
  <c r="EY266" i="15"/>
  <c r="EY163" i="15"/>
  <c r="EW80" i="15"/>
  <c r="EX135" i="15"/>
  <c r="EV256" i="15"/>
  <c r="EW50" i="15"/>
  <c r="EY247" i="15"/>
  <c r="EV222" i="15"/>
  <c r="EW64" i="15"/>
  <c r="EY190" i="15"/>
  <c r="EZ238" i="15"/>
  <c r="EX128" i="15"/>
  <c r="EX243" i="15"/>
  <c r="EZ236" i="15"/>
  <c r="EW139" i="15"/>
  <c r="EW16" i="15"/>
  <c r="FA73" i="15"/>
  <c r="EZ138" i="15"/>
  <c r="EZ51" i="15"/>
  <c r="EY176" i="15"/>
  <c r="EX67" i="15"/>
  <c r="EW232" i="15"/>
  <c r="EX88" i="15"/>
  <c r="EW171" i="15"/>
  <c r="EW116" i="15"/>
  <c r="EY100" i="15"/>
  <c r="EW28" i="15"/>
  <c r="FA199" i="15"/>
  <c r="FA147" i="15"/>
  <c r="FA224" i="15"/>
  <c r="FC25" i="15"/>
  <c r="EX233" i="15"/>
  <c r="EZ199" i="15"/>
  <c r="EV201" i="15"/>
  <c r="EW199" i="15"/>
  <c r="EW111" i="15"/>
  <c r="FA47" i="15"/>
  <c r="EZ269" i="15"/>
  <c r="EY105" i="15"/>
  <c r="EV100" i="15"/>
  <c r="EY255" i="15"/>
  <c r="EW270" i="15"/>
  <c r="FA255" i="15"/>
  <c r="FA222" i="15"/>
  <c r="FA187" i="15"/>
  <c r="FB247" i="15"/>
  <c r="FA239" i="15"/>
  <c r="FA267" i="15"/>
  <c r="FA155" i="15"/>
  <c r="FB154" i="15"/>
  <c r="FB24" i="15"/>
  <c r="FB136" i="15"/>
  <c r="FC104" i="15"/>
  <c r="FB254" i="15"/>
  <c r="FC129" i="15"/>
  <c r="FB140" i="15"/>
  <c r="FB66" i="15"/>
  <c r="FC132" i="15"/>
  <c r="EX256" i="15"/>
  <c r="FB206" i="15"/>
  <c r="FC276" i="15"/>
  <c r="FB146" i="15"/>
  <c r="FC130" i="15"/>
  <c r="FB60" i="15"/>
  <c r="FB263" i="15"/>
  <c r="FB234" i="15"/>
  <c r="FA257" i="15"/>
  <c r="FB28" i="15"/>
  <c r="FC139" i="15"/>
  <c r="FB205" i="15"/>
  <c r="FC100" i="15"/>
  <c r="FC73" i="15"/>
  <c r="FC170" i="15"/>
  <c r="FB219" i="15"/>
  <c r="FB128" i="15"/>
  <c r="FC158" i="15"/>
  <c r="EX177" i="15"/>
  <c r="EW87" i="15"/>
  <c r="EZ228" i="15"/>
  <c r="EX251" i="15"/>
  <c r="FB81" i="15"/>
  <c r="EV105" i="15"/>
  <c r="EW39" i="15"/>
  <c r="EV131" i="15"/>
  <c r="EX64" i="15"/>
  <c r="EZ234" i="15"/>
  <c r="EX221" i="15"/>
  <c r="EW248" i="15"/>
  <c r="EW223" i="15"/>
  <c r="EW155" i="15"/>
  <c r="EX83" i="15"/>
  <c r="EY126" i="15"/>
  <c r="EY235" i="15"/>
  <c r="EY156" i="15"/>
  <c r="EX144" i="15"/>
  <c r="EX209" i="15"/>
  <c r="EX253" i="15"/>
  <c r="EY45" i="15"/>
  <c r="EW56" i="15"/>
  <c r="EV21" i="15"/>
  <c r="EX271" i="15"/>
  <c r="FA94" i="15"/>
  <c r="EY256" i="15"/>
  <c r="EV179" i="15"/>
  <c r="EW176" i="15"/>
  <c r="EV16" i="15"/>
  <c r="EY41" i="15"/>
  <c r="EZ58" i="15"/>
  <c r="EW48" i="15"/>
  <c r="EY23" i="15"/>
  <c r="EY276" i="15"/>
  <c r="EY29" i="15"/>
  <c r="FA32" i="15"/>
  <c r="FA207" i="15"/>
  <c r="FB63" i="15"/>
  <c r="FB112" i="15"/>
  <c r="EY259" i="15"/>
  <c r="EW61" i="15"/>
  <c r="EX228" i="15"/>
  <c r="EX270" i="15"/>
  <c r="EX22" i="15"/>
  <c r="FA173" i="15"/>
  <c r="EZ222" i="15"/>
  <c r="EW249" i="15"/>
  <c r="EX97" i="15"/>
  <c r="EY84" i="15"/>
  <c r="EY143" i="15"/>
  <c r="FA247" i="15"/>
  <c r="FA106" i="15"/>
  <c r="FA220" i="15"/>
  <c r="FC203" i="15"/>
  <c r="FA23" i="15"/>
  <c r="FA108" i="15"/>
  <c r="FA27" i="15"/>
  <c r="FB23" i="15"/>
  <c r="FC99" i="15"/>
  <c r="FB178" i="15"/>
  <c r="FB256" i="15"/>
  <c r="FC140" i="15"/>
  <c r="FC143" i="15"/>
  <c r="FC40" i="15"/>
  <c r="FC23" i="15"/>
  <c r="FB191" i="15"/>
  <c r="EX191" i="15"/>
  <c r="FC176" i="15"/>
  <c r="FB41" i="15"/>
  <c r="FC94" i="15"/>
  <c r="FB194" i="15"/>
  <c r="FB10" i="15"/>
  <c r="FB152" i="15"/>
  <c r="FB221" i="15"/>
  <c r="FC254" i="15"/>
  <c r="FC239" i="15"/>
  <c r="FB196" i="15"/>
  <c r="FC205" i="15"/>
  <c r="FB187" i="15"/>
  <c r="FB141" i="15"/>
  <c r="FC175" i="15"/>
  <c r="FC56" i="15"/>
  <c r="FB195" i="15"/>
  <c r="FC169" i="15"/>
  <c r="EX119" i="15"/>
  <c r="EZ253" i="15"/>
  <c r="EX223" i="15"/>
  <c r="EX254" i="15"/>
  <c r="FB78" i="15"/>
  <c r="EZ202" i="15"/>
  <c r="EX71" i="15"/>
  <c r="EV60" i="15"/>
  <c r="EW221" i="15"/>
  <c r="EY210" i="15"/>
  <c r="EY90" i="15"/>
  <c r="EV92" i="15"/>
  <c r="EX250" i="15"/>
  <c r="EV153" i="15"/>
  <c r="EW174" i="15"/>
  <c r="EV200" i="15"/>
  <c r="EW196" i="15"/>
  <c r="EW143" i="15"/>
  <c r="EW208" i="15"/>
  <c r="EY110" i="15"/>
  <c r="EZ26" i="15"/>
  <c r="EV266" i="15"/>
  <c r="EZ243" i="15"/>
  <c r="EZ94" i="15"/>
  <c r="EX148" i="15"/>
  <c r="FB153" i="15"/>
  <c r="EZ92" i="15"/>
  <c r="EZ81" i="15"/>
  <c r="EX200" i="15"/>
  <c r="EZ271" i="15"/>
  <c r="EW138" i="15"/>
  <c r="EZ255" i="15"/>
  <c r="EX227" i="15"/>
  <c r="EW22" i="15"/>
  <c r="EY24" i="15"/>
  <c r="EX255" i="15"/>
  <c r="FA67" i="15"/>
  <c r="FA137" i="15"/>
  <c r="FC257" i="15"/>
  <c r="EZ122" i="15"/>
  <c r="EX31" i="15"/>
  <c r="EY171" i="15"/>
  <c r="EZ195" i="15"/>
  <c r="EX116" i="15"/>
  <c r="EW25" i="15"/>
  <c r="FA63" i="15"/>
  <c r="EY200" i="15"/>
  <c r="EY265" i="15"/>
  <c r="EY267" i="15"/>
  <c r="EY19" i="15"/>
  <c r="EX23" i="15"/>
  <c r="FA8" i="15"/>
  <c r="FA217" i="15"/>
  <c r="FA52" i="15"/>
  <c r="FC154" i="15"/>
  <c r="FA206" i="15"/>
  <c r="FA120" i="15"/>
  <c r="FA103" i="15"/>
  <c r="FC8" i="15"/>
  <c r="FB207" i="15"/>
  <c r="FC157" i="15"/>
  <c r="FB264" i="15"/>
  <c r="FC200" i="15"/>
  <c r="FB227" i="15"/>
  <c r="FB237" i="15"/>
  <c r="FC256" i="15"/>
  <c r="FC146" i="15"/>
  <c r="EX47" i="15"/>
  <c r="FC255" i="15"/>
  <c r="FC61" i="15"/>
  <c r="FB115" i="15"/>
  <c r="FC142" i="15"/>
  <c r="FC219" i="15"/>
  <c r="EZ100" i="15"/>
  <c r="FA202" i="15"/>
  <c r="FC271" i="15"/>
  <c r="FB90" i="15"/>
  <c r="FC231" i="15"/>
  <c r="FB232" i="15"/>
  <c r="FC41" i="15"/>
  <c r="FC164" i="15"/>
  <c r="FA20" i="15"/>
  <c r="FC43" i="15"/>
  <c r="FB82" i="15"/>
  <c r="EW179" i="15"/>
  <c r="EY196" i="15"/>
  <c r="EY225" i="15"/>
  <c r="EX21" i="15"/>
  <c r="FB273" i="15"/>
  <c r="EX41" i="15"/>
  <c r="EV255" i="15"/>
  <c r="EW269" i="15"/>
  <c r="EX151" i="15"/>
  <c r="EZ247" i="15"/>
  <c r="EX80" i="15"/>
  <c r="EV8" i="15"/>
  <c r="EY273" i="15"/>
  <c r="EV257" i="15"/>
  <c r="EX40" i="15"/>
  <c r="EZ196" i="15"/>
  <c r="EY140" i="15"/>
  <c r="EX139" i="15"/>
  <c r="EX237" i="15"/>
  <c r="EY71" i="15"/>
  <c r="EX205" i="15"/>
  <c r="EX266" i="15"/>
  <c r="EW205" i="15"/>
  <c r="EW120" i="15"/>
  <c r="EW267" i="15"/>
  <c r="FC47" i="15"/>
  <c r="EZ208" i="15"/>
  <c r="EZ162" i="15"/>
  <c r="EY39" i="15"/>
  <c r="EZ260" i="15"/>
  <c r="EV45" i="15"/>
  <c r="EW99" i="15"/>
  <c r="EW151" i="15"/>
  <c r="EY18" i="15"/>
  <c r="EW100" i="15"/>
  <c r="EW79" i="15"/>
  <c r="FA125" i="15"/>
  <c r="FA39" i="15"/>
  <c r="FC180" i="15"/>
  <c r="EY56" i="15"/>
  <c r="EY170" i="15"/>
  <c r="EV250" i="15"/>
  <c r="EV269" i="15"/>
  <c r="EX100" i="15"/>
  <c r="EY43" i="15"/>
  <c r="FA121" i="15"/>
  <c r="EX269" i="15"/>
  <c r="EY58" i="15"/>
  <c r="EX17" i="15"/>
  <c r="EY254" i="15"/>
  <c r="EY270" i="15"/>
  <c r="FA130" i="15"/>
  <c r="FA205" i="15"/>
  <c r="FA58" i="15"/>
  <c r="FC20" i="15"/>
  <c r="FA132" i="15"/>
  <c r="FA64" i="15"/>
  <c r="FA41" i="15"/>
  <c r="FC168" i="15"/>
  <c r="FB177" i="15"/>
  <c r="FC60" i="15"/>
  <c r="FB162" i="15"/>
  <c r="FC42" i="15"/>
  <c r="FC67" i="15"/>
  <c r="FC156" i="15"/>
  <c r="FC28" i="15"/>
  <c r="FC266" i="15"/>
  <c r="EX78" i="15"/>
  <c r="FC212" i="15"/>
  <c r="FB238" i="15"/>
  <c r="FB42" i="15"/>
  <c r="FC162" i="15"/>
  <c r="FC16" i="15"/>
  <c r="EZ116" i="15"/>
  <c r="FA196" i="15"/>
  <c r="FC45" i="15"/>
  <c r="FB74" i="15"/>
  <c r="FB243" i="15"/>
  <c r="FC252" i="15"/>
  <c r="FB164" i="15"/>
  <c r="FA180" i="15"/>
  <c r="FA78" i="15"/>
  <c r="FC208" i="15"/>
  <c r="FB189" i="15"/>
  <c r="FC80" i="15"/>
  <c r="EW76" i="15"/>
  <c r="EW93" i="15"/>
  <c r="EV83" i="15"/>
  <c r="EW186" i="15"/>
  <c r="EX75" i="15"/>
  <c r="FB137" i="15"/>
  <c r="EZ146" i="15"/>
  <c r="EW240" i="15"/>
  <c r="EW98" i="15"/>
  <c r="EV57" i="15"/>
  <c r="EV136" i="15"/>
  <c r="EW129" i="15"/>
  <c r="EX186" i="15"/>
  <c r="EZ110" i="15"/>
  <c r="EV177" i="15"/>
  <c r="EY226" i="15"/>
  <c r="EV49" i="15"/>
  <c r="EZ50" i="15"/>
  <c r="EZ76" i="15"/>
  <c r="EW200" i="15"/>
  <c r="EY151" i="15"/>
  <c r="EV56" i="15"/>
  <c r="EY191" i="15"/>
  <c r="EY108" i="15"/>
  <c r="EW175" i="15"/>
  <c r="EY63" i="15"/>
  <c r="FC48" i="15"/>
  <c r="EW168" i="15"/>
  <c r="EV258" i="15"/>
  <c r="EX157" i="15"/>
  <c r="EV151" i="15"/>
  <c r="EW238" i="15"/>
  <c r="EY177" i="15"/>
  <c r="EY248" i="15"/>
  <c r="EW19" i="15"/>
  <c r="EY26" i="15"/>
  <c r="EW148" i="15"/>
  <c r="FA215" i="15"/>
  <c r="FA111" i="15"/>
  <c r="FB20" i="15"/>
  <c r="EZ167" i="15"/>
  <c r="EY125" i="15"/>
  <c r="EY220" i="15"/>
  <c r="EV130" i="15"/>
  <c r="EW75" i="15"/>
  <c r="EY20" i="15"/>
  <c r="FA270" i="15"/>
  <c r="EX275" i="15"/>
  <c r="EZ173" i="15"/>
  <c r="EY59" i="15"/>
  <c r="EY78" i="15"/>
  <c r="EY139" i="15"/>
  <c r="FA97" i="15"/>
  <c r="FA28" i="15"/>
  <c r="FA89" i="15"/>
  <c r="FB47" i="15"/>
  <c r="FA265" i="15"/>
  <c r="FA232" i="15"/>
  <c r="FA233" i="15"/>
  <c r="FB185" i="15"/>
  <c r="FB124" i="15"/>
  <c r="FB96" i="15"/>
  <c r="FC274" i="15"/>
  <c r="FB46" i="15"/>
  <c r="FC51" i="15"/>
  <c r="FC215" i="15"/>
  <c r="FB61" i="15"/>
  <c r="FC65" i="15"/>
  <c r="FB228" i="15"/>
  <c r="FC119" i="15"/>
  <c r="FC187" i="15"/>
  <c r="FC161" i="15"/>
  <c r="FB204" i="15"/>
  <c r="FC192" i="15"/>
  <c r="EX184" i="15"/>
  <c r="FC87" i="15"/>
  <c r="FB113" i="15"/>
  <c r="FB103" i="15"/>
  <c r="FB252" i="15"/>
  <c r="FB218" i="15"/>
  <c r="EX176" i="15"/>
  <c r="FA71" i="15"/>
  <c r="FA203" i="15"/>
  <c r="FB27" i="15"/>
  <c r="EV106" i="15"/>
  <c r="EX208" i="15"/>
  <c r="EX77" i="15"/>
  <c r="EX46" i="15"/>
  <c r="FA193" i="15"/>
  <c r="EV202" i="15"/>
  <c r="EX120" i="15"/>
  <c r="EY233" i="15"/>
  <c r="EZ131" i="15"/>
  <c r="EW89" i="15"/>
  <c r="EW49" i="15"/>
  <c r="EZ218" i="15"/>
  <c r="EZ20" i="15"/>
  <c r="EV129" i="15"/>
  <c r="EV107" i="15"/>
  <c r="EW258" i="15"/>
  <c r="EV127" i="15"/>
  <c r="EZ63" i="15"/>
  <c r="EZ163" i="15"/>
  <c r="EZ152" i="15"/>
  <c r="EV82" i="15"/>
  <c r="EV170" i="15"/>
  <c r="EW206" i="15"/>
  <c r="EV116" i="15"/>
  <c r="EW253" i="15"/>
  <c r="EX30" i="15"/>
  <c r="EW72" i="15"/>
  <c r="EY215" i="15"/>
  <c r="EZ28" i="15"/>
  <c r="EV47" i="15"/>
  <c r="EV223" i="15"/>
  <c r="EX145" i="15"/>
  <c r="EX93" i="15"/>
  <c r="EY160" i="15"/>
  <c r="EW29" i="15"/>
  <c r="EX111" i="15"/>
  <c r="EW26" i="15"/>
  <c r="FA212" i="15"/>
  <c r="FA80" i="15"/>
  <c r="FB19" i="15"/>
  <c r="EV237" i="15"/>
  <c r="EX192" i="15"/>
  <c r="EX98" i="15"/>
  <c r="EY183" i="15"/>
  <c r="EW68" i="15"/>
  <c r="EW142" i="15"/>
  <c r="FA195" i="15"/>
  <c r="EX74" i="15"/>
  <c r="EZ140" i="15"/>
  <c r="EW255" i="15"/>
  <c r="EW30" i="15"/>
  <c r="EW27" i="15"/>
  <c r="FA178" i="15"/>
  <c r="FA138" i="15"/>
  <c r="FA234" i="15"/>
  <c r="FC97" i="15"/>
  <c r="FA66" i="15"/>
  <c r="FA253" i="15"/>
  <c r="FA116" i="15"/>
  <c r="FB121" i="15"/>
  <c r="FB192" i="15"/>
  <c r="FB203" i="15"/>
  <c r="FC155" i="15"/>
  <c r="FB267" i="15"/>
  <c r="FC141" i="15"/>
  <c r="FB160" i="15"/>
  <c r="FC248" i="15"/>
  <c r="FC171" i="15"/>
  <c r="FC32" i="15"/>
  <c r="FC105" i="15"/>
  <c r="FC151" i="15"/>
  <c r="FB122" i="15"/>
  <c r="FB233" i="15"/>
  <c r="FC228" i="15"/>
  <c r="EX127" i="15"/>
  <c r="FB147" i="15"/>
  <c r="FC179" i="15"/>
  <c r="FB236" i="15"/>
  <c r="FB64" i="15"/>
  <c r="FC238" i="15"/>
  <c r="EZ244" i="15"/>
  <c r="FA123" i="15"/>
  <c r="FA159" i="15"/>
  <c r="EV27" i="15"/>
  <c r="EY251" i="15"/>
  <c r="EZ147" i="15"/>
  <c r="EV162" i="15"/>
  <c r="FA151" i="15"/>
  <c r="EZ136" i="15"/>
  <c r="EZ66" i="15"/>
  <c r="EV121" i="15"/>
  <c r="EY269" i="15"/>
  <c r="EX242" i="15"/>
  <c r="EZ187" i="15"/>
  <c r="EZ193" i="15"/>
  <c r="EW55" i="15"/>
  <c r="EW234" i="15"/>
  <c r="EX219" i="15"/>
  <c r="EY272" i="15"/>
  <c r="EW183" i="15"/>
  <c r="EW273" i="15"/>
  <c r="EX44" i="15"/>
  <c r="EV63" i="15"/>
  <c r="EY130" i="15"/>
  <c r="EY249" i="15"/>
  <c r="EV275" i="15"/>
  <c r="EV67" i="15"/>
  <c r="EX202" i="15"/>
  <c r="FA241" i="15"/>
  <c r="EW115" i="15"/>
  <c r="EY205" i="15"/>
  <c r="EZ137" i="15"/>
  <c r="EW178" i="15"/>
  <c r="EY242" i="15"/>
  <c r="EZ151" i="15"/>
  <c r="EX239" i="15"/>
  <c r="EX156" i="15"/>
  <c r="EX18" i="15"/>
  <c r="EX10" i="15"/>
  <c r="FA209" i="15"/>
  <c r="FA46" i="15"/>
  <c r="FA260" i="15"/>
  <c r="FC95" i="15"/>
  <c r="EY145" i="15"/>
  <c r="EZ144" i="15"/>
  <c r="EW220" i="15"/>
  <c r="EV78" i="15"/>
  <c r="EY271" i="15"/>
  <c r="EW31" i="15"/>
  <c r="FA72" i="15"/>
  <c r="EY227" i="15"/>
  <c r="EV271" i="15"/>
  <c r="EY62" i="15"/>
  <c r="EX24" i="15"/>
  <c r="EY21" i="15"/>
  <c r="FA225" i="15"/>
  <c r="FA65" i="15"/>
  <c r="FA26" i="15"/>
  <c r="FC199" i="15"/>
  <c r="FA240" i="15"/>
  <c r="FA274" i="15"/>
  <c r="FA90" i="15"/>
  <c r="FB79" i="15"/>
  <c r="FB270" i="15"/>
  <c r="FC216" i="15"/>
  <c r="FB98" i="15"/>
  <c r="FC57" i="15"/>
  <c r="FB268" i="15"/>
  <c r="FB76" i="15"/>
  <c r="FC195" i="15"/>
  <c r="FC202" i="15"/>
  <c r="FB29" i="15"/>
  <c r="FB45" i="15"/>
  <c r="FB161" i="15"/>
  <c r="FC189" i="15"/>
  <c r="FC222" i="15"/>
  <c r="FC249" i="15"/>
  <c r="EZ31" i="15"/>
  <c r="FC265" i="15"/>
  <c r="FB93" i="15"/>
  <c r="FB212" i="15"/>
  <c r="FC90" i="15"/>
  <c r="FB80" i="15"/>
  <c r="EV64" i="15"/>
  <c r="FA238" i="15"/>
  <c r="FA227" i="15"/>
  <c r="FC109" i="15"/>
  <c r="EX204" i="15"/>
  <c r="EX131" i="15"/>
  <c r="EZ185" i="15"/>
  <c r="EZ276" i="15"/>
  <c r="FA95" i="15"/>
  <c r="EW96" i="15"/>
  <c r="EX235" i="15"/>
  <c r="EX32" i="15"/>
  <c r="EW42" i="15"/>
  <c r="EV79" i="15"/>
  <c r="EZ205" i="15"/>
  <c r="EW275" i="15"/>
  <c r="EV272" i="15"/>
  <c r="EY131" i="15"/>
  <c r="EZ266" i="15"/>
  <c r="EX185" i="15"/>
  <c r="EZ90" i="15"/>
  <c r="EV94" i="15"/>
  <c r="EV142" i="15"/>
  <c r="EZ87" i="15"/>
  <c r="EZ242" i="15"/>
  <c r="EY243" i="15"/>
  <c r="EZ189" i="15"/>
  <c r="EV135" i="15"/>
  <c r="EY127" i="15"/>
  <c r="FA91" i="15"/>
  <c r="EX272" i="15"/>
  <c r="EX218" i="15"/>
  <c r="EZ143" i="15"/>
  <c r="EZ184" i="15"/>
  <c r="EW272" i="15"/>
  <c r="EY51" i="15"/>
  <c r="EX217" i="15"/>
  <c r="EX222" i="15"/>
  <c r="EX28" i="15"/>
  <c r="EX143" i="15"/>
  <c r="FA81" i="15"/>
  <c r="FA256" i="15"/>
  <c r="FA252" i="15"/>
  <c r="FC30" i="15"/>
  <c r="EV238" i="15"/>
  <c r="EW127" i="15"/>
  <c r="EW77" i="15"/>
  <c r="EY136" i="15"/>
  <c r="EW18" i="15"/>
  <c r="EY8" i="15"/>
  <c r="FA107" i="15"/>
  <c r="EW259" i="15"/>
  <c r="EV91" i="15"/>
  <c r="EX8" i="15"/>
  <c r="EX29" i="15"/>
  <c r="EX26" i="15"/>
  <c r="FA56" i="15"/>
  <c r="FA268" i="15"/>
  <c r="FA172" i="15"/>
  <c r="FC122" i="15"/>
  <c r="FA190" i="15"/>
  <c r="FA61" i="15"/>
  <c r="FA31" i="15"/>
  <c r="FB95" i="15"/>
  <c r="FC244" i="15"/>
  <c r="FB58" i="15"/>
  <c r="FC264" i="15"/>
  <c r="FC207" i="15"/>
  <c r="FB250" i="15"/>
  <c r="FC88" i="15"/>
  <c r="FB249" i="15"/>
  <c r="FB202" i="15"/>
  <c r="FC89" i="15"/>
  <c r="FA263" i="15"/>
  <c r="FC190" i="15"/>
  <c r="FB40" i="15"/>
  <c r="FC258" i="15"/>
  <c r="FC201" i="15"/>
  <c r="EV221" i="15"/>
  <c r="FC160" i="15"/>
  <c r="FB159" i="15"/>
  <c r="FC19" i="15"/>
  <c r="FB225" i="15"/>
  <c r="FB216" i="15"/>
  <c r="EZ212" i="15"/>
  <c r="FA30" i="15"/>
  <c r="FC204" i="15"/>
  <c r="FB94" i="15"/>
  <c r="EV119" i="15"/>
  <c r="EZ93" i="15"/>
  <c r="EY46" i="15"/>
  <c r="EY116" i="15"/>
  <c r="FA231" i="15"/>
  <c r="EY258" i="15"/>
  <c r="EW274" i="15"/>
  <c r="EZ174" i="15"/>
  <c r="EV248" i="15"/>
  <c r="EW41" i="15"/>
  <c r="EY169" i="15"/>
  <c r="EY252" i="15"/>
  <c r="EV80" i="15"/>
  <c r="EV113" i="15"/>
  <c r="EW88" i="15"/>
  <c r="EX247" i="15"/>
  <c r="EX50" i="15"/>
  <c r="EY93" i="15"/>
  <c r="EW241" i="15"/>
  <c r="EX106" i="15"/>
  <c r="EV274" i="15"/>
  <c r="EW159" i="15"/>
  <c r="EZ29" i="15"/>
  <c r="EW44" i="15"/>
  <c r="EV19" i="15"/>
  <c r="FA200" i="15"/>
  <c r="EW225" i="15"/>
  <c r="EW247" i="15"/>
  <c r="EZ124" i="15"/>
  <c r="EV231" i="15"/>
  <c r="EX207" i="15"/>
  <c r="EV108" i="15"/>
  <c r="EZ210" i="15"/>
  <c r="EY22" i="15"/>
  <c r="EW276" i="15"/>
  <c r="EW21" i="15"/>
  <c r="FA242" i="15"/>
  <c r="FA228" i="15"/>
  <c r="FA77" i="15"/>
  <c r="FC31" i="15"/>
  <c r="EZ82" i="15"/>
  <c r="EX57" i="15"/>
  <c r="EX160" i="15"/>
  <c r="EZ211" i="15"/>
  <c r="EX273" i="15"/>
  <c r="EW23" i="15"/>
  <c r="FA25" i="15"/>
  <c r="EY195" i="15"/>
  <c r="EX45" i="15"/>
  <c r="EY79" i="15"/>
  <c r="EX27" i="15"/>
  <c r="EX52" i="15"/>
  <c r="FA24" i="15"/>
  <c r="FA175" i="15"/>
  <c r="FC81" i="15"/>
  <c r="FC115" i="15"/>
  <c r="FA110" i="15"/>
  <c r="FA269" i="15"/>
  <c r="FB193" i="15"/>
  <c r="FC259" i="15"/>
  <c r="FB89" i="15"/>
  <c r="FC74" i="15"/>
  <c r="FC135" i="15"/>
  <c r="FB132" i="15"/>
  <c r="FC84" i="15"/>
  <c r="FC243" i="15"/>
  <c r="FB184" i="15"/>
  <c r="EZ59" i="15"/>
  <c r="FA154" i="15"/>
  <c r="FA105" i="15"/>
  <c r="FC217" i="15"/>
  <c r="FB72" i="15"/>
  <c r="FC124" i="15"/>
  <c r="FB71" i="15"/>
  <c r="EZ223" i="15"/>
  <c r="FC116" i="15"/>
  <c r="FB130" i="15"/>
  <c r="FB259" i="15"/>
  <c r="FB92" i="15"/>
  <c r="FC112" i="15"/>
  <c r="EZ141" i="15"/>
  <c r="FC186" i="15"/>
  <c r="EV46" i="15"/>
  <c r="EY155" i="15"/>
  <c r="EX72" i="15"/>
  <c r="EW59" i="15"/>
  <c r="FA79" i="15"/>
  <c r="EV195" i="15"/>
  <c r="EZ103" i="15"/>
  <c r="EV172" i="15"/>
  <c r="EW162" i="15"/>
  <c r="EV210" i="15"/>
  <c r="EY157" i="15"/>
  <c r="EV144" i="15"/>
  <c r="EX105" i="15"/>
  <c r="EY224" i="15"/>
  <c r="EW92" i="15"/>
  <c r="EW74" i="15"/>
  <c r="EY49" i="15"/>
  <c r="EV52" i="15"/>
  <c r="EV203" i="15"/>
  <c r="EV240" i="15"/>
  <c r="EW202" i="15"/>
  <c r="EZ257" i="15"/>
  <c r="EV109" i="15"/>
  <c r="EZ272" i="15"/>
  <c r="EV84" i="15"/>
  <c r="FA184" i="15"/>
  <c r="EW219" i="15"/>
  <c r="EY268" i="15"/>
  <c r="EV160" i="15"/>
  <c r="EV41" i="15"/>
  <c r="EW185" i="15"/>
  <c r="EZ172" i="15"/>
  <c r="EV242" i="15"/>
  <c r="EX95" i="15"/>
  <c r="EW254" i="15"/>
  <c r="EX84" i="15"/>
  <c r="FA143" i="15"/>
  <c r="FA115" i="15"/>
  <c r="FA93" i="15"/>
  <c r="FB175" i="15"/>
  <c r="EV51" i="15"/>
  <c r="EW203" i="15"/>
  <c r="EX155" i="15"/>
  <c r="EX87" i="15"/>
  <c r="EW78" i="15"/>
  <c r="EX25" i="15"/>
  <c r="FA186" i="15"/>
  <c r="EX206" i="15"/>
  <c r="EV20" i="15"/>
  <c r="EW260" i="15"/>
  <c r="EX20" i="15"/>
  <c r="EW20" i="15"/>
  <c r="FA152" i="15"/>
  <c r="FA62" i="15"/>
  <c r="FC267" i="15"/>
  <c r="FA16" i="15"/>
  <c r="FA100" i="15"/>
  <c r="FA22" i="15"/>
  <c r="FB251" i="15"/>
  <c r="FB139" i="15"/>
  <c r="FC21" i="15"/>
  <c r="FB105" i="15"/>
  <c r="FC55" i="15"/>
  <c r="FC96" i="15"/>
  <c r="FB142" i="15"/>
  <c r="FB242" i="15"/>
  <c r="FB55" i="15"/>
  <c r="EX56" i="15"/>
  <c r="FA243" i="15"/>
  <c r="FA48" i="15"/>
  <c r="FB106" i="15"/>
  <c r="FC184" i="15"/>
  <c r="FB144" i="15"/>
  <c r="FB167" i="15"/>
  <c r="EY142" i="15"/>
  <c r="FA201" i="15"/>
  <c r="FC71" i="15"/>
  <c r="FC82" i="15"/>
  <c r="FC62" i="15"/>
  <c r="FB272" i="15"/>
  <c r="EW188" i="15"/>
  <c r="FC91" i="15"/>
  <c r="FB231" i="15"/>
  <c r="FB114" i="15"/>
  <c r="EW250" i="15"/>
  <c r="EX232" i="15"/>
  <c r="FA109" i="15"/>
  <c r="FC177" i="15"/>
  <c r="EZ270" i="15"/>
  <c r="EZ44" i="15"/>
  <c r="EX203" i="15"/>
  <c r="FD283" i="15"/>
  <c r="FD103" i="15"/>
  <c r="FD107" i="15"/>
  <c r="FD57" i="15"/>
  <c r="FD89" i="15"/>
  <c r="FD285" i="15"/>
  <c r="FD199" i="15"/>
  <c r="FD106" i="15"/>
  <c r="FD163" i="15"/>
  <c r="FD281" i="15"/>
  <c r="FD58" i="15"/>
  <c r="FD92" i="15"/>
  <c r="FD72" i="15"/>
  <c r="FE189" i="15"/>
  <c r="FE159" i="15"/>
  <c r="FE44" i="15"/>
  <c r="FE77" i="15"/>
  <c r="FE216" i="15"/>
  <c r="FE45" i="15"/>
  <c r="FE263" i="15"/>
  <c r="FE81" i="15"/>
  <c r="FE78" i="15"/>
  <c r="FE95" i="15"/>
  <c r="FE80" i="15"/>
  <c r="FE250" i="15"/>
  <c r="FE119" i="15"/>
  <c r="FE127" i="15"/>
  <c r="FE107" i="15"/>
  <c r="FE40" i="15"/>
  <c r="FE241" i="15"/>
  <c r="FE258" i="15"/>
  <c r="FE29" i="15"/>
  <c r="FE164" i="15"/>
  <c r="FF250" i="15"/>
  <c r="FF73" i="15"/>
  <c r="FF34" i="15"/>
  <c r="FF189" i="15"/>
  <c r="FF159" i="15"/>
  <c r="FF107" i="15"/>
  <c r="FF194" i="15"/>
  <c r="FF282" i="15"/>
  <c r="FF120" i="15"/>
  <c r="FF103" i="15"/>
  <c r="FF124" i="15"/>
  <c r="FF215" i="15"/>
  <c r="FF45" i="15"/>
  <c r="FF172" i="15"/>
  <c r="FD143" i="15"/>
  <c r="FD233" i="15"/>
  <c r="FE110" i="15"/>
  <c r="FE19" i="15"/>
  <c r="FF93" i="15"/>
  <c r="FB171" i="15"/>
  <c r="FB156" i="15"/>
  <c r="EX216" i="15"/>
  <c r="EW122" i="15"/>
  <c r="FB110" i="15"/>
  <c r="FC240" i="15"/>
  <c r="EW66" i="15"/>
  <c r="EV178" i="15"/>
  <c r="EZ275" i="15"/>
  <c r="FD289" i="15"/>
  <c r="FD161" i="15"/>
  <c r="FD109" i="15"/>
  <c r="FD267" i="15"/>
  <c r="FD81" i="15"/>
  <c r="FD29" i="15"/>
  <c r="FD210" i="15"/>
  <c r="FD255" i="15"/>
  <c r="FD97" i="15"/>
  <c r="FD19" i="15"/>
  <c r="FD74" i="15"/>
  <c r="FD236" i="15"/>
  <c r="EV265" i="15"/>
  <c r="FE269" i="15"/>
  <c r="FE286" i="15"/>
  <c r="FE75" i="15"/>
  <c r="FE274" i="15"/>
  <c r="FE135" i="15"/>
  <c r="FE41" i="15"/>
  <c r="FE219" i="15"/>
  <c r="FE232" i="15"/>
  <c r="FE79" i="15"/>
  <c r="FE251" i="15"/>
  <c r="FE252" i="15"/>
  <c r="FE90" i="15"/>
  <c r="FE137" i="15"/>
  <c r="FE25" i="15"/>
  <c r="FE147" i="15"/>
  <c r="FE276" i="15"/>
  <c r="FE142" i="15"/>
  <c r="FE113" i="15"/>
  <c r="FE106" i="15"/>
  <c r="EW113" i="15"/>
  <c r="FF240" i="15"/>
  <c r="FF60" i="15"/>
  <c r="FF152" i="15"/>
  <c r="FF138" i="15"/>
  <c r="FF17" i="15"/>
  <c r="FF146" i="15"/>
  <c r="FF190" i="15"/>
  <c r="FF126" i="15"/>
  <c r="FF74" i="15"/>
  <c r="FF66" i="15"/>
  <c r="FF135" i="15"/>
  <c r="FF216" i="15"/>
  <c r="FF28" i="15"/>
  <c r="FF177" i="15"/>
  <c r="EV26" i="15"/>
  <c r="FD66" i="15"/>
  <c r="FE291" i="15"/>
  <c r="FE108" i="15"/>
  <c r="FF157" i="15"/>
  <c r="FF242" i="15"/>
  <c r="FB131" i="15"/>
  <c r="FB100" i="15"/>
  <c r="EV30" i="15"/>
  <c r="EV205" i="15"/>
  <c r="FB49" i="15"/>
  <c r="FC63" i="15"/>
  <c r="EV132" i="15"/>
  <c r="EV224" i="15"/>
  <c r="FB123" i="15"/>
  <c r="FD287" i="15"/>
  <c r="FD200" i="15"/>
  <c r="FD61" i="15"/>
  <c r="FD25" i="15"/>
  <c r="FD123" i="15"/>
  <c r="FD174" i="15"/>
  <c r="FD112" i="15"/>
  <c r="FD193" i="15"/>
  <c r="FD170" i="15"/>
  <c r="FD50" i="15"/>
  <c r="FD217" i="15"/>
  <c r="FD223" i="15"/>
  <c r="EW46" i="15"/>
  <c r="FE141" i="15"/>
  <c r="FE123" i="15"/>
  <c r="FE233" i="15"/>
  <c r="FE237" i="15"/>
  <c r="FE96" i="15"/>
  <c r="FE273" i="15"/>
  <c r="FE238" i="15"/>
  <c r="FE158" i="15"/>
  <c r="FE31" i="15"/>
  <c r="FE183" i="15"/>
  <c r="FE27" i="15"/>
  <c r="FE226" i="15"/>
  <c r="FE254" i="15"/>
  <c r="FE222" i="15"/>
  <c r="FE193" i="15"/>
  <c r="FE160" i="15"/>
  <c r="FE211" i="15"/>
  <c r="FE103" i="15"/>
  <c r="FE93" i="15"/>
  <c r="FB33" i="15"/>
  <c r="FF95" i="15"/>
  <c r="FF49" i="15"/>
  <c r="FF98" i="15"/>
  <c r="FF76" i="15"/>
  <c r="FF79" i="15"/>
  <c r="FF247" i="15"/>
  <c r="FF78" i="15"/>
  <c r="FF43" i="15"/>
  <c r="FF112" i="15"/>
  <c r="FF130" i="15"/>
  <c r="FF144" i="15"/>
  <c r="FF217" i="15"/>
  <c r="FF100" i="15"/>
  <c r="FF185" i="15"/>
  <c r="EZ71" i="15"/>
  <c r="EZ264" i="15"/>
  <c r="FD253" i="15"/>
  <c r="FE136" i="15"/>
  <c r="FE131" i="15"/>
  <c r="FF46" i="15"/>
  <c r="FB87" i="15"/>
  <c r="FC263" i="15"/>
  <c r="EV110" i="15"/>
  <c r="EZ168" i="15"/>
  <c r="FB119" i="15"/>
  <c r="FB83" i="15"/>
  <c r="EX152" i="15"/>
  <c r="EY114" i="15"/>
  <c r="EY107" i="15"/>
  <c r="FD257" i="15"/>
  <c r="FD159" i="15"/>
  <c r="FD290" i="15"/>
  <c r="FD142" i="15"/>
  <c r="FD141" i="15"/>
  <c r="FD175" i="15"/>
  <c r="FD138" i="15"/>
  <c r="FD51" i="15"/>
  <c r="FD124" i="15"/>
  <c r="FD156" i="15"/>
  <c r="FD148" i="15"/>
  <c r="FD288" i="15"/>
  <c r="EZ142" i="15"/>
  <c r="FE66" i="15"/>
  <c r="FE155" i="15"/>
  <c r="FE260" i="15"/>
  <c r="FE34" i="15"/>
  <c r="FE228" i="15"/>
  <c r="FE168" i="15"/>
  <c r="FE140" i="15"/>
  <c r="FE235" i="15"/>
  <c r="FE72" i="15"/>
  <c r="FE186" i="15"/>
  <c r="FE195" i="15"/>
  <c r="FE32" i="15"/>
  <c r="FE99" i="15"/>
  <c r="FE167" i="15"/>
  <c r="FE56" i="15"/>
  <c r="FE148" i="15"/>
  <c r="FE285" i="15"/>
  <c r="FE98" i="15"/>
  <c r="FE240" i="15"/>
  <c r="EW33" i="15"/>
  <c r="FF292" i="15"/>
  <c r="FF142" i="15"/>
  <c r="FF257" i="15"/>
  <c r="FF129" i="15"/>
  <c r="FF110" i="15"/>
  <c r="FF158" i="15"/>
  <c r="FF109" i="15"/>
  <c r="FF123" i="15"/>
  <c r="FF223" i="15"/>
  <c r="FF266" i="15"/>
  <c r="FF154" i="15"/>
  <c r="FF218" i="15"/>
  <c r="FF57" i="15"/>
  <c r="FF193" i="15"/>
  <c r="EX225" i="15"/>
  <c r="FD222" i="15"/>
  <c r="FD71" i="15"/>
  <c r="FE170" i="15"/>
  <c r="FE266" i="15"/>
  <c r="FF178" i="15"/>
  <c r="FB107" i="15"/>
  <c r="FB21" i="15"/>
  <c r="EV156" i="15"/>
  <c r="EZ27" i="15"/>
  <c r="FC253" i="15"/>
  <c r="FB91" i="15"/>
  <c r="EY42" i="15"/>
  <c r="EZ57" i="15"/>
  <c r="EX89" i="15"/>
  <c r="FD155" i="15"/>
  <c r="FD64" i="15"/>
  <c r="FD116" i="15"/>
  <c r="FD146" i="15"/>
  <c r="FD42" i="15"/>
  <c r="FD135" i="15"/>
  <c r="FD79" i="15"/>
  <c r="FD129" i="15"/>
  <c r="FD108" i="15"/>
  <c r="FD263" i="15"/>
  <c r="FD90" i="15"/>
  <c r="FD232" i="15"/>
  <c r="EV190" i="15"/>
  <c r="FE84" i="15"/>
  <c r="FE203" i="15"/>
  <c r="FE92" i="15"/>
  <c r="FE112" i="15"/>
  <c r="FE63" i="15"/>
  <c r="FE172" i="15"/>
  <c r="FE71" i="15"/>
  <c r="FE111" i="15"/>
  <c r="FE130" i="15"/>
  <c r="FE231" i="15"/>
  <c r="FE76" i="15"/>
  <c r="FE272" i="15"/>
  <c r="FE126" i="15"/>
  <c r="FE187" i="15"/>
  <c r="FE115" i="15"/>
  <c r="FE169" i="15"/>
  <c r="FE173" i="15"/>
  <c r="FE175" i="15"/>
  <c r="FE199" i="15"/>
  <c r="EZ33" i="15"/>
  <c r="FF48" i="15"/>
  <c r="FF253" i="15"/>
  <c r="FF249" i="15"/>
  <c r="FF140" i="15"/>
  <c r="FF173" i="15"/>
  <c r="FF167" i="15"/>
  <c r="FF155" i="15"/>
  <c r="FF161" i="15"/>
  <c r="FF274" i="15"/>
  <c r="FF271" i="15"/>
  <c r="FF191" i="15"/>
  <c r="FF219" i="15"/>
  <c r="FF77" i="15"/>
  <c r="FC83" i="15"/>
  <c r="FD105" i="15"/>
  <c r="FE132" i="15"/>
  <c r="FE192" i="15"/>
  <c r="FE243" i="15"/>
  <c r="FC125" i="15"/>
  <c r="FA98" i="15"/>
  <c r="EX90" i="15"/>
  <c r="EY173" i="15"/>
  <c r="FC163" i="15"/>
  <c r="EZ47" i="15"/>
  <c r="EY89" i="15"/>
  <c r="EZ231" i="15"/>
  <c r="EX211" i="15"/>
  <c r="FD271" i="15"/>
  <c r="FD46" i="15"/>
  <c r="FD30" i="15"/>
  <c r="FD190" i="15"/>
  <c r="FD75" i="15"/>
  <c r="FD160" i="15"/>
  <c r="FD119" i="15"/>
  <c r="FD284" i="15"/>
  <c r="FD237" i="15"/>
  <c r="FD266" i="15"/>
  <c r="FD173" i="15"/>
  <c r="FD286" i="15"/>
  <c r="FE104" i="15"/>
  <c r="FE224" i="15"/>
  <c r="FE20" i="15"/>
  <c r="FE279" i="15"/>
  <c r="FE67" i="15"/>
  <c r="FE18" i="15"/>
  <c r="FE60" i="15"/>
  <c r="FE24" i="15"/>
  <c r="FE116" i="15"/>
  <c r="FE97" i="15"/>
  <c r="FE194" i="15"/>
  <c r="FE265" i="15"/>
  <c r="FE188" i="15"/>
  <c r="FE151" i="15"/>
  <c r="FE62" i="15"/>
  <c r="FE290" i="15"/>
  <c r="FE68" i="15"/>
  <c r="FE284" i="15"/>
  <c r="FE220" i="15"/>
  <c r="FE59" i="15"/>
  <c r="EY33" i="15"/>
  <c r="FF224" i="15"/>
  <c r="FF235" i="15"/>
  <c r="FF287" i="15"/>
  <c r="FF16" i="15"/>
  <c r="FF29" i="15"/>
  <c r="FF26" i="15"/>
  <c r="FF256" i="15"/>
  <c r="FF24" i="15"/>
  <c r="FF201" i="15"/>
  <c r="FF41" i="15"/>
  <c r="FF151" i="15"/>
  <c r="FF222" i="15"/>
  <c r="FF139" i="15"/>
  <c r="EZ49" i="15"/>
  <c r="FD248" i="15"/>
  <c r="FE74" i="15"/>
  <c r="FE190" i="15"/>
  <c r="FF121" i="15"/>
  <c r="FF212" i="15"/>
  <c r="FB51" i="15"/>
  <c r="FC59" i="15"/>
  <c r="EW228" i="15"/>
  <c r="EW209" i="15"/>
  <c r="EW103" i="15"/>
  <c r="FB258" i="15"/>
  <c r="EZ99" i="15"/>
  <c r="EY106" i="15"/>
  <c r="EZ170" i="15"/>
  <c r="EV212" i="15"/>
  <c r="FD241" i="15"/>
  <c r="FD147" i="15"/>
  <c r="FD209" i="15"/>
  <c r="FD192" i="15"/>
  <c r="FD249" i="15"/>
  <c r="FD162" i="15"/>
  <c r="FD187" i="15"/>
  <c r="FD137" i="15"/>
  <c r="FD98" i="15"/>
  <c r="FD264" i="15"/>
  <c r="FD231" i="15"/>
  <c r="FD195" i="15"/>
  <c r="FE61" i="15"/>
  <c r="FE42" i="15"/>
  <c r="FE248" i="15"/>
  <c r="FE174" i="15"/>
  <c r="FE57" i="15"/>
  <c r="FE138" i="15"/>
  <c r="FE253" i="15"/>
  <c r="FE207" i="15"/>
  <c r="FE28" i="15"/>
  <c r="FE205" i="15"/>
  <c r="FE144" i="15"/>
  <c r="FE196" i="15"/>
  <c r="FE275" i="15"/>
  <c r="FE223" i="15"/>
  <c r="FE65" i="15"/>
  <c r="FE129" i="15"/>
  <c r="FE282" i="15"/>
  <c r="FE210" i="15"/>
  <c r="FE292" i="15"/>
  <c r="FE124" i="15"/>
  <c r="FE33" i="15"/>
  <c r="FF96" i="15"/>
  <c r="FF94" i="15"/>
  <c r="FF128" i="15"/>
  <c r="FF65" i="15"/>
  <c r="FF176" i="15"/>
  <c r="FF32" i="15"/>
  <c r="FF264" i="15"/>
  <c r="FF285" i="15"/>
  <c r="FF56" i="15"/>
  <c r="FF62" i="15"/>
  <c r="FF160" i="15"/>
  <c r="FF225" i="15"/>
  <c r="FF267" i="15"/>
  <c r="FB169" i="15"/>
  <c r="FD204" i="15"/>
  <c r="FD127" i="15"/>
  <c r="FE122" i="15"/>
  <c r="FF125" i="15"/>
  <c r="FF99" i="15"/>
  <c r="FC235" i="15"/>
  <c r="FB200" i="15"/>
  <c r="EX226" i="15"/>
  <c r="EX48" i="15"/>
  <c r="EW63" i="15"/>
  <c r="FA145" i="15"/>
  <c r="EZ127" i="15"/>
  <c r="EV72" i="15"/>
  <c r="EV260" i="15"/>
  <c r="EY175" i="15"/>
  <c r="FD60" i="15"/>
  <c r="FD130" i="15"/>
  <c r="FD65" i="15"/>
  <c r="FD274" i="15"/>
  <c r="FD77" i="15"/>
  <c r="FD206" i="15"/>
  <c r="FD221" i="15"/>
  <c r="FD34" i="15"/>
  <c r="FD282" i="15"/>
  <c r="FD256" i="15"/>
  <c r="FD172" i="15"/>
  <c r="FD158" i="15"/>
  <c r="FE125" i="15"/>
  <c r="FE105" i="15"/>
  <c r="FE289" i="15"/>
  <c r="FE94" i="15"/>
  <c r="FE270" i="15"/>
  <c r="FE139" i="15"/>
  <c r="FE185" i="15"/>
  <c r="FE51" i="15"/>
  <c r="FE55" i="15"/>
  <c r="FE156" i="15"/>
  <c r="FE17" i="15"/>
  <c r="FE204" i="15"/>
  <c r="FE215" i="15"/>
  <c r="FE121" i="15"/>
  <c r="FE161" i="15"/>
  <c r="FE178" i="15"/>
  <c r="FE281" i="15"/>
  <c r="FE180" i="15"/>
  <c r="FE280" i="15"/>
  <c r="FE191" i="15"/>
  <c r="FD33" i="15"/>
  <c r="FF92" i="15"/>
  <c r="FF33" i="15"/>
  <c r="FF148" i="15"/>
  <c r="FF81" i="15"/>
  <c r="FF180" i="15"/>
  <c r="FF83" i="15"/>
  <c r="FF183" i="15"/>
  <c r="FF106" i="15"/>
  <c r="FF141" i="15"/>
  <c r="FF192" i="15"/>
  <c r="FF90" i="15"/>
  <c r="FF228" i="15"/>
  <c r="FF269" i="15"/>
  <c r="EX231" i="15"/>
  <c r="FC113" i="15"/>
  <c r="FC44" i="15"/>
  <c r="EW268" i="15"/>
  <c r="EV73" i="15"/>
  <c r="FB16" i="15"/>
  <c r="FA60" i="15"/>
  <c r="EX249" i="15"/>
  <c r="EZ111" i="15"/>
  <c r="EY31" i="15"/>
  <c r="FD111" i="15"/>
  <c r="FD59" i="15"/>
  <c r="FD84" i="15"/>
  <c r="FD207" i="15"/>
  <c r="FD91" i="15"/>
  <c r="FD225" i="15"/>
  <c r="FD104" i="15"/>
  <c r="FD45" i="15"/>
  <c r="FD180" i="15"/>
  <c r="FD164" i="15"/>
  <c r="FD219" i="15"/>
  <c r="FD272" i="15"/>
  <c r="FD244" i="15"/>
  <c r="FE21" i="15"/>
  <c r="FE206" i="15"/>
  <c r="FE146" i="15"/>
  <c r="FE83" i="15"/>
  <c r="FE26" i="15"/>
  <c r="FE256" i="15"/>
  <c r="FE114" i="15"/>
  <c r="FE225" i="15"/>
  <c r="FE143" i="15"/>
  <c r="FE163" i="15"/>
  <c r="FE87" i="15"/>
  <c r="FE88" i="15"/>
  <c r="FE30" i="15"/>
  <c r="FE236" i="15"/>
  <c r="FE242" i="15"/>
  <c r="FE271" i="15"/>
  <c r="FE247" i="15"/>
  <c r="FE288" i="15"/>
  <c r="FE208" i="15"/>
  <c r="FE179" i="15"/>
  <c r="EX33" i="15"/>
  <c r="FF286" i="15"/>
  <c r="FF226" i="15"/>
  <c r="FF170" i="15"/>
  <c r="FF82" i="15"/>
  <c r="FF195" i="15"/>
  <c r="FF84" i="15"/>
  <c r="FF31" i="15"/>
  <c r="FF147" i="15"/>
  <c r="FF169" i="15"/>
  <c r="FF64" i="15"/>
  <c r="FF8" i="15"/>
  <c r="FF233" i="15"/>
  <c r="FF273" i="15"/>
  <c r="FA127" i="15"/>
  <c r="FD99" i="15"/>
  <c r="FE212" i="15"/>
  <c r="FE89" i="15"/>
  <c r="FF186" i="15"/>
  <c r="FC17" i="15"/>
  <c r="FC22" i="15"/>
  <c r="EV123" i="15"/>
  <c r="EZ67" i="15"/>
  <c r="FA211" i="15"/>
  <c r="FA148" i="15"/>
  <c r="EY112" i="15"/>
  <c r="EW135" i="15"/>
  <c r="EZ77" i="15"/>
  <c r="FD177" i="15"/>
  <c r="FD251" i="15"/>
  <c r="FD82" i="15"/>
  <c r="FD276" i="15"/>
  <c r="FD56" i="15"/>
  <c r="FD63" i="15"/>
  <c r="FD113" i="15"/>
  <c r="FD238" i="15"/>
  <c r="FD186" i="15"/>
  <c r="FD87" i="15"/>
  <c r="FD260" i="15"/>
  <c r="FD254" i="15"/>
  <c r="FD93" i="15"/>
  <c r="FE176" i="15"/>
  <c r="FE152" i="15"/>
  <c r="FE64" i="15"/>
  <c r="FE234" i="15"/>
  <c r="FE177" i="15"/>
  <c r="FE264" i="15"/>
  <c r="FE58" i="15"/>
  <c r="FE162" i="15"/>
  <c r="FE268" i="15"/>
  <c r="FE283" i="15"/>
  <c r="FE48" i="15"/>
  <c r="FE23" i="15"/>
  <c r="FE249" i="15"/>
  <c r="FE120" i="15"/>
  <c r="FE91" i="15"/>
  <c r="FE218" i="15"/>
  <c r="FE109" i="15"/>
  <c r="FE184" i="15"/>
  <c r="FE227" i="15"/>
  <c r="FE202" i="15"/>
  <c r="FA33" i="15"/>
  <c r="FF116" i="15"/>
  <c r="FF291" i="15"/>
  <c r="FF58" i="15"/>
  <c r="FF244" i="15"/>
  <c r="FF275" i="15"/>
  <c r="FF89" i="15"/>
  <c r="FF108" i="15"/>
  <c r="FF265" i="15"/>
  <c r="FF200" i="15"/>
  <c r="FF75" i="15"/>
  <c r="FF51" i="15"/>
  <c r="FF236" i="15"/>
  <c r="FF276" i="15"/>
  <c r="EW10" i="15"/>
  <c r="FD212" i="15"/>
  <c r="FE221" i="15"/>
  <c r="FE100" i="15"/>
  <c r="FF211" i="15"/>
  <c r="FF163" i="15"/>
  <c r="FB240" i="15"/>
  <c r="FC152" i="15"/>
  <c r="EW137" i="15"/>
  <c r="EZ112" i="15"/>
  <c r="FA128" i="15"/>
  <c r="FA185" i="15"/>
  <c r="EV186" i="15"/>
  <c r="EX146" i="15"/>
  <c r="EV209" i="15"/>
  <c r="FD145" i="15"/>
  <c r="FD218" i="15"/>
  <c r="FD40" i="15"/>
  <c r="FD208" i="15"/>
  <c r="FD171" i="15"/>
  <c r="FD279" i="15"/>
  <c r="FD31" i="15"/>
  <c r="FD121" i="15"/>
  <c r="FD183" i="15"/>
  <c r="FD203" i="15"/>
  <c r="FD115" i="15"/>
  <c r="FD20" i="15"/>
  <c r="FD259" i="15"/>
  <c r="FE171" i="15"/>
  <c r="FE153" i="15"/>
  <c r="FE200" i="15"/>
  <c r="FE259" i="15"/>
  <c r="FE50" i="15"/>
  <c r="FE257" i="15"/>
  <c r="FE217" i="15"/>
  <c r="FE157" i="15"/>
  <c r="FE239" i="15"/>
  <c r="FE22" i="15"/>
  <c r="FE244" i="15"/>
  <c r="FE46" i="15"/>
  <c r="FE145" i="15"/>
  <c r="FE154" i="15"/>
  <c r="FE201" i="15"/>
  <c r="FE73" i="15"/>
  <c r="FE82" i="15"/>
  <c r="FE209" i="15"/>
  <c r="FE128" i="15"/>
  <c r="FE255" i="15"/>
  <c r="EV33" i="15"/>
  <c r="FF290" i="15"/>
  <c r="FF23" i="15"/>
  <c r="FF143" i="15"/>
  <c r="FF199" i="15"/>
  <c r="FF21" i="15"/>
  <c r="FF184" i="15"/>
  <c r="FF59" i="15"/>
  <c r="FF136" i="15"/>
  <c r="FF10" i="15"/>
  <c r="FF127" i="15"/>
  <c r="FF104" i="15"/>
  <c r="FF239" i="15"/>
  <c r="FF156" i="15"/>
  <c r="FC232" i="15"/>
  <c r="FD234" i="15"/>
  <c r="FE267" i="15"/>
  <c r="FE287" i="15"/>
  <c r="FC33" i="15"/>
  <c r="FF71" i="15"/>
  <c r="FP88" i="15"/>
  <c r="FM271" i="15"/>
  <c r="FP90" i="15"/>
  <c r="FL95" i="15"/>
  <c r="FN208" i="15"/>
  <c r="FP99" i="15"/>
  <c r="FO156" i="15"/>
  <c r="FL161" i="15"/>
  <c r="FO249" i="15"/>
  <c r="FN8" i="15"/>
  <c r="FL32" i="15"/>
  <c r="FN28" i="15"/>
  <c r="FO237" i="15"/>
  <c r="FK119" i="15"/>
  <c r="FK235" i="15"/>
  <c r="FK91" i="15"/>
  <c r="FM95" i="15"/>
  <c r="FK27" i="15"/>
  <c r="FL99" i="15"/>
  <c r="FO115" i="15"/>
  <c r="FO125" i="15"/>
  <c r="FN131" i="15"/>
  <c r="FP176" i="15"/>
  <c r="FP153" i="15"/>
  <c r="FO59" i="15"/>
  <c r="FO223" i="15"/>
  <c r="FM144" i="15"/>
  <c r="FP199" i="15"/>
  <c r="FK211" i="15"/>
  <c r="FP47" i="15"/>
  <c r="FO159" i="15"/>
  <c r="FP42" i="15"/>
  <c r="FM50" i="15"/>
  <c r="FL154" i="15"/>
  <c r="FO81" i="15"/>
  <c r="FK147" i="15"/>
  <c r="FO99" i="15"/>
  <c r="FL72" i="15"/>
  <c r="FL125" i="15"/>
  <c r="FL207" i="15"/>
  <c r="FM107" i="15"/>
  <c r="FL188" i="15"/>
  <c r="FM254" i="15"/>
  <c r="FN128" i="15"/>
  <c r="FL41" i="15"/>
  <c r="FM212" i="15"/>
  <c r="FK203" i="15"/>
  <c r="FP103" i="15"/>
  <c r="FK93" i="15"/>
  <c r="FK75" i="15"/>
  <c r="FP258" i="15"/>
  <c r="FM157" i="15"/>
  <c r="FK142" i="15"/>
  <c r="FM46" i="15"/>
  <c r="FM155" i="15"/>
  <c r="FK127" i="15"/>
  <c r="FP19" i="15"/>
  <c r="FL31" i="15"/>
  <c r="FL268" i="15"/>
  <c r="FK23" i="15"/>
  <c r="FM23" i="15"/>
  <c r="FN209" i="15"/>
  <c r="FN99" i="15"/>
  <c r="FP21" i="15"/>
  <c r="FL243" i="15"/>
  <c r="FO87" i="15"/>
  <c r="FN45" i="15"/>
  <c r="FL162" i="15"/>
  <c r="FK83" i="15"/>
  <c r="FM61" i="15"/>
  <c r="FK82" i="15"/>
  <c r="FM131" i="15"/>
  <c r="FO26" i="15"/>
  <c r="FO121" i="15"/>
  <c r="FM170" i="15"/>
  <c r="FO222" i="15"/>
  <c r="FL103" i="15"/>
  <c r="FN180" i="15"/>
  <c r="FL234" i="15"/>
  <c r="FK271" i="15"/>
  <c r="FK233" i="15"/>
  <c r="FN179" i="15"/>
  <c r="FN147" i="15"/>
  <c r="FN136" i="15"/>
  <c r="FO88" i="15"/>
  <c r="FL98" i="15"/>
  <c r="FK224" i="15"/>
  <c r="FN146" i="15"/>
  <c r="FP264" i="15"/>
  <c r="FK135" i="15"/>
  <c r="FP115" i="15"/>
  <c r="FP233" i="15"/>
  <c r="FP76" i="15"/>
  <c r="FP223" i="15"/>
  <c r="FN43" i="15"/>
  <c r="FM27" i="15"/>
  <c r="FM63" i="15"/>
  <c r="FO84" i="15"/>
  <c r="FO40" i="15"/>
  <c r="FL90" i="15"/>
  <c r="FN217" i="15"/>
  <c r="FN178" i="15"/>
  <c r="FN18" i="15"/>
  <c r="FN17" i="15"/>
  <c r="FL253" i="15"/>
  <c r="FN98" i="15"/>
  <c r="FM215" i="15"/>
  <c r="FO224" i="15"/>
  <c r="FN65" i="15"/>
  <c r="FL61" i="15"/>
  <c r="FN87" i="15"/>
  <c r="FN119" i="15"/>
  <c r="FO171" i="15"/>
  <c r="FL167" i="15"/>
  <c r="FP67" i="15"/>
  <c r="FM162" i="15"/>
  <c r="FO199" i="15"/>
  <c r="FP236" i="15"/>
  <c r="FM196" i="15"/>
  <c r="FM265" i="15"/>
  <c r="FL227" i="15"/>
  <c r="FP110" i="15"/>
  <c r="FN71" i="15"/>
  <c r="FM87" i="15"/>
  <c r="FM110" i="15"/>
  <c r="FP75" i="15"/>
  <c r="FN153" i="15"/>
  <c r="FM94" i="15"/>
  <c r="FO42" i="15"/>
  <c r="FM269" i="15"/>
  <c r="FN57" i="15"/>
  <c r="FM270" i="15"/>
  <c r="FO98" i="15"/>
  <c r="FP184" i="15"/>
  <c r="FP91" i="15"/>
  <c r="FN47" i="15"/>
  <c r="FM112" i="15"/>
  <c r="FP239" i="15"/>
  <c r="FM24" i="15"/>
  <c r="FL18" i="15"/>
  <c r="FL87" i="15"/>
  <c r="FM40" i="15"/>
  <c r="FL195" i="15"/>
  <c r="FK263" i="15"/>
  <c r="FP267" i="15"/>
  <c r="FK19" i="15"/>
  <c r="FL23" i="15"/>
  <c r="FK255" i="15"/>
  <c r="FK108" i="15"/>
  <c r="FM259" i="15"/>
  <c r="FO151" i="15"/>
  <c r="FK239" i="15"/>
  <c r="FP125" i="15"/>
  <c r="FK132" i="15"/>
  <c r="FM173" i="15"/>
  <c r="FK80" i="15"/>
  <c r="FL254" i="15"/>
  <c r="FP121" i="15"/>
  <c r="FM158" i="15"/>
  <c r="FL123" i="15"/>
  <c r="FM240" i="15"/>
  <c r="FP106" i="15"/>
  <c r="FM98" i="15"/>
  <c r="FL251" i="15"/>
  <c r="FL258" i="15"/>
  <c r="FM253" i="15"/>
  <c r="FP57" i="15"/>
  <c r="FO271" i="15"/>
  <c r="FM184" i="15"/>
  <c r="FN232" i="15"/>
  <c r="FO31" i="15"/>
  <c r="FQ55" i="15"/>
  <c r="FP240" i="15"/>
  <c r="FO175" i="15"/>
  <c r="FN135" i="15"/>
  <c r="FM136" i="15"/>
  <c r="FO221" i="15"/>
  <c r="FN74" i="15"/>
  <c r="FK253" i="15"/>
  <c r="FO100" i="15"/>
  <c r="FP146" i="15"/>
  <c r="FK20" i="15"/>
  <c r="FN27" i="15"/>
  <c r="FK195" i="15"/>
  <c r="FP30" i="15"/>
  <c r="FM105" i="15"/>
  <c r="FL232" i="15"/>
  <c r="FM264" i="15"/>
  <c r="FL21" i="15"/>
  <c r="FN59" i="15"/>
  <c r="FP272" i="15"/>
  <c r="FP29" i="15"/>
  <c r="FL89" i="15"/>
  <c r="FL110" i="15"/>
  <c r="FM190" i="15"/>
  <c r="FP183" i="15"/>
  <c r="FO137" i="15"/>
  <c r="FM82" i="15"/>
  <c r="FM225" i="15"/>
  <c r="FO155" i="15"/>
  <c r="FN168" i="15"/>
  <c r="FO41" i="15"/>
  <c r="FK210" i="15"/>
  <c r="FO220" i="15"/>
  <c r="FM79" i="15"/>
  <c r="FK208" i="15"/>
  <c r="FL136" i="15"/>
  <c r="FL96" i="15"/>
  <c r="FO46" i="15"/>
  <c r="FN275" i="15"/>
  <c r="FP66" i="15"/>
  <c r="FP20" i="15"/>
  <c r="FL147" i="15"/>
  <c r="FO276" i="15"/>
  <c r="FQ273" i="15"/>
  <c r="FN95" i="15"/>
  <c r="FM132" i="15"/>
  <c r="FK111" i="15"/>
  <c r="FO240" i="15"/>
  <c r="FN215" i="15"/>
  <c r="FP59" i="15"/>
  <c r="FP169" i="15"/>
  <c r="FL76" i="15"/>
  <c r="FP191" i="15"/>
  <c r="FM47" i="15"/>
  <c r="FM100" i="15"/>
  <c r="FL129" i="15"/>
  <c r="FL67" i="15"/>
  <c r="FM251" i="15"/>
  <c r="FL65" i="15"/>
  <c r="FP253" i="15"/>
  <c r="FN148" i="15"/>
  <c r="FL46" i="15"/>
  <c r="FN90" i="15"/>
  <c r="FM168" i="15"/>
  <c r="FM220" i="15"/>
  <c r="FK202" i="15"/>
  <c r="FN104" i="15"/>
  <c r="FK272" i="15"/>
  <c r="FK88" i="15"/>
  <c r="FN255" i="15"/>
  <c r="FP212" i="15"/>
  <c r="FK56" i="15"/>
  <c r="FP194" i="15"/>
  <c r="FP251" i="15"/>
  <c r="FO209" i="15"/>
  <c r="FO143" i="15"/>
  <c r="FO23" i="15"/>
  <c r="FM202" i="15"/>
  <c r="FK145" i="15"/>
  <c r="FK265" i="15"/>
  <c r="FP104" i="15"/>
  <c r="FP161" i="15"/>
  <c r="FP46" i="15"/>
  <c r="FO21" i="15"/>
  <c r="FP208" i="15"/>
  <c r="FN194" i="15"/>
  <c r="FQ207" i="15"/>
  <c r="FP175" i="15"/>
  <c r="FK64" i="15"/>
  <c r="FP172" i="15"/>
  <c r="FO16" i="15"/>
  <c r="FN203" i="15"/>
  <c r="FK55" i="15"/>
  <c r="FL74" i="15"/>
  <c r="FO62" i="15"/>
  <c r="FM8" i="15"/>
  <c r="FL63" i="15"/>
  <c r="FL26" i="15"/>
  <c r="FL71" i="15"/>
  <c r="FO208" i="15"/>
  <c r="FL106" i="15"/>
  <c r="FM224" i="15"/>
  <c r="FP217" i="15"/>
  <c r="FL143" i="15"/>
  <c r="FK59" i="15"/>
  <c r="FN258" i="15"/>
  <c r="FO203" i="15"/>
  <c r="FK221" i="15"/>
  <c r="FL39" i="15"/>
  <c r="FM208" i="15"/>
  <c r="FK45" i="15"/>
  <c r="FM29" i="15"/>
  <c r="FN50" i="15"/>
  <c r="FK178" i="15"/>
  <c r="FN109" i="15"/>
  <c r="FP68" i="15"/>
  <c r="FP247" i="15"/>
  <c r="FM195" i="15"/>
  <c r="FO187" i="15"/>
  <c r="FL145" i="15"/>
  <c r="FO193" i="15"/>
  <c r="FN259" i="15"/>
  <c r="FN260" i="15"/>
  <c r="FN44" i="15"/>
  <c r="FK97" i="15"/>
  <c r="FL126" i="15"/>
  <c r="FN140" i="15"/>
  <c r="FL249" i="15"/>
  <c r="FN242" i="15"/>
  <c r="FQ208" i="15"/>
  <c r="FK218" i="15"/>
  <c r="FK256" i="15"/>
  <c r="FL177" i="15"/>
  <c r="FK241" i="15"/>
  <c r="FN241" i="15"/>
  <c r="FP72" i="15"/>
  <c r="FK131" i="15"/>
  <c r="FK266" i="15"/>
  <c r="FL68" i="15"/>
  <c r="FL20" i="15"/>
  <c r="FK43" i="15"/>
  <c r="FM42" i="15"/>
  <c r="FN236" i="15"/>
  <c r="FO225" i="15"/>
  <c r="FK121" i="15"/>
  <c r="FK24" i="15"/>
  <c r="FN24" i="15"/>
  <c r="FN19" i="15"/>
  <c r="FN156" i="15"/>
  <c r="FN204" i="15"/>
  <c r="FO255" i="15"/>
  <c r="FM227" i="15"/>
  <c r="FL225" i="15"/>
  <c r="FO142" i="15"/>
  <c r="FO235" i="15"/>
  <c r="FL127" i="15"/>
  <c r="FL183" i="15"/>
  <c r="FK103" i="15"/>
  <c r="FP188" i="15"/>
  <c r="FP177" i="15"/>
  <c r="FK105" i="15"/>
  <c r="FK260" i="15"/>
  <c r="FP140" i="15"/>
  <c r="FP28" i="15"/>
  <c r="FO176" i="15"/>
  <c r="FN122" i="15"/>
  <c r="FO204" i="15"/>
  <c r="FP225" i="15"/>
  <c r="FM28" i="15"/>
  <c r="FN191" i="15"/>
  <c r="FO263" i="15"/>
  <c r="FN73" i="15"/>
  <c r="FM284" i="15"/>
  <c r="FP201" i="15"/>
  <c r="FL82" i="15"/>
  <c r="FN78" i="15"/>
  <c r="FM203" i="15"/>
  <c r="FN222" i="15"/>
  <c r="FN81" i="15"/>
  <c r="FN205" i="15"/>
  <c r="FK114" i="15"/>
  <c r="FM116" i="15"/>
  <c r="FN116" i="15"/>
  <c r="FL148" i="15"/>
  <c r="FN112" i="15"/>
  <c r="FO123" i="15"/>
  <c r="FL60" i="15"/>
  <c r="FN202" i="15"/>
  <c r="FM62" i="15"/>
  <c r="FL10" i="15"/>
  <c r="FK116" i="15"/>
  <c r="FP195" i="15"/>
  <c r="FM83" i="15"/>
  <c r="FK171" i="15"/>
  <c r="FN58" i="15"/>
  <c r="FK251" i="15"/>
  <c r="FP79" i="15"/>
  <c r="FM222" i="15"/>
  <c r="FP193" i="15"/>
  <c r="FK129" i="15"/>
  <c r="FM205" i="15"/>
  <c r="FL210" i="15"/>
  <c r="FK173" i="15"/>
  <c r="FN243" i="15"/>
  <c r="FL189" i="15"/>
  <c r="FP83" i="15"/>
  <c r="FL269" i="15"/>
  <c r="FL66" i="15"/>
  <c r="FM140" i="15"/>
  <c r="FO58" i="15"/>
  <c r="FO77" i="15"/>
  <c r="FO17" i="15"/>
  <c r="FO78" i="15"/>
  <c r="FL30" i="15"/>
  <c r="FL113" i="15"/>
  <c r="FM285" i="15"/>
  <c r="FN42" i="15"/>
  <c r="FP260" i="15"/>
  <c r="FM111" i="15"/>
  <c r="FP220" i="15"/>
  <c r="FL264" i="15"/>
  <c r="FK244" i="15"/>
  <c r="FK207" i="15"/>
  <c r="FL250" i="15"/>
  <c r="FL22" i="15"/>
  <c r="FM59" i="15"/>
  <c r="FK47" i="15"/>
  <c r="FN231" i="15"/>
  <c r="FK206" i="15"/>
  <c r="FK157" i="15"/>
  <c r="FO185" i="15"/>
  <c r="FK26" i="15"/>
  <c r="FL100" i="15"/>
  <c r="FK32" i="15"/>
  <c r="FP170" i="15"/>
  <c r="FO188" i="15"/>
  <c r="FO122" i="15"/>
  <c r="FL40" i="15"/>
  <c r="FM64" i="15"/>
  <c r="FK242" i="15"/>
  <c r="FM258" i="15"/>
  <c r="FN105" i="15"/>
  <c r="FP273" i="15"/>
  <c r="FM218" i="15"/>
  <c r="FO178" i="15"/>
  <c r="FN115" i="15"/>
  <c r="FO52" i="15"/>
  <c r="FO18" i="15"/>
  <c r="FM45" i="15"/>
  <c r="FO132" i="15"/>
  <c r="FM186" i="15"/>
  <c r="FL29" i="15"/>
  <c r="FO248" i="15"/>
  <c r="FO153" i="15"/>
  <c r="FN190" i="15"/>
  <c r="FM252" i="15"/>
  <c r="FO265" i="15"/>
  <c r="FK180" i="15"/>
  <c r="FN263" i="15"/>
  <c r="FK22" i="15"/>
  <c r="FP132" i="15"/>
  <c r="FL47" i="15"/>
  <c r="FL224" i="15"/>
  <c r="FN206" i="15"/>
  <c r="FN186" i="15"/>
  <c r="FM41" i="15"/>
  <c r="FP152" i="15"/>
  <c r="FL84" i="15"/>
  <c r="FL27" i="15"/>
  <c r="FM32" i="15"/>
  <c r="FN121" i="15"/>
  <c r="FO111" i="15"/>
  <c r="FO217" i="15"/>
  <c r="FM138" i="15"/>
  <c r="FN23" i="15"/>
  <c r="FN25" i="15"/>
  <c r="FK79" i="15"/>
  <c r="FN267" i="15"/>
  <c r="FM119" i="15"/>
  <c r="FO167" i="15"/>
  <c r="FM171" i="15"/>
  <c r="FO168" i="15"/>
  <c r="FN129" i="15"/>
  <c r="FN145" i="15"/>
  <c r="FP259" i="15"/>
  <c r="FN183" i="15"/>
  <c r="FK234" i="15"/>
  <c r="FP27" i="15"/>
  <c r="FM99" i="15"/>
  <c r="FP257" i="15"/>
  <c r="FP271" i="15"/>
  <c r="FM49" i="15"/>
  <c r="FM167" i="15"/>
  <c r="FO170" i="15"/>
  <c r="FP211" i="15"/>
  <c r="FL205" i="15"/>
  <c r="FO186" i="15"/>
  <c r="FK141" i="15"/>
  <c r="FO94" i="15"/>
  <c r="FO162" i="15"/>
  <c r="FN126" i="15"/>
  <c r="FO28" i="15"/>
  <c r="FN138" i="15"/>
  <c r="FO259" i="15"/>
  <c r="FL52" i="15"/>
  <c r="FL221" i="15"/>
  <c r="FP58" i="15"/>
  <c r="FK29" i="15"/>
  <c r="FK151" i="15"/>
  <c r="FK50" i="15"/>
  <c r="FM52" i="15"/>
  <c r="FK18" i="15"/>
  <c r="FL116" i="15"/>
  <c r="FP18" i="15"/>
  <c r="FN67" i="15"/>
  <c r="FK216" i="15"/>
  <c r="FM174" i="15"/>
  <c r="FK16" i="15"/>
  <c r="FL16" i="15"/>
  <c r="FK143" i="15"/>
  <c r="FP129" i="15"/>
  <c r="FL77" i="15"/>
  <c r="FK161" i="15"/>
  <c r="FN212" i="15"/>
  <c r="FN228" i="15"/>
  <c r="FM123" i="15"/>
  <c r="FL164" i="15"/>
  <c r="FN32" i="15"/>
  <c r="FO107" i="15"/>
  <c r="FO128" i="15"/>
  <c r="FN29" i="15"/>
  <c r="FK249" i="15"/>
  <c r="FL239" i="15"/>
  <c r="FK162" i="15"/>
  <c r="FP119" i="15"/>
  <c r="FM44" i="15"/>
  <c r="FK247" i="15"/>
  <c r="FM260" i="15"/>
  <c r="FO194" i="15"/>
  <c r="FL93" i="15"/>
  <c r="FO112" i="15"/>
  <c r="FO66" i="15"/>
  <c r="FP185" i="15"/>
  <c r="FL256" i="15"/>
  <c r="FO241" i="15"/>
  <c r="FP263" i="15"/>
  <c r="FP33" i="15"/>
  <c r="EO257" i="15"/>
  <c r="EO148" i="15"/>
  <c r="EO106" i="15"/>
  <c r="EO280" i="15"/>
  <c r="EO31" i="15"/>
  <c r="EO151" i="15"/>
  <c r="EO81" i="15"/>
  <c r="EO265" i="15"/>
  <c r="EO138" i="15"/>
  <c r="EO180" i="15"/>
  <c r="EO176" i="15"/>
  <c r="EO266" i="15"/>
  <c r="EO121" i="15"/>
  <c r="EO137" i="15"/>
  <c r="EO185" i="15"/>
  <c r="EO154" i="15"/>
  <c r="EO220" i="15"/>
  <c r="EO221" i="15"/>
  <c r="EO94" i="15"/>
  <c r="EO107" i="15"/>
  <c r="DX8" i="16"/>
  <c r="DX6" i="16"/>
  <c r="DY9" i="16"/>
  <c r="P137" i="11"/>
  <c r="P124" i="11"/>
  <c r="DY6" i="16" l="1"/>
  <c r="DY8" i="16"/>
  <c r="DZ9" i="16"/>
  <c r="EA9" i="16" l="1"/>
  <c r="DZ8" i="16"/>
  <c r="DZ6" i="16"/>
  <c r="W120" i="2"/>
  <c r="W131" i="2"/>
  <c r="W126" i="2"/>
  <c r="W121" i="2"/>
  <c r="W127" i="2"/>
  <c r="W122" i="2"/>
  <c r="W128" i="2"/>
  <c r="W123" i="2"/>
  <c r="W129" i="2"/>
  <c r="P125" i="2"/>
  <c r="P118" i="2"/>
  <c r="EB9" i="16" l="1"/>
  <c r="EA8" i="16"/>
  <c r="EA6" i="16"/>
  <c r="P115" i="2"/>
  <c r="P124" i="2" s="1"/>
  <c r="P130" i="2" s="1"/>
  <c r="EC9" i="16" l="1"/>
  <c r="EB8" i="16"/>
  <c r="EB6" i="16"/>
  <c r="O125" i="2"/>
  <c r="O118" i="2"/>
  <c r="O137" i="11"/>
  <c r="O124" i="11"/>
  <c r="EC8" i="16" l="1"/>
  <c r="EC6" i="16"/>
  <c r="ED9" i="16"/>
  <c r="O115" i="2"/>
  <c r="O124" i="2" s="1"/>
  <c r="O130" i="2" s="1"/>
  <c r="N137" i="11"/>
  <c r="N124" i="11"/>
  <c r="N125" i="2"/>
  <c r="N118" i="2"/>
  <c r="ED8" i="16" l="1"/>
  <c r="ED6" i="16"/>
  <c r="EE9" i="16"/>
  <c r="EF9" i="16" s="1"/>
  <c r="EG9" i="16" s="1"/>
  <c r="EH9" i="16" s="1"/>
  <c r="EI9" i="16" s="1"/>
  <c r="EJ9" i="16" s="1"/>
  <c r="EK9" i="16" s="1"/>
  <c r="EL9" i="16" s="1"/>
  <c r="EM9" i="16" s="1"/>
  <c r="EN9" i="16" s="1"/>
  <c r="N115" i="2"/>
  <c r="N124" i="2" s="1"/>
  <c r="N130" i="2" s="1"/>
  <c r="EN8" i="16" l="1"/>
  <c r="EN6" i="16"/>
  <c r="EM6" i="16"/>
  <c r="EM8" i="16"/>
  <c r="EL6" i="16"/>
  <c r="EL8" i="16"/>
  <c r="EK8" i="16"/>
  <c r="EK6" i="16"/>
  <c r="EI6" i="16"/>
  <c r="EI8" i="16"/>
  <c r="EH6" i="16"/>
  <c r="EH8" i="16"/>
  <c r="EG8" i="16"/>
  <c r="EG6" i="16"/>
  <c r="EF8" i="16"/>
  <c r="EF6" i="16"/>
  <c r="EE8" i="16"/>
  <c r="EE6" i="16"/>
  <c r="M137" i="11"/>
  <c r="FD19" i="16" l="1"/>
  <c r="FE165" i="16"/>
  <c r="FE67" i="16"/>
  <c r="FE51" i="16"/>
  <c r="FE38" i="16"/>
  <c r="FE58" i="16"/>
  <c r="FE167" i="16"/>
  <c r="FE160" i="16"/>
  <c r="FE78" i="16"/>
  <c r="FE66" i="16"/>
  <c r="FE50" i="16"/>
  <c r="FE37" i="16"/>
  <c r="FE75" i="16"/>
  <c r="FE61" i="16"/>
  <c r="FE70" i="16"/>
  <c r="FE68" i="16"/>
  <c r="FE159" i="16"/>
  <c r="FE77" i="16"/>
  <c r="FE64" i="16"/>
  <c r="FE49" i="16"/>
  <c r="FE36" i="16"/>
  <c r="FE47" i="16"/>
  <c r="FE152" i="16"/>
  <c r="FE76" i="16"/>
  <c r="FE63" i="16"/>
  <c r="FE48" i="16"/>
  <c r="FE35" i="16"/>
  <c r="FE62" i="16"/>
  <c r="FE74" i="16"/>
  <c r="FE46" i="16"/>
  <c r="FE69" i="16"/>
  <c r="FE73" i="16"/>
  <c r="FE60" i="16"/>
  <c r="FE45" i="16"/>
  <c r="FE44" i="16"/>
  <c r="FE43" i="16"/>
  <c r="FE72" i="16"/>
  <c r="FE59" i="16"/>
  <c r="FE71" i="16"/>
  <c r="FE41" i="16"/>
  <c r="FE52" i="16"/>
  <c r="FE29" i="16"/>
  <c r="FE54" i="16"/>
  <c r="FE40" i="16"/>
  <c r="FE39" i="16"/>
  <c r="FE28" i="16"/>
  <c r="FE53" i="16"/>
  <c r="FE19" i="16"/>
  <c r="FE12" i="16"/>
  <c r="FE175" i="16"/>
  <c r="FE23" i="16"/>
  <c r="FE27" i="16"/>
  <c r="FE170" i="16"/>
  <c r="FE190" i="16"/>
  <c r="FE18" i="16"/>
  <c r="FE13" i="16"/>
  <c r="FE154" i="16"/>
  <c r="FE163" i="16"/>
  <c r="FE155" i="16"/>
  <c r="FE21" i="16"/>
  <c r="FE193" i="16"/>
  <c r="FE17" i="16"/>
  <c r="FE24" i="16"/>
  <c r="FE151" i="16"/>
  <c r="FE168" i="16"/>
  <c r="FE156" i="16"/>
  <c r="FE162" i="16"/>
  <c r="FE194" i="16"/>
  <c r="FE31" i="16"/>
  <c r="FE164" i="16"/>
  <c r="FE26" i="16"/>
  <c r="FE157" i="16"/>
  <c r="FE191" i="16"/>
  <c r="FE14" i="16"/>
  <c r="FE20" i="16"/>
  <c r="FE25" i="16"/>
  <c r="FE161" i="16"/>
  <c r="FE153" i="16"/>
  <c r="FE166" i="16"/>
  <c r="FE30" i="16"/>
  <c r="FE169" i="16"/>
  <c r="FE16" i="16"/>
  <c r="FE22" i="16"/>
  <c r="FE15" i="16"/>
  <c r="FE179" i="16"/>
  <c r="FE178" i="16"/>
  <c r="FE171" i="16"/>
  <c r="FE180" i="16"/>
  <c r="FE192" i="16"/>
  <c r="FE177" i="16"/>
  <c r="FE185" i="16"/>
  <c r="FE188" i="16"/>
  <c r="FE183" i="16"/>
  <c r="FE186" i="16"/>
  <c r="FE187" i="16"/>
  <c r="FE184" i="16"/>
  <c r="FE189" i="16"/>
  <c r="FE181" i="16"/>
  <c r="FE176" i="16"/>
  <c r="FE195" i="16"/>
  <c r="FE55" i="16"/>
  <c r="FD21" i="16"/>
  <c r="FD166" i="16"/>
  <c r="FD153" i="16"/>
  <c r="FD73" i="16"/>
  <c r="FD60" i="16"/>
  <c r="FD45" i="16"/>
  <c r="FD69" i="16"/>
  <c r="FD161" i="16"/>
  <c r="FD13" i="16"/>
  <c r="FD12" i="16"/>
  <c r="FD170" i="16"/>
  <c r="FD48" i="16"/>
  <c r="FD75" i="16"/>
  <c r="FD46" i="16"/>
  <c r="FD20" i="16"/>
  <c r="FD165" i="16"/>
  <c r="FD152" i="16"/>
  <c r="FD72" i="16"/>
  <c r="FD59" i="16"/>
  <c r="FD44" i="16"/>
  <c r="FD41" i="16"/>
  <c r="FD40" i="16"/>
  <c r="FD68" i="16"/>
  <c r="FD51" i="16"/>
  <c r="FD50" i="16"/>
  <c r="FD77" i="16"/>
  <c r="FD63" i="16"/>
  <c r="FD23" i="16"/>
  <c r="FD16" i="16"/>
  <c r="FD18" i="16"/>
  <c r="FD164" i="16"/>
  <c r="FD151" i="16"/>
  <c r="FD71" i="16"/>
  <c r="FD58" i="16"/>
  <c r="FD43" i="16"/>
  <c r="FD54" i="16"/>
  <c r="FD14" i="16"/>
  <c r="FD39" i="16"/>
  <c r="FD38" i="16"/>
  <c r="FD78" i="16"/>
  <c r="FD169" i="16"/>
  <c r="FD27" i="16"/>
  <c r="FD74" i="16"/>
  <c r="FD31" i="16"/>
  <c r="FD17" i="16"/>
  <c r="FD163" i="16"/>
  <c r="FD70" i="16"/>
  <c r="FD160" i="16"/>
  <c r="FD159" i="16"/>
  <c r="FD157" i="16"/>
  <c r="FD156" i="16"/>
  <c r="FD155" i="16"/>
  <c r="FD30" i="16"/>
  <c r="FD15" i="16"/>
  <c r="FD162" i="16"/>
  <c r="FD53" i="16"/>
  <c r="FD52" i="16"/>
  <c r="FD67" i="16"/>
  <c r="FD66" i="16"/>
  <c r="FD64" i="16"/>
  <c r="FD76" i="16"/>
  <c r="FD47" i="16"/>
  <c r="FD154" i="16"/>
  <c r="FD29" i="16"/>
  <c r="FD49" i="16"/>
  <c r="FD168" i="16"/>
  <c r="FD28" i="16"/>
  <c r="FD37" i="16"/>
  <c r="FD36" i="16"/>
  <c r="FD35" i="16"/>
  <c r="FD62" i="16"/>
  <c r="FD61" i="16"/>
  <c r="FD26" i="16"/>
  <c r="FD167" i="16"/>
  <c r="FD25" i="16"/>
  <c r="FD24" i="16"/>
  <c r="FD22" i="16"/>
  <c r="FD185" i="16"/>
  <c r="FD178" i="16"/>
  <c r="FD180" i="16"/>
  <c r="FD188" i="16"/>
  <c r="FD191" i="16"/>
  <c r="FD192" i="16"/>
  <c r="FD184" i="16"/>
  <c r="FD187" i="16"/>
  <c r="FD190" i="16"/>
  <c r="FD189" i="16"/>
  <c r="FD176" i="16"/>
  <c r="FD183" i="16"/>
  <c r="FD194" i="16"/>
  <c r="FD186" i="16"/>
  <c r="FD179" i="16"/>
  <c r="FD181" i="16"/>
  <c r="FD193" i="16"/>
  <c r="FD171" i="16"/>
  <c r="FD177" i="16"/>
  <c r="FD175" i="16"/>
  <c r="FD195" i="16"/>
  <c r="FD55" i="16"/>
  <c r="FO182" i="16"/>
  <c r="FO20" i="16"/>
  <c r="FO15" i="16"/>
  <c r="FO12" i="16"/>
  <c r="FO31" i="16"/>
  <c r="FO19" i="16"/>
  <c r="FO14" i="16"/>
  <c r="FO24" i="16"/>
  <c r="FO21" i="16"/>
  <c r="FO30" i="16"/>
  <c r="FO18" i="16"/>
  <c r="FO25" i="16"/>
  <c r="FO23" i="16"/>
  <c r="FO29" i="16"/>
  <c r="FO17" i="16"/>
  <c r="FO28" i="16"/>
  <c r="FO16" i="16"/>
  <c r="FO13" i="16"/>
  <c r="FO27" i="16"/>
  <c r="FO26" i="16"/>
  <c r="FO22" i="16"/>
  <c r="FO60" i="16"/>
  <c r="FO49" i="16"/>
  <c r="FO44" i="16"/>
  <c r="FO52" i="16"/>
  <c r="FO40" i="16"/>
  <c r="FO70" i="16"/>
  <c r="FO170" i="16"/>
  <c r="FO58" i="16"/>
  <c r="FO178" i="16"/>
  <c r="FO64" i="16"/>
  <c r="FO153" i="16"/>
  <c r="FO154" i="16"/>
  <c r="FO72" i="16"/>
  <c r="FO47" i="16"/>
  <c r="FO164" i="16"/>
  <c r="FO46" i="16"/>
  <c r="FO53" i="16"/>
  <c r="FO157" i="16"/>
  <c r="FO39" i="16"/>
  <c r="FO77" i="16"/>
  <c r="FO166" i="16"/>
  <c r="FO167" i="16"/>
  <c r="FO68" i="16"/>
  <c r="FO73" i="16"/>
  <c r="FO193" i="16"/>
  <c r="FO62" i="16"/>
  <c r="FO35" i="16"/>
  <c r="FO71" i="16"/>
  <c r="FO162" i="16"/>
  <c r="FO160" i="16"/>
  <c r="FO155" i="16"/>
  <c r="FO69" i="16"/>
  <c r="FO185" i="16"/>
  <c r="FO152" i="16"/>
  <c r="FO37" i="16"/>
  <c r="FO61" i="16"/>
  <c r="FO156" i="16"/>
  <c r="FO41" i="16"/>
  <c r="FO76" i="16"/>
  <c r="FO54" i="16"/>
  <c r="FO75" i="16"/>
  <c r="FO48" i="16"/>
  <c r="FO50" i="16"/>
  <c r="FO38" i="16"/>
  <c r="FO45" i="16"/>
  <c r="FO59" i="16"/>
  <c r="FO36" i="16"/>
  <c r="FO159" i="16"/>
  <c r="FO168" i="16"/>
  <c r="FO180" i="16"/>
  <c r="FO63" i="16"/>
  <c r="FO165" i="16"/>
  <c r="FO43" i="16"/>
  <c r="FO67" i="16"/>
  <c r="FO151" i="16"/>
  <c r="FO161" i="16"/>
  <c r="FO163" i="16"/>
  <c r="FO66" i="16"/>
  <c r="FO51" i="16"/>
  <c r="FO74" i="16"/>
  <c r="FO169" i="16"/>
  <c r="FO78" i="16"/>
  <c r="FO186" i="16"/>
  <c r="FO183" i="16"/>
  <c r="FO189" i="16"/>
  <c r="FO184" i="16"/>
  <c r="FO192" i="16"/>
  <c r="FO176" i="16"/>
  <c r="FO194" i="16"/>
  <c r="FO175" i="16"/>
  <c r="FO187" i="16"/>
  <c r="FO177" i="16"/>
  <c r="FO188" i="16"/>
  <c r="FO181" i="16"/>
  <c r="FO179" i="16"/>
  <c r="FO191" i="16"/>
  <c r="FO171" i="16"/>
  <c r="FO190" i="16"/>
  <c r="FO195" i="16"/>
  <c r="FO55" i="16"/>
  <c r="FO106" i="16"/>
  <c r="FO97" i="16"/>
  <c r="FO115" i="16"/>
  <c r="FO95" i="16"/>
  <c r="FO214" i="16"/>
  <c r="EJ8" i="16"/>
  <c r="FA114" i="16" s="1"/>
  <c r="EJ6" i="16"/>
  <c r="FL18" i="16" s="1"/>
  <c r="FB218" i="16"/>
  <c r="FI89" i="16"/>
  <c r="FM23" i="16"/>
  <c r="FI12" i="16"/>
  <c r="FN38" i="16"/>
  <c r="FN184" i="16"/>
  <c r="FM164" i="16"/>
  <c r="FM59" i="16"/>
  <c r="FH167" i="16"/>
  <c r="FL50" i="16"/>
  <c r="FI60" i="16"/>
  <c r="FL158" i="16"/>
  <c r="FH46" i="16"/>
  <c r="FL183" i="16"/>
  <c r="FL180" i="16"/>
  <c r="FI179" i="16"/>
  <c r="FL211" i="16"/>
  <c r="FK84" i="16"/>
  <c r="FH205" i="16"/>
  <c r="FK214" i="16"/>
  <c r="FK96" i="16"/>
  <c r="FI200" i="16"/>
  <c r="FK91" i="16"/>
  <c r="FJ120" i="16"/>
  <c r="FN214" i="16"/>
  <c r="FM201" i="16"/>
  <c r="FJ91" i="16"/>
  <c r="FK110" i="16"/>
  <c r="FN206" i="16"/>
  <c r="FM82" i="16"/>
  <c r="FH114" i="16"/>
  <c r="FN201" i="16"/>
  <c r="FI214" i="16"/>
  <c r="FL111" i="16"/>
  <c r="FN218" i="16"/>
  <c r="FJ97" i="16"/>
  <c r="FH86" i="16"/>
  <c r="FJ207" i="16"/>
  <c r="FM81" i="16"/>
  <c r="FN120" i="16"/>
  <c r="FJ87" i="16"/>
  <c r="FH105" i="16"/>
  <c r="FL84" i="16"/>
  <c r="FI209" i="16"/>
  <c r="FH202" i="16"/>
  <c r="FK207" i="16"/>
  <c r="FI88" i="16"/>
  <c r="FI204" i="16"/>
  <c r="FH104" i="16"/>
  <c r="FM206" i="16"/>
  <c r="FN96" i="16"/>
  <c r="FL112" i="16"/>
  <c r="FK208" i="16"/>
  <c r="FN82" i="16"/>
  <c r="FL96" i="16"/>
  <c r="FH209" i="16"/>
  <c r="FM204" i="16"/>
  <c r="FI218" i="16"/>
  <c r="FJ108" i="16"/>
  <c r="FH218" i="16"/>
  <c r="FJ114" i="16"/>
  <c r="FN199" i="16"/>
  <c r="FL106" i="16"/>
  <c r="FM94" i="16"/>
  <c r="FL107" i="16"/>
  <c r="FJ119" i="16"/>
  <c r="FN86" i="16"/>
  <c r="FM105" i="16"/>
  <c r="FN81" i="16"/>
  <c r="FI199" i="16"/>
  <c r="FM87" i="16"/>
  <c r="FH107" i="16"/>
  <c r="FJ88" i="16"/>
  <c r="FM104" i="16"/>
  <c r="FL83" i="16"/>
  <c r="FN90" i="16"/>
  <c r="FN203" i="16"/>
  <c r="FK115" i="16"/>
  <c r="FJ213" i="16"/>
  <c r="FH82" i="16"/>
  <c r="FM84" i="16"/>
  <c r="FL94" i="16"/>
  <c r="FI206" i="16"/>
  <c r="FJ204" i="16"/>
  <c r="FM114" i="16"/>
  <c r="FH206" i="16"/>
  <c r="FM110" i="16"/>
  <c r="FL113" i="16"/>
  <c r="FM120" i="16"/>
  <c r="FH109" i="16"/>
  <c r="FI109" i="16"/>
  <c r="FN213" i="16"/>
  <c r="FL201" i="16"/>
  <c r="FH97" i="16"/>
  <c r="FH108" i="16"/>
  <c r="FK109" i="16"/>
  <c r="FK81" i="16"/>
  <c r="FM205" i="16"/>
  <c r="FL209" i="16"/>
  <c r="FH214" i="16"/>
  <c r="FL85" i="16"/>
  <c r="FK112" i="16"/>
  <c r="FI81" i="16"/>
  <c r="FN88" i="16"/>
  <c r="FI107" i="16"/>
  <c r="FK206" i="16"/>
  <c r="FH200" i="16"/>
  <c r="FI90" i="16"/>
  <c r="FM214" i="16"/>
  <c r="FN204" i="16"/>
  <c r="FM202" i="16"/>
  <c r="FH101" i="16"/>
  <c r="FJ218" i="16"/>
  <c r="FM118" i="16"/>
  <c r="FH207" i="16"/>
  <c r="FJ89" i="16"/>
  <c r="FN202" i="16"/>
  <c r="FK203" i="16"/>
  <c r="FJ85" i="16"/>
  <c r="FK104" i="16"/>
  <c r="FK101" i="16"/>
  <c r="FN109" i="16"/>
  <c r="FM97" i="16"/>
  <c r="FN93" i="16"/>
  <c r="FJ199" i="16"/>
  <c r="FN116" i="16"/>
  <c r="FJ214" i="16"/>
  <c r="FL116" i="16"/>
  <c r="FH106" i="16"/>
  <c r="FL108" i="16"/>
  <c r="FN122" i="16"/>
  <c r="FJ107" i="16"/>
  <c r="FL86" i="16"/>
  <c r="FI205" i="16"/>
  <c r="FN200" i="16"/>
  <c r="FK107" i="16"/>
  <c r="FJ105" i="16"/>
  <c r="FL120" i="16"/>
  <c r="FL110" i="16"/>
  <c r="FN99" i="16"/>
  <c r="FK93" i="16"/>
  <c r="FJ81" i="16"/>
  <c r="FM198" i="16"/>
  <c r="FL91" i="16"/>
  <c r="FM113" i="16"/>
  <c r="FI115" i="16"/>
  <c r="FM101" i="16"/>
  <c r="FM106" i="16"/>
  <c r="FN108" i="16"/>
  <c r="FK86" i="16"/>
  <c r="FL114" i="16"/>
  <c r="FM109" i="16"/>
  <c r="FN97" i="16"/>
  <c r="FK92" i="16"/>
  <c r="FN216" i="16"/>
  <c r="FK213" i="16"/>
  <c r="FN110" i="16"/>
  <c r="FM93" i="16"/>
  <c r="FJ206" i="16"/>
  <c r="FJ205" i="16"/>
  <c r="FJ104" i="16"/>
  <c r="FH115" i="16"/>
  <c r="FM95" i="16"/>
  <c r="FH112" i="16"/>
  <c r="FL205" i="16"/>
  <c r="FN107" i="16"/>
  <c r="FK209" i="16"/>
  <c r="FK85" i="16"/>
  <c r="FM90" i="16"/>
  <c r="FH110" i="16"/>
  <c r="FH111" i="16"/>
  <c r="FK113" i="16"/>
  <c r="FL207" i="16"/>
  <c r="FI96" i="16"/>
  <c r="FL202" i="16"/>
  <c r="FL208" i="16"/>
  <c r="FJ201" i="16"/>
  <c r="FI113" i="16"/>
  <c r="FN84" i="16"/>
  <c r="FL118" i="16"/>
  <c r="FI83" i="16"/>
  <c r="FH198" i="16"/>
  <c r="FJ200" i="16"/>
  <c r="FN83" i="16"/>
  <c r="FH87" i="16"/>
  <c r="FM208" i="16"/>
  <c r="FM89" i="16"/>
  <c r="FN87" i="16"/>
  <c r="FJ109" i="16"/>
  <c r="FM85" i="16"/>
  <c r="EW218" i="16"/>
  <c r="FA218" i="16"/>
  <c r="EY218" i="16"/>
  <c r="EZ218" i="16"/>
  <c r="EX218" i="16"/>
  <c r="ER218" i="16"/>
  <c r="ES218" i="16"/>
  <c r="EV218" i="16"/>
  <c r="EU218" i="16"/>
  <c r="M124" i="11"/>
  <c r="M125" i="2"/>
  <c r="M118" i="2"/>
  <c r="FD203" i="16" l="1"/>
  <c r="FE91" i="16"/>
  <c r="FD105" i="16"/>
  <c r="FD210" i="16"/>
  <c r="FD113" i="16"/>
  <c r="FE87" i="16"/>
  <c r="FD112" i="16"/>
  <c r="FE86" i="16"/>
  <c r="FE108" i="16"/>
  <c r="FE115" i="16"/>
  <c r="FD216" i="16"/>
  <c r="FD95" i="16"/>
  <c r="FE82" i="16"/>
  <c r="FE98" i="16"/>
  <c r="FE210" i="16"/>
  <c r="FD94" i="16"/>
  <c r="FD87" i="16"/>
  <c r="FD206" i="16"/>
  <c r="FE218" i="16"/>
  <c r="FD115" i="16"/>
  <c r="FE200" i="16"/>
  <c r="FD92" i="16"/>
  <c r="FD108" i="16"/>
  <c r="FE203" i="16"/>
  <c r="FD107" i="16"/>
  <c r="FE116" i="16"/>
  <c r="FD83" i="16"/>
  <c r="FD109" i="16"/>
  <c r="FE117" i="16"/>
  <c r="FE198" i="16"/>
  <c r="FE201" i="16"/>
  <c r="FE89" i="16"/>
  <c r="FE202" i="16"/>
  <c r="FD86" i="16"/>
  <c r="FE92" i="16"/>
  <c r="FE213" i="16"/>
  <c r="FD89" i="16"/>
  <c r="FD116" i="16"/>
  <c r="FE113" i="16"/>
  <c r="FD117" i="16"/>
  <c r="FC35" i="16"/>
  <c r="FD214" i="16"/>
  <c r="FD99" i="16"/>
  <c r="FD201" i="16"/>
  <c r="FD96" i="16"/>
  <c r="FE122" i="16"/>
  <c r="FD85" i="16"/>
  <c r="FD93" i="16"/>
  <c r="FE204" i="16"/>
  <c r="FE206" i="16"/>
  <c r="FE120" i="16"/>
  <c r="FE94" i="16"/>
  <c r="FE209" i="16"/>
  <c r="FD200" i="16"/>
  <c r="FE93" i="16"/>
  <c r="FE118" i="16"/>
  <c r="FD209" i="16"/>
  <c r="FE123" i="16"/>
  <c r="FD212" i="16"/>
  <c r="FD120" i="16"/>
  <c r="FE105" i="16"/>
  <c r="FE215" i="16"/>
  <c r="FD207" i="16"/>
  <c r="FE217" i="16"/>
  <c r="FD106" i="16"/>
  <c r="FE96" i="16"/>
  <c r="FE97" i="16"/>
  <c r="FE100" i="16"/>
  <c r="FE84" i="16"/>
  <c r="FD121" i="16"/>
  <c r="FE106" i="16"/>
  <c r="FD199" i="16"/>
  <c r="FD215" i="16"/>
  <c r="FE99" i="16"/>
  <c r="FE212" i="16"/>
  <c r="FE83" i="16"/>
  <c r="FD124" i="16"/>
  <c r="FD123" i="16"/>
  <c r="FE207" i="16"/>
  <c r="FE121" i="16"/>
  <c r="FD118" i="16"/>
  <c r="FD100" i="16"/>
  <c r="FE208" i="16"/>
  <c r="FD198" i="16"/>
  <c r="FE199" i="16"/>
  <c r="FD104" i="16"/>
  <c r="FD122" i="16"/>
  <c r="FD82" i="16"/>
  <c r="FE124" i="16"/>
  <c r="FE101" i="16"/>
  <c r="FE110" i="16"/>
  <c r="FE95" i="16"/>
  <c r="FE85" i="16"/>
  <c r="FE90" i="16"/>
  <c r="FD84" i="16"/>
  <c r="FD213" i="16"/>
  <c r="FD97" i="16"/>
  <c r="FD110" i="16"/>
  <c r="FD217" i="16"/>
  <c r="FD101" i="16"/>
  <c r="FD119" i="16"/>
  <c r="FI40" i="16"/>
  <c r="FN27" i="16"/>
  <c r="FE214" i="16"/>
  <c r="FD91" i="16"/>
  <c r="FE211" i="16"/>
  <c r="FE81" i="16"/>
  <c r="FD90" i="16"/>
  <c r="FD98" i="16"/>
  <c r="FE216" i="16"/>
  <c r="FD208" i="16"/>
  <c r="FE119" i="16"/>
  <c r="FE104" i="16"/>
  <c r="FI161" i="16"/>
  <c r="FL19" i="16"/>
  <c r="FD202" i="16"/>
  <c r="FD204" i="16"/>
  <c r="FD114" i="16"/>
  <c r="FE109" i="16"/>
  <c r="FE114" i="16"/>
  <c r="FD211" i="16"/>
  <c r="FD81" i="16"/>
  <c r="FE112" i="16"/>
  <c r="FD218" i="16"/>
  <c r="FE107" i="16"/>
  <c r="ET113" i="16"/>
  <c r="FO208" i="16"/>
  <c r="FO109" i="16"/>
  <c r="FO90" i="16"/>
  <c r="FO198" i="16"/>
  <c r="FO204" i="16"/>
  <c r="FO94" i="16"/>
  <c r="FO101" i="16"/>
  <c r="FO110" i="16"/>
  <c r="FO215" i="16"/>
  <c r="FO117" i="16"/>
  <c r="FO121" i="16"/>
  <c r="FO202" i="16"/>
  <c r="FO124" i="16"/>
  <c r="FO93" i="16"/>
  <c r="FO201" i="16"/>
  <c r="FO118" i="16"/>
  <c r="FO112" i="16"/>
  <c r="FO92" i="16"/>
  <c r="FO207" i="16"/>
  <c r="FO81" i="16"/>
  <c r="FO98" i="16"/>
  <c r="FO96" i="16"/>
  <c r="FO91" i="16"/>
  <c r="FO217" i="16"/>
  <c r="FO211" i="16"/>
  <c r="FO203" i="16"/>
  <c r="FO218" i="16"/>
  <c r="FO99" i="16"/>
  <c r="FO210" i="16"/>
  <c r="FO85" i="16"/>
  <c r="FO114" i="16"/>
  <c r="FO82" i="16"/>
  <c r="FO84" i="16"/>
  <c r="FO119" i="16"/>
  <c r="FO123" i="16"/>
  <c r="FO122" i="16"/>
  <c r="FO107" i="16"/>
  <c r="FO216" i="16"/>
  <c r="FO100" i="16"/>
  <c r="FO83" i="16"/>
  <c r="EU124" i="16"/>
  <c r="FO120" i="16"/>
  <c r="FO87" i="16"/>
  <c r="FO108" i="16"/>
  <c r="FO209" i="16"/>
  <c r="FO113" i="16"/>
  <c r="EV101" i="16"/>
  <c r="FO206" i="16"/>
  <c r="FO105" i="16"/>
  <c r="FO104" i="16"/>
  <c r="FO86" i="16"/>
  <c r="FO89" i="16"/>
  <c r="ET108" i="16"/>
  <c r="FO116" i="16"/>
  <c r="FO199" i="16"/>
  <c r="FO213" i="16"/>
  <c r="FO212" i="16"/>
  <c r="FO200" i="16"/>
  <c r="FC156" i="16"/>
  <c r="ES114" i="16"/>
  <c r="ER101" i="16"/>
  <c r="ET111" i="16"/>
  <c r="ES112" i="16"/>
  <c r="ET106" i="16"/>
  <c r="ET115" i="16"/>
  <c r="ER211" i="16"/>
  <c r="ET90" i="16"/>
  <c r="ET116" i="16"/>
  <c r="ER204" i="16"/>
  <c r="ES117" i="16"/>
  <c r="EV93" i="16"/>
  <c r="ER109" i="16"/>
  <c r="ET82" i="16"/>
  <c r="FL48" i="16"/>
  <c r="FK166" i="16"/>
  <c r="FN36" i="16"/>
  <c r="FH55" i="16"/>
  <c r="FI67" i="16"/>
  <c r="FM171" i="16"/>
  <c r="FN113" i="16"/>
  <c r="FM75" i="16"/>
  <c r="FN25" i="16"/>
  <c r="FM53" i="16"/>
  <c r="FL21" i="16"/>
  <c r="FJ25" i="16"/>
  <c r="FH25" i="16"/>
  <c r="FJ26" i="16"/>
  <c r="FK16" i="16"/>
  <c r="FJ29" i="16"/>
  <c r="FM22" i="16"/>
  <c r="FN68" i="16"/>
  <c r="FN48" i="16"/>
  <c r="FN42" i="16"/>
  <c r="FN78" i="16"/>
  <c r="FN153" i="16"/>
  <c r="FN176" i="16"/>
  <c r="FN183" i="16"/>
  <c r="FM154" i="16"/>
  <c r="FM62" i="16"/>
  <c r="FM181" i="16"/>
  <c r="FM179" i="16"/>
  <c r="FK50" i="16"/>
  <c r="FL166" i="16"/>
  <c r="FL190" i="16"/>
  <c r="FJ42" i="16"/>
  <c r="FH65" i="16"/>
  <c r="FK158" i="16"/>
  <c r="FK42" i="16"/>
  <c r="FI65" i="16"/>
  <c r="FH159" i="16"/>
  <c r="FH39" i="16"/>
  <c r="FJ61" i="16"/>
  <c r="FI154" i="16"/>
  <c r="FL164" i="16"/>
  <c r="FL66" i="16"/>
  <c r="FJ154" i="16"/>
  <c r="FL71" i="16"/>
  <c r="FJ161" i="16"/>
  <c r="FJ182" i="16"/>
  <c r="FI181" i="16"/>
  <c r="FH182" i="16"/>
  <c r="FI177" i="16"/>
  <c r="FJ176" i="16"/>
  <c r="FM98" i="16"/>
  <c r="FI55" i="16"/>
  <c r="FN215" i="16"/>
  <c r="FM86" i="16"/>
  <c r="FH204" i="16"/>
  <c r="FN89" i="16"/>
  <c r="FJ203" i="16"/>
  <c r="FM107" i="16"/>
  <c r="FH91" i="16"/>
  <c r="FH83" i="16"/>
  <c r="FM218" i="16"/>
  <c r="FI92" i="16"/>
  <c r="FL214" i="16"/>
  <c r="FM112" i="16"/>
  <c r="FH208" i="16"/>
  <c r="FL101" i="16"/>
  <c r="FI202" i="16"/>
  <c r="FN101" i="16"/>
  <c r="FL81" i="16"/>
  <c r="FN112" i="16"/>
  <c r="FM29" i="16"/>
  <c r="FJ21" i="16"/>
  <c r="FI29" i="16"/>
  <c r="FJ19" i="16"/>
  <c r="FI16" i="16"/>
  <c r="FI18" i="16"/>
  <c r="FH24" i="16"/>
  <c r="FI14" i="16"/>
  <c r="FI20" i="16"/>
  <c r="FN15" i="16"/>
  <c r="FN157" i="16"/>
  <c r="FN166" i="16"/>
  <c r="FN160" i="16"/>
  <c r="FN165" i="16"/>
  <c r="FN45" i="16"/>
  <c r="FN191" i="16"/>
  <c r="FN195" i="16"/>
  <c r="FM35" i="16"/>
  <c r="FM70" i="16"/>
  <c r="FM176" i="16"/>
  <c r="FM182" i="16"/>
  <c r="FL167" i="16"/>
  <c r="FK73" i="16"/>
  <c r="FK191" i="16"/>
  <c r="FJ43" i="16"/>
  <c r="FH66" i="16"/>
  <c r="FK159" i="16"/>
  <c r="FK43" i="16"/>
  <c r="FI66" i="16"/>
  <c r="FH160" i="16"/>
  <c r="FH40" i="16"/>
  <c r="FJ62" i="16"/>
  <c r="FI155" i="16"/>
  <c r="FL36" i="16"/>
  <c r="FL68" i="16"/>
  <c r="FJ158" i="16"/>
  <c r="FH151" i="16"/>
  <c r="FH183" i="16"/>
  <c r="FJ178" i="16"/>
  <c r="FH179" i="16"/>
  <c r="FH178" i="16"/>
  <c r="FJ183" i="16"/>
  <c r="FJ171" i="16"/>
  <c r="FN211" i="16"/>
  <c r="FL55" i="16"/>
  <c r="FL204" i="16"/>
  <c r="FJ86" i="16"/>
  <c r="FI112" i="16"/>
  <c r="FM91" i="16"/>
  <c r="FJ92" i="16"/>
  <c r="FJ106" i="16"/>
  <c r="FN92" i="16"/>
  <c r="FN115" i="16"/>
  <c r="FL203" i="16"/>
  <c r="FJ84" i="16"/>
  <c r="FJ209" i="16"/>
  <c r="FK97" i="16"/>
  <c r="FM199" i="16"/>
  <c r="FJ96" i="16"/>
  <c r="FN85" i="16"/>
  <c r="FL213" i="16"/>
  <c r="FK27" i="16"/>
  <c r="FJ30" i="16"/>
  <c r="FN26" i="16"/>
  <c r="FH17" i="16"/>
  <c r="FH12" i="16"/>
  <c r="FK29" i="16"/>
  <c r="FM21" i="16"/>
  <c r="FH30" i="16"/>
  <c r="FH13" i="16"/>
  <c r="FI27" i="16"/>
  <c r="FN44" i="16"/>
  <c r="FN67" i="16"/>
  <c r="FN169" i="16"/>
  <c r="FN158" i="16"/>
  <c r="FN66" i="16"/>
  <c r="FN187" i="16"/>
  <c r="FN55" i="16"/>
  <c r="FM43" i="16"/>
  <c r="FM158" i="16"/>
  <c r="FM178" i="16"/>
  <c r="FM195" i="16"/>
  <c r="FI166" i="16"/>
  <c r="FJ50" i="16"/>
  <c r="FK190" i="16"/>
  <c r="FJ44" i="16"/>
  <c r="FH67" i="16"/>
  <c r="FK160" i="16"/>
  <c r="FK44" i="16"/>
  <c r="FH68" i="16"/>
  <c r="FH161" i="16"/>
  <c r="FH41" i="16"/>
  <c r="FJ63" i="16"/>
  <c r="FI156" i="16"/>
  <c r="FL38" i="16"/>
  <c r="FI35" i="16"/>
  <c r="FJ162" i="16"/>
  <c r="FI43" i="16"/>
  <c r="FI171" i="16"/>
  <c r="FL181" i="16"/>
  <c r="FJ179" i="16"/>
  <c r="FI182" i="16"/>
  <c r="FJ177" i="16"/>
  <c r="FI175" i="16"/>
  <c r="FL195" i="16"/>
  <c r="FM211" i="16"/>
  <c r="FK106" i="16"/>
  <c r="FL82" i="16"/>
  <c r="FL95" i="16"/>
  <c r="FH92" i="16"/>
  <c r="FI97" i="16"/>
  <c r="FN208" i="16"/>
  <c r="FJ198" i="16"/>
  <c r="FK90" i="16"/>
  <c r="FL105" i="16"/>
  <c r="FM213" i="16"/>
  <c r="FK116" i="16"/>
  <c r="FK218" i="16"/>
  <c r="FL87" i="16"/>
  <c r="FI208" i="16"/>
  <c r="FH81" i="16"/>
  <c r="FK94" i="16"/>
  <c r="FL26" i="16"/>
  <c r="FK23" i="16"/>
  <c r="FL24" i="16"/>
  <c r="FM14" i="16"/>
  <c r="FK22" i="16"/>
  <c r="FL22" i="16"/>
  <c r="FK19" i="16"/>
  <c r="FM27" i="16"/>
  <c r="FM16" i="16"/>
  <c r="FJ20" i="16"/>
  <c r="FN49" i="16"/>
  <c r="FN35" i="16"/>
  <c r="FN168" i="16"/>
  <c r="FN62" i="16"/>
  <c r="FN40" i="16"/>
  <c r="FN190" i="16"/>
  <c r="FI78" i="16"/>
  <c r="FM51" i="16"/>
  <c r="FM50" i="16"/>
  <c r="FM175" i="16"/>
  <c r="FM55" i="16"/>
  <c r="FJ167" i="16"/>
  <c r="FK167" i="16"/>
  <c r="FI191" i="16"/>
  <c r="FJ45" i="16"/>
  <c r="FJ68" i="16"/>
  <c r="FK161" i="16"/>
  <c r="FK45" i="16"/>
  <c r="FI69" i="16"/>
  <c r="FH162" i="16"/>
  <c r="FH42" i="16"/>
  <c r="FJ64" i="16"/>
  <c r="FI157" i="16"/>
  <c r="FL40" i="16"/>
  <c r="FI36" i="16"/>
  <c r="FL157" i="16"/>
  <c r="FJ157" i="16"/>
  <c r="FH175" i="16"/>
  <c r="FL188" i="16"/>
  <c r="FH180" i="16"/>
  <c r="FI184" i="16"/>
  <c r="FK185" i="16"/>
  <c r="FK182" i="16"/>
  <c r="FJ195" i="16"/>
  <c r="FK211" i="16"/>
  <c r="FL218" i="16"/>
  <c r="FL206" i="16"/>
  <c r="FJ83" i="16"/>
  <c r="FK199" i="16"/>
  <c r="FI203" i="16"/>
  <c r="FJ208" i="16"/>
  <c r="FK120" i="16"/>
  <c r="FH203" i="16"/>
  <c r="FK83" i="16"/>
  <c r="FN209" i="16"/>
  <c r="FN207" i="16"/>
  <c r="FL90" i="16"/>
  <c r="FK117" i="16"/>
  <c r="FI119" i="16"/>
  <c r="FI82" i="16"/>
  <c r="FL198" i="16"/>
  <c r="FI111" i="16"/>
  <c r="FK105" i="16"/>
  <c r="FJ24" i="16"/>
  <c r="FK20" i="16"/>
  <c r="FJ22" i="16"/>
  <c r="FL30" i="16"/>
  <c r="FL13" i="16"/>
  <c r="FM15" i="16"/>
  <c r="FI17" i="16"/>
  <c r="FK25" i="16"/>
  <c r="FN21" i="16"/>
  <c r="FN29" i="16"/>
  <c r="FN70" i="16"/>
  <c r="FN51" i="16"/>
  <c r="FN151" i="16"/>
  <c r="FN155" i="16"/>
  <c r="FN59" i="16"/>
  <c r="FN171" i="16"/>
  <c r="FL78" i="16"/>
  <c r="FM65" i="16"/>
  <c r="FM165" i="16"/>
  <c r="FM186" i="16"/>
  <c r="FH50" i="16"/>
  <c r="FK51" i="16"/>
  <c r="FH51" i="16"/>
  <c r="FL191" i="16"/>
  <c r="FJ46" i="16"/>
  <c r="FJ67" i="16"/>
  <c r="FK162" i="16"/>
  <c r="FK46" i="16"/>
  <c r="FI68" i="16"/>
  <c r="FK163" i="16"/>
  <c r="FH43" i="16"/>
  <c r="FJ65" i="16"/>
  <c r="FI158" i="16"/>
  <c r="FL42" i="16"/>
  <c r="FI37" i="16"/>
  <c r="FL165" i="16"/>
  <c r="FL154" i="16"/>
  <c r="FK183" i="16"/>
  <c r="FL178" i="16"/>
  <c r="FL177" i="16"/>
  <c r="FI180" i="16"/>
  <c r="FH176" i="16"/>
  <c r="FK178" i="16"/>
  <c r="FH195" i="16"/>
  <c r="FM212" i="16"/>
  <c r="FL115" i="16"/>
  <c r="FH84" i="16"/>
  <c r="FM115" i="16"/>
  <c r="FI87" i="16"/>
  <c r="FN91" i="16"/>
  <c r="FH85" i="16"/>
  <c r="FL117" i="16"/>
  <c r="FI201" i="16"/>
  <c r="FN106" i="16"/>
  <c r="FH213" i="16"/>
  <c r="FM88" i="16"/>
  <c r="FI101" i="16"/>
  <c r="FI110" i="16"/>
  <c r="FJ115" i="16"/>
  <c r="FH22" i="16"/>
  <c r="FM168" i="16"/>
  <c r="FH20" i="16"/>
  <c r="FJ28" i="16"/>
  <c r="FI24" i="16"/>
  <c r="FI13" i="16"/>
  <c r="FN14" i="16"/>
  <c r="FI23" i="16"/>
  <c r="FK13" i="16"/>
  <c r="FK12" i="16"/>
  <c r="FN163" i="16"/>
  <c r="FN72" i="16"/>
  <c r="FN73" i="16"/>
  <c r="FN52" i="16"/>
  <c r="FN177" i="16"/>
  <c r="FN182" i="16"/>
  <c r="FJ78" i="16"/>
  <c r="FM73" i="16"/>
  <c r="FM41" i="16"/>
  <c r="FM177" i="16"/>
  <c r="FI167" i="16"/>
  <c r="FI73" i="16"/>
  <c r="FJ73" i="16"/>
  <c r="FJ35" i="16"/>
  <c r="FH58" i="16"/>
  <c r="FK71" i="16"/>
  <c r="FK35" i="16"/>
  <c r="FI58" i="16"/>
  <c r="FH152" i="16"/>
  <c r="FI151" i="16"/>
  <c r="FH44" i="16"/>
  <c r="FJ66" i="16"/>
  <c r="FI159" i="16"/>
  <c r="FL44" i="16"/>
  <c r="FI38" i="16"/>
  <c r="FL37" i="16"/>
  <c r="FI42" i="16"/>
  <c r="FK179" i="16"/>
  <c r="FL184" i="16"/>
  <c r="FL187" i="16"/>
  <c r="FI176" i="16"/>
  <c r="FL185" i="16"/>
  <c r="FJ175" i="16"/>
  <c r="FM216" i="16"/>
  <c r="FL212" i="16"/>
  <c r="FH113" i="16"/>
  <c r="FH96" i="16"/>
  <c r="FI213" i="16"/>
  <c r="FK111" i="16"/>
  <c r="FI114" i="16"/>
  <c r="FL109" i="16"/>
  <c r="FM207" i="16"/>
  <c r="FI120" i="16"/>
  <c r="FN205" i="16"/>
  <c r="FN118" i="16"/>
  <c r="FN105" i="16"/>
  <c r="FM19" i="16"/>
  <c r="FN24" i="16"/>
  <c r="FM17" i="16"/>
  <c r="FH26" i="16"/>
  <c r="FH15" i="16"/>
  <c r="FN17" i="16"/>
  <c r="FI30" i="16"/>
  <c r="FN20" i="16"/>
  <c r="FK30" i="16"/>
  <c r="FN12" i="16"/>
  <c r="FN53" i="16"/>
  <c r="FN161" i="16"/>
  <c r="FN43" i="16"/>
  <c r="FN162" i="16"/>
  <c r="FN179" i="16"/>
  <c r="FN185" i="16"/>
  <c r="FM78" i="16"/>
  <c r="FM156" i="16"/>
  <c r="FM161" i="16"/>
  <c r="FM180" i="16"/>
  <c r="FK74" i="16"/>
  <c r="FJ74" i="16"/>
  <c r="FH166" i="16"/>
  <c r="FJ36" i="16"/>
  <c r="FH59" i="16"/>
  <c r="FK152" i="16"/>
  <c r="FK36" i="16"/>
  <c r="FI59" i="16"/>
  <c r="FH153" i="16"/>
  <c r="FL152" i="16"/>
  <c r="FH45" i="16"/>
  <c r="FK68" i="16"/>
  <c r="FI160" i="16"/>
  <c r="FL46" i="16"/>
  <c r="FI39" i="16"/>
  <c r="FL41" i="16"/>
  <c r="FI46" i="16"/>
  <c r="FJ185" i="16"/>
  <c r="FL176" i="16"/>
  <c r="FL171" i="16"/>
  <c r="FK180" i="16"/>
  <c r="FL186" i="16"/>
  <c r="FI183" i="16"/>
  <c r="FM121" i="16"/>
  <c r="FM210" i="16"/>
  <c r="FJ202" i="16"/>
  <c r="FJ110" i="16"/>
  <c r="FJ101" i="16"/>
  <c r="FM117" i="16"/>
  <c r="FL89" i="16"/>
  <c r="FH119" i="16"/>
  <c r="FK18" i="16"/>
  <c r="FH27" i="16"/>
  <c r="FM30" i="16"/>
  <c r="FK21" i="16"/>
  <c r="FM12" i="16"/>
  <c r="FH19" i="16"/>
  <c r="FL25" i="16"/>
  <c r="FJ16" i="16"/>
  <c r="FH28" i="16"/>
  <c r="FN154" i="16"/>
  <c r="FN156" i="16"/>
  <c r="FN58" i="16"/>
  <c r="FN37" i="16"/>
  <c r="FN164" i="16"/>
  <c r="FN181" i="16"/>
  <c r="FN189" i="16"/>
  <c r="FK78" i="16"/>
  <c r="FM49" i="16"/>
  <c r="FM72" i="16"/>
  <c r="FM184" i="16"/>
  <c r="FJ51" i="16"/>
  <c r="FL74" i="16"/>
  <c r="FL73" i="16"/>
  <c r="FJ38" i="16"/>
  <c r="FH61" i="16"/>
  <c r="FK154" i="16"/>
  <c r="FK38" i="16"/>
  <c r="FI61" i="16"/>
  <c r="FH155" i="16"/>
  <c r="FH35" i="16"/>
  <c r="FK47" i="16"/>
  <c r="FK70" i="16"/>
  <c r="FI162" i="16"/>
  <c r="FL58" i="16"/>
  <c r="FI44" i="16"/>
  <c r="FI41" i="16"/>
  <c r="FL67" i="16"/>
  <c r="FK186" i="16"/>
  <c r="FL189" i="16"/>
  <c r="FJ184" i="16"/>
  <c r="FK181" i="16"/>
  <c r="FL182" i="16"/>
  <c r="FN212" i="16"/>
  <c r="FN210" i="16"/>
  <c r="FL210" i="16"/>
  <c r="FL104" i="16"/>
  <c r="FM111" i="16"/>
  <c r="FN94" i="16"/>
  <c r="FK119" i="16"/>
  <c r="FJ113" i="16"/>
  <c r="FM203" i="16"/>
  <c r="FK198" i="16"/>
  <c r="FL200" i="16"/>
  <c r="FM96" i="16"/>
  <c r="FK202" i="16"/>
  <c r="FI86" i="16"/>
  <c r="FM200" i="16"/>
  <c r="FK89" i="16"/>
  <c r="FN111" i="16"/>
  <c r="FK26" i="16"/>
  <c r="FM28" i="16"/>
  <c r="FK28" i="16"/>
  <c r="FI19" i="16"/>
  <c r="FM169" i="16"/>
  <c r="FM193" i="16"/>
  <c r="FJ23" i="16"/>
  <c r="FH14" i="16"/>
  <c r="FM25" i="16"/>
  <c r="FN63" i="16"/>
  <c r="FN159" i="16"/>
  <c r="FN74" i="16"/>
  <c r="FN71" i="16"/>
  <c r="FN46" i="16"/>
  <c r="FN193" i="16"/>
  <c r="FN186" i="16"/>
  <c r="FM155" i="16"/>
  <c r="FM166" i="16"/>
  <c r="FM157" i="16"/>
  <c r="FM190" i="16"/>
  <c r="FH73" i="16"/>
  <c r="FI51" i="16"/>
  <c r="FI50" i="16"/>
  <c r="FJ39" i="16"/>
  <c r="FH62" i="16"/>
  <c r="FK155" i="16"/>
  <c r="FK39" i="16"/>
  <c r="FI62" i="16"/>
  <c r="FH156" i="16"/>
  <c r="FH36" i="16"/>
  <c r="FJ58" i="16"/>
  <c r="FH69" i="16"/>
  <c r="FK164" i="16"/>
  <c r="FL60" i="16"/>
  <c r="FK58" i="16"/>
  <c r="FI45" i="16"/>
  <c r="FL151" i="16"/>
  <c r="FH181" i="16"/>
  <c r="FL179" i="16"/>
  <c r="FH171" i="16"/>
  <c r="FK177" i="16"/>
  <c r="FI186" i="16"/>
  <c r="FI195" i="16"/>
  <c r="FJ55" i="16"/>
  <c r="FK210" i="16"/>
  <c r="FL93" i="16"/>
  <c r="FI85" i="16"/>
  <c r="FK114" i="16"/>
  <c r="FK204" i="16"/>
  <c r="FL88" i="16"/>
  <c r="FH201" i="16"/>
  <c r="FK108" i="16"/>
  <c r="FM209" i="16"/>
  <c r="FN95" i="16"/>
  <c r="FJ17" i="16"/>
  <c r="FI28" i="16"/>
  <c r="FI26" i="16"/>
  <c r="FN16" i="16"/>
  <c r="FI21" i="16"/>
  <c r="FN30" i="16"/>
  <c r="FH21" i="16"/>
  <c r="FH23" i="16"/>
  <c r="FN18" i="16"/>
  <c r="FN152" i="16"/>
  <c r="FN41" i="16"/>
  <c r="FN167" i="16"/>
  <c r="FN39" i="16"/>
  <c r="FN76" i="16"/>
  <c r="FN175" i="16"/>
  <c r="FN192" i="16"/>
  <c r="FM163" i="16"/>
  <c r="FM40" i="16"/>
  <c r="FM151" i="16"/>
  <c r="FM187" i="16"/>
  <c r="FI74" i="16"/>
  <c r="FH74" i="16"/>
  <c r="FJ191" i="16"/>
  <c r="FJ40" i="16"/>
  <c r="FH63" i="16"/>
  <c r="FK156" i="16"/>
  <c r="FK40" i="16"/>
  <c r="FI63" i="16"/>
  <c r="FH157" i="16"/>
  <c r="FH37" i="16"/>
  <c r="FJ59" i="16"/>
  <c r="FI152" i="16"/>
  <c r="FL153" i="16"/>
  <c r="FL62" i="16"/>
  <c r="FK62" i="16"/>
  <c r="FK59" i="16"/>
  <c r="FK48" i="16"/>
  <c r="FH177" i="16"/>
  <c r="FI178" i="16"/>
  <c r="FJ181" i="16"/>
  <c r="FK171" i="16"/>
  <c r="FK176" i="16"/>
  <c r="FK195" i="16"/>
  <c r="FM215" i="16"/>
  <c r="FN98" i="16"/>
  <c r="FN114" i="16"/>
  <c r="FN198" i="16"/>
  <c r="FH90" i="16"/>
  <c r="FL97" i="16"/>
  <c r="FI198" i="16"/>
  <c r="FK82" i="16"/>
  <c r="FN117" i="16"/>
  <c r="FH89" i="16"/>
  <c r="FK200" i="16"/>
  <c r="FK87" i="16"/>
  <c r="FH88" i="16"/>
  <c r="FM83" i="16"/>
  <c r="FI84" i="16"/>
  <c r="FH199" i="16"/>
  <c r="FM192" i="16"/>
  <c r="FJ12" i="16"/>
  <c r="FM76" i="16"/>
  <c r="FN23" i="16"/>
  <c r="FL14" i="16"/>
  <c r="FJ14" i="16"/>
  <c r="FL28" i="16"/>
  <c r="FM18" i="16"/>
  <c r="FN13" i="16"/>
  <c r="FL29" i="16"/>
  <c r="FN47" i="16"/>
  <c r="FN75" i="16"/>
  <c r="FN69" i="16"/>
  <c r="FN60" i="16"/>
  <c r="FN64" i="16"/>
  <c r="FN188" i="16"/>
  <c r="FN178" i="16"/>
  <c r="FM45" i="16"/>
  <c r="FM48" i="16"/>
  <c r="FM188" i="16"/>
  <c r="FM183" i="16"/>
  <c r="FJ166" i="16"/>
  <c r="FL51" i="16"/>
  <c r="FH191" i="16"/>
  <c r="FJ41" i="16"/>
  <c r="FH64" i="16"/>
  <c r="FK157" i="16"/>
  <c r="FK41" i="16"/>
  <c r="FI64" i="16"/>
  <c r="FH158" i="16"/>
  <c r="FH38" i="16"/>
  <c r="FJ60" i="16"/>
  <c r="FI153" i="16"/>
  <c r="FL161" i="16"/>
  <c r="FL64" i="16"/>
  <c r="FK66" i="16"/>
  <c r="FK63" i="16"/>
  <c r="FJ153" i="16"/>
  <c r="FK184" i="16"/>
  <c r="FI185" i="16"/>
  <c r="FH186" i="16"/>
  <c r="FK175" i="16"/>
  <c r="FJ180" i="16"/>
  <c r="FM99" i="16"/>
  <c r="FK55" i="16"/>
  <c r="FN121" i="16"/>
  <c r="FI91" i="16"/>
  <c r="FK88" i="16"/>
  <c r="FK201" i="16"/>
  <c r="FJ112" i="16"/>
  <c r="FH120" i="16"/>
  <c r="FJ186" i="16"/>
  <c r="FH154" i="16"/>
  <c r="FH78" i="16"/>
  <c r="FL23" i="16"/>
  <c r="FL175" i="16"/>
  <c r="FK37" i="16"/>
  <c r="FN180" i="16"/>
  <c r="FK15" i="16"/>
  <c r="FM122" i="16"/>
  <c r="FK153" i="16"/>
  <c r="FN50" i="16"/>
  <c r="FH18" i="16"/>
  <c r="FK60" i="16"/>
  <c r="FH60" i="16"/>
  <c r="FN65" i="16"/>
  <c r="FK17" i="16"/>
  <c r="FL199" i="16"/>
  <c r="FI108" i="16"/>
  <c r="FJ151" i="16"/>
  <c r="FJ37" i="16"/>
  <c r="FN61" i="16"/>
  <c r="FN104" i="16"/>
  <c r="EV124" i="16"/>
  <c r="ET211" i="16"/>
  <c r="EV104" i="16"/>
  <c r="EV108" i="16"/>
  <c r="ES113" i="16"/>
  <c r="ES115" i="16"/>
  <c r="ES108" i="16"/>
  <c r="EV118" i="16"/>
  <c r="ES209" i="16"/>
  <c r="ER205" i="16"/>
  <c r="EV201" i="16"/>
  <c r="ET88" i="16"/>
  <c r="ES81" i="16"/>
  <c r="EV210" i="16"/>
  <c r="ET91" i="16"/>
  <c r="EU200" i="16"/>
  <c r="EU212" i="16"/>
  <c r="ES214" i="16"/>
  <c r="ER116" i="16"/>
  <c r="EU107" i="16"/>
  <c r="ES198" i="16"/>
  <c r="ET101" i="16"/>
  <c r="ER106" i="16"/>
  <c r="EV107" i="16"/>
  <c r="ET110" i="16"/>
  <c r="EV212" i="16"/>
  <c r="ES200" i="16"/>
  <c r="ET199" i="16"/>
  <c r="ER203" i="16"/>
  <c r="EU209" i="16"/>
  <c r="ER94" i="16"/>
  <c r="ES84" i="16"/>
  <c r="EU210" i="16"/>
  <c r="EU87" i="16"/>
  <c r="EX96" i="16"/>
  <c r="ER107" i="16"/>
  <c r="EU111" i="16"/>
  <c r="EV106" i="16"/>
  <c r="EV114" i="16"/>
  <c r="ES110" i="16"/>
  <c r="ET109" i="16"/>
  <c r="EU104" i="16"/>
  <c r="EV115" i="16"/>
  <c r="EV89" i="16"/>
  <c r="EV86" i="16"/>
  <c r="EV202" i="16"/>
  <c r="ES85" i="16"/>
  <c r="ET201" i="16"/>
  <c r="EU211" i="16"/>
  <c r="ER210" i="16"/>
  <c r="ES90" i="16"/>
  <c r="EU202" i="16"/>
  <c r="EX101" i="16"/>
  <c r="ER198" i="16"/>
  <c r="EU114" i="16"/>
  <c r="ES107" i="16"/>
  <c r="EV112" i="16"/>
  <c r="ES105" i="16"/>
  <c r="ES111" i="16"/>
  <c r="EU115" i="16"/>
  <c r="ES87" i="16"/>
  <c r="EU208" i="16"/>
  <c r="EU199" i="16"/>
  <c r="EV206" i="16"/>
  <c r="ES88" i="16"/>
  <c r="ES95" i="16"/>
  <c r="ET95" i="16"/>
  <c r="ET209" i="16"/>
  <c r="EU207" i="16"/>
  <c r="ET200" i="16"/>
  <c r="EU97" i="16"/>
  <c r="ES208" i="16"/>
  <c r="EV205" i="16"/>
  <c r="ER86" i="16"/>
  <c r="ET89" i="16"/>
  <c r="ET205" i="16"/>
  <c r="FB29" i="16"/>
  <c r="EX16" i="16"/>
  <c r="EW21" i="16"/>
  <c r="FB26" i="16"/>
  <c r="EV14" i="16"/>
  <c r="EU19" i="16"/>
  <c r="ET24" i="16"/>
  <c r="ET12" i="16"/>
  <c r="ES17" i="16"/>
  <c r="ER22" i="16"/>
  <c r="EW28" i="16"/>
  <c r="FC15" i="16"/>
  <c r="FB20" i="16"/>
  <c r="EU26" i="16"/>
  <c r="FA13" i="16"/>
  <c r="EZ18" i="16"/>
  <c r="EY23" i="16"/>
  <c r="FC154" i="16"/>
  <c r="FC60" i="16"/>
  <c r="FC63" i="16"/>
  <c r="EY78" i="16"/>
  <c r="FC165" i="16"/>
  <c r="ET78" i="16"/>
  <c r="FC188" i="16"/>
  <c r="FB194" i="16"/>
  <c r="FB163" i="16"/>
  <c r="FB54" i="16"/>
  <c r="FB190" i="16"/>
  <c r="FB165" i="16"/>
  <c r="FB169" i="16"/>
  <c r="FB45" i="16"/>
  <c r="FB175" i="16"/>
  <c r="FB65" i="16"/>
  <c r="FA52" i="16"/>
  <c r="FA192" i="16"/>
  <c r="EY193" i="16"/>
  <c r="FA60" i="16"/>
  <c r="EZ77" i="16"/>
  <c r="FA48" i="16"/>
  <c r="FA152" i="16"/>
  <c r="FA175" i="16"/>
  <c r="FA178" i="16"/>
  <c r="EZ152" i="16"/>
  <c r="EZ151" i="16"/>
  <c r="EY53" i="16"/>
  <c r="EZ155" i="16"/>
  <c r="EZ190" i="16"/>
  <c r="EZ182" i="16"/>
  <c r="EY153" i="16"/>
  <c r="EY166" i="16"/>
  <c r="EY156" i="16"/>
  <c r="EY160" i="16"/>
  <c r="EY171" i="16"/>
  <c r="EY183" i="16"/>
  <c r="EX159" i="16"/>
  <c r="EX63" i="16"/>
  <c r="EX59" i="16"/>
  <c r="EX73" i="16"/>
  <c r="EX185" i="16"/>
  <c r="EW166" i="16"/>
  <c r="EW161" i="16"/>
  <c r="EW74" i="16"/>
  <c r="EW179" i="16"/>
  <c r="EW178" i="16"/>
  <c r="EZ64" i="16"/>
  <c r="EW58" i="16"/>
  <c r="ER167" i="16"/>
  <c r="ET166" i="16"/>
  <c r="ER28" i="16"/>
  <c r="EX15" i="16"/>
  <c r="EW20" i="16"/>
  <c r="EY25" i="16"/>
  <c r="EV13" i="16"/>
  <c r="EU18" i="16"/>
  <c r="ET23" i="16"/>
  <c r="EY28" i="16"/>
  <c r="ES16" i="16"/>
  <c r="ER21" i="16"/>
  <c r="EW27" i="16"/>
  <c r="FC14" i="16"/>
  <c r="FB19" i="16"/>
  <c r="FA24" i="16"/>
  <c r="FA12" i="16"/>
  <c r="EZ17" i="16"/>
  <c r="EY22" i="16"/>
  <c r="FC71" i="16"/>
  <c r="FC61" i="16"/>
  <c r="FC179" i="16"/>
  <c r="EZ170" i="16"/>
  <c r="FC186" i="16"/>
  <c r="FC157" i="16"/>
  <c r="FC45" i="16"/>
  <c r="FB69" i="16"/>
  <c r="FC51" i="16"/>
  <c r="FB61" i="16"/>
  <c r="FB167" i="16"/>
  <c r="FB44" i="16"/>
  <c r="FB164" i="16"/>
  <c r="EX75" i="16"/>
  <c r="EZ168" i="16"/>
  <c r="EW76" i="16"/>
  <c r="EX168" i="16"/>
  <c r="EX193" i="16"/>
  <c r="FB66" i="16"/>
  <c r="FA62" i="16"/>
  <c r="FA43" i="16"/>
  <c r="FA153" i="16"/>
  <c r="FA42" i="16"/>
  <c r="FA180" i="16"/>
  <c r="FA176" i="16"/>
  <c r="EZ154" i="16"/>
  <c r="EZ72" i="16"/>
  <c r="EZ169" i="16"/>
  <c r="EZ62" i="16"/>
  <c r="EZ179" i="16"/>
  <c r="EZ180" i="16"/>
  <c r="EY60" i="16"/>
  <c r="EY42" i="16"/>
  <c r="EY39" i="16"/>
  <c r="EY71" i="16"/>
  <c r="EY188" i="16"/>
  <c r="EY195" i="16"/>
  <c r="EX153" i="16"/>
  <c r="EX68" i="16"/>
  <c r="EX71" i="16"/>
  <c r="EX186" i="16"/>
  <c r="EX188" i="16"/>
  <c r="EW72" i="16"/>
  <c r="EW36" i="16"/>
  <c r="EW159" i="16"/>
  <c r="EW188" i="16"/>
  <c r="EW153" i="16"/>
  <c r="EW37" i="16"/>
  <c r="EY65" i="16"/>
  <c r="ET50" i="16"/>
  <c r="EU166" i="16"/>
  <c r="EV166" i="16"/>
  <c r="ER191" i="16"/>
  <c r="EV71" i="16"/>
  <c r="EV164" i="16"/>
  <c r="EV155" i="16"/>
  <c r="ET47" i="16"/>
  <c r="EV184" i="16"/>
  <c r="ES36" i="16"/>
  <c r="ER64" i="16"/>
  <c r="ET65" i="16"/>
  <c r="ES71" i="16"/>
  <c r="EW92" i="16"/>
  <c r="EU161" i="16"/>
  <c r="ES151" i="16"/>
  <c r="FC215" i="16"/>
  <c r="ES41" i="16"/>
  <c r="EU163" i="16"/>
  <c r="ES66" i="16"/>
  <c r="EU38" i="16"/>
  <c r="EU68" i="16"/>
  <c r="ES155" i="16"/>
  <c r="FB123" i="16"/>
  <c r="ET61" i="16"/>
  <c r="ES58" i="16"/>
  <c r="FC87" i="16"/>
  <c r="EZ212" i="16"/>
  <c r="EU181" i="16"/>
  <c r="ER27" i="16"/>
  <c r="EX14" i="16"/>
  <c r="EW19" i="16"/>
  <c r="EV24" i="16"/>
  <c r="EV12" i="16"/>
  <c r="EU17" i="16"/>
  <c r="ET22" i="16"/>
  <c r="EY27" i="16"/>
  <c r="ES15" i="16"/>
  <c r="ER20" i="16"/>
  <c r="EW26" i="16"/>
  <c r="FC13" i="16"/>
  <c r="FB18" i="16"/>
  <c r="FA23" i="16"/>
  <c r="EZ30" i="16"/>
  <c r="EZ16" i="16"/>
  <c r="EY21" i="16"/>
  <c r="FC152" i="16"/>
  <c r="FC59" i="16"/>
  <c r="FC43" i="16"/>
  <c r="FA170" i="16"/>
  <c r="EX78" i="16"/>
  <c r="EW78" i="16"/>
  <c r="EZ78" i="16"/>
  <c r="FC54" i="16"/>
  <c r="FB71" i="16"/>
  <c r="FB70" i="16"/>
  <c r="FB162" i="16"/>
  <c r="FC195" i="16"/>
  <c r="EY168" i="16"/>
  <c r="FB40" i="16"/>
  <c r="FB180" i="16"/>
  <c r="FB176" i="16"/>
  <c r="EY52" i="16"/>
  <c r="EX192" i="16"/>
  <c r="FC77" i="16"/>
  <c r="FA160" i="16"/>
  <c r="FA159" i="16"/>
  <c r="FA38" i="16"/>
  <c r="FA163" i="16"/>
  <c r="FA171" i="16"/>
  <c r="FA191" i="16"/>
  <c r="EZ53" i="16"/>
  <c r="EZ74" i="16"/>
  <c r="EZ76" i="16"/>
  <c r="EZ40" i="16"/>
  <c r="EZ191" i="16"/>
  <c r="EZ176" i="16"/>
  <c r="EY74" i="16"/>
  <c r="EY63" i="16"/>
  <c r="EY45" i="16"/>
  <c r="EY152" i="16"/>
  <c r="EY178" i="16"/>
  <c r="EY55" i="16"/>
  <c r="EX37" i="16"/>
  <c r="EX155" i="16"/>
  <c r="EX38" i="16"/>
  <c r="EX176" i="16"/>
  <c r="EX183" i="16"/>
  <c r="EW67" i="16"/>
  <c r="EW59" i="16"/>
  <c r="EW163" i="16"/>
  <c r="EW176" i="16"/>
  <c r="EW171" i="16"/>
  <c r="FA25" i="16"/>
  <c r="EX13" i="16"/>
  <c r="EW18" i="16"/>
  <c r="EV23" i="16"/>
  <c r="FA28" i="16"/>
  <c r="EU16" i="16"/>
  <c r="ET21" i="16"/>
  <c r="EY26" i="16"/>
  <c r="ES14" i="16"/>
  <c r="ER19" i="16"/>
  <c r="FC24" i="16"/>
  <c r="FC12" i="16"/>
  <c r="FB17" i="16"/>
  <c r="FA22" i="16"/>
  <c r="ET28" i="16"/>
  <c r="EZ15" i="16"/>
  <c r="EY20" i="16"/>
  <c r="FC67" i="16"/>
  <c r="FC181" i="16"/>
  <c r="FC75" i="16"/>
  <c r="FC46" i="16"/>
  <c r="FC190" i="16"/>
  <c r="FC177" i="16"/>
  <c r="FC180" i="16"/>
  <c r="FB158" i="16"/>
  <c r="FB75" i="16"/>
  <c r="FC50" i="16"/>
  <c r="FB153" i="16"/>
  <c r="FB157" i="16"/>
  <c r="FB42" i="16"/>
  <c r="FB39" i="16"/>
  <c r="FB48" i="16"/>
  <c r="EV75" i="16"/>
  <c r="FB193" i="16"/>
  <c r="EZ192" i="16"/>
  <c r="FA45" i="16"/>
  <c r="FA165" i="16"/>
  <c r="FA162" i="16"/>
  <c r="FA35" i="16"/>
  <c r="FA167" i="16"/>
  <c r="FA189" i="16"/>
  <c r="EZ49" i="16"/>
  <c r="EZ158" i="16"/>
  <c r="EZ63" i="16"/>
  <c r="EZ38" i="16"/>
  <c r="EZ68" i="16"/>
  <c r="EZ181" i="16"/>
  <c r="EZ178" i="16"/>
  <c r="EY68" i="16"/>
  <c r="EY38" i="16"/>
  <c r="EY35" i="16"/>
  <c r="EY36" i="16"/>
  <c r="EY175" i="16"/>
  <c r="EX41" i="16"/>
  <c r="EX51" i="16"/>
  <c r="EX61" i="16"/>
  <c r="EX151" i="16"/>
  <c r="EX177" i="16"/>
  <c r="EX182" i="16"/>
  <c r="EW71" i="16"/>
  <c r="EW157" i="16"/>
  <c r="EX24" i="16"/>
  <c r="EX12" i="16"/>
  <c r="EW17" i="16"/>
  <c r="EV22" i="16"/>
  <c r="FA27" i="16"/>
  <c r="EU15" i="16"/>
  <c r="ET20" i="16"/>
  <c r="EV25" i="16"/>
  <c r="ES13" i="16"/>
  <c r="EX23" i="16"/>
  <c r="FC28" i="16"/>
  <c r="EW16" i="16"/>
  <c r="EV21" i="16"/>
  <c r="FA26" i="16"/>
  <c r="EU14" i="16"/>
  <c r="ET19" i="16"/>
  <c r="ES24" i="16"/>
  <c r="ES12" i="16"/>
  <c r="ER17" i="16"/>
  <c r="FC22" i="16"/>
  <c r="EV28" i="16"/>
  <c r="FB15" i="16"/>
  <c r="FA20" i="16"/>
  <c r="FC25" i="16"/>
  <c r="EZ13" i="16"/>
  <c r="EY18" i="16"/>
  <c r="FC162" i="16"/>
  <c r="FC49" i="16"/>
  <c r="FB170" i="16"/>
  <c r="FC62" i="16"/>
  <c r="FB78" i="16"/>
  <c r="FC78" i="16"/>
  <c r="FB74" i="16"/>
  <c r="FB73" i="16"/>
  <c r="EZ54" i="16"/>
  <c r="FB37" i="16"/>
  <c r="FB52" i="16"/>
  <c r="FB49" i="16"/>
  <c r="FB53" i="16"/>
  <c r="FB185" i="16"/>
  <c r="FB38" i="16"/>
  <c r="FB64" i="16"/>
  <c r="FB55" i="16"/>
  <c r="FA154" i="16"/>
  <c r="FA40" i="16"/>
  <c r="FA68" i="16"/>
  <c r="FA73" i="16"/>
  <c r="FA50" i="16"/>
  <c r="FA185" i="16"/>
  <c r="EZ61" i="16"/>
  <c r="EZ161" i="16"/>
  <c r="EZ73" i="16"/>
  <c r="EZ36" i="16"/>
  <c r="EZ167" i="16"/>
  <c r="EZ188" i="16"/>
  <c r="EZ171" i="16"/>
  <c r="EY158" i="16"/>
  <c r="EY159" i="16"/>
  <c r="EY67" i="16"/>
  <c r="EY41" i="16"/>
  <c r="EY185" i="16"/>
  <c r="EX163" i="16"/>
  <c r="EX49" i="16"/>
  <c r="EX152" i="16"/>
  <c r="EX45" i="16"/>
  <c r="EX190" i="16"/>
  <c r="EX171" i="16"/>
  <c r="EW151" i="16"/>
  <c r="EW62" i="16"/>
  <c r="EX55" i="16"/>
  <c r="EW183" i="16"/>
  <c r="EW195" i="16"/>
  <c r="EX65" i="16"/>
  <c r="EX66" i="16"/>
  <c r="EX22" i="16"/>
  <c r="FC27" i="16"/>
  <c r="EW15" i="16"/>
  <c r="EV20" i="16"/>
  <c r="EX25" i="16"/>
  <c r="EU13" i="16"/>
  <c r="ET18" i="16"/>
  <c r="ES23" i="16"/>
  <c r="EX28" i="16"/>
  <c r="ER16" i="16"/>
  <c r="FC21" i="16"/>
  <c r="EV27" i="16"/>
  <c r="FB14" i="16"/>
  <c r="FA19" i="16"/>
  <c r="EZ24" i="16"/>
  <c r="EZ12" i="16"/>
  <c r="EY17" i="16"/>
  <c r="FC159" i="16"/>
  <c r="FC169" i="16"/>
  <c r="FC53" i="16"/>
  <c r="FC38" i="16"/>
  <c r="FC161" i="16"/>
  <c r="FC74" i="16"/>
  <c r="FC170" i="16"/>
  <c r="FB76" i="16"/>
  <c r="FC52" i="16"/>
  <c r="FB68" i="16"/>
  <c r="FB161" i="16"/>
  <c r="FB187" i="16"/>
  <c r="EX52" i="16"/>
  <c r="EV168" i="16"/>
  <c r="FB177" i="16"/>
  <c r="EW52" i="16"/>
  <c r="EW75" i="16"/>
  <c r="EW193" i="16"/>
  <c r="FA157" i="16"/>
  <c r="FA44" i="16"/>
  <c r="FA61" i="16"/>
  <c r="EX21" i="16"/>
  <c r="FC26" i="16"/>
  <c r="EW14" i="16"/>
  <c r="EV19" i="16"/>
  <c r="EU24" i="16"/>
  <c r="EU12" i="16"/>
  <c r="ET17" i="16"/>
  <c r="ES22" i="16"/>
  <c r="EX27" i="16"/>
  <c r="ER15" i="16"/>
  <c r="FC20" i="16"/>
  <c r="EV26" i="16"/>
  <c r="FB13" i="16"/>
  <c r="FA18" i="16"/>
  <c r="EZ23" i="16"/>
  <c r="FC29" i="16"/>
  <c r="EY16" i="16"/>
  <c r="FC69" i="16"/>
  <c r="FC66" i="16"/>
  <c r="FC73" i="16"/>
  <c r="FC72" i="16"/>
  <c r="FC68" i="16"/>
  <c r="FC176" i="16"/>
  <c r="FC39" i="16"/>
  <c r="FB60" i="16"/>
  <c r="FA194" i="16"/>
  <c r="FC58" i="16"/>
  <c r="FB160" i="16"/>
  <c r="FB156" i="16"/>
  <c r="EW169" i="16"/>
  <c r="FB178" i="16"/>
  <c r="EX169" i="16"/>
  <c r="FB181" i="16"/>
  <c r="FA168" i="16"/>
  <c r="EV193" i="16"/>
  <c r="FA41" i="16"/>
  <c r="FA67" i="16"/>
  <c r="FA77" i="16"/>
  <c r="FA36" i="16"/>
  <c r="FA72" i="16"/>
  <c r="FA177" i="16"/>
  <c r="EZ70" i="16"/>
  <c r="EZ164" i="16"/>
  <c r="EZ160" i="16"/>
  <c r="EZ157" i="16"/>
  <c r="EZ41" i="16"/>
  <c r="EZ193" i="16"/>
  <c r="EZ55" i="16"/>
  <c r="EY151" i="16"/>
  <c r="EY51" i="16"/>
  <c r="EY73" i="16"/>
  <c r="EY189" i="16"/>
  <c r="EY191" i="16"/>
  <c r="EX156" i="16"/>
  <c r="EX44" i="16"/>
  <c r="EX160" i="16"/>
  <c r="EX50" i="16"/>
  <c r="EX191" i="16"/>
  <c r="EX179" i="16"/>
  <c r="EW165" i="16"/>
  <c r="EW167" i="16"/>
  <c r="EW50" i="16"/>
  <c r="EW189" i="16"/>
  <c r="EW45" i="16"/>
  <c r="EX64" i="16"/>
  <c r="EY66" i="16"/>
  <c r="EU167" i="16"/>
  <c r="EV73" i="16"/>
  <c r="EV190" i="16"/>
  <c r="EV38" i="16"/>
  <c r="EV152" i="16"/>
  <c r="EV61" i="16"/>
  <c r="EV43" i="16"/>
  <c r="ES59" i="16"/>
  <c r="ER165" i="16"/>
  <c r="ET164" i="16"/>
  <c r="ES49" i="16"/>
  <c r="FC121" i="16"/>
  <c r="EU160" i="16"/>
  <c r="ES63" i="16"/>
  <c r="EV178" i="16"/>
  <c r="EZ123" i="16"/>
  <c r="FC119" i="16"/>
  <c r="ET157" i="16"/>
  <c r="EU37" i="16"/>
  <c r="EX20" i="16"/>
  <c r="EZ25" i="16"/>
  <c r="EW13" i="16"/>
  <c r="EV18" i="16"/>
  <c r="EU23" i="16"/>
  <c r="EZ28" i="16"/>
  <c r="ET16" i="16"/>
  <c r="ES21" i="16"/>
  <c r="EX26" i="16"/>
  <c r="ER14" i="16"/>
  <c r="FC19" i="16"/>
  <c r="FB24" i="16"/>
  <c r="FB12" i="16"/>
  <c r="FA17" i="16"/>
  <c r="EZ22" i="16"/>
  <c r="ES28" i="16"/>
  <c r="EY15" i="16"/>
  <c r="FC160" i="16"/>
  <c r="FC47" i="16"/>
  <c r="FC192" i="16"/>
  <c r="EU78" i="16"/>
  <c r="FC167" i="16"/>
  <c r="FC189" i="16"/>
  <c r="FC193" i="16"/>
  <c r="FB63" i="16"/>
  <c r="FC191" i="16"/>
  <c r="FC64" i="16"/>
  <c r="FB159" i="16"/>
  <c r="FB154" i="16"/>
  <c r="EV52" i="16"/>
  <c r="FB41" i="16"/>
  <c r="FB171" i="16"/>
  <c r="EX76" i="16"/>
  <c r="FB192" i="16"/>
  <c r="FB195" i="16"/>
  <c r="FA63" i="16"/>
  <c r="FA169" i="16"/>
  <c r="FB77" i="16"/>
  <c r="FA71" i="16"/>
  <c r="FA183" i="16"/>
  <c r="FA184" i="16"/>
  <c r="EZ51" i="16"/>
  <c r="EZ166" i="16"/>
  <c r="EZ156" i="16"/>
  <c r="EZ44" i="16"/>
  <c r="EZ162" i="16"/>
  <c r="EZ184" i="16"/>
  <c r="EY70" i="16"/>
  <c r="EY48" i="16"/>
  <c r="EY167" i="16"/>
  <c r="EY62" i="16"/>
  <c r="EY187" i="16"/>
  <c r="EY180" i="16"/>
  <c r="EX60" i="16"/>
  <c r="EX46" i="16"/>
  <c r="EX164" i="16"/>
  <c r="EX43" i="16"/>
  <c r="EX181" i="16"/>
  <c r="EX19" i="16"/>
  <c r="EW24" i="16"/>
  <c r="EX18" i="16"/>
  <c r="EW23" i="16"/>
  <c r="FB28" i="16"/>
  <c r="EV16" i="16"/>
  <c r="EU21" i="16"/>
  <c r="EZ26" i="16"/>
  <c r="ET14" i="16"/>
  <c r="ES19" i="16"/>
  <c r="ER24" i="16"/>
  <c r="ER12" i="16"/>
  <c r="FC17" i="16"/>
  <c r="FB22" i="16"/>
  <c r="EU28" i="16"/>
  <c r="FA15" i="16"/>
  <c r="EZ20" i="16"/>
  <c r="FB25" i="16"/>
  <c r="EY13" i="16"/>
  <c r="FC153" i="16"/>
  <c r="FC70" i="16"/>
  <c r="FC184" i="16"/>
  <c r="FC178" i="16"/>
  <c r="FC155" i="16"/>
  <c r="FC183" i="16"/>
  <c r="FC40" i="16"/>
  <c r="FA54" i="16"/>
  <c r="FC42" i="16"/>
  <c r="FB166" i="16"/>
  <c r="FB50" i="16"/>
  <c r="FB182" i="16"/>
  <c r="FB35" i="16"/>
  <c r="FB184" i="16"/>
  <c r="FB186" i="16"/>
  <c r="EV169" i="16"/>
  <c r="FB47" i="16"/>
  <c r="EY192" i="16"/>
  <c r="FA74" i="16"/>
  <c r="FA161" i="16"/>
  <c r="FA49" i="16"/>
  <c r="FA155" i="16"/>
  <c r="FA190" i="16"/>
  <c r="FA186" i="16"/>
  <c r="EZ48" i="16"/>
  <c r="EZ59" i="16"/>
  <c r="EX53" i="16"/>
  <c r="EZ47" i="16"/>
  <c r="EZ46" i="16"/>
  <c r="EZ177" i="16"/>
  <c r="EY155" i="16"/>
  <c r="EX17" i="16"/>
  <c r="EW22" i="16"/>
  <c r="FB27" i="16"/>
  <c r="EV15" i="16"/>
  <c r="EU20" i="16"/>
  <c r="EW25" i="16"/>
  <c r="ET13" i="16"/>
  <c r="ES18" i="16"/>
  <c r="ER23" i="16"/>
  <c r="FC30" i="16"/>
  <c r="FC16" i="16"/>
  <c r="FB21" i="16"/>
  <c r="EU27" i="16"/>
  <c r="FA14" i="16"/>
  <c r="EZ19" i="16"/>
  <c r="EY24" i="16"/>
  <c r="EY12" i="16"/>
  <c r="FC37" i="16"/>
  <c r="FC187" i="16"/>
  <c r="FC151" i="16"/>
  <c r="ER78" i="16"/>
  <c r="EV78" i="16"/>
  <c r="FB59" i="16"/>
  <c r="FB67" i="16"/>
  <c r="FC41" i="16"/>
  <c r="FB36" i="16"/>
  <c r="FB155" i="16"/>
  <c r="FB168" i="16"/>
  <c r="EZ75" i="16"/>
  <c r="FB43" i="16"/>
  <c r="EY169" i="16"/>
  <c r="FB188" i="16"/>
  <c r="FA75" i="16"/>
  <c r="FB58" i="16"/>
  <c r="FA47" i="16"/>
  <c r="FA37" i="16"/>
  <c r="FA158" i="16"/>
  <c r="FA53" i="16"/>
  <c r="FA187" i="16"/>
  <c r="FA193" i="16"/>
  <c r="FA195" i="16"/>
  <c r="EZ45" i="16"/>
  <c r="EZ37" i="16"/>
  <c r="EZ71" i="16"/>
  <c r="EZ186" i="16"/>
  <c r="EZ183" i="16"/>
  <c r="EY46" i="16"/>
  <c r="EY163" i="16"/>
  <c r="EY61" i="16"/>
  <c r="EY157" i="16"/>
  <c r="EY177" i="16"/>
  <c r="EY186" i="16"/>
  <c r="EX39" i="16"/>
  <c r="EX42" i="16"/>
  <c r="EW12" i="16"/>
  <c r="FB23" i="16"/>
  <c r="FC36" i="16"/>
  <c r="EZ194" i="16"/>
  <c r="EZ52" i="16"/>
  <c r="FA164" i="16"/>
  <c r="FA182" i="16"/>
  <c r="EZ50" i="16"/>
  <c r="EY43" i="16"/>
  <c r="EY164" i="16"/>
  <c r="EX74" i="16"/>
  <c r="EX166" i="16"/>
  <c r="EW160" i="16"/>
  <c r="EW60" i="16"/>
  <c r="EW181" i="16"/>
  <c r="EW64" i="16"/>
  <c r="ES51" i="16"/>
  <c r="EU50" i="16"/>
  <c r="ES190" i="16"/>
  <c r="EV154" i="16"/>
  <c r="EV60" i="16"/>
  <c r="EV157" i="16"/>
  <c r="ES35" i="16"/>
  <c r="ER153" i="16"/>
  <c r="EU158" i="16"/>
  <c r="ET153" i="16"/>
  <c r="ES161" i="16"/>
  <c r="ES39" i="16"/>
  <c r="ER67" i="16"/>
  <c r="EV188" i="16"/>
  <c r="EU48" i="16"/>
  <c r="EU66" i="16"/>
  <c r="ET70" i="16"/>
  <c r="ES154" i="16"/>
  <c r="FC117" i="16"/>
  <c r="FC114" i="16"/>
  <c r="ES156" i="16"/>
  <c r="ER38" i="16"/>
  <c r="EU59" i="16"/>
  <c r="EW110" i="16"/>
  <c r="FA205" i="16"/>
  <c r="FB101" i="16"/>
  <c r="ER185" i="16"/>
  <c r="FA122" i="16"/>
  <c r="FA81" i="16"/>
  <c r="EU186" i="16"/>
  <c r="FC90" i="16"/>
  <c r="EZ115" i="16"/>
  <c r="EZ82" i="16"/>
  <c r="EX204" i="16"/>
  <c r="FB107" i="16"/>
  <c r="FB93" i="16"/>
  <c r="EZ99" i="16"/>
  <c r="FA216" i="16"/>
  <c r="FC110" i="16"/>
  <c r="EY208" i="16"/>
  <c r="ES177" i="16"/>
  <c r="EZ85" i="16"/>
  <c r="EU178" i="16"/>
  <c r="FA86" i="16"/>
  <c r="EY200" i="16"/>
  <c r="ER180" i="16"/>
  <c r="EY212" i="16"/>
  <c r="ET186" i="16"/>
  <c r="ET171" i="16"/>
  <c r="EZ203" i="16"/>
  <c r="EW208" i="16"/>
  <c r="FB115" i="16"/>
  <c r="EX92" i="16"/>
  <c r="FA214" i="16"/>
  <c r="FC82" i="16"/>
  <c r="EZ119" i="16"/>
  <c r="EZ114" i="16"/>
  <c r="EW215" i="16"/>
  <c r="FA117" i="16"/>
  <c r="EV17" i="16"/>
  <c r="FB16" i="16"/>
  <c r="FC185" i="16"/>
  <c r="FC48" i="16"/>
  <c r="FB183" i="16"/>
  <c r="FA156" i="16"/>
  <c r="FA179" i="16"/>
  <c r="EZ39" i="16"/>
  <c r="EY72" i="16"/>
  <c r="EY182" i="16"/>
  <c r="EX72" i="16"/>
  <c r="FA58" i="16"/>
  <c r="EW68" i="16"/>
  <c r="EW69" i="16"/>
  <c r="EW186" i="16"/>
  <c r="EW47" i="16"/>
  <c r="ES50" i="16"/>
  <c r="ER51" i="16"/>
  <c r="ER190" i="16"/>
  <c r="EV156" i="16"/>
  <c r="EV41" i="16"/>
  <c r="EV42" i="16"/>
  <c r="ES47" i="16"/>
  <c r="ER63" i="16"/>
  <c r="FC208" i="16"/>
  <c r="ET165" i="16"/>
  <c r="ES62" i="16"/>
  <c r="ES72" i="16"/>
  <c r="ET40" i="16"/>
  <c r="EU72" i="16"/>
  <c r="ER45" i="16"/>
  <c r="EV176" i="16"/>
  <c r="EU152" i="16"/>
  <c r="FC200" i="16"/>
  <c r="FC198" i="16"/>
  <c r="EU69" i="16"/>
  <c r="EV179" i="16"/>
  <c r="ER58" i="16"/>
  <c r="ER152" i="16"/>
  <c r="FB198" i="16"/>
  <c r="FC112" i="16"/>
  <c r="FA207" i="16"/>
  <c r="EY207" i="16"/>
  <c r="EZ88" i="16"/>
  <c r="ER188" i="16"/>
  <c r="EZ214" i="16"/>
  <c r="FB210" i="16"/>
  <c r="ET189" i="16"/>
  <c r="EX200" i="16"/>
  <c r="FB89" i="16"/>
  <c r="EX117" i="16"/>
  <c r="FB96" i="16"/>
  <c r="EZ117" i="16"/>
  <c r="FB83" i="16"/>
  <c r="EZ100" i="16"/>
  <c r="FA89" i="16"/>
  <c r="FA115" i="16"/>
  <c r="EZ213" i="16"/>
  <c r="EV122" i="16"/>
  <c r="EY89" i="16"/>
  <c r="EZ97" i="16"/>
  <c r="ES181" i="16"/>
  <c r="EU171" i="16"/>
  <c r="EW120" i="16"/>
  <c r="FB119" i="16"/>
  <c r="EZ113" i="16"/>
  <c r="EY86" i="16"/>
  <c r="EZ211" i="16"/>
  <c r="EX205" i="16"/>
  <c r="ES171" i="16"/>
  <c r="FB99" i="16"/>
  <c r="EW89" i="16"/>
  <c r="EZ199" i="16"/>
  <c r="ES96" i="16"/>
  <c r="ER214" i="16"/>
  <c r="EX209" i="16"/>
  <c r="EW108" i="16"/>
  <c r="EW115" i="16"/>
  <c r="EY122" i="16"/>
  <c r="EV213" i="16"/>
  <c r="EU86" i="16"/>
  <c r="ET202" i="16"/>
  <c r="ET85" i="16"/>
  <c r="ES207" i="16"/>
  <c r="ET92" i="16"/>
  <c r="ET203" i="16"/>
  <c r="EV203" i="16"/>
  <c r="EV199" i="16"/>
  <c r="EV200" i="16"/>
  <c r="EU22" i="16"/>
  <c r="FA30" i="16"/>
  <c r="FC158" i="16"/>
  <c r="FC65" i="16"/>
  <c r="FB189" i="16"/>
  <c r="FA59" i="16"/>
  <c r="EV53" i="16"/>
  <c r="EZ153" i="16"/>
  <c r="EY44" i="16"/>
  <c r="EY176" i="16"/>
  <c r="EX157" i="16"/>
  <c r="EX178" i="16"/>
  <c r="EW156" i="16"/>
  <c r="EW73" i="16"/>
  <c r="EW177" i="16"/>
  <c r="EY64" i="16"/>
  <c r="ER73" i="16"/>
  <c r="EV51" i="16"/>
  <c r="EU190" i="16"/>
  <c r="EV58" i="16"/>
  <c r="EV45" i="16"/>
  <c r="EV165" i="16"/>
  <c r="ES158" i="16"/>
  <c r="ET36" i="16"/>
  <c r="EU61" i="16"/>
  <c r="EU159" i="16"/>
  <c r="ET154" i="16"/>
  <c r="ES162" i="16"/>
  <c r="EU35" i="16"/>
  <c r="EU162" i="16"/>
  <c r="ES152" i="16"/>
  <c r="ER159" i="16"/>
  <c r="EU164" i="16"/>
  <c r="ES67" i="16"/>
  <c r="ET44" i="16"/>
  <c r="FC213" i="16"/>
  <c r="ES69" i="16"/>
  <c r="ES46" i="16"/>
  <c r="ER164" i="16"/>
  <c r="FA200" i="16"/>
  <c r="EX202" i="16"/>
  <c r="EZ200" i="16"/>
  <c r="FB90" i="16"/>
  <c r="FA104" i="16"/>
  <c r="EW214" i="16"/>
  <c r="FA101" i="16"/>
  <c r="FC209" i="16"/>
  <c r="EX215" i="16"/>
  <c r="FC206" i="16"/>
  <c r="FB200" i="16"/>
  <c r="EW87" i="16"/>
  <c r="EZ84" i="16"/>
  <c r="EZ121" i="16"/>
  <c r="FB205" i="16"/>
  <c r="EU176" i="16"/>
  <c r="EZ120" i="16"/>
  <c r="FB98" i="16"/>
  <c r="FB203" i="16"/>
  <c r="EW109" i="16"/>
  <c r="EY115" i="16"/>
  <c r="EY210" i="16"/>
  <c r="FB110" i="16"/>
  <c r="EX104" i="16"/>
  <c r="FB86" i="16"/>
  <c r="EX114" i="16"/>
  <c r="FB106" i="16"/>
  <c r="FA109" i="16"/>
  <c r="EX93" i="16"/>
  <c r="FB113" i="16"/>
  <c r="EZ86" i="16"/>
  <c r="EZ201" i="16"/>
  <c r="EY110" i="16"/>
  <c r="EW210" i="16"/>
  <c r="EV55" i="16"/>
  <c r="FA198" i="16"/>
  <c r="EW112" i="16"/>
  <c r="EU119" i="16"/>
  <c r="EX198" i="16"/>
  <c r="EU195" i="16"/>
  <c r="EV97" i="16"/>
  <c r="ES211" i="16"/>
  <c r="ES210" i="16"/>
  <c r="EU89" i="16"/>
  <c r="ER209" i="16"/>
  <c r="EU83" i="16"/>
  <c r="EZ27" i="16"/>
  <c r="FA21" i="16"/>
  <c r="ES78" i="16"/>
  <c r="FC171" i="16"/>
  <c r="FB179" i="16"/>
  <c r="FA39" i="16"/>
  <c r="EZ67" i="16"/>
  <c r="EZ159" i="16"/>
  <c r="EY50" i="16"/>
  <c r="EY184" i="16"/>
  <c r="EX162" i="16"/>
  <c r="EX175" i="16"/>
  <c r="EW61" i="16"/>
  <c r="EW185" i="16"/>
  <c r="EW40" i="16"/>
  <c r="EW48" i="16"/>
  <c r="ES74" i="16"/>
  <c r="EV50" i="16"/>
  <c r="ET191" i="16"/>
  <c r="EV44" i="16"/>
  <c r="EV47" i="16"/>
  <c r="EV62" i="16"/>
  <c r="ET151" i="16"/>
  <c r="ET48" i="16"/>
  <c r="ER154" i="16"/>
  <c r="EU62" i="16"/>
  <c r="ET66" i="16"/>
  <c r="FC199" i="16"/>
  <c r="EU47" i="16"/>
  <c r="EU65" i="16"/>
  <c r="ES164" i="16"/>
  <c r="ER69" i="16"/>
  <c r="EU67" i="16"/>
  <c r="EV185" i="16"/>
  <c r="EU39" i="16"/>
  <c r="FC211" i="16"/>
  <c r="ET71" i="16"/>
  <c r="ES157" i="16"/>
  <c r="ER62" i="16"/>
  <c r="EZ206" i="16"/>
  <c r="FA119" i="16"/>
  <c r="ES180" i="16"/>
  <c r="EZ118" i="16"/>
  <c r="FB118" i="16"/>
  <c r="EU175" i="16"/>
  <c r="ES185" i="16"/>
  <c r="EZ90" i="16"/>
  <c r="EY113" i="16"/>
  <c r="EY213" i="16"/>
  <c r="ES178" i="16"/>
  <c r="ES186" i="16"/>
  <c r="EW88" i="16"/>
  <c r="ET180" i="16"/>
  <c r="EY116" i="16"/>
  <c r="EW202" i="16"/>
  <c r="FA87" i="16"/>
  <c r="EU213" i="16"/>
  <c r="FC101" i="16"/>
  <c r="ER179" i="16"/>
  <c r="ET179" i="16"/>
  <c r="EW83" i="16"/>
  <c r="ET181" i="16"/>
  <c r="EX82" i="16"/>
  <c r="EX113" i="16"/>
  <c r="EW212" i="16"/>
  <c r="FC100" i="16"/>
  <c r="ET184" i="16"/>
  <c r="EY91" i="16"/>
  <c r="FA209" i="16"/>
  <c r="FA84" i="16"/>
  <c r="EX201" i="16"/>
  <c r="EY94" i="16"/>
  <c r="EZ83" i="16"/>
  <c r="EW116" i="16"/>
  <c r="EY111" i="16"/>
  <c r="ET120" i="16"/>
  <c r="ET195" i="16"/>
  <c r="ES120" i="16"/>
  <c r="ET213" i="16"/>
  <c r="ET118" i="16"/>
  <c r="ET15" i="16"/>
  <c r="FA16" i="16"/>
  <c r="FC182" i="16"/>
  <c r="FC194" i="16"/>
  <c r="EV76" i="16"/>
  <c r="FA166" i="16"/>
  <c r="EW53" i="16"/>
  <c r="EZ165" i="16"/>
  <c r="EY161" i="16"/>
  <c r="EY179" i="16"/>
  <c r="EX167" i="16"/>
  <c r="FA64" i="16"/>
  <c r="EW164" i="16"/>
  <c r="EW191" i="16"/>
  <c r="EW41" i="16"/>
  <c r="EZ65" i="16"/>
  <c r="ER50" i="16"/>
  <c r="EU51" i="16"/>
  <c r="EV191" i="16"/>
  <c r="EV39" i="16"/>
  <c r="EV49" i="16"/>
  <c r="EV162" i="16"/>
  <c r="ET163" i="16"/>
  <c r="EU43" i="16"/>
  <c r="ET37" i="16"/>
  <c r="FC108" i="16"/>
  <c r="FC212" i="16"/>
  <c r="ET155" i="16"/>
  <c r="ER44" i="16"/>
  <c r="EV186" i="16"/>
  <c r="ES65" i="16"/>
  <c r="ET42" i="16"/>
  <c r="FA100" i="16"/>
  <c r="ET159" i="16"/>
  <c r="ER36" i="16"/>
  <c r="ER72" i="16"/>
  <c r="ET161" i="16"/>
  <c r="ES70" i="16"/>
  <c r="FC85" i="16"/>
  <c r="FC97" i="16"/>
  <c r="EY108" i="16"/>
  <c r="FA93" i="16"/>
  <c r="EZ89" i="16"/>
  <c r="FC98" i="16"/>
  <c r="FA213" i="16"/>
  <c r="EY96" i="16"/>
  <c r="EY106" i="16"/>
  <c r="ER184" i="16"/>
  <c r="EV120" i="16"/>
  <c r="ER187" i="16"/>
  <c r="EZ94" i="16"/>
  <c r="EW94" i="16"/>
  <c r="EW84" i="16"/>
  <c r="EY209" i="16"/>
  <c r="EX89" i="16"/>
  <c r="FB209" i="16"/>
  <c r="ES176" i="16"/>
  <c r="FC109" i="16"/>
  <c r="EY118" i="16"/>
  <c r="EZ95" i="16"/>
  <c r="FC104" i="16"/>
  <c r="EX107" i="16"/>
  <c r="FA112" i="16"/>
  <c r="FA107" i="16"/>
  <c r="EZ112" i="16"/>
  <c r="EV121" i="16"/>
  <c r="FB202" i="16"/>
  <c r="FB112" i="16"/>
  <c r="FC107" i="16"/>
  <c r="EX122" i="16"/>
  <c r="EY97" i="16"/>
  <c r="FB117" i="16"/>
  <c r="FB100" i="16"/>
  <c r="ES213" i="16"/>
  <c r="EZ198" i="16"/>
  <c r="EX81" i="16"/>
  <c r="EV119" i="16"/>
  <c r="FC91" i="16"/>
  <c r="ES55" i="16"/>
  <c r="EU92" i="16"/>
  <c r="EU88" i="16"/>
  <c r="ES20" i="16"/>
  <c r="ET27" i="16"/>
  <c r="FC163" i="16"/>
  <c r="FB62" i="16"/>
  <c r="FB191" i="16"/>
  <c r="FA69" i="16"/>
  <c r="EZ43" i="16"/>
  <c r="EZ175" i="16"/>
  <c r="EY154" i="16"/>
  <c r="EY190" i="16"/>
  <c r="EX36" i="16"/>
  <c r="EX187" i="16"/>
  <c r="EW155" i="16"/>
  <c r="EW184" i="16"/>
  <c r="EW46" i="16"/>
  <c r="EZ58" i="16"/>
  <c r="EU74" i="16"/>
  <c r="EU73" i="16"/>
  <c r="ES191" i="16"/>
  <c r="EV64" i="16"/>
  <c r="EV159" i="16"/>
  <c r="EV36" i="16"/>
  <c r="ET63" i="16"/>
  <c r="ER40" i="16"/>
  <c r="ET49" i="16"/>
  <c r="ER155" i="16"/>
  <c r="EU63" i="16"/>
  <c r="ET67" i="16"/>
  <c r="ES40" i="16"/>
  <c r="ER158" i="16"/>
  <c r="EV171" i="16"/>
  <c r="EU49" i="16"/>
  <c r="ER160" i="16"/>
  <c r="ET59" i="16"/>
  <c r="ER48" i="16"/>
  <c r="ER162" i="16"/>
  <c r="EU155" i="16"/>
  <c r="FC105" i="16"/>
  <c r="FC81" i="16"/>
  <c r="FC120" i="16"/>
  <c r="EX118" i="16"/>
  <c r="FC204" i="16"/>
  <c r="FA92" i="16"/>
  <c r="EY201" i="16"/>
  <c r="EW213" i="16"/>
  <c r="EX87" i="16"/>
  <c r="ET97" i="16"/>
  <c r="FA83" i="16"/>
  <c r="EY84" i="16"/>
  <c r="EY202" i="16"/>
  <c r="EZ109" i="16"/>
  <c r="EW121" i="16"/>
  <c r="FB212" i="16"/>
  <c r="FA91" i="16"/>
  <c r="ES183" i="16"/>
  <c r="ER177" i="16"/>
  <c r="FA121" i="16"/>
  <c r="ER182" i="16"/>
  <c r="FA95" i="16"/>
  <c r="FB207" i="16"/>
  <c r="ES184" i="16"/>
  <c r="EW97" i="16"/>
  <c r="EX203" i="16"/>
  <c r="FA105" i="16"/>
  <c r="FB82" i="16"/>
  <c r="FB87" i="16"/>
  <c r="EY112" i="16"/>
  <c r="EZ105" i="16"/>
  <c r="EY199" i="16"/>
  <c r="FC84" i="16"/>
  <c r="ES97" i="16"/>
  <c r="EY203" i="16"/>
  <c r="EX208" i="16"/>
  <c r="EX121" i="16"/>
  <c r="ER96" i="16"/>
  <c r="EX106" i="16"/>
  <c r="EU96" i="16"/>
  <c r="ER213" i="16"/>
  <c r="ET55" i="16"/>
  <c r="EV95" i="16"/>
  <c r="ER208" i="16"/>
  <c r="EU25" i="16"/>
  <c r="EZ21" i="16"/>
  <c r="FC164" i="16"/>
  <c r="FB72" i="16"/>
  <c r="EY76" i="16"/>
  <c r="FA51" i="16"/>
  <c r="EZ69" i="16"/>
  <c r="EZ185" i="16"/>
  <c r="EY40" i="16"/>
  <c r="EY181" i="16"/>
  <c r="EX40" i="16"/>
  <c r="EX184" i="16"/>
  <c r="EW154" i="16"/>
  <c r="EW182" i="16"/>
  <c r="EW42" i="16"/>
  <c r="EZ66" i="16"/>
  <c r="ET74" i="16"/>
  <c r="ET51" i="16"/>
  <c r="EU191" i="16"/>
  <c r="EV158" i="16"/>
  <c r="EV160" i="16"/>
  <c r="EV63" i="16"/>
  <c r="FC205" i="16"/>
  <c r="ES48" i="16"/>
  <c r="EU44" i="16"/>
  <c r="ER65" i="16"/>
  <c r="FC88" i="16"/>
  <c r="EV177" i="16"/>
  <c r="ES163" i="16"/>
  <c r="EV183" i="16"/>
  <c r="FC124" i="16"/>
  <c r="ER46" i="16"/>
  <c r="ER70" i="16"/>
  <c r="EU153" i="16"/>
  <c r="ES44" i="16"/>
  <c r="ER60" i="16"/>
  <c r="EU58" i="16"/>
  <c r="ET72" i="16"/>
  <c r="EZ215" i="16"/>
  <c r="FB88" i="16"/>
  <c r="FB84" i="16"/>
  <c r="EW201" i="16"/>
  <c r="ER183" i="16"/>
  <c r="EX88" i="16"/>
  <c r="EU187" i="16"/>
  <c r="EX211" i="16"/>
  <c r="EZ216" i="16"/>
  <c r="ET187" i="16"/>
  <c r="FB91" i="16"/>
  <c r="EZ124" i="16"/>
  <c r="ER171" i="16"/>
  <c r="EX99" i="16"/>
  <c r="EX214" i="16"/>
  <c r="FB120" i="16"/>
  <c r="ES175" i="16"/>
  <c r="EY82" i="16"/>
  <c r="EY88" i="16"/>
  <c r="EY206" i="16"/>
  <c r="FA113" i="16"/>
  <c r="EX105" i="16"/>
  <c r="EY105" i="16"/>
  <c r="EY205" i="16"/>
  <c r="EY114" i="16"/>
  <c r="ES182" i="16"/>
  <c r="FB122" i="16"/>
  <c r="FC99" i="16"/>
  <c r="FA204" i="16"/>
  <c r="FB105" i="16"/>
  <c r="FB114" i="16"/>
  <c r="FA98" i="16"/>
  <c r="EZ101" i="16"/>
  <c r="FB214" i="16"/>
  <c r="FB199" i="16"/>
  <c r="EY121" i="16"/>
  <c r="EW122" i="16"/>
  <c r="EX91" i="16"/>
  <c r="EY81" i="16"/>
  <c r="ET119" i="16"/>
  <c r="ET96" i="16"/>
  <c r="EV84" i="16"/>
  <c r="ER199" i="16"/>
  <c r="ER18" i="16"/>
  <c r="EZ14" i="16"/>
  <c r="FC76" i="16"/>
  <c r="FC55" i="16"/>
  <c r="EY75" i="16"/>
  <c r="FA151" i="16"/>
  <c r="FA55" i="16"/>
  <c r="EZ189" i="16"/>
  <c r="EY59" i="16"/>
  <c r="EX62" i="16"/>
  <c r="EX48" i="16"/>
  <c r="EX189" i="16"/>
  <c r="EW63" i="16"/>
  <c r="EW187" i="16"/>
  <c r="EW39" i="16"/>
  <c r="EY58" i="16"/>
  <c r="ES166" i="16"/>
  <c r="ET73" i="16"/>
  <c r="ER119" i="16"/>
  <c r="EV59" i="16"/>
  <c r="EV65" i="16"/>
  <c r="EV46" i="16"/>
  <c r="EU157" i="16"/>
  <c r="ES159" i="16"/>
  <c r="ER41" i="16"/>
  <c r="ET38" i="16"/>
  <c r="ER156" i="16"/>
  <c r="EU71" i="16"/>
  <c r="ES64" i="16"/>
  <c r="FC122" i="16"/>
  <c r="EV181" i="16"/>
  <c r="ES42" i="16"/>
  <c r="EV187" i="16"/>
  <c r="EU165" i="16"/>
  <c r="ES68" i="16"/>
  <c r="ET45" i="16"/>
  <c r="ER151" i="16"/>
  <c r="ET162" i="16"/>
  <c r="EV215" i="16"/>
  <c r="FB215" i="16"/>
  <c r="FA199" i="16"/>
  <c r="EU182" i="16"/>
  <c r="FB104" i="16"/>
  <c r="EZ202" i="16"/>
  <c r="ES187" i="16"/>
  <c r="EW211" i="16"/>
  <c r="FB206" i="16"/>
  <c r="EW111" i="16"/>
  <c r="FA108" i="16"/>
  <c r="ER186" i="16"/>
  <c r="FB92" i="16"/>
  <c r="FA111" i="16"/>
  <c r="ES189" i="16"/>
  <c r="ET188" i="16"/>
  <c r="FC201" i="16"/>
  <c r="FB216" i="16"/>
  <c r="EW86" i="16"/>
  <c r="EX84" i="16"/>
  <c r="EV195" i="16"/>
  <c r="ET178" i="16"/>
  <c r="FB81" i="16"/>
  <c r="EW117" i="16"/>
  <c r="FA210" i="16"/>
  <c r="EY215" i="16"/>
  <c r="EY93" i="16"/>
  <c r="FB208" i="16"/>
  <c r="EW206" i="16"/>
  <c r="EW205" i="16"/>
  <c r="EZ122" i="16"/>
  <c r="EW200" i="16"/>
  <c r="EY214" i="16"/>
  <c r="EZ107" i="16"/>
  <c r="EW207" i="16"/>
  <c r="EW99" i="16"/>
  <c r="EY216" i="16"/>
  <c r="ER13" i="16"/>
  <c r="ES27" i="16"/>
  <c r="FC166" i="16"/>
  <c r="FB51" i="16"/>
  <c r="EW168" i="16"/>
  <c r="FA46" i="16"/>
  <c r="EZ163" i="16"/>
  <c r="EZ187" i="16"/>
  <c r="EY47" i="16"/>
  <c r="EX47" i="16"/>
  <c r="EX158" i="16"/>
  <c r="EX180" i="16"/>
  <c r="EW162" i="16"/>
  <c r="EW51" i="16"/>
  <c r="EW43" i="16"/>
  <c r="EW66" i="16"/>
  <c r="EV167" i="16"/>
  <c r="ES73" i="16"/>
  <c r="EV151" i="16"/>
  <c r="EV40" i="16"/>
  <c r="EV67" i="16"/>
  <c r="EV48" i="16"/>
  <c r="FC118" i="16"/>
  <c r="ES60" i="16"/>
  <c r="ES37" i="16"/>
  <c r="ET58" i="16"/>
  <c r="ER66" i="16"/>
  <c r="EU64" i="16"/>
  <c r="EV189" i="16"/>
  <c r="ER68" i="16"/>
  <c r="ET69" i="16"/>
  <c r="ES153" i="16"/>
  <c r="ET43" i="16"/>
  <c r="FC210" i="16"/>
  <c r="FC83" i="16"/>
  <c r="EU40" i="16"/>
  <c r="ER163" i="16"/>
  <c r="ET62" i="16"/>
  <c r="FC123" i="16"/>
  <c r="EY204" i="16"/>
  <c r="EX124" i="16"/>
  <c r="EW209" i="16"/>
  <c r="EW82" i="16"/>
  <c r="EX86" i="16"/>
  <c r="EW95" i="16"/>
  <c r="ER175" i="16"/>
  <c r="ER176" i="16"/>
  <c r="EY211" i="16"/>
  <c r="FA106" i="16"/>
  <c r="EW93" i="16"/>
  <c r="EX206" i="16"/>
  <c r="EY90" i="16"/>
  <c r="FB201" i="16"/>
  <c r="FB109" i="16"/>
  <c r="FA85" i="16"/>
  <c r="EZ205" i="16"/>
  <c r="EZ208" i="16"/>
  <c r="EX213" i="16"/>
  <c r="ES179" i="16"/>
  <c r="EX109" i="16"/>
  <c r="EX210" i="16"/>
  <c r="EZ93" i="16"/>
  <c r="EZ98" i="16"/>
  <c r="EY119" i="16"/>
  <c r="EU214" i="16"/>
  <c r="EX216" i="16"/>
  <c r="ET175" i="16"/>
  <c r="FC96" i="16"/>
  <c r="EY85" i="16"/>
  <c r="EW105" i="16"/>
  <c r="FC23" i="16"/>
  <c r="EY19" i="16"/>
  <c r="FC168" i="16"/>
  <c r="FB152" i="16"/>
  <c r="EW192" i="16"/>
  <c r="FA76" i="16"/>
  <c r="EZ42" i="16"/>
  <c r="EZ195" i="16"/>
  <c r="EY162" i="16"/>
  <c r="EX161" i="16"/>
  <c r="EX154" i="16"/>
  <c r="FA66" i="16"/>
  <c r="EW158" i="16"/>
  <c r="EW190" i="16"/>
  <c r="EW49" i="16"/>
  <c r="EX58" i="16"/>
  <c r="ER166" i="16"/>
  <c r="ES167" i="16"/>
  <c r="EV66" i="16"/>
  <c r="EV35" i="16"/>
  <c r="EV69" i="16"/>
  <c r="ET35" i="16"/>
  <c r="EU60" i="16"/>
  <c r="FC216" i="16"/>
  <c r="ES160" i="16"/>
  <c r="EU45" i="16"/>
  <c r="ET39" i="16"/>
  <c r="EV180" i="16"/>
  <c r="ET156" i="16"/>
  <c r="FC86" i="16"/>
  <c r="FC203" i="16"/>
  <c r="ES165" i="16"/>
  <c r="ER35" i="16"/>
  <c r="ER71" i="16"/>
  <c r="ET160" i="16"/>
  <c r="ER37" i="16"/>
  <c r="ER61" i="16"/>
  <c r="FC115" i="16"/>
  <c r="FC207" i="16"/>
  <c r="EU179" i="16"/>
  <c r="FC202" i="16"/>
  <c r="FA208" i="16"/>
  <c r="ER97" i="16"/>
  <c r="FB124" i="16"/>
  <c r="EZ96" i="16"/>
  <c r="FA90" i="16"/>
  <c r="EU177" i="16"/>
  <c r="EW203" i="16"/>
  <c r="EW85" i="16"/>
  <c r="FA123" i="16"/>
  <c r="EY117" i="16"/>
  <c r="EZ204" i="16"/>
  <c r="FA88" i="16"/>
  <c r="EY95" i="16"/>
  <c r="EU185" i="16"/>
  <c r="FB116" i="16"/>
  <c r="FA212" i="16"/>
  <c r="ET185" i="16"/>
  <c r="EW114" i="16"/>
  <c r="EX97" i="16"/>
  <c r="EY87" i="16"/>
  <c r="EZ111" i="16"/>
  <c r="EX85" i="16"/>
  <c r="ET183" i="16"/>
  <c r="FB108" i="16"/>
  <c r="FA97" i="16"/>
  <c r="EZ207" i="16"/>
  <c r="FB204" i="16"/>
  <c r="FA82" i="16"/>
  <c r="EU180" i="16"/>
  <c r="ET214" i="16"/>
  <c r="EX212" i="16"/>
  <c r="ER178" i="16"/>
  <c r="EX207" i="16"/>
  <c r="FA211" i="16"/>
  <c r="EY98" i="16"/>
  <c r="EX110" i="16"/>
  <c r="ER195" i="16"/>
  <c r="EX108" i="16"/>
  <c r="ER91" i="16"/>
  <c r="ER82" i="16"/>
  <c r="ES212" i="16"/>
  <c r="EV204" i="16"/>
  <c r="ER88" i="16"/>
  <c r="EV90" i="16"/>
  <c r="FC18" i="16"/>
  <c r="EY14" i="16"/>
  <c r="FA78" i="16"/>
  <c r="FB151" i="16"/>
  <c r="EV192" i="16"/>
  <c r="FA181" i="16"/>
  <c r="EZ60" i="16"/>
  <c r="EY37" i="16"/>
  <c r="EY69" i="16"/>
  <c r="EX69" i="16"/>
  <c r="EX67" i="16"/>
  <c r="EX195" i="16"/>
  <c r="EW152" i="16"/>
  <c r="EW175" i="16"/>
  <c r="EW65" i="16"/>
  <c r="EW35" i="16"/>
  <c r="EV74" i="16"/>
  <c r="ET167" i="16"/>
  <c r="EV68" i="16"/>
  <c r="EV37" i="16"/>
  <c r="EV161" i="16"/>
  <c r="EU42" i="16"/>
  <c r="FC93" i="16"/>
  <c r="ET152" i="16"/>
  <c r="FC214" i="16"/>
  <c r="ER42" i="16"/>
  <c r="EU46" i="16"/>
  <c r="ER157" i="16"/>
  <c r="FC111" i="16"/>
  <c r="ET41" i="16"/>
  <c r="FC92" i="16"/>
  <c r="FC89" i="16"/>
  <c r="ER47" i="16"/>
  <c r="ER161" i="16"/>
  <c r="ET60" i="16"/>
  <c r="ER49" i="16"/>
  <c r="ET46" i="16"/>
  <c r="EU156" i="16"/>
  <c r="EU188" i="16"/>
  <c r="FA120" i="16"/>
  <c r="EY104" i="16"/>
  <c r="FC95" i="16"/>
  <c r="EW90" i="16"/>
  <c r="FA202" i="16"/>
  <c r="EX112" i="16"/>
  <c r="EY92" i="16"/>
  <c r="EY124" i="16"/>
  <c r="EW107" i="16"/>
  <c r="EX98" i="16"/>
  <c r="ET177" i="16"/>
  <c r="ER181" i="16"/>
  <c r="EX115" i="16"/>
  <c r="ES188" i="16"/>
  <c r="FA96" i="16"/>
  <c r="EX95" i="16"/>
  <c r="EW113" i="16"/>
  <c r="EY99" i="16"/>
  <c r="FA94" i="16"/>
  <c r="EZ108" i="16"/>
  <c r="EY198" i="16"/>
  <c r="EX199" i="16"/>
  <c r="EW98" i="16"/>
  <c r="FB97" i="16"/>
  <c r="EY107" i="16"/>
  <c r="EW204" i="16"/>
  <c r="FC106" i="16"/>
  <c r="EZ209" i="16"/>
  <c r="FA124" i="16"/>
  <c r="FB95" i="16"/>
  <c r="EZ210" i="16"/>
  <c r="FB85" i="16"/>
  <c r="EZ116" i="16"/>
  <c r="EZ106" i="16"/>
  <c r="FA118" i="16"/>
  <c r="EV96" i="16"/>
  <c r="ES195" i="16"/>
  <c r="FB213" i="16"/>
  <c r="FB121" i="16"/>
  <c r="ER55" i="16"/>
  <c r="EU95" i="16"/>
  <c r="FB30" i="16"/>
  <c r="FC44" i="16"/>
  <c r="FC175" i="16"/>
  <c r="FB46" i="16"/>
  <c r="FA70" i="16"/>
  <c r="FA188" i="16"/>
  <c r="EZ35" i="16"/>
  <c r="EY165" i="16"/>
  <c r="EY49" i="16"/>
  <c r="EX165" i="16"/>
  <c r="EX35" i="16"/>
  <c r="FA65" i="16"/>
  <c r="EW44" i="16"/>
  <c r="EW180" i="16"/>
  <c r="EW38" i="16"/>
  <c r="EW55" i="16"/>
  <c r="ER74" i="16"/>
  <c r="ET190" i="16"/>
  <c r="EV163" i="16"/>
  <c r="EV72" i="16"/>
  <c r="EV153" i="16"/>
  <c r="ER39" i="16"/>
  <c r="FC113" i="16"/>
  <c r="ET64" i="16"/>
  <c r="ES61" i="16"/>
  <c r="ES38" i="16"/>
  <c r="ER43" i="16"/>
  <c r="EV182" i="16"/>
  <c r="ET68" i="16"/>
  <c r="EU36" i="16"/>
  <c r="EU151" i="16"/>
  <c r="ET158" i="16"/>
  <c r="ES43" i="16"/>
  <c r="ER59" i="16"/>
  <c r="EU154" i="16"/>
  <c r="ES45" i="16"/>
  <c r="EU41" i="16"/>
  <c r="EV175" i="16"/>
  <c r="EY120" i="16"/>
  <c r="FA206" i="16"/>
  <c r="EW91" i="16"/>
  <c r="EW118" i="16"/>
  <c r="EY109" i="16"/>
  <c r="ET182" i="16"/>
  <c r="EX94" i="16"/>
  <c r="FA203" i="16"/>
  <c r="EU184" i="16"/>
  <c r="EU183" i="16"/>
  <c r="EU189" i="16"/>
  <c r="EZ92" i="16"/>
  <c r="FC94" i="16"/>
  <c r="ER189" i="16"/>
  <c r="EV99" i="16"/>
  <c r="FC116" i="16"/>
  <c r="EX111" i="16"/>
  <c r="EW106" i="16"/>
  <c r="ET176" i="16"/>
  <c r="FB111" i="16"/>
  <c r="EX120" i="16"/>
  <c r="EX83" i="16"/>
  <c r="EZ87" i="16"/>
  <c r="EX116" i="16"/>
  <c r="EV98" i="16"/>
  <c r="EZ91" i="16"/>
  <c r="FB94" i="16"/>
  <c r="FA201" i="16"/>
  <c r="EV216" i="16"/>
  <c r="EW199" i="16"/>
  <c r="FB211" i="16"/>
  <c r="EY83" i="16"/>
  <c r="EW216" i="16"/>
  <c r="FA110" i="16"/>
  <c r="EZ104" i="16"/>
  <c r="ER120" i="16"/>
  <c r="EW101" i="16"/>
  <c r="FA99" i="16"/>
  <c r="ES119" i="16"/>
  <c r="EY101" i="16"/>
  <c r="EW198" i="16"/>
  <c r="EU81" i="16"/>
  <c r="ES204" i="16"/>
  <c r="ER112" i="16"/>
  <c r="ER118" i="16"/>
  <c r="EU106" i="16"/>
  <c r="EU112" i="16"/>
  <c r="ES118" i="16"/>
  <c r="ER108" i="16"/>
  <c r="EU105" i="16"/>
  <c r="EU85" i="16"/>
  <c r="ER89" i="16"/>
  <c r="ER84" i="16"/>
  <c r="ER200" i="16"/>
  <c r="ET87" i="16"/>
  <c r="EV92" i="16"/>
  <c r="ES83" i="16"/>
  <c r="EU84" i="16"/>
  <c r="EV208" i="16"/>
  <c r="ER207" i="16"/>
  <c r="EV214" i="16"/>
  <c r="ET124" i="16"/>
  <c r="EU113" i="16"/>
  <c r="ES109" i="16"/>
  <c r="ET107" i="16"/>
  <c r="ER114" i="16"/>
  <c r="ET112" i="16"/>
  <c r="EV105" i="16"/>
  <c r="EV109" i="16"/>
  <c r="ET94" i="16"/>
  <c r="ES199" i="16"/>
  <c r="EU204" i="16"/>
  <c r="ER201" i="16"/>
  <c r="ET86" i="16"/>
  <c r="EV94" i="16"/>
  <c r="ET83" i="16"/>
  <c r="ER81" i="16"/>
  <c r="ES94" i="16"/>
  <c r="EU55" i="16"/>
  <c r="FA215" i="16"/>
  <c r="ES124" i="16"/>
  <c r="ES104" i="16"/>
  <c r="EU108" i="16"/>
  <c r="ER212" i="16"/>
  <c r="ET212" i="16"/>
  <c r="ET104" i="16"/>
  <c r="EU118" i="16"/>
  <c r="EU117" i="16"/>
  <c r="ES201" i="16"/>
  <c r="ET93" i="16"/>
  <c r="ET204" i="16"/>
  <c r="ER92" i="16"/>
  <c r="ES205" i="16"/>
  <c r="ER206" i="16"/>
  <c r="ET208" i="16"/>
  <c r="EU82" i="16"/>
  <c r="ER90" i="16"/>
  <c r="EW96" i="16"/>
  <c r="FA116" i="16"/>
  <c r="ES116" i="16"/>
  <c r="ET198" i="16"/>
  <c r="EV198" i="16"/>
  <c r="EV83" i="16"/>
  <c r="ER93" i="16"/>
  <c r="ES203" i="16"/>
  <c r="ES202" i="16"/>
  <c r="ES92" i="16"/>
  <c r="EV85" i="16"/>
  <c r="ES89" i="16"/>
  <c r="EV82" i="16"/>
  <c r="ER85" i="16"/>
  <c r="ET207" i="16"/>
  <c r="EX119" i="16"/>
  <c r="ER124" i="16"/>
  <c r="ER115" i="16"/>
  <c r="EV117" i="16"/>
  <c r="ER104" i="16"/>
  <c r="EV111" i="16"/>
  <c r="ER117" i="16"/>
  <c r="EV116" i="16"/>
  <c r="EU116" i="16"/>
  <c r="EU206" i="16"/>
  <c r="ES91" i="16"/>
  <c r="ET81" i="16"/>
  <c r="ET206" i="16"/>
  <c r="ES82" i="16"/>
  <c r="ES86" i="16"/>
  <c r="ET84" i="16"/>
  <c r="ER202" i="16"/>
  <c r="ES93" i="16"/>
  <c r="EW104" i="16"/>
  <c r="EW81" i="16"/>
  <c r="ES101" i="16"/>
  <c r="ER111" i="16"/>
  <c r="EU110" i="16"/>
  <c r="EV81" i="16"/>
  <c r="ET114" i="16"/>
  <c r="EU198" i="16"/>
  <c r="ES106" i="16"/>
  <c r="ER105" i="16"/>
  <c r="ER95" i="16"/>
  <c r="EU93" i="16"/>
  <c r="EU205" i="16"/>
  <c r="EU94" i="16"/>
  <c r="EU90" i="16"/>
  <c r="EU91" i="16"/>
  <c r="ER87" i="16"/>
  <c r="EV87" i="16"/>
  <c r="EV91" i="16"/>
  <c r="EX90" i="16"/>
  <c r="EZ81" i="16"/>
  <c r="EU101" i="16"/>
  <c r="EV113" i="16"/>
  <c r="ER110" i="16"/>
  <c r="EU109" i="16"/>
  <c r="ER113" i="16"/>
  <c r="ET105" i="16"/>
  <c r="ET117" i="16"/>
  <c r="EV110" i="16"/>
  <c r="EV211" i="16"/>
  <c r="ES206" i="16"/>
  <c r="EV207" i="16"/>
  <c r="EU203" i="16"/>
  <c r="ET210" i="16"/>
  <c r="EU201" i="16"/>
  <c r="EV209" i="16"/>
  <c r="EV88" i="16"/>
  <c r="ER83" i="16"/>
  <c r="EU120" i="16"/>
  <c r="EZ110" i="16"/>
  <c r="FM63" i="16"/>
  <c r="FM162" i="16"/>
  <c r="FM39" i="16"/>
  <c r="FM42" i="16"/>
  <c r="FM64" i="16"/>
  <c r="FM191" i="16"/>
  <c r="FL156" i="16"/>
  <c r="FL163" i="16"/>
  <c r="FL12" i="16"/>
  <c r="FI15" i="16"/>
  <c r="FL27" i="16"/>
  <c r="FM159" i="16"/>
  <c r="FM167" i="16"/>
  <c r="FK64" i="16"/>
  <c r="FL63" i="16"/>
  <c r="FC217" i="16"/>
  <c r="FB217" i="16"/>
  <c r="EZ217" i="16"/>
  <c r="FA217" i="16"/>
  <c r="FM44" i="16"/>
  <c r="FN170" i="16"/>
  <c r="FN54" i="16"/>
  <c r="FM61" i="16"/>
  <c r="FM69" i="16"/>
  <c r="FM152" i="16"/>
  <c r="FM160" i="16"/>
  <c r="FM37" i="16"/>
  <c r="FN194" i="16"/>
  <c r="FN217" i="16"/>
  <c r="FN77" i="16"/>
  <c r="FM47" i="16"/>
  <c r="FN123" i="16"/>
  <c r="FM58" i="16"/>
  <c r="FM66" i="16"/>
  <c r="FN100" i="16"/>
  <c r="FK14" i="16"/>
  <c r="FM24" i="16"/>
  <c r="FL15" i="16"/>
  <c r="FM189" i="16"/>
  <c r="FM20" i="16"/>
  <c r="FM185" i="16"/>
  <c r="FI25" i="16"/>
  <c r="FM52" i="16"/>
  <c r="FN28" i="16"/>
  <c r="FK69" i="16"/>
  <c r="FK67" i="16"/>
  <c r="FJ69" i="16"/>
  <c r="FJ155" i="16"/>
  <c r="FJ159" i="16"/>
  <c r="FK151" i="16"/>
  <c r="FL159" i="16"/>
  <c r="FN22" i="16"/>
  <c r="FM71" i="16"/>
  <c r="FM38" i="16"/>
  <c r="FM46" i="16"/>
  <c r="FM60" i="16"/>
  <c r="FM68" i="16"/>
  <c r="FM153" i="16"/>
  <c r="FI207" i="16"/>
  <c r="FL20" i="16"/>
  <c r="FJ18" i="16"/>
  <c r="FL45" i="16"/>
  <c r="FL72" i="16"/>
  <c r="FM26" i="16"/>
  <c r="FK24" i="16"/>
  <c r="FI22" i="16"/>
  <c r="FN19" i="16"/>
  <c r="FL17" i="16"/>
  <c r="FJ15" i="16"/>
  <c r="FL61" i="16"/>
  <c r="FL65" i="16"/>
  <c r="FL69" i="16"/>
  <c r="FL155" i="16"/>
  <c r="FL160" i="16"/>
  <c r="FK61" i="16"/>
  <c r="FJ82" i="16"/>
  <c r="FI104" i="16"/>
  <c r="FK205" i="16"/>
  <c r="FH16" i="16"/>
  <c r="FM13" i="16"/>
  <c r="FH29" i="16"/>
  <c r="FL49" i="16"/>
  <c r="FM36" i="16"/>
  <c r="FJ13" i="16"/>
  <c r="FM67" i="16"/>
  <c r="FK65" i="16"/>
  <c r="ET218" i="16"/>
  <c r="FC218" i="16"/>
  <c r="FJ27" i="16"/>
  <c r="FM74" i="16"/>
  <c r="FJ152" i="16"/>
  <c r="FJ156" i="16"/>
  <c r="FJ160" i="16"/>
  <c r="FL162" i="16"/>
  <c r="FL35" i="16"/>
  <c r="FL39" i="16"/>
  <c r="FL43" i="16"/>
  <c r="FL47" i="16"/>
  <c r="FL59" i="16"/>
  <c r="FL16" i="16"/>
  <c r="FI105" i="16"/>
  <c r="FJ111" i="16"/>
  <c r="FM116" i="16"/>
  <c r="FJ90" i="16"/>
  <c r="FM92" i="16"/>
  <c r="FM108" i="16"/>
  <c r="FL92" i="16"/>
  <c r="FL119" i="16"/>
  <c r="FI106" i="16"/>
  <c r="M115" i="2"/>
  <c r="M124" i="2" s="1"/>
  <c r="M130" i="2" s="1"/>
  <c r="L137" i="11"/>
  <c r="L124" i="11"/>
  <c r="L125" i="2"/>
  <c r="L118" i="2"/>
  <c r="L115" i="2" l="1"/>
  <c r="L124" i="2" s="1"/>
  <c r="L130" i="2" s="1"/>
  <c r="K118" i="2" l="1"/>
  <c r="K125" i="2"/>
  <c r="K137" i="11"/>
  <c r="K124" i="11"/>
  <c r="J125" i="2"/>
  <c r="J124" i="11"/>
  <c r="J137" i="11"/>
  <c r="J118" i="2"/>
  <c r="K115" i="2" l="1"/>
  <c r="K124" i="2" s="1"/>
  <c r="K130" i="2" s="1"/>
  <c r="J115" i="2"/>
  <c r="J124" i="2" s="1"/>
  <c r="J130" i="2" s="1"/>
  <c r="I124" i="11" l="1"/>
  <c r="I137" i="11"/>
  <c r="I115" i="2" l="1"/>
  <c r="H125" i="2" l="1"/>
  <c r="S162" i="11"/>
  <c r="S149" i="11"/>
  <c r="H137" i="11"/>
  <c r="H124" i="11"/>
  <c r="W117" i="2" l="1"/>
  <c r="W116" i="2"/>
  <c r="S138" i="2"/>
  <c r="H115" i="2" l="1"/>
  <c r="W115" i="2" s="1"/>
  <c r="R162" i="11"/>
  <c r="R148" i="2"/>
  <c r="R149" i="11"/>
  <c r="R138" i="2" l="1"/>
  <c r="Q162" i="11" l="1"/>
  <c r="Q148" i="2"/>
  <c r="Q149" i="11"/>
  <c r="P162" i="11"/>
  <c r="O162" i="11"/>
  <c r="P148" i="2"/>
  <c r="P149" i="11"/>
  <c r="O148" i="2"/>
  <c r="O149" i="11"/>
  <c r="Q138" i="2" l="1"/>
  <c r="P138" i="2"/>
  <c r="O138" i="2"/>
  <c r="N162" i="11" l="1"/>
  <c r="N148" i="2"/>
  <c r="N149" i="11"/>
  <c r="N138" i="2" l="1"/>
  <c r="M162" i="11" l="1"/>
  <c r="M148" i="2"/>
  <c r="M149" i="11"/>
  <c r="M138" i="2" l="1"/>
  <c r="L162" i="11" l="1"/>
  <c r="L148" i="2"/>
  <c r="L149" i="11"/>
  <c r="L138" i="2" l="1"/>
  <c r="R208" i="11"/>
  <c r="Q208" i="11"/>
  <c r="P208" i="11"/>
  <c r="O208" i="11"/>
  <c r="N208" i="11"/>
  <c r="M208" i="11"/>
  <c r="L208" i="11"/>
  <c r="K208" i="11"/>
  <c r="J208" i="11"/>
  <c r="I208" i="11"/>
  <c r="H208" i="11"/>
  <c r="S230" i="2"/>
  <c r="S208" i="11" l="1"/>
  <c r="K162" i="11" l="1"/>
  <c r="K149" i="11"/>
  <c r="K138" i="2" l="1"/>
  <c r="H162" i="11" l="1"/>
  <c r="I148" i="2"/>
  <c r="J162" i="11"/>
  <c r="J149" i="11"/>
  <c r="I149" i="11"/>
  <c r="J138" i="2" l="1"/>
  <c r="I162" i="11"/>
  <c r="I138" i="2" s="1"/>
  <c r="S230" i="11" l="1"/>
  <c r="R230" i="11"/>
  <c r="Q230" i="11"/>
  <c r="P230" i="11"/>
  <c r="O230" i="11"/>
  <c r="N230" i="11"/>
  <c r="M230" i="11"/>
  <c r="L230" i="11"/>
  <c r="K230" i="11"/>
  <c r="J230" i="11"/>
  <c r="I230" i="11"/>
  <c r="H230" i="11"/>
  <c r="S222" i="11"/>
  <c r="R222" i="11"/>
  <c r="Q222" i="11"/>
  <c r="P222" i="11"/>
  <c r="O222" i="11"/>
  <c r="N222" i="11"/>
  <c r="N234" i="11" s="1"/>
  <c r="M222" i="11"/>
  <c r="L222" i="11"/>
  <c r="K222" i="11"/>
  <c r="J222" i="11"/>
  <c r="I222" i="11"/>
  <c r="H222" i="11"/>
  <c r="I219" i="11"/>
  <c r="J219" i="11" s="1"/>
  <c r="K219" i="11" s="1"/>
  <c r="L219" i="11" s="1"/>
  <c r="M219" i="11" s="1"/>
  <c r="N219" i="11" s="1"/>
  <c r="O219" i="11" s="1"/>
  <c r="P219" i="11" s="1"/>
  <c r="Q219" i="11" s="1"/>
  <c r="R219" i="11" s="1"/>
  <c r="S219" i="11" s="1"/>
  <c r="S216" i="11"/>
  <c r="R216" i="11"/>
  <c r="Q216" i="11"/>
  <c r="P216" i="11"/>
  <c r="O216" i="11"/>
  <c r="N216" i="11"/>
  <c r="M216" i="11"/>
  <c r="L216" i="11"/>
  <c r="K216" i="11"/>
  <c r="J216" i="11"/>
  <c r="I216" i="11"/>
  <c r="H216" i="11"/>
  <c r="I195" i="11"/>
  <c r="J195" i="11" s="1"/>
  <c r="K195" i="11" s="1"/>
  <c r="L195" i="11" s="1"/>
  <c r="M195" i="11" s="1"/>
  <c r="N195" i="11" s="1"/>
  <c r="O195" i="11" s="1"/>
  <c r="P195" i="11" s="1"/>
  <c r="Q195" i="11" s="1"/>
  <c r="R195" i="11" s="1"/>
  <c r="S195" i="11" s="1"/>
  <c r="R185" i="11"/>
  <c r="O185" i="11"/>
  <c r="J185" i="11"/>
  <c r="S185" i="11"/>
  <c r="H149" i="11"/>
  <c r="S285" i="2"/>
  <c r="R285" i="2"/>
  <c r="Q285" i="2"/>
  <c r="P285" i="2"/>
  <c r="O285" i="2"/>
  <c r="N285" i="2"/>
  <c r="M285" i="2"/>
  <c r="L285" i="2"/>
  <c r="K285" i="2"/>
  <c r="J285" i="2"/>
  <c r="I285" i="2"/>
  <c r="H285" i="2"/>
  <c r="W281" i="2"/>
  <c r="W279" i="2"/>
  <c r="W277" i="2"/>
  <c r="W276" i="2"/>
  <c r="W275" i="2"/>
  <c r="S274" i="2"/>
  <c r="R274" i="2"/>
  <c r="Q274" i="2"/>
  <c r="P274" i="2"/>
  <c r="O274" i="2"/>
  <c r="N274" i="2"/>
  <c r="M274" i="2"/>
  <c r="L274" i="2"/>
  <c r="K274" i="2"/>
  <c r="J274" i="2"/>
  <c r="I274" i="2"/>
  <c r="H274" i="2"/>
  <c r="W273" i="2"/>
  <c r="W271" i="2"/>
  <c r="S270" i="2"/>
  <c r="R270" i="2"/>
  <c r="Q270" i="2"/>
  <c r="P270" i="2"/>
  <c r="O270" i="2"/>
  <c r="N270" i="2"/>
  <c r="M270" i="2"/>
  <c r="L270" i="2"/>
  <c r="K270" i="2"/>
  <c r="J270" i="2"/>
  <c r="I270" i="2"/>
  <c r="H270" i="2"/>
  <c r="I267" i="2"/>
  <c r="J267" i="2" s="1"/>
  <c r="K267" i="2" s="1"/>
  <c r="L267" i="2" s="1"/>
  <c r="M267" i="2" s="1"/>
  <c r="N267" i="2" s="1"/>
  <c r="O267" i="2" s="1"/>
  <c r="P267" i="2" s="1"/>
  <c r="Q267" i="2" s="1"/>
  <c r="R267" i="2" s="1"/>
  <c r="S267" i="2" s="1"/>
  <c r="S265" i="2"/>
  <c r="R265" i="2"/>
  <c r="Q265" i="2"/>
  <c r="P265" i="2"/>
  <c r="O265" i="2"/>
  <c r="N265" i="2"/>
  <c r="M265" i="2"/>
  <c r="L265" i="2"/>
  <c r="K265" i="2"/>
  <c r="J265" i="2"/>
  <c r="I265" i="2"/>
  <c r="H265" i="2"/>
  <c r="W261" i="2"/>
  <c r="W259" i="2"/>
  <c r="W257" i="2"/>
  <c r="W256" i="2"/>
  <c r="W255" i="2"/>
  <c r="S254" i="2"/>
  <c r="R254" i="2"/>
  <c r="Q254" i="2"/>
  <c r="P254" i="2"/>
  <c r="O254" i="2"/>
  <c r="N254" i="2"/>
  <c r="M254" i="2"/>
  <c r="L254" i="2"/>
  <c r="K254" i="2"/>
  <c r="J254" i="2"/>
  <c r="I254" i="2"/>
  <c r="H254" i="2"/>
  <c r="W253" i="2"/>
  <c r="W251" i="2"/>
  <c r="S250" i="2"/>
  <c r="R250" i="2"/>
  <c r="Q250" i="2"/>
  <c r="P250" i="2"/>
  <c r="O250" i="2"/>
  <c r="N250" i="2"/>
  <c r="M250" i="2"/>
  <c r="L250" i="2"/>
  <c r="K250" i="2"/>
  <c r="J250" i="2"/>
  <c r="I250" i="2"/>
  <c r="H250" i="2"/>
  <c r="I247" i="2"/>
  <c r="J247" i="2" s="1"/>
  <c r="K247" i="2" s="1"/>
  <c r="L247" i="2" s="1"/>
  <c r="M247" i="2" s="1"/>
  <c r="N247" i="2" s="1"/>
  <c r="O247" i="2" s="1"/>
  <c r="P247" i="2" s="1"/>
  <c r="Q247" i="2" s="1"/>
  <c r="R247" i="2" s="1"/>
  <c r="S247" i="2" s="1"/>
  <c r="S245" i="2"/>
  <c r="R245" i="2"/>
  <c r="Q245" i="2"/>
  <c r="P245" i="2"/>
  <c r="O245" i="2"/>
  <c r="N245" i="2"/>
  <c r="M245" i="2"/>
  <c r="L245" i="2"/>
  <c r="K245" i="2"/>
  <c r="J245" i="2"/>
  <c r="I245" i="2"/>
  <c r="H245" i="2"/>
  <c r="W241" i="2"/>
  <c r="W239" i="2"/>
  <c r="W236" i="2"/>
  <c r="W235" i="2"/>
  <c r="S234" i="2"/>
  <c r="R234" i="2"/>
  <c r="Q234" i="2"/>
  <c r="P234" i="2"/>
  <c r="O234" i="2"/>
  <c r="N234" i="2"/>
  <c r="M234" i="2"/>
  <c r="L234" i="2"/>
  <c r="K234" i="2"/>
  <c r="J234" i="2"/>
  <c r="I234" i="2"/>
  <c r="H234" i="2"/>
  <c r="W233" i="2"/>
  <c r="R230" i="2"/>
  <c r="Q230" i="2"/>
  <c r="P230" i="2"/>
  <c r="O230" i="2"/>
  <c r="N230" i="2"/>
  <c r="M230" i="2"/>
  <c r="L230" i="2"/>
  <c r="K230" i="2"/>
  <c r="J230" i="2"/>
  <c r="I230" i="2"/>
  <c r="H230" i="2"/>
  <c r="I227" i="2"/>
  <c r="J227" i="2" s="1"/>
  <c r="K227" i="2" s="1"/>
  <c r="L227" i="2" s="1"/>
  <c r="M227" i="2" s="1"/>
  <c r="N227" i="2" s="1"/>
  <c r="O227" i="2" s="1"/>
  <c r="P227" i="2" s="1"/>
  <c r="Q227" i="2" s="1"/>
  <c r="R227" i="2" s="1"/>
  <c r="S227" i="2" s="1"/>
  <c r="I204" i="2"/>
  <c r="H135" i="2"/>
  <c r="H71" i="4"/>
  <c r="E23" i="4" s="1"/>
  <c r="F23" i="4" s="1"/>
  <c r="H70" i="4"/>
  <c r="E21" i="4" s="1"/>
  <c r="F21" i="4" s="1"/>
  <c r="H69" i="4"/>
  <c r="H68" i="4"/>
  <c r="H234" i="11" l="1"/>
  <c r="L234" i="11"/>
  <c r="E26" i="4"/>
  <c r="F26" i="4" s="1"/>
  <c r="E17" i="4"/>
  <c r="F17" i="4" s="1"/>
  <c r="F29" i="4" s="1"/>
  <c r="W230" i="2"/>
  <c r="P234" i="11"/>
  <c r="H171" i="11"/>
  <c r="I171" i="11" s="1"/>
  <c r="J171" i="11" s="1"/>
  <c r="K171" i="11" s="1"/>
  <c r="L171" i="11" s="1"/>
  <c r="M171" i="11" s="1"/>
  <c r="N171" i="11" s="1"/>
  <c r="O171" i="11" s="1"/>
  <c r="P171" i="11" s="1"/>
  <c r="Q171" i="11" s="1"/>
  <c r="R171" i="11" s="1"/>
  <c r="S171" i="11" s="1"/>
  <c r="O278" i="2"/>
  <c r="O280" i="2" s="1"/>
  <c r="O284" i="2" s="1"/>
  <c r="J278" i="2"/>
  <c r="J280" i="2" s="1"/>
  <c r="J284" i="2" s="1"/>
  <c r="R278" i="2"/>
  <c r="R280" i="2" s="1"/>
  <c r="R284" i="2" s="1"/>
  <c r="I238" i="2"/>
  <c r="I240" i="2" s="1"/>
  <c r="I244" i="2" s="1"/>
  <c r="Q238" i="2"/>
  <c r="Q240" i="2" s="1"/>
  <c r="Q244" i="2" s="1"/>
  <c r="H238" i="2"/>
  <c r="H240" i="2" s="1"/>
  <c r="P238" i="2"/>
  <c r="P240" i="2" s="1"/>
  <c r="P244" i="2" s="1"/>
  <c r="M234" i="11"/>
  <c r="O234" i="11"/>
  <c r="M258" i="2"/>
  <c r="M260" i="2" s="1"/>
  <c r="M264" i="2" s="1"/>
  <c r="H258" i="2"/>
  <c r="H260" i="2" s="1"/>
  <c r="H278" i="2"/>
  <c r="H280" i="2" s="1"/>
  <c r="P278" i="2"/>
  <c r="P280" i="2" s="1"/>
  <c r="P284" i="2" s="1"/>
  <c r="N238" i="2"/>
  <c r="N240" i="2" s="1"/>
  <c r="N244" i="2" s="1"/>
  <c r="W254" i="2"/>
  <c r="L278" i="2"/>
  <c r="L280" i="2" s="1"/>
  <c r="L284" i="2" s="1"/>
  <c r="P258" i="2"/>
  <c r="P260" i="2" s="1"/>
  <c r="P264" i="2" s="1"/>
  <c r="N278" i="2"/>
  <c r="N280" i="2" s="1"/>
  <c r="N284" i="2" s="1"/>
  <c r="S238" i="2"/>
  <c r="S240" i="2" s="1"/>
  <c r="S244" i="2" s="1"/>
  <c r="S278" i="2"/>
  <c r="S280" i="2" s="1"/>
  <c r="S284" i="2" s="1"/>
  <c r="K238" i="2"/>
  <c r="K240" i="2" s="1"/>
  <c r="K244" i="2" s="1"/>
  <c r="K278" i="2"/>
  <c r="K280" i="2" s="1"/>
  <c r="K284" i="2" s="1"/>
  <c r="O258" i="2"/>
  <c r="O260" i="2" s="1"/>
  <c r="O264" i="2" s="1"/>
  <c r="N258" i="2"/>
  <c r="N260" i="2" s="1"/>
  <c r="N264" i="2" s="1"/>
  <c r="W274" i="2"/>
  <c r="W265" i="2"/>
  <c r="M238" i="2"/>
  <c r="M240" i="2" s="1"/>
  <c r="M244" i="2" s="1"/>
  <c r="I258" i="2"/>
  <c r="I260" i="2" s="1"/>
  <c r="I264" i="2" s="1"/>
  <c r="Q258" i="2"/>
  <c r="Q260" i="2" s="1"/>
  <c r="Q264" i="2" s="1"/>
  <c r="J258" i="2"/>
  <c r="J260" i="2" s="1"/>
  <c r="J264" i="2" s="1"/>
  <c r="R258" i="2"/>
  <c r="R260" i="2" s="1"/>
  <c r="R264" i="2" s="1"/>
  <c r="L258" i="2"/>
  <c r="L260" i="2" s="1"/>
  <c r="L264" i="2" s="1"/>
  <c r="M278" i="2"/>
  <c r="M280" i="2" s="1"/>
  <c r="M284" i="2" s="1"/>
  <c r="O238" i="2"/>
  <c r="O240" i="2" s="1"/>
  <c r="O244" i="2" s="1"/>
  <c r="W245" i="2"/>
  <c r="K258" i="2"/>
  <c r="K260" i="2" s="1"/>
  <c r="K264" i="2" s="1"/>
  <c r="S258" i="2"/>
  <c r="S260" i="2" s="1"/>
  <c r="S264" i="2" s="1"/>
  <c r="W285" i="2"/>
  <c r="J238" i="2"/>
  <c r="J240" i="2" s="1"/>
  <c r="J244" i="2" s="1"/>
  <c r="R238" i="2"/>
  <c r="R240" i="2" s="1"/>
  <c r="R244" i="2" s="1"/>
  <c r="W234" i="2"/>
  <c r="I278" i="2"/>
  <c r="I280" i="2" s="1"/>
  <c r="I284" i="2" s="1"/>
  <c r="Q278" i="2"/>
  <c r="Q280" i="2" s="1"/>
  <c r="Q284" i="2" s="1"/>
  <c r="W250" i="2"/>
  <c r="W270" i="2"/>
  <c r="L238" i="2"/>
  <c r="L240" i="2" s="1"/>
  <c r="L244" i="2" s="1"/>
  <c r="I135" i="2"/>
  <c r="J204" i="2"/>
  <c r="K204" i="2" s="1"/>
  <c r="L204" i="2" s="1"/>
  <c r="M204" i="2" s="1"/>
  <c r="N204" i="2" s="1"/>
  <c r="O204" i="2" s="1"/>
  <c r="P204" i="2" s="1"/>
  <c r="Q204" i="2" s="1"/>
  <c r="R204" i="2" s="1"/>
  <c r="S204" i="2" s="1"/>
  <c r="I174" i="11"/>
  <c r="H185" i="11"/>
  <c r="P185" i="11"/>
  <c r="L185" i="11"/>
  <c r="Q234" i="11"/>
  <c r="J234" i="11"/>
  <c r="R234" i="11"/>
  <c r="S174" i="11"/>
  <c r="S193" i="11" s="1"/>
  <c r="N185" i="11"/>
  <c r="K234" i="11"/>
  <c r="S234" i="11"/>
  <c r="H174" i="11"/>
  <c r="I185" i="11"/>
  <c r="I234" i="11"/>
  <c r="W185" i="2"/>
  <c r="W209" i="2"/>
  <c r="K185" i="11"/>
  <c r="W186" i="2"/>
  <c r="O174" i="11"/>
  <c r="O193" i="11" s="1"/>
  <c r="M174" i="11"/>
  <c r="L174" i="11"/>
  <c r="Q174" i="11"/>
  <c r="Q185" i="11"/>
  <c r="M185" i="11"/>
  <c r="K174" i="11"/>
  <c r="P174" i="11"/>
  <c r="J174" i="11"/>
  <c r="N174" i="11"/>
  <c r="R174" i="11"/>
  <c r="W149" i="2"/>
  <c r="W144" i="2"/>
  <c r="W152" i="2"/>
  <c r="W173" i="2"/>
  <c r="W172" i="2"/>
  <c r="W174" i="2"/>
  <c r="W175" i="2"/>
  <c r="W218" i="2"/>
  <c r="W219" i="2"/>
  <c r="W220" i="2"/>
  <c r="W221" i="2"/>
  <c r="W145" i="2"/>
  <c r="W156" i="2"/>
  <c r="W165" i="2"/>
  <c r="W166" i="2"/>
  <c r="W167" i="2"/>
  <c r="W168" i="2"/>
  <c r="W169" i="2"/>
  <c r="W177" i="2"/>
  <c r="W178" i="2"/>
  <c r="W179" i="2"/>
  <c r="W211" i="2"/>
  <c r="W212" i="2"/>
  <c r="W213" i="2"/>
  <c r="W214" i="2"/>
  <c r="W215" i="2"/>
  <c r="W223" i="2"/>
  <c r="W224" i="2"/>
  <c r="W225" i="2"/>
  <c r="W143" i="2"/>
  <c r="W146" i="2"/>
  <c r="W188" i="2"/>
  <c r="W189" i="2"/>
  <c r="W190" i="2"/>
  <c r="W191" i="2"/>
  <c r="W192" i="2"/>
  <c r="W195" i="2"/>
  <c r="W196" i="2"/>
  <c r="W197" i="2"/>
  <c r="W198" i="2"/>
  <c r="W200" i="2"/>
  <c r="W201" i="2"/>
  <c r="W202" i="2"/>
  <c r="H146" i="11" l="1"/>
  <c r="I146" i="11" s="1"/>
  <c r="J146" i="11" s="1"/>
  <c r="K146" i="11" s="1"/>
  <c r="L146" i="11" s="1"/>
  <c r="M146" i="11" s="1"/>
  <c r="N146" i="11" s="1"/>
  <c r="O146" i="11" s="1"/>
  <c r="P146" i="11" s="1"/>
  <c r="Q146" i="11" s="1"/>
  <c r="R146" i="11" s="1"/>
  <c r="S146" i="11" s="1"/>
  <c r="H193" i="11"/>
  <c r="W258" i="2"/>
  <c r="W278" i="2"/>
  <c r="J135" i="2"/>
  <c r="W280" i="2"/>
  <c r="H284" i="2"/>
  <c r="W284" i="2" s="1"/>
  <c r="W217" i="2"/>
  <c r="W238" i="2"/>
  <c r="W240" i="2"/>
  <c r="H244" i="2"/>
  <c r="W244" i="2" s="1"/>
  <c r="H264" i="2"/>
  <c r="W264" i="2" s="1"/>
  <c r="W260" i="2"/>
  <c r="W171" i="2"/>
  <c r="J193" i="11"/>
  <c r="K193" i="11"/>
  <c r="P193" i="11"/>
  <c r="W194" i="2"/>
  <c r="I193" i="11"/>
  <c r="W164" i="2"/>
  <c r="L193" i="11"/>
  <c r="W139" i="2"/>
  <c r="W208" i="2"/>
  <c r="W207" i="2"/>
  <c r="W163" i="2"/>
  <c r="W184" i="2"/>
  <c r="M193" i="11"/>
  <c r="Q193" i="11"/>
  <c r="W187" i="2"/>
  <c r="N193" i="11"/>
  <c r="W210" i="2"/>
  <c r="H138" i="2"/>
  <c r="R193" i="11"/>
  <c r="W140" i="2"/>
  <c r="W193" i="2"/>
  <c r="H121" i="11" l="1"/>
  <c r="I121" i="11" s="1"/>
  <c r="J121" i="11" s="1"/>
  <c r="K121" i="11" s="1"/>
  <c r="L121" i="11" s="1"/>
  <c r="M121" i="11" s="1"/>
  <c r="N121" i="11" s="1"/>
  <c r="O121" i="11" s="1"/>
  <c r="P121" i="11" s="1"/>
  <c r="Q121" i="11" s="1"/>
  <c r="R121" i="11" s="1"/>
  <c r="S121" i="11" s="1"/>
  <c r="W138" i="2"/>
  <c r="K135" i="2"/>
  <c r="W216" i="2"/>
  <c r="W162" i="2"/>
  <c r="W199" i="2"/>
  <c r="W222" i="2"/>
  <c r="W161" i="2"/>
  <c r="L135" i="2" l="1"/>
  <c r="W170" i="2"/>
  <c r="M135" i="2" l="1"/>
  <c r="W176" i="2"/>
  <c r="N135" i="2" l="1"/>
  <c r="O135" i="2" l="1"/>
  <c r="P135" i="2" l="1"/>
  <c r="Q135" i="2" l="1"/>
  <c r="R135" i="2" l="1"/>
  <c r="S135" i="2" l="1"/>
  <c r="H112" i="2" l="1"/>
  <c r="I112" i="2" l="1"/>
  <c r="J112" i="2" l="1"/>
  <c r="K112" i="2" s="1"/>
  <c r="L112" i="2" s="1"/>
  <c r="M112" i="2" s="1"/>
  <c r="N112" i="2" s="1"/>
  <c r="O112" i="2" s="1"/>
  <c r="P112" i="2" s="1"/>
  <c r="Q112" i="2" s="1"/>
  <c r="R112" i="2" s="1"/>
  <c r="S112" i="2" s="1"/>
  <c r="H85" i="2" l="1"/>
  <c r="I85" i="2" s="1"/>
  <c r="J85" i="2" s="1"/>
  <c r="K85" i="2" s="1"/>
  <c r="L85" i="2" s="1"/>
  <c r="M85" i="2" s="1"/>
  <c r="N85" i="2" s="1"/>
  <c r="O85" i="2" s="1"/>
  <c r="P85" i="2" s="1"/>
  <c r="Q85" i="2" s="1"/>
  <c r="R85" i="2" s="1"/>
  <c r="S85" i="2" s="1"/>
  <c r="H59" i="2" s="1"/>
  <c r="I59" i="2" s="1"/>
  <c r="J59" i="2" s="1"/>
  <c r="K59" i="2" s="1"/>
  <c r="L59" i="2" s="1"/>
  <c r="M59" i="2" s="1"/>
  <c r="N59" i="2" s="1"/>
  <c r="O59" i="2" s="1"/>
  <c r="P59" i="2" s="1"/>
  <c r="Q59" i="2" s="1"/>
  <c r="R59" i="2" s="1"/>
  <c r="S59" i="2" s="1"/>
  <c r="I118" i="2" l="1"/>
  <c r="I124" i="2" s="1"/>
  <c r="I125" i="2" l="1"/>
  <c r="W125" i="2" l="1"/>
  <c r="I130" i="2"/>
  <c r="W119" i="2" l="1"/>
  <c r="H118" i="2"/>
  <c r="S148" i="2"/>
  <c r="S141" i="2"/>
  <c r="S147" i="2" s="1"/>
  <c r="W118" i="2" l="1"/>
  <c r="S153" i="2"/>
  <c r="H124" i="2"/>
  <c r="W124" i="2" l="1"/>
  <c r="H130" i="2"/>
  <c r="R141" i="2"/>
  <c r="R147" i="2" s="1"/>
  <c r="R153" i="2" s="1"/>
  <c r="W130" i="2" l="1"/>
  <c r="Q141" i="2"/>
  <c r="Q147" i="2" s="1"/>
  <c r="Q153" i="2" s="1"/>
  <c r="P141" i="2" l="1"/>
  <c r="P147" i="2" s="1"/>
  <c r="P153" i="2" s="1"/>
  <c r="O141" i="2" l="1"/>
  <c r="O147" i="2" s="1"/>
  <c r="O153" i="2" s="1"/>
  <c r="N141" i="2" l="1"/>
  <c r="N147" i="2" s="1"/>
  <c r="N153" i="2" s="1"/>
  <c r="M141" i="2" l="1"/>
  <c r="M147" i="2" s="1"/>
  <c r="M153" i="2" s="1"/>
  <c r="L141" i="2"/>
  <c r="L147" i="2" s="1"/>
  <c r="L153" i="2" s="1"/>
  <c r="K148" i="2" l="1"/>
  <c r="K141" i="2"/>
  <c r="K147" i="2" s="1"/>
  <c r="K153" i="2" l="1"/>
  <c r="J141" i="2" l="1"/>
  <c r="J147" i="2" s="1"/>
  <c r="J148" i="2" l="1"/>
  <c r="J153" i="2" s="1"/>
  <c r="W150" i="2"/>
  <c r="H148" i="2"/>
  <c r="W151" i="2"/>
  <c r="W148" i="2" l="1"/>
  <c r="I141" i="2" l="1"/>
  <c r="I147" i="2" s="1"/>
  <c r="I153" i="2" s="1"/>
  <c r="W154" i="2" l="1"/>
  <c r="W142" i="2"/>
  <c r="H141" i="2"/>
  <c r="W155" i="2" l="1"/>
  <c r="W141" i="2"/>
  <c r="H147" i="2"/>
  <c r="H153" i="2" l="1"/>
  <c r="W147" i="2"/>
  <c r="W153" i="2" l="1"/>
  <c r="FJ124" i="16" l="1"/>
  <c r="FK124" i="16"/>
  <c r="FI124" i="16"/>
  <c r="FL124" i="16" l="1"/>
  <c r="FH124" i="16" l="1"/>
  <c r="DQ171" i="16" l="1"/>
  <c r="DQ119" i="16" l="1"/>
  <c r="EW119" i="16" s="1"/>
  <c r="DQ190" i="16"/>
  <c r="FN119" i="16"/>
  <c r="DQ195" i="16" l="1"/>
  <c r="FM119" i="16"/>
  <c r="DQ124" i="16" l="1"/>
  <c r="EW124" i="16" s="1"/>
  <c r="DQ55" i="16"/>
  <c r="FM124" i="16"/>
  <c r="FN124" i="16"/>
  <c r="DP10" i="15"/>
  <c r="FP10" i="15" l="1"/>
  <c r="FA10" i="15"/>
  <c r="EX70" i="16" l="1"/>
  <c r="EU70" i="16" l="1"/>
  <c r="EW70" i="16"/>
  <c r="EV70" i="16"/>
  <c r="FL70" i="16" l="1"/>
  <c r="EB43" i="15"/>
  <c r="EB47" i="15" s="1"/>
  <c r="EB49" i="15" s="1"/>
  <c r="EA43" i="15"/>
  <c r="EA47" i="15" s="1"/>
  <c r="EA49" i="15" s="1"/>
  <c r="EQ39" i="15"/>
  <c r="FE39" i="15" l="1"/>
  <c r="FQ39" i="15"/>
  <c r="EA16" i="15"/>
  <c r="EA52" i="15"/>
  <c r="DZ43" i="15"/>
  <c r="EQ43" i="15" s="1"/>
  <c r="FD39" i="15"/>
  <c r="EO39" i="15"/>
  <c r="EB16" i="15"/>
  <c r="EB52" i="15"/>
  <c r="EA8" i="15" l="1"/>
  <c r="EA10" i="15" s="1"/>
  <c r="EB8" i="15"/>
  <c r="EB10" i="15" s="1"/>
  <c r="FE43" i="15"/>
  <c r="FQ43" i="15"/>
  <c r="DZ47" i="15"/>
  <c r="EQ47" i="15" s="1"/>
  <c r="FD43" i="15"/>
  <c r="EO43" i="15"/>
  <c r="FE47" i="15" l="1"/>
  <c r="FQ47" i="15"/>
  <c r="DZ49" i="15"/>
  <c r="EQ49" i="15" s="1"/>
  <c r="FD47" i="15"/>
  <c r="EO47" i="15"/>
  <c r="FE49" i="15" l="1"/>
  <c r="FQ49" i="15"/>
  <c r="DZ16" i="15"/>
  <c r="DZ8" i="15" s="1"/>
  <c r="DZ52" i="15"/>
  <c r="EQ52" i="15" s="1"/>
  <c r="FD49" i="15"/>
  <c r="EO49" i="15"/>
  <c r="EQ8" i="15" l="1"/>
  <c r="EQ16" i="15"/>
  <c r="FE16" i="15"/>
  <c r="FQ16" i="15"/>
  <c r="FE52" i="15"/>
  <c r="FQ52" i="15"/>
  <c r="FD52" i="15"/>
  <c r="EO52" i="15"/>
  <c r="FD16" i="15"/>
  <c r="EO16" i="15"/>
  <c r="FE8" i="15" l="1"/>
  <c r="FQ8" i="15"/>
  <c r="DZ10" i="15"/>
  <c r="FD8" i="15"/>
  <c r="EO8" i="15"/>
  <c r="EO10" i="15" l="1"/>
  <c r="EQ10" i="15"/>
  <c r="FE10" i="15"/>
  <c r="FQ10" i="15"/>
  <c r="FD10" i="15"/>
  <c r="BM62" i="15" l="1"/>
  <c r="FK61" i="15"/>
  <c r="BM63" i="15" l="1"/>
  <c r="FK62" i="15"/>
  <c r="BM65" i="15" l="1"/>
  <c r="FK63" i="15"/>
  <c r="BM17" i="15" l="1"/>
  <c r="BM8" i="15" s="1"/>
  <c r="BM68" i="15"/>
  <c r="FK68" i="15" s="1"/>
  <c r="FK65" i="15"/>
  <c r="FK17" i="15" l="1"/>
  <c r="BM10" i="15" l="1"/>
  <c r="FK10" i="15" s="1"/>
  <c r="FK8" i="15"/>
</calcChain>
</file>

<file path=xl/sharedStrings.xml><?xml version="1.0" encoding="utf-8"?>
<sst xmlns="http://schemas.openxmlformats.org/spreadsheetml/2006/main" count="1202" uniqueCount="229">
  <si>
    <t>OBJETIVO DO FUNDO</t>
  </si>
  <si>
    <t>POLÍTICA DE INVESTIMENTOS</t>
  </si>
  <si>
    <t>INFORMAÇÕES GERAIS</t>
  </si>
  <si>
    <t>Início das atividades:</t>
  </si>
  <si>
    <t>Ofertas concluídas</t>
  </si>
  <si>
    <t>Receita Imobiliária</t>
  </si>
  <si>
    <t>Renda Imobiliária</t>
  </si>
  <si>
    <t>Lucro Operações</t>
  </si>
  <si>
    <t>Receita Financeira</t>
  </si>
  <si>
    <t>Renda Fixa</t>
  </si>
  <si>
    <t>CRI</t>
  </si>
  <si>
    <t>LCI</t>
  </si>
  <si>
    <t>Total de Receitas</t>
  </si>
  <si>
    <t>Total de Despesas</t>
  </si>
  <si>
    <t>Resultado</t>
  </si>
  <si>
    <t>Rendimento</t>
  </si>
  <si>
    <t>Quantidade de Cotas</t>
  </si>
  <si>
    <t>Resultado / Cota</t>
  </si>
  <si>
    <t>Rendimento / Cota</t>
  </si>
  <si>
    <t>Hedge Brasil Shopping 2018</t>
  </si>
  <si>
    <t>Hedge Brasil Shopping 2019</t>
  </si>
  <si>
    <t>Despesas totais</t>
  </si>
  <si>
    <t>Benfeitorias</t>
  </si>
  <si>
    <t>Fluxo de Caixa (100% dos Ativos)</t>
  </si>
  <si>
    <t>Vacância (% ABL)</t>
  </si>
  <si>
    <t>Mooca Plaza Shopping</t>
  </si>
  <si>
    <t>São Bernardo Plaza Shopping</t>
  </si>
  <si>
    <t>Shopping Center Penha</t>
  </si>
  <si>
    <t>Tivoli Shopping Center</t>
  </si>
  <si>
    <t>Goiabeiras Shopping Center</t>
  </si>
  <si>
    <t>I Fashion Outlet Novo Hamburgo</t>
  </si>
  <si>
    <t>Santana Parque Shopping</t>
  </si>
  <si>
    <t>Total</t>
  </si>
  <si>
    <t>ABL Total</t>
  </si>
  <si>
    <t>Cidade</t>
  </si>
  <si>
    <t>Participação HGBS</t>
  </si>
  <si>
    <t>Shopping Praça da Moça</t>
  </si>
  <si>
    <t>São Paulo - SP</t>
  </si>
  <si>
    <t>Santa Bárbara D'Oeste - SP</t>
  </si>
  <si>
    <t>Cuiabá - MT</t>
  </si>
  <si>
    <t>Campinas - SP</t>
  </si>
  <si>
    <t>Diadema - SP</t>
  </si>
  <si>
    <t>Rio de Janeiro - RJ</t>
  </si>
  <si>
    <t>AD Shopping</t>
  </si>
  <si>
    <t>Esta planilha foi elaborada pela Hedge Investments Real Estate Gestão de Recursos Ltda. (“Hedge”) com base em informações pertencentes à Hedge e outras informações disponíveis ao público. A Hedge não faz qualquer representação ou garantia, expressa ou implícita, quanto à exatidão, plenitude e confiabilidade das informações, estimativas ou projeções quanto a eventos que possam ocorrer no futuro (incluindo projeções de receita, despesa, lucro líquido e desempenho) contidas nesta planilha. Caso qualquer estimativa ou projeção seja apresentada, não há garantia de que quaisquer dessas serão alcançadas. Os resultados reais podem variar das projeções e tais variações podem ser significativas. Nada aqui contido é, ou deve ser entendido como, uma promessa ou representação do passado ou do futuro. A Hedge se exonera, expressamente, de toda e qualquer responsabilidade relacionada ou resultante da utilização desta planilha. Esta planilha foi preparada exclusivamente para fins informativos e não deve ser interpretada como uma solicitação ou uma oferta de compra ou venda de quaisquer valores mobiliários ou instrumentos financeiros relacionados. A Hedge não interpreta o conteúdo desta planilha como consultoria jurídica, contábil, fiscal ou de investimento ou como uma recomendação. Esta planilha não pretende ser exaustiva ou conter todas as informações que a Hedge possa exigir. Nenhum investimento, desinvestimento ou outras ações ou decisões financeiras devem se basear apenas nas informações contidas nesta planilha. Este material não pode ser copiado, reproduzido, distribuído ou transmitido a outras partes, a qualquer tempo, sem o consentimento prévio e por escrito da Hedge.</t>
  </si>
  <si>
    <t>Novembro de 2006</t>
  </si>
  <si>
    <t>Hedge Investments Distribuidora de Títulos e Valores Mobiliários Ltda.</t>
  </si>
  <si>
    <t>Adminstradora:</t>
  </si>
  <si>
    <t>Gestora:</t>
  </si>
  <si>
    <t>Hedge Investments Real Estate Gestão de Recursos ltda.</t>
  </si>
  <si>
    <t>Taxa de Adminstração:</t>
  </si>
  <si>
    <t>0,60% ao ano sobre o valor de mercado das Cotas</t>
  </si>
  <si>
    <t>Taxa de Performance:</t>
  </si>
  <si>
    <t>Não há</t>
  </si>
  <si>
    <t>Tipo Anbima:</t>
  </si>
  <si>
    <t>FII Renda Gestão Ativa - Shoppings</t>
  </si>
  <si>
    <t>Prazo:</t>
  </si>
  <si>
    <t>Indeterminado</t>
  </si>
  <si>
    <t>Público alvo:</t>
  </si>
  <si>
    <t>Investidores em geral</t>
  </si>
  <si>
    <t>ABL Própria</t>
  </si>
  <si>
    <t>Hedge Brasil Shopping Fundo de Investimento Imobiliário - HGBS11</t>
  </si>
  <si>
    <t>Ticker</t>
  </si>
  <si>
    <t>Veículo</t>
  </si>
  <si>
    <t>Imóvel</t>
  </si>
  <si>
    <t>FII</t>
  </si>
  <si>
    <t>Cotas detidas pelo HGBS</t>
  </si>
  <si>
    <t>Cotas Emitidas pelo Fundo</t>
  </si>
  <si>
    <t>% do Fundo no Imóvel</t>
  </si>
  <si>
    <t>% Indireto do HGBS</t>
  </si>
  <si>
    <t>Investimentos via cotas de FII</t>
  </si>
  <si>
    <t>FVPQ11</t>
  </si>
  <si>
    <t>Renda Imobiliária HGBS 2019</t>
  </si>
  <si>
    <t>Receita de Imóveis</t>
  </si>
  <si>
    <t>Shopping São Bernardo</t>
  </si>
  <si>
    <t>Receita de FIIs</t>
  </si>
  <si>
    <t>Via Parque Shopping</t>
  </si>
  <si>
    <t>Glossário</t>
  </si>
  <si>
    <t>ABL Total (m²)</t>
  </si>
  <si>
    <t>Vendas Totais (R$)</t>
  </si>
  <si>
    <t>SSS (%)</t>
  </si>
  <si>
    <t>Inadimplência Líquida 12 meses</t>
  </si>
  <si>
    <t>Parque D. Pedro Shopping</t>
  </si>
  <si>
    <t>Floripa Shopping</t>
  </si>
  <si>
    <t>Shopping West Plaza</t>
  </si>
  <si>
    <t>WPLZ11</t>
  </si>
  <si>
    <t>FLRP11</t>
  </si>
  <si>
    <t>Florianópolis - SC</t>
  </si>
  <si>
    <t>Rendimento HGBS11</t>
  </si>
  <si>
    <t>Suzano Shopping</t>
  </si>
  <si>
    <t>Aluguel mínimo</t>
  </si>
  <si>
    <t>Aluguel percentual</t>
  </si>
  <si>
    <t>Outras receitas</t>
  </si>
  <si>
    <t>Receitas totais</t>
  </si>
  <si>
    <t>Encargos de lojas vagas e contratuais</t>
  </si>
  <si>
    <t>Outras despesas</t>
  </si>
  <si>
    <t>Resultado estacionamento</t>
  </si>
  <si>
    <t>Resultado não operacional</t>
  </si>
  <si>
    <t xml:space="preserve">Resultado total </t>
  </si>
  <si>
    <t>Imóvel + FII</t>
  </si>
  <si>
    <t>ABCP11</t>
  </si>
  <si>
    <t>Shopping Villa Lobos</t>
  </si>
  <si>
    <t>Shopping Jardim Sul</t>
  </si>
  <si>
    <t>Grand Plaza Shopping</t>
  </si>
  <si>
    <t>Portfólio Atual</t>
  </si>
  <si>
    <t>Administrador</t>
  </si>
  <si>
    <t>Santo André - SP</t>
  </si>
  <si>
    <t>Renda Imobiliária HGBS 2020</t>
  </si>
  <si>
    <t>Shopping Grand Plaza</t>
  </si>
  <si>
    <t>Hedge Brasil Shopping 2020</t>
  </si>
  <si>
    <t>Hedge Brasil Shopping 2017</t>
  </si>
  <si>
    <t>CRI (Conversíveis)</t>
  </si>
  <si>
    <t>CRI (não conversíveis)</t>
  </si>
  <si>
    <t>Hedge Brasil Shopping 2016</t>
  </si>
  <si>
    <t>Hedge Brasil Shopping 2015</t>
  </si>
  <si>
    <t>Franca Shopping</t>
  </si>
  <si>
    <t>Franca - SP</t>
  </si>
  <si>
    <t>Hedge Brasil Shopping 2021</t>
  </si>
  <si>
    <t>Imóveis</t>
  </si>
  <si>
    <t>FIIs Estratégicos - Rendimento</t>
  </si>
  <si>
    <t>FIIs Líquidos - Rendimento</t>
  </si>
  <si>
    <t>Despesas do Fundo</t>
  </si>
  <si>
    <t>Resultado Operacional</t>
  </si>
  <si>
    <t>FIIs Estratégicos - Ganho de Capital</t>
  </si>
  <si>
    <t>FIIs Líquidos - Ganho de Capital</t>
  </si>
  <si>
    <t>IR Ganho FIIs</t>
  </si>
  <si>
    <t>Resultado Final</t>
  </si>
  <si>
    <t>Renda Imobiliária HGBS 2021</t>
  </si>
  <si>
    <t>SYN</t>
  </si>
  <si>
    <t>Fluxo de veículos</t>
  </si>
  <si>
    <t>Hedge Brasil Shopping 2022</t>
  </si>
  <si>
    <t>Renda Imobiliária HGBS 2022</t>
  </si>
  <si>
    <t>Data da avaliação</t>
  </si>
  <si>
    <t>Valor justo (100%)</t>
  </si>
  <si>
    <t>Participação</t>
  </si>
  <si>
    <t>Valor justo (próprio)</t>
  </si>
  <si>
    <t>n.a.</t>
  </si>
  <si>
    <t>Soul Malls</t>
  </si>
  <si>
    <t>Plena Malls</t>
  </si>
  <si>
    <t>Hedge Brasil Shopping 2023</t>
  </si>
  <si>
    <t>Renda Imobiliária HGBS 2023</t>
  </si>
  <si>
    <t>Despesas operacionais</t>
  </si>
  <si>
    <t>Despesas financeiras</t>
  </si>
  <si>
    <t>Rendimento Recibos</t>
  </si>
  <si>
    <t>Palmas - TO</t>
  </si>
  <si>
    <t>ALLOS</t>
  </si>
  <si>
    <t>Quantidade de cotas</t>
  </si>
  <si>
    <t>Boulevard Shopping Bauru</t>
  </si>
  <si>
    <t>Bauru - SP</t>
  </si>
  <si>
    <t>Capim Dourado Shopping</t>
  </si>
  <si>
    <t>Partage</t>
  </si>
  <si>
    <t>PRINCIPAIS INFORMAÇÕES</t>
  </si>
  <si>
    <t>HGBS</t>
  </si>
  <si>
    <t>Indicadores Operacionais (100% dos Shoppings)</t>
  </si>
  <si>
    <t>Vendas / m² (R$)</t>
  </si>
  <si>
    <t>Floripa Shopping (via FLRP11)</t>
  </si>
  <si>
    <t>Shopping Parque Dom Pedro (via HPDP11)</t>
  </si>
  <si>
    <t>Floripa Shopping (via FLRP11)¹</t>
  </si>
  <si>
    <t>NOI Próprio</t>
  </si>
  <si>
    <t>NOI / m²</t>
  </si>
  <si>
    <t>HGBS¹</t>
  </si>
  <si>
    <t>¹ Não considera a ABL de lajes corporativas</t>
  </si>
  <si>
    <t>Valor de Mercado</t>
  </si>
  <si>
    <t>Quantidade de Cotistas</t>
  </si>
  <si>
    <t>Hedge Brasil Shopping 2024</t>
  </si>
  <si>
    <t>Renda Imobiliária HGBS 2024</t>
  </si>
  <si>
    <t>Cota patrimonial (fechamento do mês)</t>
  </si>
  <si>
    <t>Cota de mercado (fechamento do mês)</t>
  </si>
  <si>
    <t>Rendimento mensal</t>
  </si>
  <si>
    <t>ADTV mensal</t>
  </si>
  <si>
    <t>1T23</t>
  </si>
  <si>
    <t>2T23</t>
  </si>
  <si>
    <t>3T23</t>
  </si>
  <si>
    <t>4T23</t>
  </si>
  <si>
    <t>1T24</t>
  </si>
  <si>
    <t>Part %</t>
  </si>
  <si>
    <t>NOI  - 100% de cada ativo</t>
  </si>
  <si>
    <t>¹ A participação indireta via JRDM11 e FLRP11 só passou a ser considerada para o cálculo dos indicadores operacionais quando os FIIs tiveram a gestão transferida para a Hedge.</t>
  </si>
  <si>
    <t>ABL Própria (m²)</t>
  </si>
  <si>
    <t>2T24</t>
  </si>
  <si>
    <t>Rating:</t>
  </si>
  <si>
    <t>brAA+ atribuído pela S&amp;P Global Ratings Brasil</t>
  </si>
  <si>
    <t>WE9</t>
  </si>
  <si>
    <t>Shopping Jaraguá Araraquara</t>
  </si>
  <si>
    <t>Araraquara -SP</t>
  </si>
  <si>
    <t>Hedge Brasil Shopping 2025</t>
  </si>
  <si>
    <t>Renda Imobiliária HGBS 2025</t>
  </si>
  <si>
    <t>3T24</t>
  </si>
  <si>
    <t>4T24</t>
  </si>
  <si>
    <t>Alqia</t>
  </si>
  <si>
    <t>Aluguel quiosques/mídia/eventos</t>
  </si>
  <si>
    <t>Resultado sem estacionamento</t>
  </si>
  <si>
    <t xml:space="preserve">Resultado operacional (NOI) </t>
  </si>
  <si>
    <t>1T25</t>
  </si>
  <si>
    <t>Shopping Shopping Praça da Moça</t>
  </si>
  <si>
    <t>Franca Shopping Shopping</t>
  </si>
  <si>
    <t>São Bernardo do Campo - SP</t>
  </si>
  <si>
    <t>2T25</t>
  </si>
  <si>
    <t>Via Parque Shopping (via FVPQ11)</t>
  </si>
  <si>
    <t>Via Parque Shopping (via FVPQ11)¹</t>
  </si>
  <si>
    <t>Shopping Jardim Sul¹</t>
  </si>
  <si>
    <t>Partage Santana Shopping</t>
  </si>
  <si>
    <t>3T25</t>
  </si>
  <si>
    <t>ParkShopping São Caetano</t>
  </si>
  <si>
    <t>São Caetano - SP</t>
  </si>
  <si>
    <t>Multiplan</t>
  </si>
  <si>
    <t>4T25</t>
  </si>
  <si>
    <t>WE9 + Hedge</t>
  </si>
  <si>
    <t>Jaraguá Araraquara</t>
  </si>
  <si>
    <t>Renda Imobiliária HGBS 2026</t>
  </si>
  <si>
    <t>Hedge Brasil Shopping 2026</t>
  </si>
  <si>
    <t>Floripa (ajuste escritórios)</t>
  </si>
  <si>
    <t>HEDGE FLORIPA SHOPPING FII</t>
  </si>
  <si>
    <t>SHOPPING WEST PLAZA FII</t>
  </si>
  <si>
    <t xml:space="preserve"> VIA PARQUE SHOPPING FII</t>
  </si>
  <si>
    <t>HEDGE SHOPPING PARQUE DOM PEDRO FII</t>
  </si>
  <si>
    <t>GRAND PLAZA SHOPPING FII</t>
  </si>
  <si>
    <t>FII PARQUE DOM PEDRO SHOPPING CENTER</t>
  </si>
  <si>
    <t>PQDP11*</t>
  </si>
  <si>
    <t>* Considera os recibos da Emissão de cotas</t>
  </si>
  <si>
    <t>Ancar Ivanhoe</t>
  </si>
  <si>
    <t>Onze emissões de cotas realizadas</t>
  </si>
  <si>
    <t>HPDP11</t>
  </si>
  <si>
    <t>Ancar + Hedge</t>
  </si>
  <si>
    <t>1T26</t>
  </si>
  <si>
    <t>Data base: 05/2026</t>
  </si>
  <si>
    <t>Patrimônio Líquido</t>
  </si>
  <si>
    <t>2T26</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</si>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</sst>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0">
    <numFmt numFmtId="6" formatCode="&quot;R$&quot;\ #,##0;[Red]\-&quot;R$&quot;\ #,##0"/>
    <numFmt numFmtId="8" formatCode="&quot;R$&quot;\ #,##0.00;[Red]\-&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quot;R$&quot;#,##0.00;[Red]\-&quot;R$&quot;#,##0.00"/>
    <numFmt numFmtId="167" formatCode="_-&quot;R$&quot;* #,##0_-;\-&quot;R$&quot;* #,##0_-;_-&quot;R$&quot;* &quot;-&quot;_-;_-@_-"/>
    <numFmt numFmtId="168" formatCode="_-&quot;R$&quot;* #,##0.00_-;\-&quot;R$&quot;* #,##0.00_-;_-&quot;R$&quot;* &quot;-&quot;??_-;_-@_-"/>
    <numFmt numFmtId="169" formatCode="dd\ mmm\ yy"/>
    <numFmt numFmtId="170" formatCode="_(* #,##0.00_);_(* \(#,##0.00\);_(* &quot;-&quot;??_);_(@_)"/>
    <numFmt numFmtId="171" formatCode="#,##0.00_ ;\-#,##0.00\ "/>
    <numFmt numFmtId="172" formatCode="mmm\-yy"/>
    <numFmt numFmtId="173" formatCode="#,##0_ ;\-#,##0\ "/>
    <numFmt numFmtId="174" formatCode="_(* #,##0_);_(* \(#,##0\);_(* &quot;-&quot;??_);_(@_)"/>
    <numFmt numFmtId="175" formatCode="0.0%"/>
    <numFmt numFmtId="176" formatCode="_([$€-2]* #,##0.00_);_([$€-2]* \(#,##0.00\);_([$€-2]* &quot;-&quot;??_)"/>
    <numFmt numFmtId="177" formatCode="_(&quot;$&quot;* #,##0.00_);_(&quot;$&quot;* \(#,##0.00\);_(&quot;$&quot;* &quot;-&quot;??_);_(@_)"/>
    <numFmt numFmtId="178" formatCode="General_)"/>
    <numFmt numFmtId="179" formatCode="#,#00"/>
    <numFmt numFmtId="180" formatCode="%#,#00"/>
    <numFmt numFmtId="181" formatCode="#.##000"/>
    <numFmt numFmtId="182" formatCode="#\ ###\ ###\ ##0\ "/>
    <numFmt numFmtId="183" formatCode="#,"/>
    <numFmt numFmtId="184" formatCode="_(&quot;R$ &quot;* #,##0.00_);_(&quot;R$ &quot;* \(#,##0.00\);_(&quot;R$ &quot;* &quot;-&quot;??_);_(@_)"/>
    <numFmt numFmtId="185" formatCode="#,##0.0_);\(#,##0.0\);#,##0.0_);@_)"/>
    <numFmt numFmtId="186" formatCode="0.0"/>
    <numFmt numFmtId="187" formatCode="[$-416]mmm\-yy;@"/>
    <numFmt numFmtId="188" formatCode="#,##0.0"/>
    <numFmt numFmtId="189" formatCode="_-* #,##0.00\ _$_-;\-* #,##0.00\ _$_-;_-* &quot;-&quot;??\ _$_-;_-@_-"/>
    <numFmt numFmtId="190" formatCode="&quot;N$&quot;#,##0_);\(&quot;N$&quot;#,##0\)"/>
    <numFmt numFmtId="191" formatCode="0.0000000"/>
    <numFmt numFmtId="192" formatCode="&quot;$&quot;#,##0_);\(&quot;$&quot;#,##0\)"/>
    <numFmt numFmtId="193" formatCode="&quot;$&quot;#,##0.00_);\(&quot;$&quot;#,##0.00\)"/>
    <numFmt numFmtId="194" formatCode="_(&quot;$&quot;* #,##0_);_(&quot;$&quot;* \(#,##0\);_(&quot;$&quot;* &quot;-&quot;_);_(@_)"/>
    <numFmt numFmtId="195" formatCode="mmm"/>
    <numFmt numFmtId="196" formatCode="_(* #,##0.0_);_(* \(#,##0.0\);_(* &quot;-&quot;??_);_(@_)"/>
    <numFmt numFmtId="197" formatCode="_(* #,##0.00_);_(* \(#,##0.00\);_(* \-??_);_(@_)"/>
    <numFmt numFmtId="198" formatCode="_-* #,##0.00_-;\-* #,##0.00_-;_-* \-??_-;_-@_-"/>
    <numFmt numFmtId="199" formatCode="#,##0.0\ ;\(#,##0.0\)"/>
    <numFmt numFmtId="200" formatCode="&quot;$&quot;#,##0.00_%_);\(&quot;$&quot;#,##0.00\)_%;&quot;$&quot;#,##0.00_%_);@_%_)"/>
    <numFmt numFmtId="201" formatCode="0.0\x_)_);&quot;NM&quot;_x_)_);0.0\x_)_);@_%_)"/>
    <numFmt numFmtId="202" formatCode="&quot;R$ &quot;#,##0.00_%_);\(&quot;R$ &quot;#,##0.00\)_%;&quot;R$ &quot;#,##0.00_%_);@_%_)"/>
    <numFmt numFmtId="203" formatCode="&quot;$&quot;#,##0.0_);\(&quot;$&quot;#,##0.0\)"/>
    <numFmt numFmtId="204" formatCode="&quot;$&quot;#,##0.000_);\(&quot;$&quot;#,##0.000\)"/>
    <numFmt numFmtId="205" formatCode="&quot;$&quot;#,##0.0000_);\(&quot;$&quot;#,##0.0000\)"/>
    <numFmt numFmtId="206" formatCode="&quot;$&quot;#,##0;\-&quot;$&quot;#,##0"/>
    <numFmt numFmtId="207" formatCode="&quot;$&quot;#,##0\ ;\(&quot;$&quot;#,##0\)"/>
    <numFmt numFmtId="208" formatCode="0.00000000000%"/>
    <numFmt numFmtId="209" formatCode="0.0_)\%;\(0.0\)\%;0.0_)\%;@_)_%"/>
    <numFmt numFmtId="210" formatCode="#,##0.0_)_%;\(#,##0.0\)_%;0.0_)_%;@_)_%"/>
    <numFmt numFmtId="211" formatCode="#,##0.0_);\(#,##0.0\)"/>
    <numFmt numFmtId="212" formatCode="&quot;$&quot;_(#,##0.00_);&quot;$&quot;\(#,##0.00\);&quot;$&quot;_(0.00_);@_)"/>
    <numFmt numFmtId="213" formatCode="&quot;$&quot;_(#,##0.00_);&quot;$&quot;\(#,##0.00\)"/>
    <numFmt numFmtId="214" formatCode="&quot;R$ &quot;_(#,##0.00_);&quot;R$ &quot;\(#,##0.00\)"/>
    <numFmt numFmtId="215" formatCode="&quot;R$ &quot;_(#,##0.00_);&quot;R$ &quot;\(#,##0.00\);&quot;R$ &quot;_(0.00_);@_)"/>
    <numFmt numFmtId="216" formatCode="_-&quot;R$ &quot;* #,##0.00_-;\-&quot;R$ &quot;* #,##0.00_-;_-&quot;R$ &quot;* &quot;-&quot;??_-;_-@_-"/>
    <numFmt numFmtId="217" formatCode="_-&quot;$&quot;* #,##0.00_-;\-&quot;$&quot;* #,##0.00_-;_-&quot;$&quot;* &quot;-&quot;??_-;_-@_-"/>
    <numFmt numFmtId="218" formatCode="_(* #,##0.000000_);_(* \(#,##0.000000\);_(* &quot;-&quot;??????_);_(@_)"/>
    <numFmt numFmtId="219" formatCode="#,##0.0_%_);\(#,##0.0\)_%;#,##0.0_%_);@_%_)"/>
    <numFmt numFmtId="220" formatCode="&quot;R$ &quot;#,##0.00_);\(&quot;R$ &quot;#,##0.00\)"/>
    <numFmt numFmtId="221" formatCode="&quot;$&quot;#,##0.00;\-&quot;$&quot;#,##0.00"/>
    <numFmt numFmtId="222" formatCode="#,##0.00_);\(#,##0.00\);0.00_);@_)"/>
    <numFmt numFmtId="223" formatCode="&quot;R$ &quot;#,##0.00_);[Red]\(&quot;R$ &quot;#,##0.00\)"/>
    <numFmt numFmtId="224" formatCode="&quot;$&quot;#,##0.00;[Red]\-&quot;$&quot;#,##0.00"/>
    <numFmt numFmtId="225" formatCode="\€_(#,##0.00_);\€\(#,##0.00\);\€_(0.00_);@_)"/>
    <numFmt numFmtId="226" formatCode="_(&quot;R$ &quot;* #,##0_);_(&quot;R$ &quot;* \(#,##0\);_(&quot;R$ &quot;* &quot;-&quot;_);_(@_)"/>
    <numFmt numFmtId="227" formatCode="_-&quot;$&quot;* #,##0_-;\-&quot;$&quot;* #,##0_-;_-&quot;$&quot;* &quot;-&quot;_-;_-@_-"/>
    <numFmt numFmtId="228" formatCode="#,##0_)\x;\(#,##0\)\x;0_)\x;@_)_x"/>
    <numFmt numFmtId="229" formatCode="#,##0.0_)\x;\(#,##0.0\)\x"/>
    <numFmt numFmtId="230" formatCode="0.0%_);\(0.0%\);0.0%_);@_%_)"/>
    <numFmt numFmtId="231" formatCode="#,##0_%_);\(#,##0\)_%;#,##0_%_);@_%_)"/>
    <numFmt numFmtId="232" formatCode="&quot;R$ &quot;#,##0_);\(&quot;R$ &quot;#,##0\)"/>
    <numFmt numFmtId="233" formatCode="#,##0.0_)\x;\(#,##0.0\)\x;0.0_)\x;@_)_x"/>
    <numFmt numFmtId="234" formatCode="#,##0_)_x;\(#,##0\)_x;0_)_x;@_)_x"/>
    <numFmt numFmtId="235" formatCode="#,##0.0_)_x;\(#,##0.0\)_x"/>
    <numFmt numFmtId="236" formatCode="#,##0.00_%_);\(#,##0.00\)_%;#,##0.00_%_);@_%_)"/>
    <numFmt numFmtId="237" formatCode="&quot;R$ &quot;#,##0;[Red]\-&quot;R$ &quot;#,##0"/>
    <numFmt numFmtId="238" formatCode="_(&quot;$&quot;* #,##0_);_(&quot;$&quot;* \(#,##0\);_(&quot;$&quot;* &quot;-&quot;???_);_(@_)"/>
    <numFmt numFmtId="239" formatCode="_(&quot;R$ &quot;* #,##0_);_(&quot;R$ &quot;* \(#,##0\);_(&quot;R$ &quot;* &quot;-&quot;???_);_(@_)"/>
    <numFmt numFmtId="240" formatCode="&quot;$&quot;#,##0;[Red]\-&quot;$&quot;#,##0"/>
    <numFmt numFmtId="241" formatCode="0.0_)\%;\(0.0\)\%"/>
    <numFmt numFmtId="242" formatCode="&quot;$&quot;#,##0.0_%_);\(&quot;$&quot;#,##0.0\)_%;&quot;$&quot;#,##0.0_%_);@_%_)"/>
    <numFmt numFmtId="243" formatCode="&quot;R$ &quot;#,##0.0_%_);\(&quot;R$ &quot;#,##0.0\)_%;&quot;R$ &quot;#,##0.0_%_);@_%_)"/>
    <numFmt numFmtId="244" formatCode="#,##0.0_)_%;\(#,##0.0\)_%"/>
    <numFmt numFmtId="245" formatCode="#\ ###\ ##0"/>
    <numFmt numFmtId="246" formatCode="#,##0.000_);\(#,##0.000\)"/>
    <numFmt numFmtId="247" formatCode="#,##0.0000_);\(#,##0.0000\)"/>
    <numFmt numFmtId="248" formatCode="#,##0.0_);[Red]\(#,##0.0\)"/>
    <numFmt numFmtId="249" formatCode="&quot;$&quot;#,##0.000_);[Red]\(&quot;$&quot;#,##0.000\)"/>
    <numFmt numFmtId="250" formatCode="#,##0.0000_);[Red]\(#,##0.0000\)"/>
    <numFmt numFmtId="251" formatCode="_-&quot;£&quot;* #,##0.00_-;\-&quot;£&quot;* #,##0.00_-;_-&quot;£&quot;* &quot;-&quot;??_-;_-@_-"/>
    <numFmt numFmtId="252" formatCode="&quot;  &quot;General&quot;  &quot;"/>
    <numFmt numFmtId="253" formatCode="_(* #,##0.0000000_);_(* \(#,##0.0000000\);_(* &quot;-&quot;?????_);_(@_)"/>
    <numFmt numFmtId="254" formatCode="#,##0_);[Red]\(#,##0\);&quot;-&quot;_)"/>
    <numFmt numFmtId="255" formatCode="#,##0.00_);[Red]\(#,##0.00\);&quot;-&quot;_)"/>
    <numFmt numFmtId="256" formatCode="dd\ mmm\ yyyy"/>
    <numFmt numFmtId="257" formatCode="0.00_)%;[Red]\(0.00\)%;&quot;-&quot;_)\%"/>
    <numFmt numFmtId="258" formatCode="#,##0_%_);\(#,##0\)_%;**;@_%_)"/>
    <numFmt numFmtId="259" formatCode="_-* #,##0.00\ _P_t_s_-;\-* #,##0.00\ _P_t_s_-;_-* &quot;-&quot;??\ _P_t_s_-;_-@_-"/>
    <numFmt numFmtId="260" formatCode="&quot;R$ thousands&quot;#,##0.0;[Red]\(&quot;R$ thousands&quot;#,##0.0\)"/>
    <numFmt numFmtId="261" formatCode="&quot;R$ thousands&quot;#,##0.00;[Red]\(&quot;R$ thousands&quot;#,##0.00\)"/>
    <numFmt numFmtId="262" formatCode="&quot;$&quot;#,##0_%_);\(&quot;$&quot;#,##0\)_%;&quot;$&quot;#,##0_%_);@_%_)"/>
    <numFmt numFmtId="263" formatCode="0.00000"/>
    <numFmt numFmtId="264" formatCode="mmm\-d\-yy"/>
    <numFmt numFmtId="265" formatCode="mmm\-d\-yyyy"/>
    <numFmt numFmtId="266" formatCode="0.00000_);\(0.00000\)"/>
    <numFmt numFmtId="267" formatCode="m/d/yy_%_)"/>
    <numFmt numFmtId="268" formatCode="_(* #,##0.000000_);_(* \(#,##0.000000\);_(* &quot;-&quot;?????_);_(@_)"/>
    <numFmt numFmtId="269" formatCode="_-* #,##0.00\ _D_M_-;\-* #,##0.00\ _D_M_-;_-* &quot;-&quot;??\ _D_M_-;_-@_-"/>
    <numFmt numFmtId="270" formatCode="0_%_);\(0\)_%;0_%_);@_%_)"/>
    <numFmt numFmtId="271" formatCode="_(* #,##0.0_%_);_(* \(#,##0.0_%\);_(* &quot; - &quot;_%_);_(@_)"/>
    <numFmt numFmtId="272" formatCode="_(* #,##0.0%_);_(* \(#,##0.0%\);_(* &quot; - &quot;\%_);_(@_)"/>
    <numFmt numFmtId="273" formatCode="_(* #,##0_);_(* \(#,##0\);_(* &quot; - &quot;_);_(@_)"/>
    <numFmt numFmtId="274" formatCode="_(* #,##0.0_);_(* \(#,##0.0\);_(* &quot; - &quot;_);_(@_)"/>
    <numFmt numFmtId="275" formatCode="_(* #,##0.00_);_(* \(#,##0.00\);_(* &quot; - &quot;_);_(@_)"/>
    <numFmt numFmtId="276" formatCode="_(* #,##0.000_);_(* \(#,##0.000\);_(* &quot; - &quot;_);_(@_)"/>
    <numFmt numFmtId="277" formatCode="#,##0;\(#,##0\);&quot;-&quot;"/>
    <numFmt numFmtId="278" formatCode="###0_);\(###0\)"/>
    <numFmt numFmtId="279" formatCode="0.0\%_);\(0.0\%\);0.0\%_);@_%_)"/>
    <numFmt numFmtId="280" formatCode="_-&quot;£&quot;* #,##0_-;\-&quot;£&quot;* #,##0_-;_-&quot;£&quot;* &quot;-&quot;_-;_-@_-"/>
    <numFmt numFmtId="281" formatCode="_(&quot;$&quot;* #,##0.000_);_(&quot;$&quot;* \(#,##0.000\);_(&quot;$&quot;* &quot;-&quot;??_);_(@_)"/>
    <numFmt numFmtId="282" formatCode="_(&quot;$&quot;* #,##0.0000_);_(&quot;$&quot;* \(#,##0.0000\);_(&quot;$&quot;* &quot;-&quot;??_);_(@_)"/>
    <numFmt numFmtId="283" formatCode="_(&quot;$&quot;* #,##0.00000_);_(&quot;$&quot;* \(#,##0.00000\);_(&quot;$&quot;* &quot;-&quot;??_);_(@_)"/>
    <numFmt numFmtId="284" formatCode="_(&quot;$&quot;* #,##0.000000_);_(&quot;$&quot;* \(#,##0.000000\);_(&quot;$&quot;* &quot;-&quot;??_);_(@_)"/>
    <numFmt numFmtId="285" formatCode="#,##0.000%_);[Red]\(#,##0.000%\)"/>
    <numFmt numFmtId="286" formatCode="#,##0.000_);[Red]\(#,##0.000\)"/>
    <numFmt numFmtId="287" formatCode="#,##0\ \ \ ;\(#,##0\)\ \ "/>
    <numFmt numFmtId="288" formatCode="_-* #,##0.00\ _E_s_c_._-;\-* #,##0.00\ _E_s_c_._-;_-* &quot;-&quot;??\ _E_s_c_._-;_-@_-"/>
    <numFmt numFmtId="289" formatCode="_-* #,##0\ _E_s_c_._-;\-* #,##0\ _E_s_c_._-;_-* &quot;-&quot;\ _E_s_c_._-;_-@_-"/>
    <numFmt numFmtId="290" formatCode="_(* #,##0.0000_);_(* \(#,##0.0000\);_(* &quot;-&quot;??_);_(@_)"/>
    <numFmt numFmtId="291" formatCode="_(&quot;Cr$&quot;\ * #,##0_);_(&quot;Cr$&quot;\ * \(#,##0\);_(&quot;Cr$&quot;\ * &quot;-&quot;_);_(@_)"/>
    <numFmt numFmtId="292" formatCode="\$#,##0\ ;\(\$#,##0\)"/>
    <numFmt numFmtId="293" formatCode="_-* #,##0\ &quot;Esc.&quot;_-;\-* #,##0\ &quot;Esc.&quot;_-;_-* &quot;-&quot;\ &quot;Esc.&quot;_-;_-@_-"/>
    <numFmt numFmtId="294" formatCode="_-* #,##0.00\ &quot;Esc.&quot;_-;\-* #,##0.00\ &quot;Esc.&quot;_-;_-* &quot;-&quot;??\ &quot;Esc.&quot;_-;_-@_-"/>
    <numFmt numFmtId="295" formatCode="_(* #,##0\x_);_(* \(#,##0\x\);_(* &quot;0x&quot;_);_(@_)"/>
    <numFmt numFmtId="296" formatCode="_(* #,##0.0\x_);_(* \(#,##0.0\x\);_(* &quot;0,0x&quot;_);_(@_)"/>
    <numFmt numFmtId="297" formatCode="_(* #,##0.00\x_);_(* \(#,##0.00\x\);_(* &quot;0,00x&quot;_);_(@_)"/>
    <numFmt numFmtId="298" formatCode="#,##0.0_);[Red]\(#,##0.0\);&quot;N/A &quot;"/>
    <numFmt numFmtId="299" formatCode="#,##0\ &quot;F&quot;;\-#,##0\ &quot;F&quot;"/>
    <numFmt numFmtId="300" formatCode="#,##0.0_)\ ;[Red]\(#,##0.0\)\ "/>
    <numFmt numFmtId="301" formatCode="0.0%&quot;NetPPE/sales&quot;"/>
    <numFmt numFmtId="302" formatCode="_(* #,##0_);_(* \(#,##0\);_(* &quot;0&quot;_);_(@_)"/>
    <numFmt numFmtId="303" formatCode="_(* #,##0.0_);_(* \(#,##0.0\);_(* &quot;0,0&quot;_);_(@_)"/>
    <numFmt numFmtId="304" formatCode="_(* #,##0.00_);_(* \(#,##0.00\);_(* &quot;0,00&quot;_);_(@_)"/>
    <numFmt numFmtId="305" formatCode="0.0%&quot;NWI/Sls&quot;"/>
    <numFmt numFmtId="306" formatCode="#,##0;[Red]\-#,##0;"/>
    <numFmt numFmtId="307" formatCode="0%;[Red]\(0%\)"/>
    <numFmt numFmtId="308" formatCode="0.0%;[Red]\(0.0%\)"/>
    <numFmt numFmtId="309" formatCode="0.0%;\(0.0%\)"/>
    <numFmt numFmtId="310" formatCode="0.0%&quot;Sales&quot;"/>
    <numFmt numFmtId="311" formatCode="dd\ mmmm\ yyyy\ \ &quot;-&quot;\ \ hh:mm"/>
    <numFmt numFmtId="312" formatCode="&quot;TFCF: &quot;#,##0_);[Red]&quot;No! &quot;\(#,##0\)"/>
    <numFmt numFmtId="313" formatCode="d\ mmm\ yy"/>
    <numFmt numFmtId="314" formatCode="0.00_)"/>
    <numFmt numFmtId="315" formatCode="_(&quot;kr&quot;\ * #,##0_);_(&quot;kr&quot;\ * \(#,##0\);_(&quot;kr&quot;\ * &quot;-&quot;_);_(@_)"/>
    <numFmt numFmtId="316" formatCode="0\ \ ;\(0\)\ \ \ "/>
    <numFmt numFmtId="317" formatCode="_-* #,##0.00\ &quot;€&quot;_-;\-* #,##0.00\ &quot;€&quot;_-;_-* &quot;-&quot;??\ &quot;€&quot;_-;_-@_-"/>
    <numFmt numFmtId="318" formatCode="_-* #,##0.00\ _€_-;\-* #,##0.00\ _€_-;_-* &quot;-&quot;??\ _€_-;_-@_-"/>
    <numFmt numFmtId="319" formatCode="_-* #,##0.00\ &quot;?&quot;_-;\-* #,##0.00\ &quot;?&quot;_-;_-* &quot;-&quot;??\ &quot;?&quot;_-;_-@_-"/>
    <numFmt numFmtId="320" formatCode="&quot; R$ &quot;#,##0.00\ ;&quot; R$ (&quot;#,##0.00\);&quot; R$ -&quot;#\ ;@\ "/>
    <numFmt numFmtId="321" formatCode="&quot;R$&quot;\ 0.0\ &quot;mi&quot;"/>
    <numFmt numFmtId="322" formatCode="&quot;R$&quot;\ 0.00"/>
    <numFmt numFmtId="323" formatCode="&quot;R$&quot;\ 0.0\ &quot;bi&quot;"/>
    <numFmt numFmtId="324" formatCode="#,##0.0_ ;\-#,##0.0\ "/>
    <numFmt numFmtId="325" formatCode="0.0000%"/>
    <numFmt numFmtId="326" formatCode="&quot;R$&quot;\ 0.000"/>
    <numFmt numFmtId="327" formatCode="#,##0.000_ ;\-#,##0.000\ "/>
  </numFmts>
  <fonts count="273">
    <font>
      <sz val="11"/>
      <color theme="1"/>
      <name val="Calibri"/>
      <family val="2"/>
      <scheme val="minor"/>
    </font>
    <font>
      <sz val="11"/>
      <color theme="1"/>
      <name val="Compasse"/>
      <family val="2"/>
    </font>
    <font>
      <sz val="11"/>
      <color theme="1"/>
      <name val="Compasse"/>
      <family val="2"/>
    </font>
    <font>
      <b/>
      <sz val="12"/>
      <color rgb="FF0A4263"/>
      <name val="Compasse"/>
      <family val="2"/>
    </font>
    <font>
      <sz val="10"/>
      <name val="Arial"/>
      <family val="2"/>
    </font>
    <font>
      <sz val="11"/>
      <color theme="1"/>
      <name val="Calibri"/>
      <family val="2"/>
      <scheme val="minor"/>
    </font>
    <font>
      <sz val="10"/>
      <color theme="1"/>
      <name val="Compasse"/>
      <family val="2"/>
    </font>
    <font>
      <sz val="10"/>
      <color theme="1"/>
      <name val="Calibri"/>
      <family val="2"/>
      <scheme val="minor"/>
    </font>
    <font>
      <b/>
      <sz val="10"/>
      <color rgb="FF474644"/>
      <name val="Compasse"/>
      <family val="2"/>
    </font>
    <font>
      <sz val="10"/>
      <color rgb="FF004263"/>
      <name val="Compasse Light"/>
      <family val="2"/>
    </font>
    <font>
      <b/>
      <sz val="10"/>
      <color rgb="FF004263"/>
      <name val="Compasse"/>
      <family val="2"/>
    </font>
    <font>
      <sz val="10"/>
      <color rgb="FF0A4263"/>
      <name val="Compasse Light"/>
      <family val="2"/>
    </font>
    <font>
      <sz val="12"/>
      <color rgb="FF6D6E70"/>
      <name val="Compasse"/>
      <family val="2"/>
    </font>
    <font>
      <b/>
      <sz val="12"/>
      <color theme="2" tint="-0.749992370372631"/>
      <name val="Compasse"/>
      <family val="2"/>
    </font>
    <font>
      <b/>
      <sz val="16"/>
      <color rgb="FF0A4263"/>
      <name val="Compasse"/>
      <family val="2"/>
    </font>
    <font>
      <sz val="14"/>
      <color rgb="FF0A4263"/>
      <name val="Compasse"/>
      <family val="2"/>
    </font>
    <font>
      <i/>
      <sz val="10"/>
      <color rgb="FF6D6E70"/>
      <name val="Compasse"/>
      <family val="2"/>
    </font>
    <font>
      <b/>
      <sz val="12"/>
      <color rgb="FF004263"/>
      <name val="Compasse"/>
      <family val="2"/>
    </font>
    <font>
      <b/>
      <sz val="11"/>
      <color rgb="FF474644"/>
      <name val="Compasse"/>
      <family val="2"/>
    </font>
    <font>
      <sz val="11"/>
      <color theme="0"/>
      <name val="Calibri"/>
      <family val="2"/>
      <scheme val="minor"/>
    </font>
    <font>
      <b/>
      <sz val="12"/>
      <color theme="0"/>
      <name val="Compasse"/>
      <family val="2"/>
    </font>
    <font>
      <sz val="12"/>
      <color theme="1"/>
      <name val="Calibri"/>
      <family val="2"/>
      <scheme val="minor"/>
    </font>
    <font>
      <i/>
      <sz val="10"/>
      <color theme="1" tint="0.499984740745262"/>
      <name val="Compasse"/>
      <family val="2"/>
    </font>
    <font>
      <sz val="11"/>
      <color rgb="FFFF0000"/>
      <name val="Calibri"/>
      <family val="2"/>
      <scheme val="minor"/>
    </font>
    <font>
      <sz val="11"/>
      <color rgb="FFFF0000"/>
      <name val="Compasse"/>
      <family val="2"/>
    </font>
    <font>
      <sz val="11"/>
      <color theme="0"/>
      <name val="Compasse"/>
      <family val="2"/>
    </font>
    <font>
      <sz val="18"/>
      <color theme="3"/>
      <name val="Calibri Light"/>
      <family val="2"/>
      <scheme val="major"/>
    </font>
    <font>
      <b/>
      <sz val="10"/>
      <color theme="1"/>
      <name val="Calibri"/>
      <family val="2"/>
      <scheme val="minor"/>
    </font>
    <font>
      <b/>
      <sz val="11"/>
      <color theme="0"/>
      <name val="Calibri"/>
      <family val="2"/>
      <scheme val="minor"/>
    </font>
    <font>
      <b/>
      <sz val="10"/>
      <color rgb="FFFA7D00"/>
      <name val="Calibri"/>
      <family val="2"/>
      <scheme val="minor"/>
    </font>
    <font>
      <b/>
      <sz val="10"/>
      <color theme="0"/>
      <name val="Calibri"/>
      <family val="2"/>
      <scheme val="minor"/>
    </font>
    <font>
      <sz val="10"/>
      <color rgb="FF9C6500"/>
      <name val="Calibri"/>
      <family val="2"/>
      <scheme val="minor"/>
    </font>
    <font>
      <sz val="10"/>
      <color rgb="FF9C0006"/>
      <name val="Calibri"/>
      <family val="2"/>
      <scheme val="minor"/>
    </font>
    <font>
      <sz val="10"/>
      <color rgb="FF006100"/>
      <name val="Calibri"/>
      <family val="2"/>
      <scheme val="minor"/>
    </font>
    <font>
      <b/>
      <sz val="10"/>
      <color rgb="FF3F3F3F"/>
      <name val="Calibri"/>
      <family val="2"/>
      <scheme val="minor"/>
    </font>
    <font>
      <sz val="10"/>
      <color rgb="FFFF0000"/>
      <name val="Calibri"/>
      <family val="2"/>
      <scheme val="minor"/>
    </font>
    <font>
      <sz val="10"/>
      <color rgb="FFFA7D00"/>
      <name val="Calibri"/>
      <family val="2"/>
      <scheme val="minor"/>
    </font>
    <font>
      <sz val="10"/>
      <color rgb="FF3F3F76"/>
      <name val="Calibri"/>
      <family val="2"/>
      <scheme val="minor"/>
    </font>
    <font>
      <i/>
      <sz val="10"/>
      <color rgb="FF7F7F7F"/>
      <name val="Calibri"/>
      <family val="2"/>
      <scheme val="minor"/>
    </font>
    <font>
      <b/>
      <sz val="10"/>
      <name val="Calibri"/>
      <family val="2"/>
      <scheme val="minor"/>
    </font>
    <font>
      <b/>
      <sz val="10"/>
      <color theme="0" tint="-0.34998626667073579"/>
      <name val="Calibri"/>
      <family val="2"/>
      <scheme val="minor"/>
    </font>
    <font>
      <b/>
      <sz val="14"/>
      <name val="Calibri Light"/>
      <family val="2"/>
      <scheme val="major"/>
    </font>
    <font>
      <sz val="10"/>
      <color theme="1"/>
      <name val="Credit Suisse Type Light"/>
      <family val="2"/>
    </font>
    <font>
      <sz val="10"/>
      <color indexed="8"/>
      <name val="Credit Suisse Type Light"/>
      <family val="2"/>
    </font>
    <font>
      <b/>
      <sz val="10"/>
      <name val="Credit Suisse Type Light"/>
      <family val="2"/>
    </font>
    <font>
      <b/>
      <sz val="14"/>
      <name val="Credit Suisse Type Light"/>
      <family val="2"/>
    </font>
    <font>
      <sz val="10"/>
      <color rgb="FF9C0006"/>
      <name val="Credit Suisse Type Light"/>
      <family val="2"/>
    </font>
    <font>
      <b/>
      <sz val="10"/>
      <color rgb="FFFA7D00"/>
      <name val="Credit Suisse Type Light"/>
      <family val="2"/>
    </font>
    <font>
      <b/>
      <sz val="10"/>
      <color theme="0"/>
      <name val="Credit Suisse Type Light"/>
      <family val="2"/>
    </font>
    <font>
      <i/>
      <sz val="10"/>
      <color rgb="FF7F7F7F"/>
      <name val="Credit Suisse Type Light"/>
      <family val="2"/>
    </font>
    <font>
      <sz val="10"/>
      <color rgb="FF006100"/>
      <name val="Credit Suisse Type Light"/>
      <family val="2"/>
    </font>
    <font>
      <b/>
      <sz val="10"/>
      <color theme="0" tint="-0.34998626667073579"/>
      <name val="Credit Suisse Type Light"/>
      <family val="2"/>
    </font>
    <font>
      <sz val="10"/>
      <color rgb="FF3F3F76"/>
      <name val="Credit Suisse Type Light"/>
      <family val="2"/>
    </font>
    <font>
      <sz val="10"/>
      <color rgb="FFFA7D00"/>
      <name val="Credit Suisse Type Light"/>
      <family val="2"/>
    </font>
    <font>
      <sz val="10"/>
      <color rgb="FF9C6500"/>
      <name val="Credit Suisse Type Light"/>
      <family val="2"/>
    </font>
    <font>
      <b/>
      <sz val="10"/>
      <color rgb="FF3F3F3F"/>
      <name val="Credit Suisse Type Light"/>
      <family val="2"/>
    </font>
    <font>
      <b/>
      <sz val="10"/>
      <color theme="1"/>
      <name val="Credit Suisse Type Light"/>
      <family val="2"/>
    </font>
    <font>
      <sz val="10"/>
      <color rgb="FFFF0000"/>
      <name val="Credit Suisse Type Light"/>
      <family val="2"/>
    </font>
    <font>
      <sz val="9"/>
      <color indexed="8"/>
      <name val="Arial"/>
      <family val="2"/>
    </font>
    <font>
      <sz val="11"/>
      <name val="Calibri"/>
      <family val="2"/>
    </font>
    <font>
      <sz val="11"/>
      <color indexed="8"/>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sz val="11"/>
      <color rgb="FFFA7D00"/>
      <name val="Calibri"/>
      <family val="2"/>
      <scheme val="minor"/>
    </font>
    <font>
      <b/>
      <sz val="11"/>
      <color theme="1"/>
      <name val="Calibri"/>
      <family val="2"/>
      <scheme val="minor"/>
    </font>
    <font>
      <sz val="10"/>
      <color indexed="9"/>
      <name val="Arial"/>
      <family val="2"/>
    </font>
    <font>
      <sz val="11"/>
      <color indexed="8"/>
      <name val="Calibri"/>
      <family val="2"/>
    </font>
    <font>
      <sz val="11"/>
      <color indexed="9"/>
      <name val="Calibri"/>
      <family val="2"/>
    </font>
    <font>
      <sz val="10"/>
      <name val="Courier"/>
      <family val="3"/>
    </font>
    <font>
      <sz val="10"/>
      <name val="Times New Roman"/>
      <family val="1"/>
    </font>
    <font>
      <sz val="7"/>
      <name val="SwitzerlandLight"/>
    </font>
    <font>
      <sz val="7"/>
      <name val="Times New Roman"/>
      <family val="1"/>
    </font>
    <font>
      <b/>
      <sz val="18"/>
      <name val="Arial"/>
      <family val="2"/>
    </font>
    <font>
      <b/>
      <sz val="12"/>
      <name val="Arial"/>
      <family val="2"/>
    </font>
    <font>
      <b/>
      <sz val="11"/>
      <color indexed="52"/>
      <name val="Calibri"/>
      <family val="2"/>
    </font>
    <font>
      <sz val="1"/>
      <color indexed="8"/>
      <name val="Courier"/>
      <family val="3"/>
    </font>
    <font>
      <sz val="8"/>
      <name val="Arial"/>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0"/>
      <name val="MS Sans Serif"/>
      <family val="2"/>
    </font>
    <font>
      <sz val="1"/>
      <color indexed="18"/>
      <name val="Courier"/>
      <family val="3"/>
    </font>
    <font>
      <i/>
      <sz val="11"/>
      <color indexed="23"/>
      <name val="Calibri"/>
      <family val="2"/>
    </font>
    <font>
      <b/>
      <sz val="14"/>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u/>
      <sz val="11"/>
      <color theme="10"/>
      <name val="Calibri"/>
      <family val="2"/>
    </font>
    <font>
      <u/>
      <sz val="6.8"/>
      <color indexed="12"/>
      <name val="Arial"/>
      <family val="2"/>
    </font>
    <font>
      <sz val="8"/>
      <name val="Times New Roman"/>
      <family val="1"/>
    </font>
    <font>
      <u/>
      <sz val="10"/>
      <color indexed="12"/>
      <name val="Arial"/>
      <family val="2"/>
    </font>
    <font>
      <sz val="11"/>
      <color theme="1"/>
      <name val="Arial"/>
      <family val="2"/>
    </font>
    <font>
      <sz val="11"/>
      <color indexed="17"/>
      <name val="Calibri"/>
      <family val="2"/>
    </font>
    <font>
      <b/>
      <sz val="11"/>
      <color indexed="9"/>
      <name val="Calibri"/>
      <family val="2"/>
    </font>
    <font>
      <sz val="11"/>
      <color indexed="52"/>
      <name val="Calibri"/>
      <family val="2"/>
    </font>
    <font>
      <sz val="11"/>
      <color indexed="62"/>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u/>
      <sz val="8.5"/>
      <color indexed="12"/>
      <name val="Arial"/>
      <family val="2"/>
    </font>
    <font>
      <b/>
      <sz val="10"/>
      <name val="Helv"/>
    </font>
    <font>
      <b/>
      <sz val="12"/>
      <name val="Helv"/>
    </font>
    <font>
      <b/>
      <sz val="11"/>
      <name val="Helv"/>
    </font>
    <font>
      <sz val="10"/>
      <name val="HELV"/>
    </font>
    <font>
      <sz val="12"/>
      <name val="Arial"/>
      <family val="2"/>
    </font>
    <font>
      <b/>
      <sz val="9"/>
      <name val="Arial"/>
      <family val="2"/>
    </font>
    <font>
      <b/>
      <sz val="10"/>
      <name val="Arial"/>
      <family val="2"/>
    </font>
    <font>
      <b/>
      <sz val="10"/>
      <color indexed="18"/>
      <name val="Arial"/>
      <family val="2"/>
    </font>
    <font>
      <b/>
      <sz val="11"/>
      <color indexed="9"/>
      <name val="Arial"/>
      <family val="2"/>
    </font>
    <font>
      <sz val="9"/>
      <name val="Arial"/>
      <family val="2"/>
    </font>
    <font>
      <b/>
      <sz val="8"/>
      <name val="Arial"/>
      <family val="2"/>
    </font>
    <font>
      <sz val="13"/>
      <name val="Arial"/>
      <family val="2"/>
      <charset val="1"/>
    </font>
    <font>
      <sz val="11"/>
      <color indexed="8"/>
      <name val="Calibri"/>
      <family val="2"/>
      <charset val="1"/>
    </font>
    <font>
      <sz val="10"/>
      <color indexed="12"/>
      <name val="Arial"/>
      <family val="2"/>
    </font>
    <font>
      <sz val="8"/>
      <color indexed="12"/>
      <name val="Times New Roman"/>
      <family val="1"/>
    </font>
    <font>
      <sz val="10"/>
      <name val="Helvetica"/>
      <family val="2"/>
    </font>
    <font>
      <sz val="12"/>
      <name val="???"/>
      <family val="1"/>
      <charset val="129"/>
    </font>
    <font>
      <sz val="10"/>
      <color indexed="8"/>
      <name val="MS Sans Serif"/>
      <family val="2"/>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Helv"/>
    </font>
    <font>
      <sz val="11"/>
      <color indexed="8"/>
      <name val="Trebuchet MS"/>
      <family val="2"/>
    </font>
    <font>
      <sz val="11"/>
      <color indexed="9"/>
      <name val="Trebuchet MS"/>
      <family val="2"/>
    </font>
    <font>
      <sz val="12"/>
      <name val="Tms Rmn"/>
    </font>
    <font>
      <b/>
      <u/>
      <sz val="10"/>
      <name val="Times New Roman"/>
      <family val="1"/>
    </font>
    <font>
      <b/>
      <sz val="10"/>
      <color indexed="8"/>
      <name val="Arial"/>
      <family val="2"/>
    </font>
    <font>
      <sz val="10"/>
      <name val="Geneva"/>
      <family val="2"/>
    </font>
    <font>
      <sz val="8"/>
      <color indexed="12"/>
      <name val="Helv"/>
    </font>
    <font>
      <b/>
      <sz val="12"/>
      <name val="Times New Roman"/>
      <family val="1"/>
    </font>
    <font>
      <sz val="8"/>
      <name val="SwitzerlandLight"/>
    </font>
    <font>
      <sz val="11"/>
      <color indexed="17"/>
      <name val="Trebuchet MS"/>
      <family val="2"/>
    </font>
    <font>
      <sz val="8"/>
      <name val="Times"/>
      <family val="1"/>
    </font>
    <font>
      <b/>
      <sz val="11"/>
      <color indexed="52"/>
      <name val="Trebuchet MS"/>
      <family val="2"/>
    </font>
    <font>
      <b/>
      <sz val="11"/>
      <color indexed="9"/>
      <name val="Trebuchet MS"/>
      <family val="2"/>
    </font>
    <font>
      <sz val="11"/>
      <color indexed="52"/>
      <name val="Trebuchet MS"/>
      <family val="2"/>
    </font>
    <font>
      <sz val="18"/>
      <name val="Tms Rmn"/>
    </font>
    <font>
      <sz val="8"/>
      <name val="Palatino"/>
      <family val="1"/>
    </font>
    <font>
      <sz val="10"/>
      <name val="BERNHARD"/>
    </font>
    <font>
      <sz val="24"/>
      <name val="MS Sans Serif"/>
      <family val="2"/>
    </font>
    <font>
      <sz val="7"/>
      <name val="Small Fonts"/>
      <family val="2"/>
    </font>
    <font>
      <sz val="8"/>
      <color indexed="12"/>
      <name val="Arial"/>
      <family val="2"/>
    </font>
    <font>
      <sz val="7.5"/>
      <color indexed="9"/>
      <name val="Arial"/>
      <family val="2"/>
    </font>
    <font>
      <sz val="10"/>
      <name val="Arial Narrow"/>
      <family val="2"/>
    </font>
    <font>
      <u val="doubleAccounting"/>
      <sz val="10"/>
      <name val="Arial"/>
      <family val="2"/>
    </font>
    <font>
      <sz val="11"/>
      <color indexed="62"/>
      <name val="Trebuchet MS"/>
      <family val="2"/>
    </font>
    <font>
      <i/>
      <sz val="9"/>
      <name val="Times New Roman"/>
      <family val="1"/>
    </font>
    <font>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u/>
      <sz val="10"/>
      <color indexed="36"/>
      <name val="Arial"/>
      <family val="2"/>
    </font>
    <font>
      <sz val="7"/>
      <name val="Palatino"/>
      <family val="1"/>
    </font>
    <font>
      <sz val="8"/>
      <name val="Univers Condensed"/>
      <family val="2"/>
    </font>
    <font>
      <sz val="7.5"/>
      <color indexed="12"/>
      <name val="Arial"/>
      <family val="2"/>
    </font>
    <font>
      <sz val="10"/>
      <color indexed="17"/>
      <name val="Arial"/>
      <family val="2"/>
    </font>
    <font>
      <b/>
      <sz val="9"/>
      <name val="Helv"/>
    </font>
    <font>
      <u/>
      <sz val="10"/>
      <color indexed="20"/>
      <name val="Arial"/>
      <family val="2"/>
    </font>
    <font>
      <u/>
      <sz val="10"/>
      <color indexed="14"/>
      <name val="MS Sans Serif"/>
      <family val="2"/>
    </font>
    <font>
      <u/>
      <sz val="11"/>
      <color indexed="12"/>
      <name val="Calibri"/>
      <family val="2"/>
    </font>
    <font>
      <u/>
      <sz val="10"/>
      <color indexed="12"/>
      <name val="MS Sans Serif"/>
      <family val="2"/>
    </font>
    <font>
      <sz val="11"/>
      <color indexed="20"/>
      <name val="Trebuchet MS"/>
      <family val="2"/>
    </font>
    <font>
      <sz val="8"/>
      <color indexed="3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name val="Arial"/>
      <family val="2"/>
    </font>
    <font>
      <sz val="11"/>
      <color indexed="60"/>
      <name val="Trebuchet MS"/>
      <family val="2"/>
    </font>
    <font>
      <sz val="13"/>
      <name val="Arial"/>
      <family val="2"/>
    </font>
    <font>
      <sz val="10"/>
      <name val="Verdana"/>
      <family val="2"/>
    </font>
    <font>
      <sz val="12"/>
      <name val="Arial MT"/>
    </font>
    <font>
      <sz val="13"/>
      <color indexed="8"/>
      <name val="Arial"/>
      <family val="2"/>
    </font>
    <font>
      <sz val="11"/>
      <name val="CG Times (W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amily val="2"/>
    </font>
    <font>
      <sz val="8"/>
      <name val="Geneva"/>
      <family val="2"/>
    </font>
    <font>
      <b/>
      <u/>
      <sz val="10"/>
      <name val="Arial"/>
      <family val="2"/>
    </font>
    <font>
      <b/>
      <sz val="8"/>
      <name val="Times New Roman"/>
      <family val="1"/>
    </font>
    <font>
      <sz val="9"/>
      <color indexed="8"/>
      <name val="Times New Roman"/>
      <family val="1"/>
    </font>
    <font>
      <b/>
      <sz val="10"/>
      <name val="MS Sans Serif"/>
      <family val="2"/>
    </font>
    <font>
      <sz val="10"/>
      <color indexed="10"/>
      <name val="Arial"/>
      <family val="2"/>
    </font>
    <font>
      <sz val="8"/>
      <color indexed="10"/>
      <name val="Arial"/>
      <family val="2"/>
    </font>
    <font>
      <b/>
      <sz val="11"/>
      <color indexed="63"/>
      <name val="Trebuchet MS"/>
      <family val="2"/>
    </font>
    <font>
      <b/>
      <sz val="12"/>
      <name val="MS Sans Serif"/>
      <family val="2"/>
    </font>
    <font>
      <b/>
      <sz val="7.9"/>
      <color indexed="8"/>
      <name val="Arial"/>
      <family val="2"/>
    </font>
    <font>
      <b/>
      <sz val="8.9"/>
      <color indexed="8"/>
      <name val="Arial"/>
      <family val="2"/>
    </font>
    <font>
      <b/>
      <sz val="7.7"/>
      <color indexed="8"/>
      <name val="Arial"/>
      <family val="2"/>
    </font>
    <font>
      <b/>
      <sz val="16"/>
      <color indexed="9"/>
      <name val="Arial"/>
      <family val="2"/>
    </font>
    <font>
      <sz val="11"/>
      <color indexed="9"/>
      <name val="Arial"/>
      <family val="2"/>
    </font>
    <font>
      <u val="singleAccounting"/>
      <sz val="10"/>
      <name val="Arial"/>
      <family val="2"/>
    </font>
    <font>
      <i/>
      <sz val="9"/>
      <color indexed="12"/>
      <name val="ARIAL"/>
      <family val="2"/>
    </font>
    <font>
      <b/>
      <sz val="9"/>
      <name val="Palatino"/>
      <family val="1"/>
    </font>
    <font>
      <sz val="9"/>
      <color indexed="21"/>
      <name val="Helvetica-Black"/>
      <family val="2"/>
    </font>
    <font>
      <sz val="9"/>
      <name val="Helvetica-Black"/>
      <family val="2"/>
    </font>
    <font>
      <sz val="7"/>
      <name val="Arial"/>
      <family val="2"/>
    </font>
    <font>
      <sz val="11"/>
      <color indexed="10"/>
      <name val="Trebuchet MS"/>
      <family val="2"/>
    </font>
    <font>
      <i/>
      <sz val="11"/>
      <color indexed="23"/>
      <name val="Trebuchet MS"/>
      <family val="2"/>
    </font>
    <font>
      <b/>
      <sz val="15"/>
      <color indexed="56"/>
      <name val="Trebuchet MS"/>
      <family val="2"/>
    </font>
    <font>
      <b/>
      <sz val="13"/>
      <color indexed="56"/>
      <name val="Trebuchet MS"/>
      <family val="2"/>
    </font>
    <font>
      <b/>
      <sz val="11"/>
      <color indexed="56"/>
      <name val="Trebuchet MS"/>
      <family val="2"/>
    </font>
    <font>
      <b/>
      <sz val="11"/>
      <color indexed="8"/>
      <name val="Trebuchet MS"/>
      <family val="2"/>
    </font>
    <font>
      <b/>
      <sz val="7"/>
      <color indexed="12"/>
      <name val="Arial"/>
      <family val="2"/>
    </font>
    <font>
      <sz val="8"/>
      <color indexed="9"/>
      <name val="Arial"/>
      <family val="2"/>
    </font>
    <font>
      <b/>
      <i/>
      <sz val="8"/>
      <name val="Helv"/>
    </font>
    <font>
      <b/>
      <sz val="8"/>
      <name val="Palatino"/>
      <family val="1"/>
    </font>
    <font>
      <sz val="12"/>
      <name val="Comic Sans MS"/>
      <family val="4"/>
    </font>
    <font>
      <sz val="10"/>
      <name val="Book Antiqua"/>
      <family val="1"/>
    </font>
    <font>
      <sz val="8"/>
      <color rgb="FF000000"/>
      <name val="Arial"/>
      <family val="2"/>
    </font>
    <font>
      <sz val="12"/>
      <name val="SWISS"/>
    </font>
    <font>
      <sz val="10"/>
      <name val="Calibri"/>
      <family val="2"/>
    </font>
    <font>
      <sz val="10"/>
      <color theme="1" tint="0.249977111117893"/>
      <name val="Compasse Light"/>
      <family val="2"/>
    </font>
    <font>
      <sz val="10"/>
      <color theme="1" tint="0.249977111117893"/>
      <name val="Calibri"/>
      <family val="2"/>
      <scheme val="minor"/>
    </font>
    <font>
      <b/>
      <sz val="10"/>
      <color theme="1" tint="0.249977111117893"/>
      <name val="Compasse"/>
      <family val="2"/>
    </font>
    <font>
      <sz val="11"/>
      <color theme="1" tint="0.249977111117893"/>
      <name val="Calibri"/>
      <family val="2"/>
      <scheme val="minor"/>
    </font>
    <font>
      <sz val="11"/>
      <color theme="1" tint="0.249977111117893"/>
      <name val="Compasse Light"/>
      <family val="2"/>
    </font>
    <font>
      <b/>
      <sz val="11"/>
      <color theme="1" tint="0.249977111117893"/>
      <name val="Compasse"/>
      <family val="2"/>
    </font>
    <font>
      <sz val="10"/>
      <color theme="1" tint="0.249977111117893"/>
      <name val="Compasse"/>
      <family val="2"/>
    </font>
    <font>
      <sz val="11"/>
      <color theme="1" tint="0.249977111117893"/>
      <name val="Compasse"/>
      <family val="2"/>
    </font>
    <font>
      <sz val="12"/>
      <color theme="1" tint="0.249977111117893"/>
      <name val="Compasse Light"/>
      <family val="2"/>
    </font>
    <font>
      <b/>
      <sz val="12"/>
      <color theme="1" tint="0.249977111117893"/>
      <name val="Compasse"/>
      <family val="2"/>
    </font>
    <font>
      <b/>
      <sz val="12"/>
      <color rgb="FFFF0000"/>
      <name val="Compasse"/>
      <family val="2"/>
    </font>
    <font>
      <sz val="10"/>
      <color theme="0"/>
      <name val="Compasse"/>
      <family val="2"/>
    </font>
    <font>
      <b/>
      <sz val="9"/>
      <color theme="1" tint="0.249977111117893"/>
      <name val="Compasse"/>
      <family val="2"/>
    </font>
    <font>
      <sz val="9"/>
      <color theme="1" tint="0.249977111117893"/>
      <name val="Compasse Light"/>
      <family val="2"/>
    </font>
    <font>
      <sz val="9"/>
      <color theme="1" tint="0.249977111117893"/>
      <name val="Compasse ExtraBold"/>
      <family val="2"/>
    </font>
    <font>
      <sz val="10"/>
      <color rgb="FF474644"/>
      <name val="Compasse"/>
      <family val="2"/>
    </font>
    <font>
      <b/>
      <sz val="10"/>
      <color theme="0"/>
      <name val="Compasse"/>
      <family val="2"/>
    </font>
    <font>
      <sz val="12"/>
      <color rgb="FFFF0000"/>
      <name val="Compasse Light"/>
      <family val="2"/>
    </font>
    <font>
      <sz val="10"/>
      <color rgb="FFFF0000"/>
      <name val="Compasse"/>
      <family val="2"/>
    </font>
    <font>
      <sz val="9"/>
      <color theme="1" tint="0.249977111117893"/>
      <name val="Compasse"/>
      <family val="2"/>
    </font>
    <font>
      <sz val="12"/>
      <color theme="0"/>
      <name val="Compasse"/>
      <family val="2"/>
    </font>
    <font>
      <b/>
      <sz val="11"/>
      <color rgb="FF0A4263"/>
      <name val="Compasse"/>
      <family val="2"/>
    </font>
    <font>
      <b/>
      <sz val="10"/>
      <color rgb="FF0A4263"/>
      <name val="Compasse Light"/>
      <family val="2"/>
    </font>
    <font>
      <b/>
      <sz val="11"/>
      <color theme="0"/>
      <name val="Compasse"/>
      <family val="2"/>
    </font>
    <font>
      <b/>
      <sz val="10"/>
      <color rgb="FF0A4263"/>
      <name val="Compasse"/>
      <family val="2"/>
    </font>
    <font>
      <sz val="9"/>
      <color theme="1"/>
      <name val="Compasse"/>
      <family val="2"/>
    </font>
    <font>
      <sz val="9"/>
      <color theme="1"/>
      <name val="Calibri"/>
      <family val="2"/>
      <scheme val="minor"/>
    </font>
    <font>
      <sz val="9"/>
      <color theme="0"/>
      <name val="Compasse"/>
      <family val="2"/>
    </font>
    <font>
      <b/>
      <sz val="9"/>
      <color theme="0"/>
      <name val="Compasse"/>
      <family val="2"/>
    </font>
    <font>
      <b/>
      <sz val="9"/>
      <color rgb="FF0A4263"/>
      <name val="Compasse"/>
      <family val="2"/>
    </font>
    <font>
      <b/>
      <sz val="9"/>
      <color rgb="FF0A4263"/>
      <name val="Compasse Light"/>
      <family val="2"/>
    </font>
    <font>
      <sz val="9"/>
      <color rgb="FF0A4263"/>
      <name val="Calibri"/>
      <family val="2"/>
      <scheme val="minor"/>
    </font>
    <font>
      <sz val="9"/>
      <color rgb="FF0A4263"/>
      <name val="Compasse"/>
      <family val="2"/>
    </font>
    <font>
      <b/>
      <sz val="9"/>
      <color rgb="FF474644"/>
      <name val="Compasse"/>
      <family val="2"/>
    </font>
    <font>
      <b/>
      <sz val="9"/>
      <color rgb="FF004263"/>
      <name val="Compasse"/>
      <family val="2"/>
    </font>
    <font>
      <sz val="9"/>
      <color theme="1" tint="0.249977111117893"/>
      <name val="Calibri"/>
      <family val="2"/>
      <scheme val="minor"/>
    </font>
    <font>
      <b/>
      <sz val="9"/>
      <color theme="0"/>
      <name val="Compasse Light"/>
      <family val="2"/>
    </font>
    <font>
      <sz val="9"/>
      <color theme="0" tint="-0.499984740745262"/>
      <name val="Compasse ultalight"/>
    </font>
    <font>
      <b/>
      <sz val="14"/>
      <color theme="2" tint="-0.749992370372631"/>
      <name val="Compasse"/>
      <family val="2"/>
    </font>
    <font>
      <b/>
      <sz val="16"/>
      <color theme="0"/>
      <name val="Compasse"/>
      <family val="2"/>
    </font>
    <font>
      <sz val="10"/>
      <color theme="1" tint="0.499984740745262"/>
      <name val="Compasse"/>
      <family val="2"/>
    </font>
    <font>
      <sz val="8"/>
      <color theme="1" tint="0.499984740745262"/>
      <name val="Compasse"/>
      <family val="2"/>
    </font>
    <font>
      <sz val="10"/>
      <color theme="0"/>
      <name val="Calibri"/>
      <family val="2"/>
      <scheme val="minor"/>
    </font>
    <font>
      <i/>
      <sz val="10"/>
      <color theme="1" tint="0.249977111117893"/>
      <name val="Compasse Light"/>
      <family val="2"/>
    </font>
    <font>
      <i/>
      <sz val="9"/>
      <color rgb="FF0A4263"/>
      <name val="Compasse"/>
      <family val="2"/>
    </font>
  </fonts>
  <fills count="101">
    <fill>
      <patternFill patternType="none"/>
    </fill>
    <fill>
      <patternFill patternType="gray125"/>
    </fill>
    <fill>
      <patternFill patternType="solid">
        <fgColor rgb="FFD4CDC5"/>
        <bgColor indexed="64"/>
      </patternFill>
    </fill>
    <fill>
      <patternFill patternType="solid">
        <fgColor rgb="FF004263"/>
        <bgColor indexed="64"/>
      </patternFill>
    </fill>
    <fill>
      <patternFill patternType="solid">
        <fgColor rgb="FF0A4263"/>
        <bgColor indexed="64"/>
      </patternFill>
    </fill>
    <fill>
      <patternFill patternType="solid">
        <fgColor rgb="FF224C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22"/>
        <bgColor indexed="31"/>
      </patternFill>
    </fill>
    <fill>
      <patternFill patternType="mediumGray">
        <fgColor indexed="22"/>
      </patternFill>
    </fill>
    <fill>
      <patternFill patternType="lightGray">
        <fgColor indexed="12"/>
      </patternFill>
    </fill>
    <fill>
      <patternFill patternType="solid">
        <fgColor indexed="54"/>
        <bgColor indexed="64"/>
      </patternFill>
    </fill>
    <fill>
      <patternFill patternType="gray0625"/>
    </fill>
    <fill>
      <patternFill patternType="solid">
        <fgColor indexed="10"/>
        <bgColor indexed="64"/>
      </patternFill>
    </fill>
    <fill>
      <patternFill patternType="solid">
        <fgColor indexed="47"/>
        <bgColor indexed="22"/>
      </patternFill>
    </fill>
    <fill>
      <patternFill patternType="solid">
        <fgColor indexed="40"/>
      </patternFill>
    </fill>
    <fill>
      <patternFill patternType="solid">
        <fgColor indexed="18"/>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1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DCEDF4"/>
        <bgColor indexed="64"/>
      </patternFill>
    </fill>
    <fill>
      <patternFill patternType="solid">
        <fgColor rgb="FFF2F2F2"/>
        <bgColor indexed="64"/>
      </patternFill>
    </fill>
    <fill>
      <patternFill patternType="solid">
        <fgColor theme="0" tint="-4.9989318521683403E-2"/>
        <bgColor indexed="64"/>
      </patternFill>
    </fill>
  </fills>
  <borders count="61">
    <border>
      <left/>
      <right/>
      <top/>
      <bottom/>
      <diagonal/>
    </border>
    <border>
      <left/>
      <right/>
      <top style="medium">
        <color theme="0"/>
      </top>
      <bottom/>
      <diagonal/>
    </border>
    <border>
      <left/>
      <right/>
      <top style="thin">
        <color rgb="FF0A4263"/>
      </top>
      <bottom style="thin">
        <color rgb="FF0A42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auto="1"/>
      </bottom>
      <diagonal/>
    </border>
    <border>
      <left/>
      <right/>
      <top/>
      <bottom style="thin">
        <color theme="4" tint="0.499984740745262"/>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top/>
      <bottom style="thin">
        <color indexed="44"/>
      </bottom>
      <diagonal/>
    </border>
    <border>
      <left style="thin">
        <color auto="1"/>
      </left>
      <right style="thin">
        <color indexed="64"/>
      </right>
      <top style="thin">
        <color indexed="64"/>
      </top>
      <bottom/>
      <diagonal/>
    </border>
    <border>
      <left/>
      <right/>
      <top style="thin">
        <color indexed="64"/>
      </top>
      <bottom style="thick">
        <color indexed="64"/>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23"/>
      </left>
      <right/>
      <top style="thin">
        <color indexed="23"/>
      </top>
      <bottom/>
      <diagonal/>
    </border>
    <border>
      <left style="hair">
        <color auto="1"/>
      </left>
      <right/>
      <top style="hair">
        <color auto="1"/>
      </top>
      <bottom/>
      <diagonal/>
    </border>
    <border>
      <left style="double">
        <color indexed="64"/>
      </left>
      <right style="thin">
        <color indexed="64"/>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style="thin">
        <color indexed="56"/>
      </top>
      <bottom style="double">
        <color indexed="56"/>
      </bottom>
      <diagonal/>
    </border>
    <border>
      <left/>
      <right/>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s>
  <cellStyleXfs count="17595">
    <xf numFmtId="0" fontId="0" fillId="0" borderId="0"/>
    <xf numFmtId="0" fontId="4" fillId="0" borderId="0"/>
    <xf numFmtId="0" fontId="4" fillId="0" borderId="0"/>
    <xf numFmtId="170" fontId="4" fillId="0" borderId="0" applyFont="0" applyFill="0" applyBorder="0" applyAlignment="0" applyProtection="0"/>
    <xf numFmtId="9" fontId="5" fillId="0" borderId="0" applyFont="0" applyFill="0" applyBorder="0" applyAlignment="0" applyProtection="0"/>
    <xf numFmtId="0" fontId="4" fillId="0" borderId="0">
      <alignment vertical="top"/>
    </xf>
    <xf numFmtId="170" fontId="4"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0" fontId="4" fillId="0" borderId="0">
      <alignment vertical="center"/>
    </xf>
    <xf numFmtId="43" fontId="4" fillId="0" borderId="0" applyFont="0" applyFill="0" applyBorder="0" applyAlignment="0" applyProtection="0"/>
    <xf numFmtId="9" fontId="4" fillId="0" borderId="0" applyFont="0" applyFill="0" applyBorder="0" applyAlignment="0" applyProtection="0"/>
    <xf numFmtId="0" fontId="4" fillId="0" borderId="0">
      <alignment vertical="center"/>
    </xf>
    <xf numFmtId="43" fontId="4" fillId="0" borderId="0" applyFont="0" applyFill="0" applyBorder="0" applyAlignment="0" applyProtection="0"/>
    <xf numFmtId="176" fontId="4" fillId="0" borderId="0" applyFont="0" applyFill="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3" fillId="7" borderId="0" applyNumberFormat="0" applyBorder="0" applyAlignment="0" applyProtection="0"/>
    <xf numFmtId="0" fontId="32" fillId="8" borderId="0" applyNumberFormat="0" applyBorder="0" applyAlignment="0" applyProtection="0"/>
    <xf numFmtId="0" fontId="31" fillId="9" borderId="0" applyNumberFormat="0" applyBorder="0" applyAlignment="0" applyProtection="0"/>
    <xf numFmtId="0" fontId="37" fillId="10" borderId="6" applyNumberFormat="0" applyAlignment="0" applyProtection="0"/>
    <xf numFmtId="0" fontId="34" fillId="11" borderId="7" applyNumberFormat="0" applyAlignment="0" applyProtection="0"/>
    <xf numFmtId="0" fontId="29" fillId="11" borderId="6" applyNumberFormat="0" applyAlignment="0" applyProtection="0"/>
    <xf numFmtId="0" fontId="36" fillId="0" borderId="8" applyNumberFormat="0" applyFill="0" applyAlignment="0" applyProtection="0"/>
    <xf numFmtId="0" fontId="30" fillId="12" borderId="9" applyNumberFormat="0" applyAlignment="0" applyProtection="0"/>
    <xf numFmtId="0" fontId="35" fillId="0" borderId="0" applyNumberFormat="0" applyFill="0" applyBorder="0" applyAlignment="0" applyProtection="0"/>
    <xf numFmtId="0" fontId="7" fillId="13" borderId="10" applyNumberFormat="0" applyAlignment="0" applyProtection="0"/>
    <xf numFmtId="0" fontId="38" fillId="0" borderId="0" applyNumberFormat="0" applyFill="0" applyBorder="0" applyAlignment="0" applyProtection="0"/>
    <xf numFmtId="0" fontId="27" fillId="0" borderId="11" applyNumberFormat="0" applyFill="0" applyAlignment="0" applyProtection="0"/>
    <xf numFmtId="0" fontId="41" fillId="0" borderId="0" applyNumberFormat="0" applyFill="0" applyBorder="0" applyAlignment="0" applyProtection="0"/>
    <xf numFmtId="0" fontId="42" fillId="0" borderId="0"/>
    <xf numFmtId="0" fontId="46" fillId="8" borderId="0" applyNumberFormat="0" applyBorder="0" applyAlignment="0" applyProtection="0"/>
    <xf numFmtId="0" fontId="47" fillId="11" borderId="6" applyNumberFormat="0" applyAlignment="0" applyProtection="0"/>
    <xf numFmtId="0" fontId="48" fillId="12" borderId="9" applyNumberFormat="0" applyAlignment="0" applyProtection="0"/>
    <xf numFmtId="43" fontId="4" fillId="0" borderId="0" applyFont="0" applyFill="0" applyBorder="0" applyAlignment="0" applyProtection="0"/>
    <xf numFmtId="44" fontId="43" fillId="0" borderId="0" applyFont="0" applyFill="0" applyBorder="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52" fillId="10" borderId="6" applyNumberFormat="0" applyAlignment="0" applyProtection="0"/>
    <xf numFmtId="0" fontId="53" fillId="0" borderId="8" applyNumberFormat="0" applyFill="0" applyAlignment="0" applyProtection="0"/>
    <xf numFmtId="0" fontId="54" fillId="9" borderId="0" applyNumberFormat="0" applyBorder="0" applyAlignment="0" applyProtection="0"/>
    <xf numFmtId="0" fontId="42" fillId="13" borderId="10" applyNumberFormat="0" applyAlignment="0" applyProtection="0"/>
    <xf numFmtId="0" fontId="55" fillId="11" borderId="7" applyNumberFormat="0" applyAlignment="0" applyProtection="0"/>
    <xf numFmtId="0" fontId="45" fillId="0" borderId="0" applyNumberFormat="0" applyFill="0" applyBorder="0" applyAlignment="0" applyProtection="0"/>
    <xf numFmtId="0" fontId="56" fillId="0" borderId="11" applyNumberFormat="0" applyFill="0" applyAlignment="0" applyProtection="0"/>
    <xf numFmtId="0" fontId="57" fillId="0" borderId="0" applyNumberFormat="0" applyFill="0" applyBorder="0" applyAlignment="0" applyProtection="0"/>
    <xf numFmtId="43" fontId="42" fillId="0" borderId="0" applyFont="0" applyFill="0" applyBorder="0" applyAlignment="0" applyProtection="0"/>
    <xf numFmtId="0" fontId="5" fillId="0" borderId="0"/>
    <xf numFmtId="43" fontId="7" fillId="0" borderId="0" applyFont="0" applyFill="0" applyBorder="0" applyAlignment="0" applyProtection="0"/>
    <xf numFmtId="0" fontId="59" fillId="0" borderId="0"/>
    <xf numFmtId="0" fontId="60" fillId="0" borderId="0"/>
    <xf numFmtId="0" fontId="59" fillId="0" borderId="0"/>
    <xf numFmtId="0" fontId="59" fillId="0" borderId="0"/>
    <xf numFmtId="0" fontId="59" fillId="0" borderId="0"/>
    <xf numFmtId="0" fontId="59" fillId="0" borderId="0"/>
    <xf numFmtId="0" fontId="62" fillId="8" borderId="0" applyNumberFormat="0" applyBorder="0" applyAlignment="0" applyProtection="0"/>
    <xf numFmtId="0" fontId="67" fillId="0" borderId="0">
      <alignment vertical="top"/>
    </xf>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0" borderId="15"/>
    <xf numFmtId="178" fontId="71" fillId="0" borderId="0">
      <alignment vertical="top"/>
    </xf>
    <xf numFmtId="0" fontId="72" fillId="0" borderId="16"/>
    <xf numFmtId="0" fontId="73" fillId="0" borderId="0">
      <alignment horizontal="left"/>
    </xf>
    <xf numFmtId="0" fontId="74" fillId="0" borderId="0" applyNumberFormat="0" applyFont="0" applyFill="0" applyAlignment="0" applyProtection="0"/>
    <xf numFmtId="0" fontId="75" fillId="0" borderId="0" applyNumberFormat="0" applyFont="0" applyFill="0" applyAlignment="0" applyProtection="0"/>
    <xf numFmtId="0" fontId="76" fillId="54" borderId="17" applyNumberFormat="0" applyAlignment="0" applyProtection="0"/>
    <xf numFmtId="0" fontId="77" fillId="0" borderId="0">
      <protection locked="0"/>
    </xf>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176" fontId="78" fillId="0" borderId="0" applyFont="0" applyFill="0" applyBorder="0" applyAlignment="0" applyProtection="0"/>
    <xf numFmtId="179" fontId="77" fillId="0" borderId="0">
      <protection locked="0"/>
    </xf>
    <xf numFmtId="0" fontId="79" fillId="41" borderId="0" applyNumberFormat="0" applyBorder="0" applyAlignment="0" applyProtection="0"/>
    <xf numFmtId="164" fontId="4" fillId="0" borderId="0" applyFont="0" applyFill="0" applyBorder="0" applyAlignment="0" applyProtection="0"/>
    <xf numFmtId="0" fontId="80" fillId="59" borderId="0" applyNumberFormat="0" applyBorder="0" applyAlignment="0" applyProtection="0"/>
    <xf numFmtId="0" fontId="81" fillId="0" borderId="0"/>
    <xf numFmtId="0" fontId="4" fillId="0" borderId="0"/>
    <xf numFmtId="0" fontId="4" fillId="0" borderId="0"/>
    <xf numFmtId="178" fontId="4" fillId="0" borderId="0"/>
    <xf numFmtId="0" fontId="81" fillId="0" borderId="0"/>
    <xf numFmtId="178" fontId="4" fillId="0" borderId="0"/>
    <xf numFmtId="0" fontId="4" fillId="60" borderId="18" applyNumberFormat="0" applyFont="0" applyAlignment="0" applyProtection="0"/>
    <xf numFmtId="180" fontId="77" fillId="0" borderId="0">
      <protection locked="0"/>
    </xf>
    <xf numFmtId="181" fontId="77" fillId="0" borderId="0">
      <protection locked="0"/>
    </xf>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 fontId="4" fillId="0" borderId="0" applyFont="0" applyFill="0" applyBorder="0" applyProtection="0">
      <alignment horizontal="right"/>
    </xf>
    <xf numFmtId="182" fontId="73" fillId="0" borderId="0"/>
    <xf numFmtId="0" fontId="82" fillId="54" borderId="19" applyNumberFormat="0" applyAlignment="0" applyProtection="0"/>
    <xf numFmtId="38" fontId="83" fillId="0" borderId="0" applyFont="0" applyFill="0" applyBorder="0" applyAlignment="0" applyProtection="0"/>
    <xf numFmtId="183" fontId="84"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5" fillId="0" borderId="0" applyNumberFormat="0" applyFill="0" applyBorder="0" applyAlignment="0" applyProtection="0"/>
    <xf numFmtId="178" fontId="86" fillId="0" borderId="12"/>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178" fontId="86" fillId="0" borderId="12"/>
    <xf numFmtId="183" fontId="91" fillId="0" borderId="0">
      <protection locked="0"/>
    </xf>
    <xf numFmtId="183" fontId="91" fillId="0" borderId="0">
      <protection locked="0"/>
    </xf>
    <xf numFmtId="0" fontId="92" fillId="0" borderId="23" applyNumberFormat="0" applyFill="0" applyAlignment="0" applyProtection="0"/>
    <xf numFmtId="4" fontId="4" fillId="0" borderId="0" applyFont="0" applyFill="0" applyBorder="0" applyAlignment="0" applyProtection="0"/>
    <xf numFmtId="3" fontId="4" fillId="0" borderId="0" applyFont="0" applyFill="0" applyBorder="0" applyAlignment="0" applyProtection="0"/>
    <xf numFmtId="0" fontId="7" fillId="0" borderId="0"/>
    <xf numFmtId="9" fontId="7" fillId="0" borderId="0" applyFont="0" applyFill="0" applyBorder="0" applyAlignment="0" applyProtection="0"/>
    <xf numFmtId="0" fontId="93" fillId="0" borderId="0" applyNumberFormat="0" applyFill="0" applyBorder="0" applyAlignment="0" applyProtection="0">
      <alignment vertical="top"/>
      <protection locked="0"/>
    </xf>
    <xf numFmtId="43" fontId="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67" fillId="0" borderId="0">
      <alignment vertical="top"/>
    </xf>
    <xf numFmtId="0" fontId="4" fillId="0" borderId="0"/>
    <xf numFmtId="0" fontId="4" fillId="0" borderId="0"/>
    <xf numFmtId="0" fontId="5" fillId="0" borderId="0"/>
    <xf numFmtId="0" fontId="4" fillId="0" borderId="0"/>
    <xf numFmtId="43" fontId="5" fillId="0" borderId="0" applyFont="0" applyFill="0" applyBorder="0" applyAlignment="0" applyProtection="0"/>
    <xf numFmtId="184" fontId="4" fillId="0" borderId="0" applyFont="0" applyFill="0" applyBorder="0" applyAlignment="0" applyProtection="0"/>
    <xf numFmtId="0" fontId="4" fillId="0" borderId="0">
      <alignment vertical="top"/>
    </xf>
    <xf numFmtId="0" fontId="4" fillId="0" borderId="0"/>
    <xf numFmtId="0" fontId="4" fillId="60" borderId="18" applyNumberFormat="0" applyFont="0" applyAlignment="0" applyProtection="0"/>
    <xf numFmtId="43" fontId="4" fillId="0" borderId="0" applyFont="0" applyFill="0" applyBorder="0" applyAlignment="0" applyProtection="0"/>
    <xf numFmtId="0" fontId="92" fillId="0" borderId="23" applyNumberFormat="0" applyFill="0" applyAlignment="0" applyProtection="0"/>
    <xf numFmtId="0" fontId="4" fillId="0" borderId="0"/>
    <xf numFmtId="0" fontId="4" fillId="0" borderId="0"/>
    <xf numFmtId="178" fontId="4" fillId="0" borderId="0"/>
    <xf numFmtId="178"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0" fillId="0" borderId="22" applyNumberFormat="0" applyFill="0" applyAlignment="0" applyProtection="0"/>
    <xf numFmtId="0" fontId="5" fillId="0" borderId="0"/>
    <xf numFmtId="43" fontId="5" fillId="0" borderId="0" applyFont="0" applyFill="0" applyBorder="0" applyAlignment="0" applyProtection="0"/>
    <xf numFmtId="44" fontId="4" fillId="0" borderId="0" applyFont="0" applyFill="0" applyBorder="0" applyAlignment="0" applyProtection="0"/>
    <xf numFmtId="0" fontId="4" fillId="0" borderId="0" applyAlignment="0"/>
    <xf numFmtId="0" fontId="4" fillId="0" borderId="0" applyAlignment="0"/>
    <xf numFmtId="0" fontId="4" fillId="0" borderId="0" applyAlignment="0"/>
    <xf numFmtId="0" fontId="4" fillId="0" borderId="0" applyAlignment="0"/>
    <xf numFmtId="43" fontId="7" fillId="0" borderId="0" applyFont="0" applyFill="0" applyBorder="0" applyAlignment="0" applyProtection="0"/>
    <xf numFmtId="0" fontId="59" fillId="0" borderId="0"/>
    <xf numFmtId="0" fontId="59"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9" fillId="0" borderId="0"/>
    <xf numFmtId="0" fontId="4" fillId="0" borderId="0">
      <alignment vertical="center"/>
    </xf>
    <xf numFmtId="0" fontId="4" fillId="0" borderId="0">
      <alignment vertical="center"/>
    </xf>
    <xf numFmtId="176" fontId="4" fillId="0" borderId="0" applyFont="0" applyFill="0" applyBorder="0" applyAlignment="0" applyProtection="0"/>
    <xf numFmtId="0" fontId="7" fillId="0" borderId="0"/>
    <xf numFmtId="0" fontId="42" fillId="0" borderId="0"/>
    <xf numFmtId="43" fontId="4" fillId="0" borderId="0" applyFont="0" applyFill="0" applyBorder="0" applyAlignment="0" applyProtection="0"/>
    <xf numFmtId="44" fontId="43" fillId="0" borderId="0" applyFont="0" applyFill="0" applyBorder="0" applyAlignment="0" applyProtection="0"/>
    <xf numFmtId="0" fontId="56" fillId="0" borderId="11" applyNumberFormat="0" applyFill="0" applyAlignment="0" applyProtection="0"/>
    <xf numFmtId="43" fontId="42" fillId="0" borderId="0" applyFont="0" applyFill="0" applyBorder="0" applyAlignment="0" applyProtection="0"/>
    <xf numFmtId="0" fontId="5" fillId="0" borderId="0"/>
    <xf numFmtId="0" fontId="59" fillId="0" borderId="0"/>
    <xf numFmtId="0" fontId="60" fillId="0" borderId="0"/>
    <xf numFmtId="0" fontId="59" fillId="0" borderId="0"/>
    <xf numFmtId="0" fontId="59" fillId="0" borderId="0"/>
    <xf numFmtId="0" fontId="59" fillId="0" borderId="0"/>
    <xf numFmtId="0" fontId="59" fillId="0" borderId="0"/>
    <xf numFmtId="0" fontId="4" fillId="0" borderId="0"/>
    <xf numFmtId="176" fontId="78" fillId="0" borderId="0" applyFont="0" applyFill="0" applyBorder="0" applyAlignment="0" applyProtection="0"/>
    <xf numFmtId="164" fontId="4" fillId="0" borderId="0" applyFont="0" applyFill="0" applyBorder="0" applyAlignment="0" applyProtection="0"/>
    <xf numFmtId="0" fontId="8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23" applyNumberFormat="0" applyFill="0" applyAlignment="0" applyProtection="0"/>
    <xf numFmtId="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32" fillId="8" borderId="0" applyNumberFormat="0" applyBorder="0" applyAlignment="0" applyProtection="0"/>
    <xf numFmtId="0" fontId="29" fillId="11" borderId="6" applyNumberFormat="0" applyAlignment="0" applyProtection="0"/>
    <xf numFmtId="0" fontId="30" fillId="12" borderId="9" applyNumberFormat="0" applyAlignment="0" applyProtection="0"/>
    <xf numFmtId="0" fontId="38" fillId="0" borderId="0" applyNumberFormat="0" applyFill="0" applyBorder="0" applyAlignment="0" applyProtection="0"/>
    <xf numFmtId="0" fontId="33" fillId="7" borderId="0" applyNumberFormat="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9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10" borderId="6" applyNumberFormat="0" applyAlignment="0" applyProtection="0"/>
    <xf numFmtId="0" fontId="36" fillId="0" borderId="8" applyNumberFormat="0" applyFill="0" applyAlignment="0" applyProtection="0"/>
    <xf numFmtId="0" fontId="31" fillId="9" borderId="0" applyNumberFormat="0" applyBorder="0" applyAlignment="0" applyProtection="0"/>
    <xf numFmtId="0" fontId="97" fillId="0" borderId="0"/>
    <xf numFmtId="0" fontId="4" fillId="0" borderId="0"/>
    <xf numFmtId="0" fontId="4" fillId="0" borderId="0"/>
    <xf numFmtId="0" fontId="5" fillId="0" borderId="0"/>
    <xf numFmtId="0" fontId="5" fillId="0" borderId="0"/>
    <xf numFmtId="0" fontId="7" fillId="0" borderId="0"/>
    <xf numFmtId="0" fontId="7" fillId="13" borderId="10" applyNumberFormat="0" applyAlignment="0" applyProtection="0"/>
    <xf numFmtId="0" fontId="34" fillId="11"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5" fontId="95" fillId="0" borderId="0" applyFont="0" applyFill="0" applyBorder="0" applyProtection="0">
      <alignment horizontal="right"/>
    </xf>
    <xf numFmtId="0" fontId="41" fillId="0" borderId="0" applyNumberFormat="0" applyFill="0" applyBorder="0" applyAlignment="0" applyProtection="0"/>
    <xf numFmtId="0" fontId="66" fillId="0" borderId="11" applyNumberFormat="0" applyFill="0" applyAlignment="0" applyProtection="0"/>
    <xf numFmtId="0" fontId="27" fillId="0" borderId="11"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63" fillId="9" borderId="0" applyNumberFormat="0" applyBorder="0" applyAlignment="0" applyProtection="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90" fillId="0" borderId="22" applyNumberFormat="0" applyFill="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61" fillId="7" borderId="0" applyNumberFormat="0" applyBorder="0" applyAlignment="0" applyProtection="0"/>
    <xf numFmtId="0" fontId="64" fillId="10"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0" borderId="0" applyNumberFormat="0" applyBorder="0" applyAlignment="0" applyProtection="0"/>
    <xf numFmtId="0" fontId="68" fillId="46" borderId="0" applyNumberFormat="0" applyBorder="0" applyAlignment="0" applyProtection="0"/>
    <xf numFmtId="0" fontId="68" fillId="42" borderId="0" applyNumberFormat="0" applyBorder="0" applyAlignment="0" applyProtection="0"/>
    <xf numFmtId="43" fontId="4" fillId="0" borderId="0" applyFont="0" applyFill="0" applyBorder="0" applyAlignment="0" applyProtection="0"/>
    <xf numFmtId="0" fontId="68" fillId="49" borderId="0" applyNumberFormat="0" applyBorder="0" applyAlignment="0" applyProtection="0"/>
    <xf numFmtId="0" fontId="68" fillId="43" borderId="0" applyNumberFormat="0" applyBorder="0" applyAlignment="0" applyProtection="0"/>
    <xf numFmtId="0" fontId="68" fillId="47" borderId="0" applyNumberFormat="0" applyBorder="0" applyAlignment="0" applyProtection="0"/>
    <xf numFmtId="0" fontId="68" fillId="41" borderId="0" applyNumberFormat="0" applyBorder="0" applyAlignment="0" applyProtection="0"/>
    <xf numFmtId="0" fontId="4" fillId="0" borderId="0"/>
    <xf numFmtId="0" fontId="68" fillId="45" borderId="0" applyNumberFormat="0" applyBorder="0" applyAlignment="0" applyProtection="0"/>
    <xf numFmtId="0" fontId="68" fillId="44" borderId="0" applyNumberFormat="0" applyBorder="0" applyAlignment="0" applyProtection="0"/>
    <xf numFmtId="0" fontId="68" fillId="43" borderId="0" applyNumberFormat="0" applyBorder="0" applyAlignment="0" applyProtection="0"/>
    <xf numFmtId="0" fontId="46" fillId="8" borderId="0" applyNumberFormat="0" applyBorder="0" applyAlignment="0" applyProtection="0"/>
    <xf numFmtId="0" fontId="98" fillId="42" borderId="0" applyNumberFormat="0" applyBorder="0" applyAlignment="0" applyProtection="0"/>
    <xf numFmtId="0" fontId="47" fillId="11" borderId="6" applyNumberFormat="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48" fillId="12" borderId="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52" fillId="10" borderId="6" applyNumberFormat="0" applyAlignment="0" applyProtection="0"/>
    <xf numFmtId="0" fontId="53" fillId="0" borderId="8"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9" borderId="0" applyNumberFormat="0" applyBorder="0" applyAlignment="0" applyProtection="0"/>
    <xf numFmtId="0" fontId="4" fillId="0" borderId="0">
      <alignment vertical="center"/>
    </xf>
    <xf numFmtId="0" fontId="42" fillId="0" borderId="0"/>
    <xf numFmtId="0" fontId="42" fillId="13" borderId="10" applyNumberFormat="0" applyAlignment="0" applyProtection="0"/>
    <xf numFmtId="0" fontId="55" fillId="11" borderId="7" applyNumberFormat="0" applyAlignment="0" applyProtection="0"/>
    <xf numFmtId="0" fontId="82" fillId="54" borderId="1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4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63" fillId="9" borderId="0" applyNumberFormat="0" applyBorder="0" applyAlignment="0" applyProtection="0"/>
    <xf numFmtId="0" fontId="66" fillId="0" borderId="11" applyNumberFormat="0" applyFill="0" applyAlignment="0" applyProtection="0"/>
    <xf numFmtId="0" fontId="26" fillId="0" borderId="0" applyNumberFormat="0" applyFill="0" applyBorder="0" applyAlignment="0" applyProtection="0"/>
    <xf numFmtId="0" fontId="103" fillId="0" borderId="3" applyNumberFormat="0" applyFill="0" applyAlignment="0" applyProtection="0"/>
    <xf numFmtId="0" fontId="104" fillId="0" borderId="4"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61" fillId="7" borderId="0" applyNumberFormat="0" applyBorder="0" applyAlignment="0" applyProtection="0"/>
    <xf numFmtId="0" fontId="64" fillId="10" borderId="6" applyNumberFormat="0" applyAlignment="0" applyProtection="0"/>
    <xf numFmtId="0" fontId="106" fillId="11" borderId="7" applyNumberFormat="0" applyAlignment="0" applyProtection="0"/>
    <xf numFmtId="0" fontId="107" fillId="11"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5" fillId="13" borderId="10" applyNumberFormat="0" applyFont="0" applyAlignment="0" applyProtection="0"/>
    <xf numFmtId="0" fontId="108" fillId="0" borderId="0" applyNumberFormat="0" applyFill="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9" fillId="41" borderId="0" applyNumberFormat="0" applyBorder="0" applyAlignment="0" applyProtection="0"/>
    <xf numFmtId="184" fontId="4"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0" fontId="87" fillId="0" borderId="0" applyNumberFormat="0" applyFill="0" applyBorder="0" applyAlignment="0" applyProtection="0"/>
    <xf numFmtId="0" fontId="4"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4" fillId="0" borderId="0">
      <alignment vertical="top"/>
    </xf>
    <xf numFmtId="43" fontId="5" fillId="0" borderId="0" applyFont="0" applyFill="0" applyBorder="0" applyAlignment="0" applyProtection="0"/>
    <xf numFmtId="0" fontId="4" fillId="0" borderId="0"/>
    <xf numFmtId="0" fontId="4" fillId="0" borderId="0">
      <alignment vertical="top"/>
    </xf>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187" fontId="4" fillId="0" borderId="0"/>
    <xf numFmtId="43" fontId="68" fillId="0" borderId="0" applyFont="0" applyFill="0" applyBorder="0" applyAlignment="0" applyProtection="0"/>
    <xf numFmtId="0" fontId="110" fillId="0" borderId="0"/>
    <xf numFmtId="190" fontId="4" fillId="0" borderId="0">
      <alignment horizontal="center"/>
    </xf>
    <xf numFmtId="43" fontId="4" fillId="0" borderId="0" applyFont="0" applyFill="0" applyBorder="0" applyAlignment="0" applyProtection="0"/>
    <xf numFmtId="184" fontId="4" fillId="0" borderId="0" applyFont="0" applyFill="0" applyBorder="0" applyAlignment="0" applyProtection="0"/>
    <xf numFmtId="38" fontId="78" fillId="39" borderId="0" applyNumberFormat="0" applyBorder="0" applyAlignment="0" applyProtection="0"/>
    <xf numFmtId="0" fontId="111" fillId="0" borderId="0">
      <alignment horizontal="left"/>
    </xf>
    <xf numFmtId="0" fontId="109" fillId="0" borderId="0" applyNumberFormat="0" applyFill="0" applyBorder="0" applyAlignment="0" applyProtection="0">
      <alignment vertical="top"/>
      <protection locked="0"/>
    </xf>
    <xf numFmtId="10" fontId="78" fillId="39" borderId="31" applyNumberFormat="0" applyBorder="0" applyAlignment="0" applyProtection="0"/>
    <xf numFmtId="0" fontId="112" fillId="0" borderId="34"/>
    <xf numFmtId="184" fontId="4" fillId="0" borderId="0" applyFont="0" applyFill="0" applyBorder="0" applyAlignment="0" applyProtection="0"/>
    <xf numFmtId="184" fontId="4" fillId="0" borderId="0" applyFont="0" applyFill="0" applyBorder="0" applyAlignment="0" applyProtection="0"/>
    <xf numFmtId="191"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189" fontId="71" fillId="0" borderId="0" applyFont="0" applyFill="0" applyBorder="0" applyAlignment="0" applyProtection="0"/>
    <xf numFmtId="0" fontId="112" fillId="0" borderId="0"/>
    <xf numFmtId="43" fontId="5" fillId="0" borderId="0" applyFont="0" applyFill="0" applyBorder="0" applyAlignment="0" applyProtection="0"/>
    <xf numFmtId="43" fontId="4" fillId="0" borderId="0" applyFont="0" applyFill="0" applyBorder="0" applyAlignment="0" applyProtection="0"/>
    <xf numFmtId="0" fontId="113" fillId="0" borderId="0"/>
    <xf numFmtId="187" fontId="5" fillId="0" borderId="0"/>
    <xf numFmtId="43"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5" fillId="0" borderId="0" applyFont="0" applyFill="0" applyBorder="0" applyAlignment="0" applyProtection="0"/>
    <xf numFmtId="174" fontId="4" fillId="0" borderId="0" applyFont="0" applyFill="0" applyBorder="0" applyAlignment="0" applyProtection="0"/>
    <xf numFmtId="187" fontId="4" fillId="0" borderId="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xf numFmtId="187" fontId="5" fillId="0" borderId="0"/>
    <xf numFmtId="187" fontId="121" fillId="0" borderId="0"/>
    <xf numFmtId="197" fontId="121" fillId="0" borderId="0"/>
    <xf numFmtId="198" fontId="122" fillId="0" borderId="0"/>
    <xf numFmtId="43" fontId="5" fillId="0" borderId="0" applyFont="0" applyFill="0" applyBorder="0" applyAlignment="0" applyProtection="0"/>
    <xf numFmtId="175" fontId="4" fillId="0" borderId="0"/>
    <xf numFmtId="199" fontId="119" fillId="0" borderId="0"/>
    <xf numFmtId="199" fontId="119" fillId="0" borderId="0"/>
    <xf numFmtId="199" fontId="119" fillId="0" borderId="0"/>
    <xf numFmtId="199" fontId="119" fillId="0" borderId="0"/>
    <xf numFmtId="199"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92" fontId="95" fillId="0" borderId="0" applyFont="0" applyFill="0" applyBorder="0" applyAlignment="0" applyProtection="0"/>
    <xf numFmtId="192" fontId="4" fillId="0" borderId="0" applyFont="0" applyFill="0" applyBorder="0" applyAlignment="0" applyProtection="0"/>
    <xf numFmtId="203" fontId="4" fillId="0" borderId="0" applyFont="0" applyFill="0" applyBorder="0" applyAlignment="0" applyProtection="0"/>
    <xf numFmtId="193" fontId="4" fillId="0" borderId="0" applyFont="0" applyFill="0" applyBorder="0" applyAlignment="0" applyProtection="0"/>
    <xf numFmtId="204" fontId="123" fillId="0" borderId="0" applyFont="0" applyFill="0" applyBorder="0" applyAlignment="0" applyProtection="0"/>
    <xf numFmtId="205" fontId="71" fillId="0" borderId="0" applyFont="0" applyFill="0" applyBorder="0" applyAlignment="0" applyProtection="0"/>
    <xf numFmtId="206" fontId="4" fillId="0" borderId="0" applyFont="0" applyFill="0" applyBorder="0" applyAlignment="0" applyProtection="0"/>
    <xf numFmtId="193" fontId="124" fillId="0" borderId="0" applyFont="0" applyFill="0" applyBorder="0" applyAlignment="0" applyProtection="0"/>
    <xf numFmtId="204" fontId="95" fillId="0" borderId="0" applyFont="0" applyFill="0" applyBorder="0" applyAlignment="0" applyProtection="0"/>
    <xf numFmtId="205" fontId="124" fillId="0" borderId="0" applyFont="0" applyFill="0" applyBorder="0" applyAlignment="0" applyProtection="0"/>
    <xf numFmtId="206" fontId="95" fillId="0" borderId="0" applyFont="0" applyFill="0" applyBorder="0" applyAlignment="0" applyProtection="0"/>
    <xf numFmtId="207" fontId="125" fillId="0" borderId="0" applyFill="0" applyBorder="0" applyAlignment="0"/>
    <xf numFmtId="187" fontId="4" fillId="0" borderId="0"/>
    <xf numFmtId="187" fontId="4" fillId="0" borderId="0"/>
    <xf numFmtId="187" fontId="4" fillId="0" borderId="0"/>
    <xf numFmtId="187" fontId="4" fillId="0" borderId="0"/>
    <xf numFmtId="187" fontId="4" fillId="0" borderId="0"/>
    <xf numFmtId="187" fontId="4" fillId="0" borderId="0"/>
    <xf numFmtId="187" fontId="113" fillId="0" borderId="0" applyNumberFormat="0" applyFont="0" applyFill="0" applyBorder="0" applyAlignment="0" applyProtection="0"/>
    <xf numFmtId="208" fontId="4" fillId="0" borderId="0" applyFont="0" applyFill="0" applyBorder="0" applyAlignment="0" applyProtection="0"/>
    <xf numFmtId="187" fontId="126" fillId="0" borderId="0"/>
    <xf numFmtId="209" fontId="4" fillId="0" borderId="0" applyFont="0" applyFill="0" applyBorder="0" applyAlignment="0" applyProtection="0"/>
    <xf numFmtId="210"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187"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0"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187"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11"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187"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4" fillId="59" borderId="0" applyNumberFormat="0" applyFont="0" applyAlignment="0" applyProtection="0"/>
    <xf numFmtId="228"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18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32"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33"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4" fontId="4" fillId="0" borderId="0" applyFont="0" applyFill="0" applyBorder="0" applyProtection="0">
      <alignment horizontal="right"/>
    </xf>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187" fontId="4" fillId="0" borderId="0" applyFont="0" applyFill="0" applyBorder="0" applyProtection="0">
      <alignment horizontal="right"/>
    </xf>
    <xf numFmtId="234" fontId="4" fillId="0" borderId="0" applyFont="0" applyFill="0" applyBorder="0" applyProtection="0">
      <alignment horizontal="right"/>
    </xf>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7"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87" fontId="127" fillId="0" borderId="0" applyNumberFormat="0" applyFill="0" applyBorder="0" applyAlignment="0" applyProtection="0"/>
    <xf numFmtId="174"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31" fontId="4" fillId="0" borderId="0" applyFont="0" applyFill="0" applyBorder="0" applyAlignment="0" applyProtection="0"/>
    <xf numFmtId="23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187" fontId="127" fillId="0" borderId="0" applyNumberFormat="0" applyFill="0" applyBorder="0" applyAlignment="0" applyProtection="0"/>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4" fillId="0" borderId="37" applyNumberFormat="0" applyFont="0" applyFill="0" applyAlignment="0" applyProtection="0"/>
    <xf numFmtId="187" fontId="4" fillId="0" borderId="37" applyNumberFormat="0" applyFont="0" applyFill="0" applyAlignment="0" applyProtection="0"/>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58" fillId="0" borderId="0" applyNumberFormat="0" applyFill="0" applyBorder="0" applyAlignment="0" applyProtection="0"/>
    <xf numFmtId="187" fontId="58" fillId="0" borderId="0" applyNumberFormat="0" applyFill="0" applyBorder="0" applyAlignment="0" applyProtection="0"/>
    <xf numFmtId="187" fontId="58" fillId="0" borderId="0" applyNumberFormat="0" applyFill="0" applyBorder="0" applyAlignment="0" applyProtection="0"/>
    <xf numFmtId="187" fontId="131" fillId="0" borderId="0" applyFont="0" applyFill="0" applyBorder="0" applyAlignment="0" applyProtection="0"/>
    <xf numFmtId="187" fontId="131" fillId="0" borderId="0" applyFont="0" applyFill="0" applyBorder="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9" fontId="132" fillId="0" borderId="0" applyFont="0" applyFill="0" applyBorder="0" applyAlignment="0" applyProtection="0"/>
    <xf numFmtId="37" fontId="4" fillId="0" borderId="0" applyFont="0" applyFill="0" applyBorder="0" applyAlignment="0" applyProtection="0"/>
    <xf numFmtId="211" fontId="123" fillId="0" borderId="0" applyFont="0" applyFill="0" applyBorder="0" applyAlignment="0" applyProtection="0"/>
    <xf numFmtId="39" fontId="123" fillId="0" borderId="0" applyFont="0" applyFill="0" applyBorder="0" applyAlignment="0" applyProtection="0"/>
    <xf numFmtId="246" fontId="4" fillId="0" borderId="0" applyFont="0" applyFill="0" applyBorder="0" applyAlignment="0" applyProtection="0"/>
    <xf numFmtId="247" fontId="123" fillId="0" borderId="0" applyFont="0" applyFill="0" applyBorder="0" applyAlignment="0" applyProtection="0"/>
    <xf numFmtId="175" fontId="132" fillId="0" borderId="0" applyFont="0" applyFill="0" applyBorder="0" applyAlignment="0" applyProtection="0"/>
    <xf numFmtId="39" fontId="124" fillId="0" borderId="0" applyFont="0" applyFill="0" applyBorder="0" applyAlignment="0" applyProtection="0"/>
    <xf numFmtId="10" fontId="132" fillId="0" borderId="0" applyFont="0" applyFill="0" applyBorder="0" applyAlignment="0" applyProtection="0"/>
    <xf numFmtId="246" fontId="95" fillId="0" borderId="0" applyFont="0" applyFill="0" applyBorder="0" applyAlignment="0" applyProtection="0">
      <alignment horizontal="right"/>
    </xf>
    <xf numFmtId="248" fontId="132" fillId="0" borderId="0" applyFont="0" applyFill="0" applyBorder="0" applyAlignment="0" applyProtection="0"/>
    <xf numFmtId="39" fontId="70" fillId="0" borderId="0" applyFont="0" applyFill="0" applyBorder="0" applyAlignment="0" applyProtection="0"/>
    <xf numFmtId="187" fontId="68" fillId="40"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68" fillId="4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68"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68"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68"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68"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246" fontId="70" fillId="0" borderId="0" applyFont="0" applyFill="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8" fillId="49"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68"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68"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69"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69"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69"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249" fontId="135" fillId="0" borderId="0" applyFont="0" applyFill="0" applyBorder="0" applyAlignment="0" applyProtection="0"/>
    <xf numFmtId="250" fontId="135" fillId="0" borderId="0" applyFont="0" applyFill="0" applyBorder="0" applyAlignment="0" applyProtection="0"/>
    <xf numFmtId="249" fontId="135" fillId="0" borderId="0" applyFont="0" applyFill="0" applyBorder="0" applyAlignment="0" applyProtection="0"/>
    <xf numFmtId="251" fontId="4" fillId="63" borderId="40">
      <alignment horizontal="center" vertical="center"/>
    </xf>
    <xf numFmtId="251" fontId="4" fillId="63" borderId="40">
      <alignment horizontal="center" vertical="center"/>
    </xf>
    <xf numFmtId="251" fontId="4" fillId="63" borderId="40">
      <alignment horizontal="center" vertical="center"/>
    </xf>
    <xf numFmtId="251" fontId="4" fillId="63" borderId="40">
      <alignment horizontal="center" vertic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252" fontId="136" fillId="0" borderId="0" applyFill="0" applyBorder="0" applyProtection="0">
      <alignment horizontal="center"/>
    </xf>
    <xf numFmtId="187" fontId="4" fillId="0" borderId="0" applyNumberFormat="0" applyFont="0" applyBorder="0" applyAlignment="0"/>
    <xf numFmtId="187" fontId="137" fillId="0" borderId="0" applyNumberFormat="0" applyFont="0" applyBorder="0" applyAlignment="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37" fillId="0" borderId="0" applyNumberFormat="0" applyFont="0" applyBorder="0" applyAlignment="0"/>
    <xf numFmtId="187" fontId="137" fillId="0" borderId="0" applyNumberFormat="0" applyFont="0" applyBorder="0" applyAlignment="0"/>
    <xf numFmtId="187" fontId="137" fillId="0" borderId="0" applyNumberFormat="0" applyFont="0" applyBorder="0" applyAlignment="0"/>
    <xf numFmtId="187" fontId="4" fillId="0" borderId="35">
      <protection hidden="1"/>
    </xf>
    <xf numFmtId="187" fontId="4" fillId="0" borderId="35">
      <protection hidden="1"/>
    </xf>
    <xf numFmtId="187" fontId="138" fillId="54" borderId="35" applyNumberFormat="0" applyFont="0" applyBorder="0" applyAlignment="0" applyProtection="0">
      <protection hidden="1"/>
    </xf>
    <xf numFmtId="187" fontId="139" fillId="0" borderId="35">
      <protection hidden="1"/>
    </xf>
    <xf numFmtId="187" fontId="116" fillId="64" borderId="0" applyNumberFormat="0" applyFont="0" applyAlignment="0" applyProtection="0">
      <protection locked="0"/>
    </xf>
    <xf numFmtId="187" fontId="81" fillId="0" borderId="0" applyNumberFormat="0" applyFill="0" applyBorder="0" applyAlignment="0" applyProtection="0"/>
    <xf numFmtId="187" fontId="123" fillId="0" borderId="0" applyNumberFormat="0" applyFill="0" applyBorder="0" applyAlignment="0" applyProtection="0"/>
    <xf numFmtId="187" fontId="135" fillId="0" borderId="0" applyNumberFormat="0" applyFill="0" applyBorder="0" applyAlignment="0" applyProtection="0"/>
    <xf numFmtId="187" fontId="140" fillId="0" borderId="13" applyNumberFormat="0" applyFill="0" applyAlignment="0" applyProtection="0"/>
    <xf numFmtId="178" fontId="141" fillId="0" borderId="0">
      <alignment vertical="top"/>
    </xf>
    <xf numFmtId="178" fontId="73" fillId="0" borderId="0">
      <alignment horizontal="right"/>
    </xf>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8"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5" fillId="0" borderId="34" applyNumberFormat="0" applyFon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253" fontId="4" fillId="0" borderId="0" applyFont="0" applyFill="0" applyBorder="0" applyAlignment="0" applyProtection="0"/>
    <xf numFmtId="187" fontId="98" fillId="42" borderId="0" applyNumberFormat="0" applyBorder="0" applyAlignment="0" applyProtection="0"/>
    <xf numFmtId="187" fontId="131" fillId="0" borderId="0" applyFont="0" applyFill="0" applyBorder="0" applyAlignment="0" applyProtection="0"/>
    <xf numFmtId="187" fontId="88" fillId="0" borderId="20" applyNumberFormat="0" applyFill="0" applyAlignment="0" applyProtection="0"/>
    <xf numFmtId="187" fontId="89" fillId="0" borderId="21" applyNumberFormat="0" applyFill="0" applyAlignment="0" applyProtection="0"/>
    <xf numFmtId="187" fontId="90" fillId="0" borderId="22" applyNumberFormat="0" applyFill="0" applyAlignment="0" applyProtection="0"/>
    <xf numFmtId="187" fontId="90" fillId="0" borderId="0" applyNumberFormat="0" applyFill="0" applyBorder="0" applyAlignment="0" applyProtection="0"/>
    <xf numFmtId="254" fontId="4" fillId="0" borderId="0">
      <alignment vertical="center"/>
    </xf>
    <xf numFmtId="255" fontId="4" fillId="0" borderId="0">
      <alignment vertical="center"/>
    </xf>
    <xf numFmtId="39" fontId="143" fillId="0" borderId="0" applyFill="0" applyBorder="0" applyAlignment="0"/>
    <xf numFmtId="256" fontId="4" fillId="0" borderId="0">
      <alignment vertical="center"/>
    </xf>
    <xf numFmtId="257" fontId="4" fillId="0" borderId="0">
      <alignment vertical="center"/>
    </xf>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10" fillId="0" borderId="0"/>
    <xf numFmtId="187" fontId="99" fillId="61" borderId="25" applyNumberFormat="0" applyAlignment="0" applyProtection="0"/>
    <xf numFmtId="187" fontId="100" fillId="0" borderId="26" applyNumberFormat="0" applyFill="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99"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20" fillId="66" borderId="33" applyFont="0" applyFill="0" applyBorder="0"/>
    <xf numFmtId="187" fontId="120" fillId="66" borderId="33" applyFont="0" applyFill="0" applyBorder="0"/>
    <xf numFmtId="187" fontId="120" fillId="66" borderId="33" applyFont="0" applyFill="0" applyBorder="0"/>
    <xf numFmtId="187" fontId="120" fillId="66" borderId="33" applyFont="0" applyFill="0" applyBorder="0"/>
    <xf numFmtId="187" fontId="78" fillId="0" borderId="35"/>
    <xf numFmtId="187" fontId="78" fillId="0" borderId="35"/>
    <xf numFmtId="187" fontId="78" fillId="0" borderId="35"/>
    <xf numFmtId="187" fontId="78" fillId="0" borderId="35"/>
    <xf numFmtId="187" fontId="78" fillId="0" borderId="35"/>
    <xf numFmtId="187" fontId="83" fillId="0" borderId="0">
      <alignment horizontal="center" wrapText="1"/>
      <protection hidden="1"/>
    </xf>
    <xf numFmtId="187" fontId="96" fillId="0" borderId="0" applyNumberFormat="0" applyFill="0" applyBorder="0" applyAlignment="0" applyProtection="0">
      <alignment vertical="top"/>
      <protection locked="0"/>
    </xf>
    <xf numFmtId="211" fontId="147" fillId="0" borderId="0" applyFont="0" applyFill="0" applyBorder="0" applyAlignment="0" applyProtection="0"/>
    <xf numFmtId="231" fontId="148" fillId="0" borderId="0" applyFont="0" applyFill="0" applyBorder="0" applyAlignment="0" applyProtection="0">
      <alignment horizontal="right"/>
    </xf>
    <xf numFmtId="258" fontId="148" fillId="0" borderId="0" applyFont="0" applyFill="0" applyBorder="0" applyAlignment="0" applyProtection="0"/>
    <xf numFmtId="203" fontId="4" fillId="0" borderId="0" applyFont="0" applyFill="0" applyBorder="0" applyAlignment="0" applyProtection="0">
      <alignment horizontal="right"/>
    </xf>
    <xf numFmtId="259" fontId="4" fillId="0" borderId="0" applyFont="0" applyFill="0" applyBorder="0" applyAlignment="0" applyProtection="0"/>
    <xf numFmtId="43" fontId="68" fillId="0" borderId="0" applyFont="0" applyFill="0" applyBorder="0" applyAlignment="0" applyProtection="0"/>
    <xf numFmtId="3" fontId="78" fillId="0" borderId="0"/>
    <xf numFmtId="187" fontId="113" fillId="0" borderId="0"/>
    <xf numFmtId="187" fontId="149" fillId="0" borderId="0"/>
    <xf numFmtId="187" fontId="113" fillId="0" borderId="0"/>
    <xf numFmtId="187" fontId="113" fillId="0" borderId="0"/>
    <xf numFmtId="187" fontId="149" fillId="0" borderId="0"/>
    <xf numFmtId="187" fontId="113" fillId="0" borderId="0"/>
    <xf numFmtId="187" fontId="150" fillId="67" borderId="0">
      <alignment horizontal="center" vertical="center" wrapText="1"/>
    </xf>
    <xf numFmtId="175" fontId="151" fillId="0" borderId="0" applyNumberFormat="0" applyFill="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98" fillId="42" borderId="0" applyNumberFormat="0" applyBorder="0" applyAlignment="0" applyProtection="0"/>
    <xf numFmtId="190" fontId="4" fillId="0" borderId="0">
      <alignment horizontal="center"/>
    </xf>
    <xf numFmtId="190" fontId="4" fillId="0" borderId="0">
      <alignment horizontal="center"/>
    </xf>
    <xf numFmtId="260" fontId="78" fillId="0" borderId="0"/>
    <xf numFmtId="261" fontId="78" fillId="0" borderId="0"/>
    <xf numFmtId="262" fontId="148" fillId="0" borderId="0" applyFont="0" applyFill="0" applyBorder="0" applyAlignment="0" applyProtection="0">
      <alignment horizontal="right"/>
    </xf>
    <xf numFmtId="200" fontId="148" fillId="0" borderId="0" applyFont="0" applyFill="0" applyBorder="0" applyAlignment="0" applyProtection="0">
      <alignment horizontal="right"/>
    </xf>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187" fontId="131" fillId="0" borderId="0" applyFont="0" applyFill="0" applyBorder="0" applyAlignment="0" applyProtection="0"/>
    <xf numFmtId="187" fontId="4" fillId="0" borderId="0" applyFont="0" applyFill="0" applyBorder="0" applyAlignment="0" applyProtection="0"/>
    <xf numFmtId="14" fontId="120" fillId="62" borderId="30" applyFill="0" applyBorder="0">
      <alignment horizontal="right"/>
    </xf>
    <xf numFmtId="15" fontId="120" fillId="0" borderId="0" applyFill="0" applyBorder="0" applyAlignment="0"/>
    <xf numFmtId="264" fontId="120" fillId="64" borderId="0" applyFont="0" applyFill="0" applyBorder="0" applyAlignment="0" applyProtection="0"/>
    <xf numFmtId="265" fontId="152" fillId="64" borderId="36"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17" fontId="120" fillId="0" borderId="0" applyFill="0" applyBorder="0">
      <alignment horizontal="right"/>
    </xf>
    <xf numFmtId="266" fontId="4" fillId="0" borderId="13"/>
    <xf numFmtId="266" fontId="4" fillId="0" borderId="13"/>
    <xf numFmtId="14" fontId="120" fillId="62" borderId="30" applyFill="0" applyBorder="0">
      <alignment horizontal="right"/>
    </xf>
    <xf numFmtId="267" fontId="148" fillId="0" borderId="0" applyFont="0" applyFill="0" applyBorder="0" applyAlignment="0" applyProtection="0"/>
    <xf numFmtId="14" fontId="120" fillId="62" borderId="30" applyFill="0" applyBorder="0">
      <alignment horizontal="right"/>
    </xf>
    <xf numFmtId="265" fontId="120" fillId="0" borderId="0" applyFill="0" applyBorder="0">
      <alignment horizontal="right"/>
    </xf>
    <xf numFmtId="268" fontId="4" fillId="0" borderId="0"/>
    <xf numFmtId="187" fontId="153" fillId="68" borderId="42" applyNumberFormat="0" applyBorder="0" applyAlignment="0">
      <alignment horizontal="center"/>
      <protection hidden="1"/>
    </xf>
    <xf numFmtId="37" fontId="140" fillId="69" borderId="43" applyNumberFormat="0" applyAlignment="0">
      <alignment horizontal="left"/>
    </xf>
    <xf numFmtId="41" fontId="154" fillId="0" borderId="0" applyFont="0" applyFill="0" applyBorder="0" applyAlignment="0" applyProtection="0"/>
    <xf numFmtId="269" fontId="4" fillId="0" borderId="0" applyFont="0" applyFill="0" applyBorder="0" applyAlignment="0" applyProtection="0"/>
    <xf numFmtId="187" fontId="77" fillId="0" borderId="0">
      <protection locked="0"/>
    </xf>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65" fontId="4" fillId="0" borderId="0"/>
    <xf numFmtId="193" fontId="78" fillId="0" borderId="0"/>
    <xf numFmtId="270" fontId="148" fillId="0" borderId="44" applyNumberFormat="0" applyFont="0" applyFill="0" applyAlignment="0" applyProtection="0"/>
    <xf numFmtId="194" fontId="155" fillId="0" borderId="0" applyFill="0" applyBorder="0" applyAlignment="0" applyProtection="0"/>
    <xf numFmtId="187" fontId="91" fillId="0" borderId="0">
      <protection locked="0"/>
    </xf>
    <xf numFmtId="187" fontId="91" fillId="0" borderId="0">
      <protection locked="0"/>
    </xf>
    <xf numFmtId="187" fontId="90" fillId="0" borderId="0" applyNumberFormat="0" applyFill="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69"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69"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69"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4"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71" fontId="157" fillId="0" borderId="0">
      <alignment horizontal="right" vertical="top"/>
    </xf>
    <xf numFmtId="272" fontId="158" fillId="0" borderId="0">
      <alignment horizontal="right" vertical="top"/>
    </xf>
    <xf numFmtId="272" fontId="157" fillId="0" borderId="0">
      <alignment horizontal="right" vertical="top"/>
    </xf>
    <xf numFmtId="273" fontId="71" fillId="0" borderId="0" applyFill="0" applyBorder="0">
      <alignment horizontal="right" vertical="top"/>
    </xf>
    <xf numFmtId="274" fontId="71" fillId="0" borderId="0" applyFill="0" applyBorder="0">
      <alignment horizontal="right" vertical="top"/>
    </xf>
    <xf numFmtId="275" fontId="71" fillId="0" borderId="0" applyFill="0" applyBorder="0">
      <alignment horizontal="right" vertical="top"/>
    </xf>
    <xf numFmtId="276" fontId="71" fillId="0" borderId="0" applyFill="0" applyBorder="0">
      <alignment horizontal="right" vertical="top"/>
    </xf>
    <xf numFmtId="187" fontId="159" fillId="0" borderId="0">
      <alignment horizontal="center" wrapText="1"/>
    </xf>
    <xf numFmtId="277" fontId="160" fillId="0" borderId="0" applyFill="0" applyBorder="0">
      <alignment vertical="top"/>
    </xf>
    <xf numFmtId="277" fontId="161" fillId="0" borderId="0" applyFill="0" applyBorder="0" applyProtection="0">
      <alignment vertical="top"/>
    </xf>
    <xf numFmtId="277" fontId="162" fillId="0" borderId="0">
      <alignment vertical="top"/>
    </xf>
    <xf numFmtId="41" fontId="71" fillId="0" borderId="0" applyFill="0" applyBorder="0" applyAlignment="0" applyProtection="0">
      <alignment horizontal="right" vertical="top"/>
    </xf>
    <xf numFmtId="277" fontId="163" fillId="0" borderId="0"/>
    <xf numFmtId="187" fontId="71" fillId="0" borderId="0" applyFill="0" applyBorder="0">
      <alignment horizontal="left" vertical="top"/>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8" fillId="0" borderId="0" applyFont="0" applyFill="0" applyBorder="0" applyAlignment="0" applyProtection="0">
      <alignment horizontal="right"/>
    </xf>
    <xf numFmtId="278" fontId="4" fillId="64" borderId="0" applyFont="0" applyFill="0" applyBorder="0" applyAlignment="0"/>
    <xf numFmtId="187" fontId="78" fillId="0" borderId="0" applyFont="0" applyFill="0" applyBorder="0" applyAlignment="0" applyProtection="0">
      <alignment horizontal="right"/>
    </xf>
    <xf numFmtId="2" fontId="4" fillId="0" borderId="0" applyFont="0" applyFill="0" applyBorder="0" applyAlignment="0" applyProtection="0"/>
    <xf numFmtId="187" fontId="164" fillId="0" borderId="0" applyNumberFormat="0" applyFill="0" applyBorder="0" applyAlignment="0" applyProtection="0">
      <alignment vertical="top"/>
      <protection locked="0"/>
    </xf>
    <xf numFmtId="187" fontId="165" fillId="0" borderId="0" applyFill="0" applyBorder="0" applyProtection="0">
      <alignment horizontal="left"/>
    </xf>
    <xf numFmtId="39" fontId="166" fillId="0" borderId="28" applyAlignment="0"/>
    <xf numFmtId="38" fontId="167" fillId="0" borderId="35" applyBorder="0"/>
    <xf numFmtId="2" fontId="4" fillId="0" borderId="0"/>
    <xf numFmtId="187" fontId="168" fillId="0" borderId="0" applyNumberFormat="0" applyFill="0" applyBorder="0" applyAlignment="0" applyProtection="0"/>
    <xf numFmtId="38" fontId="78" fillId="39" borderId="0" applyNumberFormat="0" applyBorder="0" applyAlignment="0" applyProtection="0"/>
    <xf numFmtId="38" fontId="78" fillId="39" borderId="0" applyNumberFormat="0" applyBorder="0" applyAlignment="0" applyProtection="0"/>
    <xf numFmtId="279" fontId="148" fillId="0" borderId="0" applyFont="0" applyFill="0" applyBorder="0" applyAlignment="0" applyProtection="0">
      <alignment horizontal="right"/>
    </xf>
    <xf numFmtId="187" fontId="111" fillId="0" borderId="0">
      <alignment horizontal="left"/>
    </xf>
    <xf numFmtId="187" fontId="75" fillId="0" borderId="32" applyNumberFormat="0" applyAlignment="0" applyProtection="0">
      <alignment horizontal="left" vertical="center"/>
    </xf>
    <xf numFmtId="187" fontId="75" fillId="0" borderId="29">
      <alignment horizontal="left" vertical="center"/>
    </xf>
    <xf numFmtId="187" fontId="75" fillId="0" borderId="29">
      <alignment horizontal="left" vertical="center"/>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188" fontId="169" fillId="0" borderId="0" applyNumberFormat="0" applyFont="0" applyFill="0" applyBorder="0" applyAlignment="0">
      <alignment horizontal="left"/>
    </xf>
    <xf numFmtId="187" fontId="123" fillId="0" borderId="45" applyNumberFormat="0" applyFill="0" applyAlignment="0" applyProtection="0"/>
    <xf numFmtId="187" fontId="96" fillId="0" borderId="0" applyNumberFormat="0" applyFill="0" applyBorder="0" applyAlignment="0" applyProtection="0">
      <alignment vertical="top"/>
      <protection locked="0"/>
    </xf>
    <xf numFmtId="187" fontId="170" fillId="0" borderId="0" applyNumberFormat="0" applyFill="0" applyBorder="0" applyAlignment="0" applyProtection="0">
      <alignment vertical="top"/>
      <protection locked="0"/>
    </xf>
    <xf numFmtId="187" fontId="96" fillId="0" borderId="0" applyNumberFormat="0" applyFill="0" applyBorder="0" applyAlignment="0" applyProtection="0">
      <alignment vertical="top"/>
      <protection locked="0"/>
    </xf>
    <xf numFmtId="187" fontId="171" fillId="0" borderId="0" applyNumberFormat="0" applyFill="0" applyBorder="0" applyAlignment="0" applyProtection="0"/>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0" fillId="0" borderId="0"/>
    <xf numFmtId="281" fontId="4" fillId="0" borderId="0"/>
    <xf numFmtId="282" fontId="4" fillId="0" borderId="0"/>
    <xf numFmtId="283" fontId="4" fillId="0" borderId="0"/>
    <xf numFmtId="284" fontId="4" fillId="0" borderId="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261" fontId="78" fillId="0" borderId="0"/>
    <xf numFmtId="265" fontId="78" fillId="64" borderId="0" applyFont="0" applyBorder="0" applyAlignment="0" applyProtection="0">
      <protection locked="0"/>
    </xf>
    <xf numFmtId="278" fontId="78" fillId="64" borderId="0" applyFont="0" applyBorder="0" applyAlignment="0">
      <protection locked="0"/>
    </xf>
    <xf numFmtId="248" fontId="78" fillId="0" borderId="0"/>
    <xf numFmtId="285" fontId="78" fillId="0" borderId="0"/>
    <xf numFmtId="10" fontId="78" fillId="64" borderId="0">
      <protection locked="0"/>
    </xf>
    <xf numFmtId="286" fontId="4" fillId="0" borderId="0"/>
    <xf numFmtId="248" fontId="175" fillId="64" borderId="0" applyNumberFormat="0" applyBorder="0" applyAlignment="0">
      <protection locked="0"/>
    </xf>
    <xf numFmtId="287" fontId="139" fillId="0" borderId="0"/>
    <xf numFmtId="38" fontId="176" fillId="0" borderId="0"/>
    <xf numFmtId="38" fontId="177" fillId="0" borderId="0"/>
    <xf numFmtId="38" fontId="178" fillId="0" borderId="0"/>
    <xf numFmtId="38" fontId="179" fillId="0" borderId="0"/>
    <xf numFmtId="187" fontId="180" fillId="0" borderId="0"/>
    <xf numFmtId="187" fontId="180" fillId="0" borderId="0"/>
    <xf numFmtId="187" fontId="4" fillId="0" borderId="0"/>
    <xf numFmtId="187" fontId="100" fillId="0" borderId="26" applyNumberFormat="0" applyFill="0" applyAlignment="0" applyProtection="0"/>
    <xf numFmtId="187" fontId="100" fillId="0" borderId="26" applyNumberFormat="0" applyFill="0" applyAlignment="0" applyProtection="0"/>
    <xf numFmtId="187" fontId="4" fillId="0" borderId="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0" borderId="35">
      <alignment horizontal="left"/>
      <protection locked="0"/>
    </xf>
    <xf numFmtId="187" fontId="4" fillId="0" borderId="35">
      <alignment horizontal="left"/>
      <protection locked="0"/>
    </xf>
    <xf numFmtId="41" fontId="4" fillId="0" borderId="0" applyFont="0" applyFill="0" applyBorder="0" applyAlignment="0" applyProtection="0"/>
    <xf numFmtId="41" fontId="4" fillId="0" borderId="0" applyFont="0" applyFill="0" applyBorder="0" applyAlignment="0" applyProtection="0"/>
    <xf numFmtId="288" fontId="4" fillId="0" borderId="0" applyFont="0" applyFill="0" applyBorder="0" applyAlignment="0" applyProtection="0"/>
    <xf numFmtId="187" fontId="4" fillId="0" borderId="0" applyBorder="0"/>
    <xf numFmtId="289" fontId="4" fillId="0" borderId="0" applyFont="0" applyFill="0" applyBorder="0" applyAlignment="0" applyProtection="0"/>
    <xf numFmtId="28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87" fontId="112" fillId="0" borderId="34"/>
    <xf numFmtId="9"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90" fontId="18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291" fontId="4" fillId="0" borderId="0" applyFont="0" applyFill="0" applyBorder="0" applyAlignment="0" applyProtection="0"/>
    <xf numFmtId="292" fontId="4" fillId="0" borderId="0" applyFont="0" applyFill="0" applyBorder="0" applyAlignment="0" applyProtection="0"/>
    <xf numFmtId="167"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194" fontId="4" fillId="0" borderId="0" applyFont="0" applyFill="0" applyBorder="0" applyAlignment="0" applyProtection="0"/>
    <xf numFmtId="177" fontId="4" fillId="0" borderId="0" applyFont="0" applyFill="0" applyBorder="0" applyAlignment="0" applyProtection="0"/>
    <xf numFmtId="187" fontId="77" fillId="0" borderId="0">
      <protection locked="0"/>
    </xf>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01" fontId="148" fillId="0" borderId="0" applyFont="0" applyFill="0" applyBorder="0" applyAlignment="0" applyProtection="0">
      <alignment horizontal="right"/>
    </xf>
    <xf numFmtId="295" fontId="4" fillId="0" borderId="0" applyFont="0" applyFill="0" applyBorder="0" applyAlignment="0" applyProtection="0"/>
    <xf numFmtId="296" fontId="4" fillId="0" borderId="0" applyFont="0" applyFill="0" applyBorder="0" applyAlignment="0" applyProtection="0"/>
    <xf numFmtId="297" fontId="4" fillId="0" borderId="0" applyFont="0" applyFill="0" applyBorder="0" applyAlignment="0" applyProtection="0"/>
    <xf numFmtId="298" fontId="78" fillId="38" borderId="0" applyFont="0" applyBorder="0" applyAlignment="0" applyProtection="0">
      <alignment horizontal="right"/>
      <protection hidden="1"/>
    </xf>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37" fontId="151" fillId="0" borderId="0"/>
    <xf numFmtId="166" fontId="4" fillId="0" borderId="0" applyFont="0" applyFill="0" applyBorder="0" applyAlignment="0" applyProtection="0"/>
    <xf numFmtId="187" fontId="7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43" fontId="5" fillId="0" borderId="0" applyFont="0" applyFill="0" applyBorder="0" applyAlignment="0" applyProtection="0"/>
    <xf numFmtId="191" fontId="4" fillId="0" borderId="0"/>
    <xf numFmtId="191" fontId="4" fillId="0" borderId="0"/>
    <xf numFmtId="299" fontId="4" fillId="0" borderId="0"/>
    <xf numFmtId="281" fontId="4" fillId="0" borderId="0"/>
    <xf numFmtId="282" fontId="4" fillId="0" borderId="0"/>
    <xf numFmtId="283" fontId="4" fillId="0" borderId="0"/>
    <xf numFmtId="284" fontId="4" fillId="0" borderId="0">
      <alignment horizontal="right"/>
    </xf>
    <xf numFmtId="38" fontId="78" fillId="0" borderId="31" applyFont="0" applyFill="0" applyBorder="0" applyAlignment="0" applyProtection="0"/>
    <xf numFmtId="38" fontId="78" fillId="0" borderId="31" applyFont="0" applyFill="0" applyBorder="0" applyAlignment="0" applyProtection="0"/>
    <xf numFmtId="248" fontId="4" fillId="0" borderId="0" applyFont="0" applyFill="0" applyBorder="0" applyAlignment="0"/>
    <xf numFmtId="40" fontId="78" fillId="0" borderId="0" applyFont="0" applyFill="0" applyBorder="0" applyAlignment="0"/>
    <xf numFmtId="286" fontId="78" fillId="0" borderId="0" applyFont="0" applyFill="0" applyBorder="0" applyAlignment="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4"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5"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18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4"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6" fillId="0" borderId="0" applyNumberFormat="0" applyFill="0" applyBorder="0" applyAlignment="0" applyProtection="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127"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248" fontId="120" fillId="0" borderId="0" applyNumberFormat="0" applyFill="0" applyBorder="0" applyAlignment="0" applyProtection="0"/>
    <xf numFmtId="300" fontId="78" fillId="0" borderId="0" applyFont="0" applyFill="0" applyBorder="0" applyAlignment="0" applyProtection="0"/>
    <xf numFmtId="40" fontId="120" fillId="0" borderId="0">
      <alignment horizontal="left"/>
    </xf>
    <xf numFmtId="187" fontId="71" fillId="0" borderId="0"/>
    <xf numFmtId="187" fontId="4" fillId="0" borderId="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68"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301" fontId="78" fillId="0" borderId="0" applyFont="0" applyFill="0" applyBorder="0" applyAlignment="0" applyProtection="0"/>
    <xf numFmtId="248" fontId="119" fillId="0" borderId="0"/>
    <xf numFmtId="302"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248" fontId="119" fillId="0" borderId="0"/>
    <xf numFmtId="248" fontId="119" fillId="0" borderId="0"/>
    <xf numFmtId="248" fontId="119" fillId="0" borderId="0"/>
    <xf numFmtId="248" fontId="119" fillId="0" borderId="0"/>
    <xf numFmtId="305" fontId="78" fillId="0" borderId="0" applyFont="0" applyFill="0" applyBorder="0" applyAlignment="0" applyProtection="0"/>
    <xf numFmtId="187" fontId="138" fillId="0" borderId="0"/>
    <xf numFmtId="187" fontId="187" fillId="0" borderId="47"/>
    <xf numFmtId="187" fontId="83" fillId="0" borderId="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40" fontId="188" fillId="39" borderId="0">
      <alignment horizontal="right"/>
    </xf>
    <xf numFmtId="187" fontId="189" fillId="39" borderId="0">
      <alignment horizontal="right"/>
    </xf>
    <xf numFmtId="187" fontId="190" fillId="39" borderId="27"/>
    <xf numFmtId="187" fontId="190" fillId="0" borderId="0" applyBorder="0">
      <alignment horizontal="centerContinuous"/>
    </xf>
    <xf numFmtId="187" fontId="191" fillId="0" borderId="0" applyBorder="0">
      <alignment horizontal="centerContinuous"/>
    </xf>
    <xf numFmtId="1" fontId="192" fillId="0" borderId="0" applyProtection="0">
      <alignment horizontal="right" vertical="center"/>
    </xf>
    <xf numFmtId="306" fontId="193" fillId="0" borderId="0"/>
    <xf numFmtId="187" fontId="78" fillId="0" borderId="0"/>
    <xf numFmtId="307" fontId="4" fillId="0" borderId="0" applyFont="0" applyFill="0" applyBorder="0" applyAlignment="0"/>
    <xf numFmtId="308" fontId="78"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09" fontId="147"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0" fontId="78" fillId="0" borderId="0" applyFont="0" applyFill="0" applyBorder="0" applyAlignment="0" applyProtection="0"/>
    <xf numFmtId="168" fontId="5" fillId="0" borderId="0" applyFont="0" applyFill="0" applyBorder="0" applyAlignment="0" applyProtection="0"/>
    <xf numFmtId="187" fontId="4" fillId="0" borderId="0">
      <protection locked="0"/>
    </xf>
    <xf numFmtId="187" fontId="194" fillId="0" borderId="0">
      <protection locked="0"/>
    </xf>
    <xf numFmtId="187" fontId="4" fillId="0" borderId="0">
      <protection locked="0"/>
    </xf>
    <xf numFmtId="187" fontId="116" fillId="0" borderId="0">
      <protection locked="0"/>
    </xf>
    <xf numFmtId="187" fontId="195" fillId="0" borderId="48" applyNumberFormat="0" applyFont="0" applyBorder="0" applyAlignmen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9" fontId="4"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7" fontId="77" fillId="0" borderId="0">
      <protection locked="0"/>
    </xf>
    <xf numFmtId="187"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87" fontId="197" fillId="0" borderId="34">
      <alignment horizontal="center"/>
    </xf>
    <xf numFmtId="3" fontId="83" fillId="0" borderId="0" applyFont="0" applyFill="0" applyBorder="0" applyAlignment="0" applyProtection="0"/>
    <xf numFmtId="187" fontId="83" fillId="66" borderId="0" applyNumberFormat="0" applyFont="0" applyBorder="0" applyAlignment="0" applyProtection="0"/>
    <xf numFmtId="3" fontId="4" fillId="0" borderId="0" applyFont="0" applyFill="0" applyBorder="0" applyAlignment="0" applyProtection="0"/>
    <xf numFmtId="187" fontId="198" fillId="0" borderId="0" applyNumberFormat="0" applyFill="0" applyBorder="0" applyAlignment="0" applyProtection="0"/>
    <xf numFmtId="248" fontId="199" fillId="0" borderId="0" applyNumberFormat="0" applyFill="0" applyBorder="0" applyAlignment="0" applyProtection="0">
      <alignment horizontal="left"/>
    </xf>
    <xf numFmtId="187" fontId="4" fillId="0" borderId="35" applyNumberFormat="0" applyFill="0" applyBorder="0" applyAlignment="0" applyProtection="0">
      <protection hidden="1"/>
    </xf>
    <xf numFmtId="187" fontId="4" fillId="0" borderId="35" applyNumberFormat="0" applyFill="0" applyBorder="0" applyAlignment="0" applyProtection="0">
      <protection hidden="1"/>
    </xf>
    <xf numFmtId="38" fontId="132" fillId="0" borderId="0"/>
    <xf numFmtId="187" fontId="78" fillId="0" borderId="0">
      <alignment horizontal="right"/>
    </xf>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4" fillId="0" borderId="49">
      <alignment vertical="center"/>
    </xf>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174" fontId="183" fillId="0" borderId="0" applyFill="0" applyBorder="0" applyAlignment="0" applyProtection="0"/>
    <xf numFmtId="43" fontId="4"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97"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3" fillId="0" borderId="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18" fillId="73" borderId="51">
      <alignment horizontal="left" wrapText="1"/>
    </xf>
    <xf numFmtId="187" fontId="205" fillId="73" borderId="52">
      <alignment vertical="center"/>
    </xf>
    <xf numFmtId="311" fontId="206" fillId="73" borderId="53">
      <alignment horizontal="left" vertical="center"/>
    </xf>
    <xf numFmtId="194" fontId="207" fillId="0" borderId="0" applyFill="0" applyBorder="0" applyAlignment="0" applyProtection="0"/>
    <xf numFmtId="187" fontId="208" fillId="0" borderId="0"/>
    <xf numFmtId="187" fontId="131" fillId="0" borderId="0"/>
    <xf numFmtId="187" fontId="4" fillId="0" borderId="0"/>
    <xf numFmtId="248" fontId="78" fillId="74" borderId="0" applyNumberFormat="0" applyFont="0" applyBorder="0" applyAlignment="0">
      <protection hidden="1"/>
    </xf>
    <xf numFmtId="187" fontId="112" fillId="0" borderId="0"/>
    <xf numFmtId="187" fontId="115" fillId="0" borderId="0" applyFill="0" applyBorder="0" applyProtection="0">
      <alignment horizontal="center" vertical="center"/>
    </xf>
    <xf numFmtId="187" fontId="209" fillId="0" borderId="0" applyBorder="0" applyProtection="0">
      <alignment vertical="center"/>
    </xf>
    <xf numFmtId="270" fontId="209" fillId="0" borderId="13" applyBorder="0" applyProtection="0">
      <alignment horizontal="right" vertical="center"/>
    </xf>
    <xf numFmtId="270" fontId="209" fillId="0" borderId="13" applyBorder="0" applyProtection="0">
      <alignment horizontal="right" vertical="center"/>
    </xf>
    <xf numFmtId="187" fontId="210" fillId="75" borderId="0" applyBorder="0" applyProtection="0">
      <alignment horizontal="centerContinuous" vertical="center"/>
    </xf>
    <xf numFmtId="187" fontId="210" fillId="76" borderId="13" applyBorder="0" applyProtection="0">
      <alignment horizontal="centerContinuous" vertical="center"/>
    </xf>
    <xf numFmtId="187" fontId="210" fillId="76" borderId="13" applyBorder="0" applyProtection="0">
      <alignment horizontal="centerContinuous" vertical="center"/>
    </xf>
    <xf numFmtId="187" fontId="209" fillId="0" borderId="0" applyBorder="0" applyProtection="0">
      <alignment vertical="center"/>
    </xf>
    <xf numFmtId="187" fontId="4" fillId="0" borderId="0"/>
    <xf numFmtId="187" fontId="211" fillId="0" borderId="0" applyFill="0" applyBorder="0" applyProtection="0">
      <alignment horizontal="left"/>
    </xf>
    <xf numFmtId="187" fontId="165" fillId="0" borderId="24" applyFill="0" applyBorder="0" applyProtection="0">
      <alignment horizontal="left" vertical="top"/>
    </xf>
    <xf numFmtId="187" fontId="165" fillId="0" borderId="24" applyFill="0" applyBorder="0" applyProtection="0">
      <alignment horizontal="left" vertical="top"/>
    </xf>
    <xf numFmtId="187" fontId="161" fillId="0" borderId="0">
      <alignment horizontal="centerContinuous"/>
    </xf>
    <xf numFmtId="37" fontId="212" fillId="0" borderId="12" applyFill="0" applyBorder="0" applyAlignment="0">
      <alignment horizontal="left"/>
    </xf>
    <xf numFmtId="248" fontId="4" fillId="77" borderId="0" applyNumberFormat="0" applyFont="0" applyBorder="0" applyAlignment="0" applyProtection="0"/>
    <xf numFmtId="187" fontId="4" fillId="0" borderId="0"/>
    <xf numFmtId="187" fontId="4" fillId="0" borderId="0"/>
    <xf numFmtId="187" fontId="102"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312" fontId="212" fillId="0" borderId="0" applyFill="0" applyBorder="0" applyAlignment="0" applyProtection="0">
      <alignment horizontal="right"/>
    </xf>
    <xf numFmtId="313" fontId="78" fillId="0" borderId="0">
      <alignment horizontal="center"/>
    </xf>
    <xf numFmtId="187" fontId="71" fillId="0" borderId="0" applyNumberFormat="0" applyFill="0" applyBorder="0" applyAlignment="0" applyProtection="0"/>
    <xf numFmtId="187" fontId="131" fillId="0" borderId="0" applyNumberFormat="0" applyFill="0" applyBorder="0" applyAlignment="0" applyProtection="0"/>
    <xf numFmtId="187" fontId="83" fillId="0" borderId="0" applyBorder="0"/>
    <xf numFmtId="187" fontId="87" fillId="0" borderId="0" applyNumberFormat="0" applyFill="0" applyBorder="0" applyAlignment="0" applyProtection="0"/>
    <xf numFmtId="187" fontId="88"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90"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3" fontId="91" fillId="0" borderId="31">
      <protection locked="0"/>
    </xf>
    <xf numFmtId="187" fontId="4" fillId="54" borderId="35"/>
    <xf numFmtId="187" fontId="4" fillId="54" borderId="35"/>
    <xf numFmtId="187" fontId="92" fillId="0" borderId="54"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92" fillId="0" borderId="23" applyNumberFormat="0" applyFill="0" applyAlignment="0" applyProtection="0"/>
    <xf numFmtId="187" fontId="92"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41" fontId="4" fillId="0" borderId="0" applyFont="0" applyFill="0" applyBorder="0" applyAlignment="0" applyProtection="0"/>
    <xf numFmtId="43" fontId="4" fillId="0" borderId="0" applyFont="0" applyFill="0" applyBorder="0" applyAlignment="0" applyProtection="0"/>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87" fontId="4" fillId="0" borderId="0">
      <alignment horizontal="fill"/>
    </xf>
    <xf numFmtId="37" fontId="78" fillId="62" borderId="0" applyNumberFormat="0" applyBorder="0" applyAlignment="0" applyProtection="0"/>
    <xf numFmtId="37" fontId="78" fillId="0" borderId="0"/>
    <xf numFmtId="37" fontId="78" fillId="62" borderId="0" applyNumberFormat="0" applyBorder="0" applyAlignment="0" applyProtection="0"/>
    <xf numFmtId="3" fontId="152" fillId="0" borderId="45" applyProtection="0"/>
    <xf numFmtId="314" fontId="71" fillId="0" borderId="0" applyFont="0" applyFill="0" applyBorder="0" applyAlignment="0" applyProtection="0"/>
    <xf numFmtId="315" fontId="4" fillId="0" borderId="0" applyFont="0" applyFill="0" applyBorder="0" applyAlignment="0" applyProtection="0"/>
    <xf numFmtId="314" fontId="71" fillId="0" borderId="0" applyFont="0" applyFill="0" applyBorder="0" applyAlignment="0" applyProtection="0"/>
    <xf numFmtId="187" fontId="99" fillId="61" borderId="25" applyNumberFormat="0" applyAlignment="0" applyProtection="0"/>
    <xf numFmtId="187" fontId="5" fillId="0" borderId="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280" fontId="154" fillId="0" borderId="0" applyFont="0" applyFill="0" applyBorder="0" applyAlignment="0" applyProtection="0"/>
    <xf numFmtId="251" fontId="154" fillId="0" borderId="0" applyFont="0" applyFill="0" applyBorder="0" applyAlignment="0" applyProtection="0"/>
    <xf numFmtId="248" fontId="220" fillId="0" borderId="0" applyNumberFormat="0" applyFill="0" applyBorder="0" applyAlignment="0" applyProtection="0"/>
    <xf numFmtId="186" fontId="4" fillId="0" borderId="0"/>
    <xf numFmtId="314" fontId="119" fillId="0" borderId="0"/>
    <xf numFmtId="314" fontId="119" fillId="0" borderId="0"/>
    <xf numFmtId="314" fontId="119" fillId="0" borderId="0"/>
    <xf numFmtId="314" fontId="119" fillId="0" borderId="0"/>
    <xf numFmtId="314" fontId="119"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316" fontId="221" fillId="0" borderId="13" applyBorder="0" applyProtection="0">
      <alignment horizontal="right"/>
    </xf>
    <xf numFmtId="316" fontId="221" fillId="0" borderId="13" applyBorder="0" applyProtection="0">
      <alignment horizontal="right"/>
    </xf>
    <xf numFmtId="1" fontId="222" fillId="0" borderId="35">
      <alignment horizontal="center"/>
    </xf>
    <xf numFmtId="1" fontId="222" fillId="0" borderId="35">
      <alignment horizontal="center"/>
    </xf>
    <xf numFmtId="26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0" fontId="68" fillId="0" borderId="0"/>
    <xf numFmtId="0" fontId="68" fillId="40"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79" fillId="41" borderId="0" applyNumberFormat="0" applyBorder="0" applyAlignment="0" applyProtection="0"/>
    <xf numFmtId="184" fontId="68"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0" fontId="68" fillId="60" borderId="18" applyNumberFormat="0" applyFont="0" applyAlignment="0" applyProtection="0"/>
    <xf numFmtId="0" fontId="82" fillId="54" borderId="19" applyNumberFormat="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4" fillId="0" borderId="0">
      <alignment vertical="top"/>
    </xf>
    <xf numFmtId="43" fontId="68" fillId="0" borderId="0" applyFont="0" applyFill="0" applyBorder="0" applyAlignment="0" applyProtection="0"/>
    <xf numFmtId="43" fontId="68" fillId="0" borderId="0" applyFont="0" applyFill="0" applyBorder="0" applyAlignment="0" applyProtection="0"/>
    <xf numFmtId="187" fontId="5" fillId="0" borderId="0"/>
    <xf numFmtId="9"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187" fontId="133" fillId="40" borderId="0" applyNumberFormat="0" applyBorder="0" applyAlignment="0" applyProtection="0"/>
    <xf numFmtId="187" fontId="133" fillId="41" borderId="0" applyNumberFormat="0" applyBorder="0" applyAlignment="0" applyProtection="0"/>
    <xf numFmtId="187" fontId="133" fillId="42" borderId="0" applyNumberFormat="0" applyBorder="0" applyAlignment="0" applyProtection="0"/>
    <xf numFmtId="187" fontId="133" fillId="43" borderId="0" applyNumberFormat="0" applyBorder="0" applyAlignment="0" applyProtection="0"/>
    <xf numFmtId="187" fontId="133" fillId="44" borderId="0" applyNumberFormat="0" applyBorder="0" applyAlignment="0" applyProtection="0"/>
    <xf numFmtId="187" fontId="133" fillId="45" borderId="0" applyNumberFormat="0" applyBorder="0" applyAlignment="0" applyProtection="0"/>
    <xf numFmtId="187" fontId="133" fillId="46" borderId="0" applyNumberFormat="0" applyBorder="0" applyAlignment="0" applyProtection="0"/>
    <xf numFmtId="187" fontId="133" fillId="47" borderId="0" applyNumberFormat="0" applyBorder="0" applyAlignment="0" applyProtection="0"/>
    <xf numFmtId="187" fontId="133" fillId="48" borderId="0" applyNumberFormat="0" applyBorder="0" applyAlignment="0" applyProtection="0"/>
    <xf numFmtId="187" fontId="133" fillId="43" borderId="0" applyNumberFormat="0" applyBorder="0" applyAlignment="0" applyProtection="0"/>
    <xf numFmtId="187" fontId="133" fillId="46" borderId="0" applyNumberFormat="0" applyBorder="0" applyAlignment="0" applyProtection="0"/>
    <xf numFmtId="187" fontId="133" fillId="49" borderId="0" applyNumberFormat="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14" fontId="120" fillId="62" borderId="30" applyFill="0" applyBorder="0">
      <alignment horizontal="right"/>
    </xf>
    <xf numFmtId="14" fontId="120" fillId="62" borderId="30" applyFill="0" applyBorder="0">
      <alignment horizontal="right"/>
    </xf>
    <xf numFmtId="187" fontId="153" fillId="68" borderId="42" applyNumberFormat="0" applyBorder="0" applyAlignment="0">
      <alignment horizontal="center"/>
      <protection hidden="1"/>
    </xf>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39" fontId="166" fillId="0" borderId="28" applyAlignment="0"/>
    <xf numFmtId="187" fontId="75" fillId="0" borderId="29">
      <alignment horizontal="left" vertical="center"/>
    </xf>
    <xf numFmtId="187" fontId="75" fillId="0" borderId="29">
      <alignment horizontal="left" vertical="center"/>
    </xf>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38" fontId="78" fillId="0" borderId="31" applyFont="0" applyFill="0" applyBorder="0" applyAlignment="0" applyProtection="0"/>
    <xf numFmtId="38" fontId="78" fillId="0" borderId="31"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187" fillId="0" borderId="47"/>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183" fontId="91" fillId="0" borderId="31">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127" fillId="0" borderId="0"/>
    <xf numFmtId="187" fontId="4" fillId="0" borderId="0"/>
    <xf numFmtId="187" fontId="68" fillId="0" borderId="0"/>
    <xf numFmtId="187" fontId="68" fillId="0" borderId="0"/>
    <xf numFmtId="187" fontId="68" fillId="0" borderId="0"/>
    <xf numFmtId="187" fontId="68" fillId="0" borderId="0"/>
    <xf numFmtId="187" fontId="68" fillId="0" borderId="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68" fillId="0" borderId="0"/>
    <xf numFmtId="187" fontId="68" fillId="0" borderId="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0" fontId="5" fillId="0" borderId="0"/>
    <xf numFmtId="0" fontId="5" fillId="0" borderId="0"/>
    <xf numFmtId="0" fontId="4" fillId="0" borderId="0"/>
    <xf numFmtId="0" fontId="131" fillId="0" borderId="0"/>
    <xf numFmtId="43" fontId="131" fillId="0" borderId="0" applyFont="0" applyFill="0" applyBorder="0" applyAlignment="0" applyProtection="0"/>
    <xf numFmtId="0" fontId="4" fillId="0" borderId="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5" fillId="0" borderId="0"/>
    <xf numFmtId="43" fontId="223" fillId="0" borderId="0" applyFont="0" applyFill="0" applyBorder="0" applyAlignment="0" applyProtection="0"/>
    <xf numFmtId="0" fontId="164" fillId="0" borderId="0" applyNumberFormat="0" applyFill="0" applyBorder="0" applyAlignment="0" applyProtection="0">
      <alignment vertical="top"/>
      <protection locked="0"/>
    </xf>
    <xf numFmtId="176"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0" fontId="4" fillId="0" borderId="0"/>
    <xf numFmtId="41" fontId="4" fillId="0" borderId="0" applyFont="0" applyFill="0" applyBorder="0" applyAlignment="0" applyProtection="0"/>
    <xf numFmtId="0" fontId="4" fillId="0" borderId="0" applyProtection="0"/>
    <xf numFmtId="317" fontId="4" fillId="0" borderId="0" applyFont="0" applyFill="0" applyBorder="0" applyAlignment="0" applyProtection="0"/>
    <xf numFmtId="318" fontId="4" fillId="0" borderId="0" applyFont="0" applyFill="0" applyBorder="0" applyAlignment="0" applyProtection="0"/>
    <xf numFmtId="0" fontId="4" fillId="0" borderId="0"/>
    <xf numFmtId="0" fontId="83" fillId="0" borderId="0"/>
    <xf numFmtId="319"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0" fontId="68" fillId="60" borderId="18" applyNumberFormat="0" applyFont="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31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317"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1" fillId="0" borderId="0" applyFont="0" applyFill="0" applyBorder="0" applyAlignment="0" applyProtection="0"/>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87" fontId="4" fillId="0" borderId="37" applyNumberFormat="0" applyFont="0" applyFill="0" applyAlignment="0" applyProtection="0"/>
    <xf numFmtId="187" fontId="4" fillId="0" borderId="37" applyNumberFormat="0" applyFont="0" applyFill="0" applyAlignment="0" applyProtection="0"/>
    <xf numFmtId="187" fontId="140" fillId="0" borderId="55" applyNumberForma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14" fontId="120" fillId="62" borderId="30" applyFill="0" applyBorder="0">
      <alignment horizontal="right"/>
    </xf>
    <xf numFmtId="266" fontId="4" fillId="0" borderId="55"/>
    <xf numFmtId="266" fontId="4" fillId="0" borderId="55"/>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68" fillId="0" borderId="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270" fontId="209" fillId="0" borderId="55" applyBorder="0" applyProtection="0">
      <alignment horizontal="right" vertical="center"/>
    </xf>
    <xf numFmtId="270" fontId="209" fillId="0" borderId="55" applyBorder="0" applyProtection="0">
      <alignment horizontal="right" vertical="center"/>
    </xf>
    <xf numFmtId="187" fontId="210" fillId="76" borderId="55" applyBorder="0" applyProtection="0">
      <alignment horizontal="centerContinuous" vertical="center"/>
    </xf>
    <xf numFmtId="187" fontId="210" fillId="76" borderId="55" applyBorder="0" applyProtection="0">
      <alignment horizontal="centerContinuous" vertical="center"/>
    </xf>
    <xf numFmtId="37" fontId="212" fillId="0" borderId="12" applyFill="0" applyBorder="0" applyAlignment="0">
      <alignment horizontal="left"/>
    </xf>
    <xf numFmtId="316" fontId="221" fillId="0" borderId="55" applyBorder="0" applyProtection="0">
      <alignment horizontal="right"/>
    </xf>
    <xf numFmtId="316" fontId="221" fillId="0" borderId="55" applyBorder="0" applyProtection="0">
      <alignment horizontal="right"/>
    </xf>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76" fillId="54" borderId="17" applyNumberFormat="0" applyAlignment="0" applyProtection="0"/>
    <xf numFmtId="0" fontId="101" fillId="45"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0" fontId="4" fillId="0" borderId="0">
      <alignment vertical="center"/>
    </xf>
    <xf numFmtId="0" fontId="4" fillId="0" borderId="0">
      <alignment vertical="top"/>
    </xf>
    <xf numFmtId="0" fontId="4" fillId="0" borderId="0">
      <alignment vertical="top"/>
    </xf>
    <xf numFmtId="43" fontId="4" fillId="0" borderId="0" applyFont="0" applyFill="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76" fillId="54" borderId="17"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82" fillId="54" borderId="19" applyNumberFormat="0" applyAlignment="0" applyProtection="0"/>
    <xf numFmtId="0" fontId="8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60" fillId="0" borderId="0"/>
    <xf numFmtId="0" fontId="4" fillId="0" borderId="0">
      <alignment vertical="center"/>
    </xf>
    <xf numFmtId="0" fontId="39" fillId="0" borderId="55"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4" fillId="0" borderId="0">
      <alignment vertical="top"/>
    </xf>
    <xf numFmtId="43" fontId="68" fillId="0" borderId="0" applyFont="0" applyFill="0" applyBorder="0" applyAlignment="0" applyProtection="0"/>
    <xf numFmtId="0" fontId="131" fillId="0" borderId="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3" fontId="4" fillId="0" borderId="0" applyFill="0" applyBorder="0" applyAlignment="0" applyProtection="0"/>
    <xf numFmtId="0" fontId="113" fillId="0" borderId="0"/>
    <xf numFmtId="3" fontId="4" fillId="0" borderId="0" applyFill="0" applyBorder="0" applyAlignment="0" applyProtection="0"/>
    <xf numFmtId="0" fontId="113" fillId="0" borderId="0"/>
    <xf numFmtId="43" fontId="224" fillId="0" borderId="0" applyFont="0" applyFill="0" applyBorder="0" applyAlignment="0" applyProtection="0"/>
    <xf numFmtId="0" fontId="101" fillId="45" borderId="17" applyNumberFormat="0" applyAlignment="0" applyProtection="0"/>
    <xf numFmtId="0" fontId="79" fillId="41" borderId="0" applyNumberFormat="0" applyBorder="0" applyAlignment="0" applyProtection="0"/>
    <xf numFmtId="0" fontId="80" fillId="59" borderId="0" applyNumberFormat="0" applyBorder="0" applyAlignment="0" applyProtection="0"/>
    <xf numFmtId="0" fontId="4" fillId="60" borderId="18" applyNumberFormat="0" applyFont="0" applyAlignment="0" applyProtection="0"/>
    <xf numFmtId="0" fontId="82" fillId="54" borderId="19" applyNumberFormat="0" applyAlignment="0" applyProtection="0"/>
    <xf numFmtId="43" fontId="131" fillId="0" borderId="0" applyFont="0" applyFill="0" applyBorder="0" applyAlignment="0" applyProtection="0"/>
    <xf numFmtId="43" fontId="22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43" fontId="4" fillId="0" borderId="0" applyFont="0" applyFill="0" applyBorder="0" applyAlignment="0" applyProtection="0"/>
    <xf numFmtId="0" fontId="224" fillId="0" borderId="0"/>
    <xf numFmtId="0" fontId="224"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131" fillId="0" borderId="0"/>
    <xf numFmtId="43" fontId="131" fillId="0" borderId="0" applyFont="0" applyFill="0" applyBorder="0" applyAlignment="0" applyProtection="0"/>
    <xf numFmtId="0" fontId="4" fillId="0" borderId="0"/>
    <xf numFmtId="9" fontId="131" fillId="0" borderId="0" applyFont="0" applyFill="0" applyBorder="0" applyAlignment="0" applyProtection="0"/>
    <xf numFmtId="43" fontId="4" fillId="0" borderId="0" applyFont="0" applyFill="0" applyBorder="0" applyAlignment="0" applyProtection="0"/>
    <xf numFmtId="9" fontId="131"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5" fillId="0" borderId="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4" borderId="0" applyNumberFormat="0" applyBorder="0" applyAlignment="0" applyProtection="0"/>
    <xf numFmtId="0" fontId="68"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7"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5" borderId="0" applyNumberFormat="0" applyBorder="0" applyAlignment="0" applyProtection="0"/>
    <xf numFmtId="0" fontId="69" fillId="85"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0" borderId="0" applyNumberFormat="0" applyBorder="0" applyAlignment="0" applyProtection="0"/>
    <xf numFmtId="0" fontId="69" fillId="9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0" fontId="76" fillId="65" borderId="17" applyNumberFormat="0" applyAlignment="0" applyProtection="0"/>
    <xf numFmtId="0" fontId="76" fillId="65" borderId="17" applyNumberFormat="0" applyAlignment="0" applyProtection="0"/>
    <xf numFmtId="0" fontId="99" fillId="91" borderId="25" applyNumberFormat="0" applyAlignment="0" applyProtection="0"/>
    <xf numFmtId="0" fontId="99" fillId="91" borderId="25" applyNumberFormat="0" applyAlignment="0" applyProtection="0"/>
    <xf numFmtId="0" fontId="69" fillId="92" borderId="0" applyNumberFormat="0" applyBorder="0" applyAlignment="0" applyProtection="0"/>
    <xf numFmtId="0" fontId="69" fillId="92" borderId="0" applyNumberFormat="0" applyBorder="0" applyAlignment="0" applyProtection="0"/>
    <xf numFmtId="0" fontId="69" fillId="93" borderId="0" applyNumberFormat="0" applyBorder="0" applyAlignment="0" applyProtection="0"/>
    <xf numFmtId="0" fontId="69" fillId="93" borderId="0" applyNumberFormat="0" applyBorder="0" applyAlignment="0" applyProtection="0"/>
    <xf numFmtId="0" fontId="69" fillId="94" borderId="0" applyNumberFormat="0" applyBorder="0" applyAlignment="0" applyProtection="0"/>
    <xf numFmtId="0" fontId="69" fillId="94"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5" borderId="0" applyNumberFormat="0" applyBorder="0" applyAlignment="0" applyProtection="0"/>
    <xf numFmtId="0" fontId="69" fillId="95" borderId="0" applyNumberFormat="0" applyBorder="0" applyAlignment="0" applyProtection="0"/>
    <xf numFmtId="0" fontId="101" fillId="71" borderId="17" applyNumberFormat="0" applyAlignment="0" applyProtection="0"/>
    <xf numFmtId="0" fontId="101" fillId="71" borderId="17" applyNumberFormat="0" applyAlignment="0" applyProtection="0"/>
    <xf numFmtId="0" fontId="79" fillId="79" borderId="0" applyNumberFormat="0" applyBorder="0" applyAlignment="0" applyProtection="0"/>
    <xf numFmtId="0" fontId="79" fillId="79" borderId="0" applyNumberFormat="0" applyBorder="0" applyAlignment="0" applyProtection="0"/>
    <xf numFmtId="320" fontId="4" fillId="0" borderId="0" applyFill="0" applyBorder="0" applyAlignment="0" applyProtection="0"/>
    <xf numFmtId="320" fontId="4" fillId="0" borderId="0" applyFill="0" applyBorder="0" applyAlignment="0" applyProtection="0"/>
    <xf numFmtId="320" fontId="4" fillId="0" borderId="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0" fontId="80" fillId="96" borderId="0" applyNumberFormat="0" applyBorder="0" applyAlignment="0" applyProtection="0"/>
    <xf numFmtId="0" fontId="80" fillId="96" borderId="0" applyNumberFormat="0" applyBorder="0" applyAlignment="0" applyProtection="0"/>
    <xf numFmtId="0" fontId="4" fillId="0" borderId="0"/>
    <xf numFmtId="0" fontId="4" fillId="0" borderId="0"/>
    <xf numFmtId="0" fontId="4" fillId="0" borderId="0"/>
    <xf numFmtId="0" fontId="5" fillId="0" borderId="0"/>
    <xf numFmtId="0" fontId="4" fillId="97" borderId="18" applyNumberFormat="0" applyAlignment="0" applyProtection="0"/>
    <xf numFmtId="0" fontId="4" fillId="97" borderId="18" applyNumberFormat="0" applyAlignment="0" applyProtection="0"/>
    <xf numFmtId="9" fontId="4" fillId="0" borderId="0" applyFill="0" applyBorder="0" applyAlignment="0" applyProtection="0"/>
    <xf numFmtId="9" fontId="4" fillId="0" borderId="0" applyFill="0" applyBorder="0" applyAlignment="0" applyProtection="0"/>
    <xf numFmtId="0" fontId="225" fillId="0" borderId="0">
      <alignment horizontal="left" vertical="top"/>
    </xf>
    <xf numFmtId="0" fontId="82" fillId="65" borderId="19" applyNumberFormat="0" applyAlignment="0" applyProtection="0"/>
    <xf numFmtId="0" fontId="82" fillId="65" borderId="19"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7" fillId="0" borderId="0" applyNumberFormat="0" applyFill="0" applyBorder="0" applyAlignment="0" applyProtection="0"/>
    <xf numFmtId="0" fontId="89" fillId="0" borderId="21" applyNumberFormat="0" applyFill="0" applyAlignment="0" applyProtection="0"/>
    <xf numFmtId="0" fontId="4" fillId="0" borderId="0">
      <alignment vertical="top"/>
    </xf>
    <xf numFmtId="0" fontId="90" fillId="0" borderId="0" applyNumberForma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0" fontId="5" fillId="0" borderId="0"/>
    <xf numFmtId="0" fontId="7" fillId="0" borderId="0"/>
    <xf numFmtId="0" fontId="100" fillId="0" borderId="26" applyNumberFormat="0" applyFill="0" applyAlignment="0" applyProtection="0"/>
    <xf numFmtId="184"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2" fillId="0" borderId="23" applyNumberFormat="0" applyFill="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3" fontId="4" fillId="0" borderId="0" applyFill="0" applyBorder="0" applyAlignment="0" applyProtection="0"/>
    <xf numFmtId="37" fontId="22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7" fillId="0" borderId="0"/>
    <xf numFmtId="43" fontId="2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31" fillId="0" borderId="0"/>
    <xf numFmtId="43" fontId="131" fillId="0" borderId="0" applyFont="0" applyFill="0" applyBorder="0" applyAlignment="0" applyProtection="0"/>
    <xf numFmtId="43" fontId="5" fillId="0" borderId="0" applyFont="0" applyFill="0" applyBorder="0" applyAlignment="0" applyProtection="0"/>
    <xf numFmtId="0" fontId="5" fillId="0" borderId="0"/>
    <xf numFmtId="187"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alignment vertical="top"/>
    </xf>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0" fontId="4" fillId="0" borderId="0"/>
    <xf numFmtId="0" fontId="4" fillId="0" borderId="0">
      <alignment vertical="top"/>
    </xf>
    <xf numFmtId="43" fontId="224" fillId="0" borderId="0" applyFont="0" applyFill="0" applyBorder="0" applyAlignment="0" applyProtection="0"/>
    <xf numFmtId="43" fontId="224" fillId="0" borderId="0" applyFont="0" applyFill="0" applyBorder="0" applyAlignment="0" applyProtection="0"/>
    <xf numFmtId="0" fontId="4" fillId="0" borderId="0">
      <alignment vertical="top"/>
    </xf>
    <xf numFmtId="0" fontId="4" fillId="0" borderId="0"/>
    <xf numFmtId="3" fontId="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21" fillId="0" borderId="0"/>
    <xf numFmtId="43" fontId="5" fillId="0" borderId="0" applyFont="0" applyFill="0" applyBorder="0" applyAlignment="0" applyProtection="0"/>
  </cellStyleXfs>
  <cellXfs count="241">
    <xf numFmtId="0" fontId="0" fillId="0" borderId="0" xfId="0"/>
    <xf numFmtId="0" fontId="2" fillId="0" borderId="0" xfId="0" applyFont="1"/>
    <xf numFmtId="0" fontId="3" fillId="0" borderId="0" xfId="0" applyFont="1"/>
    <xf numFmtId="171" fontId="8" fillId="0" borderId="0" xfId="1" applyNumberFormat="1" applyFont="1" applyAlignment="1">
      <alignment horizontal="left" vertical="center" indent="1"/>
    </xf>
    <xf numFmtId="171" fontId="9" fillId="0" borderId="0" xfId="1" applyNumberFormat="1" applyFont="1" applyAlignment="1">
      <alignment horizontal="left" vertical="center" indent="2"/>
    </xf>
    <xf numFmtId="171" fontId="6" fillId="0" borderId="0" xfId="0" applyNumberFormat="1" applyFont="1" applyAlignment="1">
      <alignment horizontal="center" vertical="center"/>
    </xf>
    <xf numFmtId="171" fontId="7" fillId="0" borderId="0" xfId="0" applyNumberFormat="1" applyFont="1" applyAlignment="1">
      <alignment horizontal="center" vertical="center"/>
    </xf>
    <xf numFmtId="171" fontId="8" fillId="0" borderId="0" xfId="1" applyNumberFormat="1" applyFont="1" applyAlignment="1">
      <alignment horizontal="center" vertical="center"/>
    </xf>
    <xf numFmtId="171" fontId="8" fillId="0" borderId="0" xfId="3" applyNumberFormat="1" applyFont="1" applyAlignment="1">
      <alignment horizontal="center" vertical="center"/>
    </xf>
    <xf numFmtId="171" fontId="9" fillId="0" borderId="0" xfId="1" applyNumberFormat="1" applyFont="1" applyAlignment="1">
      <alignment horizontal="center" vertical="center"/>
    </xf>
    <xf numFmtId="173" fontId="7" fillId="0" borderId="0" xfId="0" applyNumberFormat="1" applyFont="1" applyAlignment="1">
      <alignment horizontal="center" vertical="center"/>
    </xf>
    <xf numFmtId="171" fontId="8" fillId="0" borderId="0" xfId="3" applyNumberFormat="1" applyFont="1" applyAlignment="1">
      <alignment horizontal="right" vertical="center"/>
    </xf>
    <xf numFmtId="174" fontId="8" fillId="0" borderId="0" xfId="3" applyNumberFormat="1" applyFont="1" applyAlignment="1">
      <alignment horizontal="right" vertical="center"/>
    </xf>
    <xf numFmtId="174" fontId="9" fillId="0" borderId="0" xfId="3" applyNumberFormat="1" applyFont="1" applyAlignment="1">
      <alignment horizontal="right" vertical="center"/>
    </xf>
    <xf numFmtId="174" fontId="7" fillId="0" borderId="0" xfId="0" applyNumberFormat="1" applyFont="1" applyAlignment="1">
      <alignment horizontal="center" vertical="center"/>
    </xf>
    <xf numFmtId="0" fontId="12" fillId="0" borderId="0" xfId="0" applyFont="1"/>
    <xf numFmtId="0" fontId="13" fillId="0" borderId="0" xfId="0" applyFont="1"/>
    <xf numFmtId="0" fontId="14" fillId="0" borderId="0" xfId="0" applyFont="1"/>
    <xf numFmtId="0" fontId="15" fillId="0" borderId="0" xfId="0" applyFont="1"/>
    <xf numFmtId="0" fontId="11" fillId="0" borderId="0" xfId="5" applyFont="1" applyAlignment="1">
      <alignment horizontal="left" vertical="center" indent="1"/>
    </xf>
    <xf numFmtId="171" fontId="18" fillId="0" borderId="0" xfId="1" applyNumberFormat="1" applyFont="1" applyAlignment="1">
      <alignment horizontal="left" vertical="center" indent="1"/>
    </xf>
    <xf numFmtId="171" fontId="17" fillId="0" borderId="0" xfId="1" applyNumberFormat="1" applyFont="1" applyAlignment="1">
      <alignment horizontal="left" vertical="center" indent="1"/>
    </xf>
    <xf numFmtId="173" fontId="17" fillId="0" borderId="0" xfId="3" applyNumberFormat="1" applyFont="1" applyBorder="1" applyAlignment="1">
      <alignment horizontal="center" vertical="center"/>
    </xf>
    <xf numFmtId="173" fontId="17" fillId="0" borderId="0" xfId="3" applyNumberFormat="1" applyFont="1" applyBorder="1" applyAlignment="1">
      <alignment horizontal="left" vertical="center"/>
    </xf>
    <xf numFmtId="173" fontId="17" fillId="0" borderId="0" xfId="3" applyNumberFormat="1" applyFont="1" applyBorder="1" applyAlignment="1">
      <alignment horizontal="left" vertical="center" indent="3"/>
    </xf>
    <xf numFmtId="0" fontId="19" fillId="0" borderId="0" xfId="0" applyFont="1"/>
    <xf numFmtId="171" fontId="20" fillId="3" borderId="0" xfId="1" applyNumberFormat="1" applyFont="1" applyFill="1" applyAlignment="1">
      <alignment horizontal="center" vertical="center"/>
    </xf>
    <xf numFmtId="171" fontId="21" fillId="0" borderId="0" xfId="0" applyNumberFormat="1" applyFont="1" applyAlignment="1">
      <alignment horizontal="center" vertical="center"/>
    </xf>
    <xf numFmtId="172" fontId="20" fillId="3" borderId="0" xfId="2" quotePrefix="1" applyNumberFormat="1" applyFont="1" applyFill="1" applyAlignment="1">
      <alignment horizontal="right" vertical="center"/>
    </xf>
    <xf numFmtId="171" fontId="20" fillId="3" borderId="0" xfId="1" applyNumberFormat="1" applyFont="1" applyFill="1" applyAlignment="1">
      <alignment horizontal="left" vertical="center" indent="1"/>
    </xf>
    <xf numFmtId="172" fontId="20" fillId="3" borderId="0" xfId="2" quotePrefix="1" applyNumberFormat="1" applyFont="1" applyFill="1" applyAlignment="1">
      <alignment horizontal="center" vertical="center"/>
    </xf>
    <xf numFmtId="1" fontId="20" fillId="3" borderId="0" xfId="2" quotePrefix="1" applyNumberFormat="1" applyFont="1" applyFill="1" applyAlignment="1">
      <alignment horizontal="right" vertical="center" indent="1"/>
    </xf>
    <xf numFmtId="171" fontId="6" fillId="0" borderId="0" xfId="0" applyNumberFormat="1" applyFont="1" applyAlignment="1">
      <alignment horizontal="right" vertical="center"/>
    </xf>
    <xf numFmtId="0" fontId="23" fillId="0" borderId="0" xfId="0" applyFont="1"/>
    <xf numFmtId="0" fontId="24" fillId="0" borderId="0" xfId="0" applyFont="1"/>
    <xf numFmtId="0" fontId="25" fillId="0" borderId="0" xfId="0" applyFont="1"/>
    <xf numFmtId="9" fontId="23" fillId="0" borderId="0" xfId="0" applyNumberFormat="1" applyFont="1"/>
    <xf numFmtId="174" fontId="10" fillId="0" borderId="0" xfId="3" applyNumberFormat="1" applyFont="1" applyBorder="1" applyAlignment="1">
      <alignment horizontal="right" vertical="center"/>
    </xf>
    <xf numFmtId="171" fontId="8" fillId="99" borderId="56" xfId="1" applyNumberFormat="1" applyFont="1" applyFill="1" applyBorder="1" applyAlignment="1">
      <alignment horizontal="center" vertical="center"/>
    </xf>
    <xf numFmtId="171" fontId="8" fillId="99" borderId="56" xfId="1" applyNumberFormat="1" applyFont="1" applyFill="1" applyBorder="1" applyAlignment="1">
      <alignment horizontal="left" vertical="center" indent="1"/>
    </xf>
    <xf numFmtId="174" fontId="8" fillId="99" borderId="56" xfId="3" applyNumberFormat="1" applyFont="1" applyFill="1" applyBorder="1" applyAlignment="1">
      <alignment horizontal="right" vertical="center"/>
    </xf>
    <xf numFmtId="171" fontId="8" fillId="0" borderId="56" xfId="1" applyNumberFormat="1" applyFont="1" applyBorder="1" applyAlignment="1">
      <alignment horizontal="left" vertical="center" indent="1"/>
    </xf>
    <xf numFmtId="171" fontId="229" fillId="0" borderId="0" xfId="0" applyNumberFormat="1" applyFont="1" applyAlignment="1">
      <alignment horizontal="center" vertical="center"/>
    </xf>
    <xf numFmtId="174" fontId="228" fillId="0" borderId="0" xfId="3" applyNumberFormat="1" applyFont="1" applyAlignment="1">
      <alignment horizontal="right" vertical="center"/>
    </xf>
    <xf numFmtId="173" fontId="229" fillId="0" borderId="0" xfId="0" applyNumberFormat="1" applyFont="1" applyAlignment="1">
      <alignment horizontal="center" vertical="center"/>
    </xf>
    <xf numFmtId="171" fontId="228" fillId="0" borderId="0" xfId="1" applyNumberFormat="1" applyFont="1" applyAlignment="1">
      <alignment horizontal="left" vertical="center" indent="2"/>
    </xf>
    <xf numFmtId="171" fontId="228" fillId="0" borderId="0" xfId="1" applyNumberFormat="1" applyFont="1" applyAlignment="1">
      <alignment horizontal="center" vertical="center"/>
    </xf>
    <xf numFmtId="171" fontId="230" fillId="0" borderId="0" xfId="1" applyNumberFormat="1" applyFont="1" applyAlignment="1">
      <alignment horizontal="center" vertical="center"/>
    </xf>
    <xf numFmtId="171" fontId="230" fillId="0" borderId="56" xfId="1" applyNumberFormat="1" applyFont="1" applyBorder="1" applyAlignment="1">
      <alignment horizontal="left" vertical="center" indent="1"/>
    </xf>
    <xf numFmtId="171" fontId="230" fillId="0" borderId="56" xfId="1" applyNumberFormat="1" applyFont="1" applyBorder="1" applyAlignment="1">
      <alignment horizontal="center" vertical="center"/>
    </xf>
    <xf numFmtId="174" fontId="230" fillId="0" borderId="56" xfId="3" applyNumberFormat="1" applyFont="1" applyBorder="1" applyAlignment="1">
      <alignment horizontal="right" vertical="center"/>
    </xf>
    <xf numFmtId="171" fontId="8" fillId="0" borderId="56" xfId="1" applyNumberFormat="1" applyFont="1" applyBorder="1" applyAlignment="1">
      <alignment horizontal="center" vertical="center"/>
    </xf>
    <xf numFmtId="174" fontId="8" fillId="0" borderId="56" xfId="3" applyNumberFormat="1" applyFont="1" applyBorder="1" applyAlignment="1">
      <alignment horizontal="right" vertical="center"/>
    </xf>
    <xf numFmtId="174" fontId="228" fillId="0" borderId="0" xfId="3" applyNumberFormat="1" applyFont="1" applyBorder="1" applyAlignment="1">
      <alignment horizontal="right" vertical="center"/>
    </xf>
    <xf numFmtId="171" fontId="8" fillId="99" borderId="57" xfId="1" applyNumberFormat="1" applyFont="1" applyFill="1" applyBorder="1" applyAlignment="1">
      <alignment horizontal="left" vertical="center" indent="1"/>
    </xf>
    <xf numFmtId="171" fontId="8" fillId="99" borderId="57" xfId="1" applyNumberFormat="1" applyFont="1" applyFill="1" applyBorder="1" applyAlignment="1">
      <alignment horizontal="center" vertical="center"/>
    </xf>
    <xf numFmtId="174" fontId="8" fillId="99" borderId="57" xfId="3" applyNumberFormat="1" applyFont="1" applyFill="1" applyBorder="1" applyAlignment="1">
      <alignment horizontal="right" vertical="center"/>
    </xf>
    <xf numFmtId="171" fontId="229" fillId="99" borderId="0" xfId="0" applyNumberFormat="1" applyFont="1" applyFill="1" applyAlignment="1">
      <alignment horizontal="center" vertical="center"/>
    </xf>
    <xf numFmtId="174" fontId="230" fillId="98" borderId="57" xfId="3" applyNumberFormat="1" applyFont="1" applyFill="1" applyBorder="1" applyAlignment="1">
      <alignment horizontal="right" vertical="center"/>
    </xf>
    <xf numFmtId="171" fontId="230" fillId="98" borderId="57" xfId="1" applyNumberFormat="1" applyFont="1" applyFill="1" applyBorder="1" applyAlignment="1">
      <alignment horizontal="left" vertical="center" indent="1"/>
    </xf>
    <xf numFmtId="171" fontId="230" fillId="98" borderId="57" xfId="1" applyNumberFormat="1" applyFont="1" applyFill="1" applyBorder="1" applyAlignment="1">
      <alignment horizontal="center" vertical="center"/>
    </xf>
    <xf numFmtId="171" fontId="18" fillId="99" borderId="56" xfId="1" applyNumberFormat="1" applyFont="1" applyFill="1" applyBorder="1" applyAlignment="1">
      <alignment horizontal="left" vertical="center" indent="1"/>
    </xf>
    <xf numFmtId="171" fontId="18" fillId="99" borderId="56" xfId="1" applyNumberFormat="1" applyFont="1" applyFill="1" applyBorder="1" applyAlignment="1">
      <alignment horizontal="center" vertical="center"/>
    </xf>
    <xf numFmtId="0" fontId="231" fillId="0" borderId="0" xfId="0" applyFont="1"/>
    <xf numFmtId="171" fontId="22" fillId="0" borderId="0" xfId="1" applyNumberFormat="1" applyFont="1" applyAlignment="1">
      <alignment horizontal="left" vertical="center" indent="2"/>
    </xf>
    <xf numFmtId="171" fontId="10" fillId="0" borderId="0" xfId="1" applyNumberFormat="1" applyFont="1" applyAlignment="1">
      <alignment horizontal="center" vertical="center"/>
    </xf>
    <xf numFmtId="0" fontId="232" fillId="0" borderId="0" xfId="5" applyFont="1" applyAlignment="1">
      <alignment horizontal="left" vertical="center" indent="2"/>
    </xf>
    <xf numFmtId="171" fontId="232" fillId="0" borderId="0" xfId="1" applyNumberFormat="1" applyFont="1" applyAlignment="1">
      <alignment horizontal="center" vertical="center"/>
    </xf>
    <xf numFmtId="171" fontId="231" fillId="0" borderId="0" xfId="0" applyNumberFormat="1" applyFont="1" applyAlignment="1">
      <alignment horizontal="center" vertical="center"/>
    </xf>
    <xf numFmtId="171" fontId="233" fillId="0" borderId="0" xfId="1" applyNumberFormat="1" applyFont="1" applyAlignment="1">
      <alignment horizontal="center" vertical="center"/>
    </xf>
    <xf numFmtId="171" fontId="234" fillId="0" borderId="0" xfId="0" applyNumberFormat="1" applyFont="1" applyAlignment="1">
      <alignment horizontal="center" vertical="center"/>
    </xf>
    <xf numFmtId="169" fontId="17" fillId="98" borderId="57" xfId="0" applyNumberFormat="1" applyFont="1" applyFill="1" applyBorder="1" applyAlignment="1">
      <alignment horizontal="left" vertical="center" indent="1"/>
    </xf>
    <xf numFmtId="173" fontId="10" fillId="98" borderId="57" xfId="0" applyNumberFormat="1" applyFont="1" applyFill="1" applyBorder="1" applyAlignment="1">
      <alignment horizontal="center" vertical="center"/>
    </xf>
    <xf numFmtId="173" fontId="10" fillId="98" borderId="57" xfId="0" applyNumberFormat="1" applyFont="1" applyFill="1" applyBorder="1" applyAlignment="1">
      <alignment horizontal="right" vertical="center"/>
    </xf>
    <xf numFmtId="171" fontId="235" fillId="0" borderId="0" xfId="0" applyNumberFormat="1" applyFont="1" applyAlignment="1">
      <alignment horizontal="center" vertical="center"/>
    </xf>
    <xf numFmtId="173" fontId="232" fillId="0" borderId="0" xfId="4" applyNumberFormat="1" applyFont="1" applyAlignment="1">
      <alignment horizontal="right" vertical="center"/>
    </xf>
    <xf numFmtId="171" fontId="234" fillId="0" borderId="0" xfId="0" applyNumberFormat="1" applyFont="1" applyAlignment="1">
      <alignment horizontal="right" vertical="center"/>
    </xf>
    <xf numFmtId="175" fontId="232" fillId="0" borderId="0" xfId="4" applyNumberFormat="1" applyFont="1" applyAlignment="1">
      <alignment horizontal="right" vertical="center"/>
    </xf>
    <xf numFmtId="9" fontId="232" fillId="0" borderId="0" xfId="4" applyFont="1" applyAlignment="1">
      <alignment horizontal="right" vertical="center"/>
    </xf>
    <xf numFmtId="0" fontId="236" fillId="0" borderId="0" xfId="5" applyFont="1" applyAlignment="1">
      <alignment horizontal="left" vertical="center" indent="1"/>
    </xf>
    <xf numFmtId="173" fontId="236" fillId="0" borderId="0" xfId="4" applyNumberFormat="1" applyFont="1" applyAlignment="1">
      <alignment horizontal="center" vertical="center"/>
    </xf>
    <xf numFmtId="175" fontId="236" fillId="0" borderId="0" xfId="4" applyNumberFormat="1" applyFont="1" applyAlignment="1">
      <alignment horizontal="center" vertical="center"/>
    </xf>
    <xf numFmtId="169" fontId="237" fillId="0" borderId="57" xfId="0" applyNumberFormat="1" applyFont="1" applyBorder="1" applyAlignment="1">
      <alignment horizontal="left" vertical="center" indent="1"/>
    </xf>
    <xf numFmtId="169" fontId="237" fillId="0" borderId="57" xfId="0" applyNumberFormat="1" applyFont="1" applyBorder="1" applyAlignment="1">
      <alignment horizontal="center" vertical="center"/>
    </xf>
    <xf numFmtId="173" fontId="238" fillId="0" borderId="0" xfId="3" applyNumberFormat="1" applyFont="1" applyBorder="1" applyAlignment="1">
      <alignment horizontal="center" vertical="center"/>
    </xf>
    <xf numFmtId="0" fontId="23" fillId="6" borderId="0" xfId="0" applyFont="1" applyFill="1"/>
    <xf numFmtId="0" fontId="19" fillId="6" borderId="0" xfId="0" applyFont="1" applyFill="1"/>
    <xf numFmtId="169" fontId="240" fillId="0" borderId="58" xfId="1" applyNumberFormat="1" applyFont="1" applyBorder="1" applyAlignment="1">
      <alignment horizontal="left" vertical="center" indent="1"/>
    </xf>
    <xf numFmtId="0" fontId="241" fillId="0" borderId="58" xfId="1" applyFont="1" applyBorder="1" applyAlignment="1">
      <alignment horizontal="left" vertical="center" indent="2"/>
    </xf>
    <xf numFmtId="0" fontId="241" fillId="0" borderId="59" xfId="1" applyFont="1" applyBorder="1" applyAlignment="1">
      <alignment horizontal="left" vertical="center" indent="2"/>
    </xf>
    <xf numFmtId="169" fontId="240" fillId="100" borderId="58" xfId="1" applyNumberFormat="1" applyFont="1" applyFill="1" applyBorder="1" applyAlignment="1">
      <alignment horizontal="left" vertical="center" indent="1"/>
    </xf>
    <xf numFmtId="174" fontId="240" fillId="0" borderId="58" xfId="3" applyNumberFormat="1" applyFont="1" applyFill="1" applyBorder="1" applyAlignment="1">
      <alignment horizontal="right" vertical="center"/>
    </xf>
    <xf numFmtId="174" fontId="241" fillId="0" borderId="58" xfId="3" applyNumberFormat="1" applyFont="1" applyBorder="1" applyAlignment="1">
      <alignment horizontal="right" vertical="center"/>
    </xf>
    <xf numFmtId="174" fontId="241" fillId="0" borderId="59" xfId="3" applyNumberFormat="1" applyFont="1" applyBorder="1" applyAlignment="1">
      <alignment horizontal="right" vertical="center"/>
    </xf>
    <xf numFmtId="174" fontId="240" fillId="100" borderId="58" xfId="3" applyNumberFormat="1" applyFont="1" applyFill="1" applyBorder="1" applyAlignment="1">
      <alignment horizontal="right" vertical="center"/>
    </xf>
    <xf numFmtId="170" fontId="240" fillId="100" borderId="58" xfId="3" applyFont="1" applyFill="1" applyBorder="1" applyAlignment="1">
      <alignment horizontal="right" vertical="center"/>
    </xf>
    <xf numFmtId="174" fontId="243" fillId="0" borderId="0" xfId="3" applyNumberFormat="1" applyFont="1" applyAlignment="1">
      <alignment horizontal="right" vertical="center"/>
    </xf>
    <xf numFmtId="171" fontId="18" fillId="0" borderId="60" xfId="1" applyNumberFormat="1" applyFont="1" applyBorder="1" applyAlignment="1">
      <alignment horizontal="left" vertical="center" indent="1"/>
    </xf>
    <xf numFmtId="171" fontId="8" fillId="0" borderId="60" xfId="1" applyNumberFormat="1" applyFont="1" applyBorder="1" applyAlignment="1">
      <alignment horizontal="center" vertical="center"/>
    </xf>
    <xf numFmtId="174" fontId="8" fillId="0" borderId="60" xfId="3" applyNumberFormat="1" applyFont="1" applyBorder="1" applyAlignment="1">
      <alignment horizontal="right" vertical="center"/>
    </xf>
    <xf numFmtId="9" fontId="0" fillId="0" borderId="0" xfId="0" applyNumberFormat="1" applyAlignment="1">
      <alignment horizontal="center"/>
    </xf>
    <xf numFmtId="3" fontId="232" fillId="0" borderId="0" xfId="4" applyNumberFormat="1" applyFont="1" applyAlignment="1">
      <alignment horizontal="right" vertical="center"/>
    </xf>
    <xf numFmtId="10" fontId="232" fillId="0" borderId="0" xfId="4" applyNumberFormat="1" applyFont="1" applyAlignment="1">
      <alignment horizontal="right" vertical="center"/>
    </xf>
    <xf numFmtId="171" fontId="20" fillId="0" borderId="0" xfId="1" applyNumberFormat="1" applyFont="1" applyAlignment="1">
      <alignment horizontal="left" vertical="center" indent="1"/>
    </xf>
    <xf numFmtId="171" fontId="20" fillId="0" borderId="0" xfId="1" applyNumberFormat="1" applyFont="1" applyAlignment="1">
      <alignment horizontal="center" vertical="center"/>
    </xf>
    <xf numFmtId="172" fontId="20" fillId="0" borderId="0" xfId="2" quotePrefix="1" applyNumberFormat="1" applyFont="1" applyAlignment="1">
      <alignment horizontal="right" vertical="center"/>
    </xf>
    <xf numFmtId="173" fontId="245" fillId="0" borderId="0" xfId="4" applyNumberFormat="1" applyFont="1" applyAlignment="1">
      <alignment horizontal="left" vertical="center" indent="3"/>
    </xf>
    <xf numFmtId="9" fontId="246" fillId="6" borderId="0" xfId="538" applyNumberFormat="1" applyFont="1" applyFill="1" applyAlignment="1">
      <alignment vertical="center"/>
    </xf>
    <xf numFmtId="169" fontId="247" fillId="0" borderId="58" xfId="1" applyNumberFormat="1" applyFont="1" applyBorder="1" applyAlignment="1">
      <alignment horizontal="left" vertical="center" indent="1"/>
    </xf>
    <xf numFmtId="174" fontId="247" fillId="0" borderId="58" xfId="3" applyNumberFormat="1" applyFont="1" applyFill="1" applyBorder="1" applyAlignment="1">
      <alignment horizontal="right" vertical="center"/>
    </xf>
    <xf numFmtId="172" fontId="248" fillId="3" borderId="0" xfId="2" quotePrefix="1" applyNumberFormat="1" applyFont="1" applyFill="1" applyAlignment="1">
      <alignment horizontal="right" vertical="center"/>
    </xf>
    <xf numFmtId="169" fontId="20" fillId="4" borderId="57" xfId="0" applyNumberFormat="1" applyFont="1" applyFill="1" applyBorder="1" applyAlignment="1">
      <alignment horizontal="left" vertical="center" indent="1"/>
    </xf>
    <xf numFmtId="169" fontId="20" fillId="4" borderId="57" xfId="0" applyNumberFormat="1" applyFont="1" applyFill="1" applyBorder="1" applyAlignment="1">
      <alignment horizontal="center" vertical="center"/>
    </xf>
    <xf numFmtId="169" fontId="20" fillId="4" borderId="57" xfId="0" applyNumberFormat="1" applyFont="1" applyFill="1" applyBorder="1" applyAlignment="1">
      <alignment horizontal="left" vertical="center" indent="3"/>
    </xf>
    <xf numFmtId="171" fontId="3" fillId="0" borderId="57" xfId="1" applyNumberFormat="1" applyFont="1" applyBorder="1" applyAlignment="1">
      <alignment horizontal="left" vertical="center" indent="1"/>
    </xf>
    <xf numFmtId="173" fontId="3" fillId="0" borderId="57" xfId="3" applyNumberFormat="1" applyFont="1" applyBorder="1" applyAlignment="1">
      <alignment horizontal="center" vertical="center"/>
    </xf>
    <xf numFmtId="173" fontId="3" fillId="0" borderId="57" xfId="3" applyNumberFormat="1" applyFont="1" applyBorder="1" applyAlignment="1">
      <alignment horizontal="left" vertical="center"/>
    </xf>
    <xf numFmtId="0" fontId="232" fillId="0" borderId="0" xfId="5" applyFont="1" applyAlignment="1">
      <alignment horizontal="left" vertical="center" indent="1"/>
    </xf>
    <xf numFmtId="173" fontId="232" fillId="0" borderId="0" xfId="4" applyNumberFormat="1" applyFont="1" applyAlignment="1">
      <alignment horizontal="center" vertical="center"/>
    </xf>
    <xf numFmtId="175" fontId="232" fillId="0" borderId="0" xfId="4" applyNumberFormat="1" applyFont="1" applyAlignment="1">
      <alignment horizontal="center" vertical="center"/>
    </xf>
    <xf numFmtId="173" fontId="232" fillId="0" borderId="0" xfId="4" applyNumberFormat="1" applyFont="1" applyAlignment="1">
      <alignment horizontal="left" vertical="center" indent="1"/>
    </xf>
    <xf numFmtId="173" fontId="232" fillId="0" borderId="0" xfId="4" applyNumberFormat="1" applyFont="1" applyAlignment="1">
      <alignment horizontal="left" vertical="center" indent="3"/>
    </xf>
    <xf numFmtId="10" fontId="232" fillId="0" borderId="0" xfId="4" applyNumberFormat="1" applyFont="1" applyAlignment="1">
      <alignment horizontal="center" vertical="center"/>
    </xf>
    <xf numFmtId="0" fontId="0" fillId="0" borderId="0" xfId="0" applyAlignment="1">
      <alignment vertical="center"/>
    </xf>
    <xf numFmtId="0" fontId="23" fillId="0" borderId="0" xfId="0" applyFont="1" applyAlignment="1">
      <alignment vertical="center"/>
    </xf>
    <xf numFmtId="0" fontId="249" fillId="0" borderId="0" xfId="5" applyFont="1" applyAlignment="1">
      <alignment horizontal="left" vertical="center" indent="2"/>
    </xf>
    <xf numFmtId="171" fontId="233" fillId="0" borderId="0" xfId="0" applyNumberFormat="1" applyFont="1" applyAlignment="1">
      <alignment horizontal="center" vertical="center"/>
    </xf>
    <xf numFmtId="9" fontId="233" fillId="0" borderId="0" xfId="4" applyFont="1" applyAlignment="1">
      <alignment horizontal="right" vertical="center"/>
    </xf>
    <xf numFmtId="173" fontId="249" fillId="0" borderId="0" xfId="4" applyNumberFormat="1" applyFont="1" applyAlignment="1">
      <alignment horizontal="right" vertical="center"/>
    </xf>
    <xf numFmtId="174" fontId="250" fillId="100" borderId="0" xfId="5" applyNumberFormat="1" applyFont="1" applyFill="1" applyAlignment="1">
      <alignment vertical="center"/>
    </xf>
    <xf numFmtId="1" fontId="244" fillId="100" borderId="0" xfId="2" quotePrefix="1" applyNumberFormat="1" applyFont="1" applyFill="1" applyAlignment="1">
      <alignment horizontal="center" vertical="center"/>
    </xf>
    <xf numFmtId="171" fontId="27" fillId="0" borderId="0" xfId="0" applyNumberFormat="1" applyFont="1" applyAlignment="1">
      <alignment horizontal="center" vertical="center"/>
    </xf>
    <xf numFmtId="171" fontId="252" fillId="0" borderId="0" xfId="0" applyNumberFormat="1" applyFont="1" applyAlignment="1">
      <alignment horizontal="center" vertical="center"/>
    </xf>
    <xf numFmtId="171" fontId="253" fillId="0" borderId="0" xfId="0" applyNumberFormat="1" applyFont="1" applyAlignment="1">
      <alignment horizontal="center" vertical="center"/>
    </xf>
    <xf numFmtId="171" fontId="254" fillId="0" borderId="0" xfId="0" applyNumberFormat="1" applyFont="1" applyAlignment="1">
      <alignment horizontal="center" vertical="center"/>
    </xf>
    <xf numFmtId="14" fontId="255" fillId="0" borderId="0" xfId="0" applyNumberFormat="1" applyFont="1" applyAlignment="1">
      <alignment horizontal="center" vertical="center"/>
    </xf>
    <xf numFmtId="171" fontId="260" fillId="0" borderId="0" xfId="0" applyNumberFormat="1" applyFont="1" applyAlignment="1">
      <alignment horizontal="center" vertical="center"/>
    </xf>
    <xf numFmtId="171" fontId="257" fillId="0" borderId="0" xfId="1" applyNumberFormat="1" applyFont="1" applyAlignment="1">
      <alignment horizontal="left" vertical="center" indent="1"/>
    </xf>
    <xf numFmtId="171" fontId="257" fillId="0" borderId="0" xfId="1" applyNumberFormat="1" applyFont="1" applyAlignment="1">
      <alignment horizontal="center" vertical="center"/>
    </xf>
    <xf numFmtId="171" fontId="259" fillId="0" borderId="0" xfId="0" applyNumberFormat="1" applyFont="1" applyAlignment="1">
      <alignment horizontal="center" vertical="center"/>
    </xf>
    <xf numFmtId="172" fontId="257" fillId="0" borderId="0" xfId="2" quotePrefix="1" applyNumberFormat="1" applyFont="1" applyAlignment="1">
      <alignment horizontal="center" vertical="center"/>
    </xf>
    <xf numFmtId="196" fontId="258" fillId="0" borderId="0" xfId="5" applyNumberFormat="1" applyFont="1" applyAlignment="1">
      <alignment vertical="center"/>
    </xf>
    <xf numFmtId="174" fontId="258" fillId="0" borderId="0" xfId="5" applyNumberFormat="1" applyFont="1" applyAlignment="1">
      <alignment vertical="center"/>
    </xf>
    <xf numFmtId="171" fontId="261" fillId="0" borderId="0" xfId="1" applyNumberFormat="1" applyFont="1" applyAlignment="1">
      <alignment horizontal="left" vertical="center" indent="1"/>
    </xf>
    <xf numFmtId="171" fontId="261" fillId="0" borderId="0" xfId="1" applyNumberFormat="1" applyFont="1" applyAlignment="1">
      <alignment horizontal="center" vertical="center"/>
    </xf>
    <xf numFmtId="171" fontId="261" fillId="0" borderId="0" xfId="3" applyNumberFormat="1" applyFont="1" applyAlignment="1">
      <alignment horizontal="center" vertical="center"/>
    </xf>
    <xf numFmtId="171" fontId="256" fillId="0" borderId="0" xfId="3" applyNumberFormat="1" applyFont="1" applyAlignment="1">
      <alignment horizontal="center" vertical="center"/>
    </xf>
    <xf numFmtId="169" fontId="256" fillId="5" borderId="2" xfId="0" applyNumberFormat="1" applyFont="1" applyFill="1" applyBorder="1" applyAlignment="1">
      <alignment horizontal="left" vertical="center" indent="1"/>
    </xf>
    <xf numFmtId="173" fontId="262" fillId="5" borderId="2" xfId="0" applyNumberFormat="1" applyFont="1" applyFill="1" applyBorder="1" applyAlignment="1">
      <alignment horizontal="center" vertical="center"/>
    </xf>
    <xf numFmtId="171" fontId="254" fillId="5" borderId="0" xfId="0" applyNumberFormat="1" applyFont="1" applyFill="1" applyAlignment="1">
      <alignment horizontal="center" vertical="center"/>
    </xf>
    <xf numFmtId="173" fontId="262" fillId="5" borderId="0" xfId="0" applyNumberFormat="1" applyFont="1" applyFill="1" applyAlignment="1">
      <alignment horizontal="center" vertical="center"/>
    </xf>
    <xf numFmtId="0" fontId="241" fillId="0" borderId="0" xfId="5" applyFont="1" applyAlignment="1">
      <alignment horizontal="left" vertical="center" indent="2"/>
    </xf>
    <xf numFmtId="171" fontId="241" fillId="0" borderId="0" xfId="1" applyNumberFormat="1" applyFont="1" applyAlignment="1">
      <alignment horizontal="center" vertical="center"/>
    </xf>
    <xf numFmtId="171" fontId="263" fillId="0" borderId="0" xfId="0" applyNumberFormat="1" applyFont="1" applyAlignment="1">
      <alignment horizontal="center" vertical="center"/>
    </xf>
    <xf numFmtId="174" fontId="241" fillId="0" borderId="0" xfId="5" applyNumberFormat="1" applyFont="1" applyAlignment="1">
      <alignment horizontal="right" vertical="center"/>
    </xf>
    <xf numFmtId="171" fontId="240" fillId="0" borderId="0" xfId="1" applyNumberFormat="1" applyFont="1" applyAlignment="1">
      <alignment horizontal="center" vertical="center"/>
    </xf>
    <xf numFmtId="169" fontId="261" fillId="2" borderId="0" xfId="0" applyNumberFormat="1" applyFont="1" applyFill="1" applyAlignment="1">
      <alignment horizontal="left" vertical="center" indent="1"/>
    </xf>
    <xf numFmtId="171" fontId="261" fillId="2" borderId="0" xfId="1" applyNumberFormat="1" applyFont="1" applyFill="1" applyAlignment="1">
      <alignment horizontal="center" vertical="center"/>
    </xf>
    <xf numFmtId="174" fontId="261" fillId="2" borderId="0" xfId="3" applyNumberFormat="1" applyFont="1" applyFill="1" applyAlignment="1">
      <alignment horizontal="right" vertical="center"/>
    </xf>
    <xf numFmtId="171" fontId="247" fillId="0" borderId="0" xfId="0" applyNumberFormat="1" applyFont="1" applyAlignment="1">
      <alignment horizontal="center" vertical="center"/>
    </xf>
    <xf numFmtId="174" fontId="261" fillId="2" borderId="0" xfId="3" applyNumberFormat="1" applyFont="1" applyFill="1" applyAlignment="1">
      <alignment vertical="center"/>
    </xf>
    <xf numFmtId="169" fontId="240" fillId="98" borderId="57" xfId="0" applyNumberFormat="1" applyFont="1" applyFill="1" applyBorder="1" applyAlignment="1">
      <alignment horizontal="left" vertical="center" indent="1"/>
    </xf>
    <xf numFmtId="171" fontId="240" fillId="98" borderId="57" xfId="1" applyNumberFormat="1" applyFont="1" applyFill="1" applyBorder="1" applyAlignment="1">
      <alignment horizontal="center" vertical="center"/>
    </xf>
    <xf numFmtId="174" fontId="240" fillId="98" borderId="57" xfId="0" applyNumberFormat="1" applyFont="1" applyFill="1" applyBorder="1" applyAlignment="1">
      <alignment horizontal="right" vertical="center"/>
    </xf>
    <xf numFmtId="174" fontId="240" fillId="98" borderId="0" xfId="0" applyNumberFormat="1" applyFont="1" applyFill="1" applyAlignment="1">
      <alignment horizontal="right" vertical="center"/>
    </xf>
    <xf numFmtId="0" fontId="264" fillId="4" borderId="1" xfId="5" applyFont="1" applyFill="1" applyBorder="1" applyAlignment="1">
      <alignment horizontal="left" vertical="center" indent="1"/>
    </xf>
    <xf numFmtId="173" fontId="264" fillId="4" borderId="1" xfId="5" applyNumberFormat="1" applyFont="1" applyFill="1" applyBorder="1" applyAlignment="1">
      <alignment horizontal="center" vertical="center"/>
    </xf>
    <xf numFmtId="174" fontId="264" fillId="4" borderId="1" xfId="5" applyNumberFormat="1" applyFont="1" applyFill="1" applyBorder="1" applyAlignment="1">
      <alignment horizontal="right" vertical="center"/>
    </xf>
    <xf numFmtId="174" fontId="264" fillId="4" borderId="1" xfId="5" applyNumberFormat="1" applyFont="1" applyFill="1" applyBorder="1" applyAlignment="1">
      <alignment vertical="center"/>
    </xf>
    <xf numFmtId="174" fontId="264" fillId="4" borderId="0" xfId="5" applyNumberFormat="1" applyFont="1" applyFill="1" applyAlignment="1">
      <alignment vertical="center"/>
    </xf>
    <xf numFmtId="173" fontId="241" fillId="0" borderId="0" xfId="5" applyNumberFormat="1" applyFont="1" applyAlignment="1">
      <alignment horizontal="center" vertical="center"/>
    </xf>
    <xf numFmtId="171" fontId="1" fillId="0" borderId="0" xfId="0" applyNumberFormat="1" applyFont="1" applyAlignment="1">
      <alignment horizontal="center" vertical="center"/>
    </xf>
    <xf numFmtId="171" fontId="251" fillId="3" borderId="0" xfId="1" applyNumberFormat="1" applyFont="1" applyFill="1" applyAlignment="1">
      <alignment horizontal="left" vertical="center" indent="1"/>
    </xf>
    <xf numFmtId="171" fontId="251" fillId="3" borderId="0" xfId="1" applyNumberFormat="1" applyFont="1" applyFill="1" applyAlignment="1">
      <alignment horizontal="center" vertical="center"/>
    </xf>
    <xf numFmtId="171" fontId="0" fillId="0" borderId="0" xfId="0" applyNumberFormat="1" applyAlignment="1">
      <alignment horizontal="center" vertical="center"/>
    </xf>
    <xf numFmtId="172" fontId="251" fillId="3" borderId="0" xfId="2" quotePrefix="1" applyNumberFormat="1" applyFont="1" applyFill="1" applyAlignment="1">
      <alignment horizontal="center" vertical="center"/>
    </xf>
    <xf numFmtId="172" fontId="251" fillId="3" borderId="0" xfId="2" quotePrefix="1" applyNumberFormat="1" applyFont="1" applyFill="1" applyAlignment="1">
      <alignment horizontal="right" vertical="center"/>
    </xf>
    <xf numFmtId="1" fontId="251" fillId="3" borderId="0" xfId="2" quotePrefix="1" applyNumberFormat="1" applyFont="1" applyFill="1" applyAlignment="1">
      <alignment horizontal="center" vertical="center"/>
    </xf>
    <xf numFmtId="171" fontId="252" fillId="100" borderId="0" xfId="1" applyNumberFormat="1" applyFont="1" applyFill="1" applyAlignment="1">
      <alignment horizontal="left" vertical="center" indent="1"/>
    </xf>
    <xf numFmtId="171" fontId="252" fillId="100" borderId="0" xfId="1" applyNumberFormat="1" applyFont="1" applyFill="1" applyAlignment="1">
      <alignment horizontal="center" vertical="center"/>
    </xf>
    <xf numFmtId="172" fontId="252" fillId="100" borderId="0" xfId="2" quotePrefix="1" applyNumberFormat="1" applyFont="1" applyFill="1" applyAlignment="1">
      <alignment horizontal="center" vertical="center"/>
    </xf>
    <xf numFmtId="171" fontId="244" fillId="100" borderId="0" xfId="1" applyNumberFormat="1" applyFont="1" applyFill="1" applyAlignment="1">
      <alignment horizontal="left" vertical="center" indent="1"/>
    </xf>
    <xf numFmtId="171" fontId="244" fillId="100" borderId="0" xfId="1" applyNumberFormat="1" applyFont="1" applyFill="1" applyAlignment="1">
      <alignment horizontal="center" vertical="center"/>
    </xf>
    <xf numFmtId="172" fontId="244" fillId="100" borderId="0" xfId="2" quotePrefix="1" applyNumberFormat="1" applyFont="1" applyFill="1" applyAlignment="1">
      <alignment horizontal="center" vertical="center"/>
    </xf>
    <xf numFmtId="0" fontId="265" fillId="0" borderId="0" xfId="5" applyFont="1" applyAlignment="1">
      <alignment horizontal="left" vertical="center" indent="2"/>
    </xf>
    <xf numFmtId="0" fontId="1" fillId="0" borderId="0" xfId="0" applyFont="1"/>
    <xf numFmtId="322" fontId="266" fillId="0" borderId="0" xfId="0" applyNumberFormat="1" applyFont="1" applyAlignment="1">
      <alignment horizontal="left" vertical="center"/>
    </xf>
    <xf numFmtId="321" fontId="266" fillId="0" borderId="0" xfId="0" applyNumberFormat="1" applyFont="1" applyAlignment="1">
      <alignment horizontal="left"/>
    </xf>
    <xf numFmtId="3" fontId="266" fillId="0" borderId="0" xfId="0" applyNumberFormat="1" applyFont="1" applyAlignment="1">
      <alignment horizontal="left" vertical="center"/>
    </xf>
    <xf numFmtId="323" fontId="266" fillId="0" borderId="0" xfId="0" applyNumberFormat="1" applyFont="1" applyAlignment="1">
      <alignment horizontal="left"/>
    </xf>
    <xf numFmtId="324" fontId="27" fillId="0" borderId="0" xfId="0" applyNumberFormat="1" applyFont="1" applyAlignment="1">
      <alignment horizontal="center" vertical="center"/>
    </xf>
    <xf numFmtId="324" fontId="252" fillId="100" borderId="0" xfId="1" applyNumberFormat="1" applyFont="1" applyFill="1" applyAlignment="1">
      <alignment horizontal="left" vertical="center" indent="1"/>
    </xf>
    <xf numFmtId="324" fontId="252" fillId="100" borderId="0" xfId="1" applyNumberFormat="1" applyFont="1" applyFill="1" applyAlignment="1">
      <alignment horizontal="center" vertical="center"/>
    </xf>
    <xf numFmtId="324" fontId="252" fillId="100" borderId="0" xfId="2" quotePrefix="1" applyNumberFormat="1" applyFont="1" applyFill="1" applyAlignment="1">
      <alignment horizontal="center" vertical="center"/>
    </xf>
    <xf numFmtId="324" fontId="250" fillId="100" borderId="0" xfId="5" applyNumberFormat="1" applyFont="1" applyFill="1" applyAlignment="1">
      <alignment vertical="center"/>
    </xf>
    <xf numFmtId="324" fontId="252" fillId="0" borderId="0" xfId="0" applyNumberFormat="1" applyFont="1" applyAlignment="1">
      <alignment horizontal="center" vertical="center"/>
    </xf>
    <xf numFmtId="175" fontId="253" fillId="0" borderId="0" xfId="4" applyNumberFormat="1" applyFont="1" applyAlignment="1">
      <alignment horizontal="center" vertical="center"/>
    </xf>
    <xf numFmtId="171" fontId="230" fillId="0" borderId="0" xfId="0" applyNumberFormat="1" applyFont="1" applyAlignment="1">
      <alignment horizontal="center" vertical="center"/>
    </xf>
    <xf numFmtId="0" fontId="252" fillId="0" borderId="0" xfId="5" applyFont="1" applyAlignment="1">
      <alignment horizontal="left" vertical="center" indent="2"/>
    </xf>
    <xf numFmtId="9" fontId="230" fillId="0" borderId="0" xfId="4" applyFont="1" applyAlignment="1">
      <alignment horizontal="right" vertical="center"/>
    </xf>
    <xf numFmtId="173" fontId="252" fillId="0" borderId="0" xfId="4" applyNumberFormat="1" applyFont="1" applyAlignment="1">
      <alignment horizontal="right" vertical="center"/>
    </xf>
    <xf numFmtId="324" fontId="232" fillId="0" borderId="0" xfId="4" applyNumberFormat="1" applyFont="1" applyAlignment="1">
      <alignment horizontal="right" vertical="center"/>
    </xf>
    <xf numFmtId="0" fontId="267" fillId="4" borderId="0" xfId="0" applyFont="1" applyFill="1"/>
    <xf numFmtId="0" fontId="25" fillId="4" borderId="0" xfId="0" applyFont="1" applyFill="1"/>
    <xf numFmtId="0" fontId="267" fillId="4" borderId="0" xfId="0" applyFont="1" applyFill="1" applyAlignment="1">
      <alignment horizontal="center" vertical="center"/>
    </xf>
    <xf numFmtId="171" fontId="239" fillId="0" borderId="0" xfId="0" applyNumberFormat="1" applyFont="1" applyAlignment="1">
      <alignment horizontal="right" vertical="center"/>
    </xf>
    <xf numFmtId="171" fontId="239" fillId="0" borderId="0" xfId="0" applyNumberFormat="1" applyFont="1" applyAlignment="1">
      <alignment horizontal="center" vertical="center"/>
    </xf>
    <xf numFmtId="173" fontId="262" fillId="4" borderId="2" xfId="0" applyNumberFormat="1" applyFont="1" applyFill="1" applyBorder="1" applyAlignment="1">
      <alignment horizontal="center" vertical="center"/>
    </xf>
    <xf numFmtId="169" fontId="256" fillId="4" borderId="2" xfId="0" applyNumberFormat="1" applyFont="1" applyFill="1" applyBorder="1" applyAlignment="1">
      <alignment horizontal="left" vertical="center" indent="1"/>
    </xf>
    <xf numFmtId="171" fontId="254" fillId="4" borderId="0" xfId="0" applyNumberFormat="1" applyFont="1" applyFill="1" applyAlignment="1">
      <alignment horizontal="center" vertical="center"/>
    </xf>
    <xf numFmtId="173" fontId="262" fillId="4" borderId="0" xfId="0" applyNumberFormat="1" applyFont="1" applyFill="1" applyAlignment="1">
      <alignment horizontal="center" vertical="center"/>
    </xf>
    <xf numFmtId="171" fontId="255" fillId="0" borderId="0" xfId="0" applyNumberFormat="1" applyFont="1" applyAlignment="1">
      <alignment horizontal="center" vertical="center"/>
    </xf>
    <xf numFmtId="175" fontId="252" fillId="0" borderId="0" xfId="4" applyNumberFormat="1" applyFont="1" applyAlignment="1">
      <alignment horizontal="center" vertical="center"/>
    </xf>
    <xf numFmtId="175" fontId="232" fillId="0" borderId="0" xfId="4" applyNumberFormat="1" applyFont="1" applyFill="1" applyAlignment="1">
      <alignment horizontal="right" vertical="center"/>
    </xf>
    <xf numFmtId="9" fontId="232" fillId="0" borderId="0" xfId="4" applyFont="1" applyFill="1" applyAlignment="1">
      <alignment horizontal="right" vertical="center"/>
    </xf>
    <xf numFmtId="9" fontId="233" fillId="0" borderId="0" xfId="4" applyFont="1" applyFill="1" applyAlignment="1">
      <alignment horizontal="right" vertical="center"/>
    </xf>
    <xf numFmtId="175" fontId="249" fillId="0" borderId="0" xfId="4" applyNumberFormat="1" applyFont="1" applyFill="1" applyAlignment="1">
      <alignment horizontal="right" vertical="center"/>
    </xf>
    <xf numFmtId="325" fontId="249" fillId="0" borderId="0" xfId="4" applyNumberFormat="1" applyFont="1" applyFill="1" applyAlignment="1">
      <alignment horizontal="right" vertical="center"/>
    </xf>
    <xf numFmtId="173" fontId="232" fillId="0" borderId="0" xfId="4" applyNumberFormat="1" applyFont="1" applyFill="1" applyAlignment="1">
      <alignment horizontal="right" vertical="center"/>
    </xf>
    <xf numFmtId="175" fontId="234" fillId="0" borderId="0" xfId="4" applyNumberFormat="1" applyFont="1" applyAlignment="1">
      <alignment horizontal="center" vertical="center"/>
    </xf>
    <xf numFmtId="3" fontId="232" fillId="0" borderId="0" xfId="4" applyNumberFormat="1" applyFont="1" applyFill="1" applyAlignment="1">
      <alignment horizontal="right" vertical="center"/>
    </xf>
    <xf numFmtId="0" fontId="268" fillId="0" borderId="0" xfId="0" applyFont="1"/>
    <xf numFmtId="171" fontId="269" fillId="0" borderId="0" xfId="0" applyNumberFormat="1" applyFont="1" applyAlignment="1">
      <alignment horizontal="left" vertical="center"/>
    </xf>
    <xf numFmtId="171" fontId="6" fillId="0" borderId="0" xfId="0" applyNumberFormat="1" applyFont="1" applyAlignment="1">
      <alignment horizontal="left" vertical="center"/>
    </xf>
    <xf numFmtId="326" fontId="266" fillId="0" borderId="0" xfId="0" applyNumberFormat="1" applyFont="1" applyAlignment="1">
      <alignment horizontal="left" vertical="center"/>
    </xf>
    <xf numFmtId="327" fontId="240" fillId="100" borderId="58" xfId="1" applyNumberFormat="1" applyFont="1" applyFill="1" applyBorder="1" applyAlignment="1">
      <alignment horizontal="left" vertical="center" indent="1"/>
    </xf>
    <xf numFmtId="327" fontId="242" fillId="100" borderId="59" xfId="1" applyNumberFormat="1" applyFont="1" applyFill="1" applyBorder="1" applyAlignment="1">
      <alignment horizontal="left" vertical="center" indent="1"/>
    </xf>
    <xf numFmtId="327" fontId="7" fillId="0" borderId="0" xfId="0" applyNumberFormat="1" applyFont="1" applyAlignment="1">
      <alignment horizontal="center" vertical="center"/>
    </xf>
    <xf numFmtId="327" fontId="240" fillId="100" borderId="58" xfId="3" applyNumberFormat="1" applyFont="1" applyFill="1" applyBorder="1" applyAlignment="1">
      <alignment horizontal="right" vertical="center"/>
    </xf>
    <xf numFmtId="327" fontId="6" fillId="0" borderId="0" xfId="0" applyNumberFormat="1" applyFont="1" applyAlignment="1">
      <alignment horizontal="center" vertical="center"/>
    </xf>
    <xf numFmtId="327" fontId="230" fillId="98" borderId="57" xfId="1" applyNumberFormat="1" applyFont="1" applyFill="1" applyBorder="1" applyAlignment="1">
      <alignment horizontal="left" vertical="center" indent="1"/>
    </xf>
    <xf numFmtId="327" fontId="230" fillId="98" borderId="57" xfId="1" applyNumberFormat="1" applyFont="1" applyFill="1" applyBorder="1" applyAlignment="1">
      <alignment horizontal="center" vertical="center"/>
    </xf>
    <xf numFmtId="327" fontId="230" fillId="98" borderId="57" xfId="3" applyNumberFormat="1" applyFont="1" applyFill="1" applyBorder="1" applyAlignment="1">
      <alignment horizontal="right" vertical="center"/>
    </xf>
    <xf numFmtId="327" fontId="229" fillId="99" borderId="0" xfId="0" applyNumberFormat="1" applyFont="1" applyFill="1" applyAlignment="1">
      <alignment horizontal="center" vertical="center"/>
    </xf>
    <xf numFmtId="171" fontId="246" fillId="0" borderId="0" xfId="0" applyNumberFormat="1" applyFont="1" applyAlignment="1">
      <alignment horizontal="right" vertical="center"/>
    </xf>
    <xf numFmtId="171" fontId="270" fillId="0" borderId="0" xfId="0" applyNumberFormat="1" applyFont="1" applyAlignment="1">
      <alignment horizontal="center" vertical="center"/>
    </xf>
    <xf numFmtId="175" fontId="249" fillId="0" borderId="0" xfId="4" applyNumberFormat="1" applyFont="1" applyAlignment="1">
      <alignment horizontal="right" vertical="center"/>
    </xf>
    <xf numFmtId="173" fontId="10" fillId="98" borderId="0" xfId="0" applyNumberFormat="1" applyFont="1" applyFill="1" applyAlignment="1">
      <alignment horizontal="right" vertical="center"/>
    </xf>
    <xf numFmtId="175" fontId="271" fillId="0" borderId="0" xfId="4" applyNumberFormat="1" applyFont="1" applyAlignment="1">
      <alignment horizontal="left" vertical="center"/>
    </xf>
    <xf numFmtId="0" fontId="272" fillId="0" borderId="0" xfId="0" applyFont="1"/>
    <xf numFmtId="0" fontId="16" fillId="0" borderId="0" xfId="0" applyFont="1" applyAlignment="1">
      <alignment horizontal="justify" vertical="top" wrapText="1"/>
    </xf>
  </cellXfs>
  <cellStyles count="17595">
    <cellStyle name="$" xfId="584" xr:uid="{F504D0F1-A7F7-4E87-8E65-28D8C7F73725}"/>
    <cellStyle name="$_01 AVP_ Project Infinitum" xfId="585" xr:uid="{BA07B218-A172-4BB2-B212-9AD4CD653F6A}"/>
    <cellStyle name="$_01_WACC Colombia_Analysis" xfId="586" xr:uid="{925E3865-11F8-4D1F-A762-FF371413AA93}"/>
    <cellStyle name="$_04 WACC Vivax" xfId="587" xr:uid="{7A6F1D3D-8901-4323-968E-F15DB1A1C5CB}"/>
    <cellStyle name="$_avp" xfId="588" xr:uid="{32DE9161-251A-432D-B015-E444E0EA0FE5}"/>
    <cellStyle name="$_AVP_ NewCo" xfId="589" xr:uid="{71F814E2-06EF-4100-AEC5-6681D56B0594}"/>
    <cellStyle name="$_base DCF" xfId="590" xr:uid="{D545068B-9320-44BF-8663-38ED59D81084}"/>
    <cellStyle name="$_Corporate Model_base case" xfId="591" xr:uid="{52CA362F-4D5C-48A9-852F-72B42F8A8692}"/>
    <cellStyle name="$_Current Malls" xfId="592" xr:uid="{1CA0176F-7DDF-46D2-9D20-036C09568CE5}"/>
    <cellStyle name="$_Financiamentos Aliansce2" xfId="593" xr:uid="{01B00E42-5728-4CB5-B56B-2047A43E8C37}"/>
    <cellStyle name="$_Financiamentos Aliansce3" xfId="594" xr:uid="{F4CCDD51-FCB4-4C51-B3E6-B615458FB83F}"/>
    <cellStyle name="$_Modelo BRMalls_Carraz" xfId="595" xr:uid="{DEE00359-07D7-4E85-97D6-4CA4B83C0980}"/>
    <cellStyle name="$_Modelo em construçào_FINANCIALS thiago" xfId="596" xr:uid="{45A2B59B-B3CE-44B9-AB6E-969A85137292}"/>
    <cellStyle name="$_Orc SCGR" xfId="597" xr:uid="{79642BA2-96E8-4CE7-8F4A-B544916A922A}"/>
    <cellStyle name="$_Orçamento 2009_Cash  Funding" xfId="598" xr:uid="{C6FD4A9D-4F4D-486B-BF4F-A0877EBFE351}"/>
    <cellStyle name="$_Sovereign Bonds 060705" xfId="599" xr:uid="{D53E6305-33F7-4DB5-9229-857215389DDE}"/>
    <cellStyle name="$_Sovereign Bonds 060705 (version 1)" xfId="600" xr:uid="{113EACED-911B-44B1-9F5A-B9479286FFAA}"/>
    <cellStyle name="$_Sovereign Bonds 060705 (version 1)_01 NET DCF Model" xfId="601" xr:uid="{4D93A3AB-0EC1-4C24-AA1C-3A1D8931C5B7}"/>
    <cellStyle name="$_Sovereign Bonds 060705 (version 1)_03 Embratel DCF Model_Loscos" xfId="602" xr:uid="{FA008C2C-8FC0-4D03-97F8-78D1A40F23B6}"/>
    <cellStyle name="$_Sovereign Bonds 060705 (version 1)_03 Embratel DCF Model_Loscos_base DCF" xfId="603" xr:uid="{0CEA81BA-75AE-4002-BE7D-F818F35CD1FF}"/>
    <cellStyle name="$_Sovereign Bonds 060705 (version 1)_03 Embratel DCF Model_Loscos_Corporate Model_base case" xfId="604" xr:uid="{C15D1477-1884-42D0-AF1D-23866FD4B1BF}"/>
    <cellStyle name="$_Sovereign Bonds 060705 (version 1)_03 Embratel DCF Model_Loscos_Current Malls" xfId="605" xr:uid="{2DF1106A-EB37-47C2-97E7-55A97F758657}"/>
    <cellStyle name="$_Sovereign Bonds 060705 (version 1)_03 Embratel DCF Model_Loscos_Financiamentos Aliansce2" xfId="606" xr:uid="{40DDA18A-38C4-4180-A763-A3B7D1F7BED0}"/>
    <cellStyle name="$_Sovereign Bonds 060705 (version 1)_03 Embratel DCF Model_Loscos_Financiamentos Aliansce3" xfId="607" xr:uid="{22815C39-5D0F-4E4C-80AA-4C4C71EBCDD9}"/>
    <cellStyle name="$_Sovereign Bonds 060705 (version 1)_03 Embratel DCF Model_Loscos_Modelo BRMalls_Carraz" xfId="608" xr:uid="{871DA415-2EB8-4DD2-B81D-EAB484EC118D}"/>
    <cellStyle name="$_Sovereign Bonds 060705 (version 1)_03 Embratel DCF Model_Loscos_Modelo em construçào_FINANCIALS thiago" xfId="609" xr:uid="{500ED759-7474-4437-8B06-6FE113F88C9A}"/>
    <cellStyle name="$_Sovereign Bonds 060705 (version 1)_03 Embratel DCF Model_Loscos_Orc SCGR" xfId="610" xr:uid="{5CFF5C4C-F4BF-4D7E-B7ED-060AA250FB59}"/>
    <cellStyle name="$_Sovereign Bonds 060705 (version 1)_03 Embratel DCF Model_Loscos_Orçamento 2009_Cash  Funding" xfId="611" xr:uid="{B0180BED-AF35-4D99-B3DF-8B28885B7BA0}"/>
    <cellStyle name="$_Sovereign Bonds 060705 (version 1)_05 NET DCF Model" xfId="612" xr:uid="{5DB63545-C84B-44C0-B7BB-EDF90232B253}"/>
    <cellStyle name="$_Sovereign Bonds 060705 (version 1)_05 TMX Brazil DCF Model" xfId="613" xr:uid="{D9B7D0E5-6311-4713-BD60-F0F3632A3FE8}"/>
    <cellStyle name="$_Sovereign Bonds 060705 (version 1)_base DCF" xfId="614" xr:uid="{CAFAB6C3-1D2C-4292-929D-336ED81EDABE}"/>
    <cellStyle name="$_Sovereign Bonds 060705 (version 1)_Consolidação" xfId="615" xr:uid="{425378BB-D356-42FA-A59A-488907D368BF}"/>
    <cellStyle name="$_Sovereign Bonds 060705 (version 1)_Consolidação IMOB" xfId="616" xr:uid="{1B3AFA19-A3DF-43C2-825D-0CAB96B70521}"/>
    <cellStyle name="$_Sovereign Bonds 060705 (version 1)_Consolidação IMOB_Financiamentos Aliansce2" xfId="617" xr:uid="{74A20269-1DFD-4064-9693-50118A2E9F99}"/>
    <cellStyle name="$_Sovereign Bonds 060705 (version 1)_Consolidação IMOB_Financiamentos Aliansce3" xfId="618" xr:uid="{6099B239-3A9C-4A91-A3F1-0A69B530F706}"/>
    <cellStyle name="$_Sovereign Bonds 060705 (version 1)_Consolidação IMOB_Orc SCGR" xfId="619" xr:uid="{4203C933-C0AD-488C-9966-C554EBBEADC9}"/>
    <cellStyle name="$_Sovereign Bonds 060705 (version 1)_Consolidação_Financiamentos Aliansce2" xfId="620" xr:uid="{7B2D4F08-8CC6-494E-A6E3-407A6E0607BA}"/>
    <cellStyle name="$_Sovereign Bonds 060705 (version 1)_Consolidação_Financiamentos Aliansce3" xfId="621" xr:uid="{1C53BC51-8C7F-4887-8516-5F8B76DF0165}"/>
    <cellStyle name="$_Sovereign Bonds 060705 (version 1)_Consolidação_Orc SCGR" xfId="622" xr:uid="{EC3E4BAF-9054-4587-A44C-EA1823BA96CF}"/>
    <cellStyle name="$_Sovereign Bonds 060705 (version 1)_Corporate Model_base case" xfId="623" xr:uid="{91B6B7AC-A7CD-43F9-8B5D-A8B090922803}"/>
    <cellStyle name="$_Sovereign Bonds 060705 (version 1)_Current Malls" xfId="624" xr:uid="{F08B85F1-7881-4459-8EC8-03C050F757C2}"/>
    <cellStyle name="$_Sovereign Bonds 060705 (version 1)_Estudo de Viabilidade -IMOB Henri" xfId="625" xr:uid="{9298E856-F868-436E-852D-765C86EEE0D7}"/>
    <cellStyle name="$_Sovereign Bonds 060705 (version 1)_Estudo de Viabilidade -IMOB Henri_Financiamentos Aliansce2" xfId="626" xr:uid="{FDFEF889-6A2A-45A7-95F7-3C7B23345554}"/>
    <cellStyle name="$_Sovereign Bonds 060705 (version 1)_Estudo de Viabilidade -IMOB Henri_Financiamentos Aliansce3" xfId="627" xr:uid="{595A5374-A75A-423E-A298-E786835406C2}"/>
    <cellStyle name="$_Sovereign Bonds 060705 (version 1)_Estudo de Viabilidade -IMOB Henri_Orc SCGR" xfId="628" xr:uid="{4DF695C7-2D95-4228-9B67-AE71EB4E83B2}"/>
    <cellStyle name="$_Sovereign Bonds 060705 (version 1)_Financiamentos Aliansce2" xfId="629" xr:uid="{2CDA3464-22AD-4E7E-A3CF-B55EA4564902}"/>
    <cellStyle name="$_Sovereign Bonds 060705 (version 1)_Financiamentos Aliansce3" xfId="630" xr:uid="{B3A067A5-EB29-44D0-AA2A-46B66A7657BF}"/>
    <cellStyle name="$_Sovereign Bonds 060705 (version 1)_FP 100" xfId="631" xr:uid="{E3615457-C30F-4C2E-B862-CA8AD5405807}"/>
    <cellStyle name="$_Sovereign Bonds 060705 (version 1)_FP 100_Financiamentos Aliansce2" xfId="632" xr:uid="{E44174D8-71E0-466D-BD82-01519B893130}"/>
    <cellStyle name="$_Sovereign Bonds 060705 (version 1)_FP 100_Financiamentos Aliansce3" xfId="633" xr:uid="{D3B4C0AA-5FBD-4368-81F6-2877701BCFF4}"/>
    <cellStyle name="$_Sovereign Bonds 060705 (version 1)_FP 100_Orc SCGR" xfId="634" xr:uid="{E7D9B3F6-E312-442D-A8DF-44CC91523004}"/>
    <cellStyle name="$_Sovereign Bonds 060705 (version 1)_Modelo BRMalls_Carraz" xfId="635" xr:uid="{C89007C7-F1C5-47F5-A491-39755D0A80C0}"/>
    <cellStyle name="$_Sovereign Bonds 060705 (version 1)_Modelo em construçào_FINANCIALS thiago" xfId="636" xr:uid="{7168B3F2-DCE1-40EB-B1DA-90E453114BA5}"/>
    <cellStyle name="$_Sovereign Bonds 060705 (version 1)_Orc SCGR" xfId="637" xr:uid="{AAB1956D-85A1-405C-8331-B54416890F08}"/>
    <cellStyle name="$_Sovereign Bonds 060705 (version 1)_Orçamento 2009_Cash  Funding" xfId="638" xr:uid="{8C364696-9E96-4722-A0D8-FADBC988DFC1}"/>
    <cellStyle name="$_Sovereign Bonds 060705 (version 1)_Península" xfId="639" xr:uid="{F6675CD6-74F8-4397-AF8B-E1D4E5574F1D}"/>
    <cellStyle name="$_Sovereign Bonds 060705 (version 1)_Peninsula_0510" xfId="640" xr:uid="{7FB4FF08-5752-4DB6-A177-4748F9391638}"/>
    <cellStyle name="$_Sovereign Bonds 060705 (version 1)_Peninsula_0510_Financiamentos Aliansce2" xfId="641" xr:uid="{2859527B-9EF8-4634-BEB9-20C05BBDA3AF}"/>
    <cellStyle name="$_Sovereign Bonds 060705 (version 1)_Peninsula_0510_Financiamentos Aliansce3" xfId="642" xr:uid="{6D7EEA26-AF97-49F7-BAA1-0B6411E28940}"/>
    <cellStyle name="$_Sovereign Bonds 060705 (version 1)_Peninsula_0510_Orc SCGR" xfId="643" xr:uid="{4726D246-9F8E-4E03-AC56-F469E754F3E1}"/>
    <cellStyle name="$_Sovereign Bonds 060705 (version 1)_Península_Financiamentos Aliansce2" xfId="644" xr:uid="{2387A3CD-7E4F-4774-B61E-84A3AA456BDE}"/>
    <cellStyle name="$_Sovereign Bonds 060705 (version 1)_Península_Financiamentos Aliansce3" xfId="645" xr:uid="{6C3BCE56-FBAF-44EB-88EF-364A16A83FE7}"/>
    <cellStyle name="$_Sovereign Bonds 060705 (version 1)_Península_Orc SCGR" xfId="646" xr:uid="{975936D5-8C07-402B-9AE8-5238FCDA8674}"/>
    <cellStyle name="$_Sovereign Bonds 060705 (version 1)_Resumo Juros e Variações" xfId="647" xr:uid="{02D199CD-8641-423F-B9A6-1713D00C1196}"/>
    <cellStyle name="$_Sovereign Bonds 060705 (version 1)_Resumo Juros e Variações_Financiamentos Aliansce2" xfId="648" xr:uid="{46FC0FF8-0345-405C-9DB9-2C2ED9F38A11}"/>
    <cellStyle name="$_Sovereign Bonds 060705 (version 1)_Resumo Juros e Variações_Financiamentos Aliansce3" xfId="649" xr:uid="{77DDE1EC-469F-4C8F-9887-99461C97DB8B}"/>
    <cellStyle name="$_Sovereign Bonds 060705 (version 1)_Resumo Juros e Variações_Orc SCGR" xfId="650" xr:uid="{CB628769-E9F5-4CC8-8C50-4B494BAA6702}"/>
    <cellStyle name="$_Sovereign Bonds 060705_1" xfId="651" xr:uid="{A7DE5132-6F2A-4A64-80D7-10E875E5EF18}"/>
    <cellStyle name="$_Sovereign Bonds 060705_1_01 NET DCF Model" xfId="652" xr:uid="{34B17665-5A03-4F9F-BF51-D1DBC659639A}"/>
    <cellStyle name="$_Sovereign Bonds 060705_1_03 Embratel DCF Model_Loscos" xfId="653" xr:uid="{6178AD3B-DCE9-4004-9D93-229C444A1CB4}"/>
    <cellStyle name="$_Sovereign Bonds 060705_1_03 Embratel DCF Model_Loscos_base DCF" xfId="654" xr:uid="{0532511D-3CAC-4A14-B84B-840BDFDBF018}"/>
    <cellStyle name="$_Sovereign Bonds 060705_1_03 Embratel DCF Model_Loscos_Corporate Model_base case" xfId="655" xr:uid="{EFCD5A69-48A6-4566-A5BE-C75FAEBCDA33}"/>
    <cellStyle name="$_Sovereign Bonds 060705_1_03 Embratel DCF Model_Loscos_Current Malls" xfId="656" xr:uid="{26AD91BD-277E-4D69-9A14-06D419C5B276}"/>
    <cellStyle name="$_Sovereign Bonds 060705_1_03 Embratel DCF Model_Loscos_Financiamentos Aliansce2" xfId="657" xr:uid="{01F65DF4-AAFA-4268-9B26-010D6766E5FE}"/>
    <cellStyle name="$_Sovereign Bonds 060705_1_03 Embratel DCF Model_Loscos_Financiamentos Aliansce3" xfId="658" xr:uid="{DB755908-FAF6-4398-80D6-1AA2744884B2}"/>
    <cellStyle name="$_Sovereign Bonds 060705_1_03 Embratel DCF Model_Loscos_Modelo BRMalls_Carraz" xfId="659" xr:uid="{7F61CE58-BA28-4475-989F-F0D7A27D5975}"/>
    <cellStyle name="$_Sovereign Bonds 060705_1_03 Embratel DCF Model_Loscos_Modelo em construçào_FINANCIALS thiago" xfId="660" xr:uid="{61E94F6A-899C-4DF1-8B93-0A8CDAF18AF2}"/>
    <cellStyle name="$_Sovereign Bonds 060705_1_03 Embratel DCF Model_Loscos_Orc SCGR" xfId="661" xr:uid="{9080142F-863C-4BCC-919D-F9EF22FF8522}"/>
    <cellStyle name="$_Sovereign Bonds 060705_1_03 Embratel DCF Model_Loscos_Orçamento 2009_Cash  Funding" xfId="662" xr:uid="{4E2C0B17-DE84-429C-9611-E054D711AF0F}"/>
    <cellStyle name="$_Sovereign Bonds 060705_1_05 NET DCF Model" xfId="663" xr:uid="{4AC5ABE6-0AC7-4DF1-8E89-03818E72D03E}"/>
    <cellStyle name="$_Sovereign Bonds 060705_1_05 TMX Brazil DCF Model" xfId="664" xr:uid="{C74E0454-E8C4-476C-9FBB-89E69D3802F8}"/>
    <cellStyle name="$_Sovereign Bonds 060705_1_base DCF" xfId="665" xr:uid="{85CA57DD-D52D-463A-88F6-5395B1814CB6}"/>
    <cellStyle name="$_Sovereign Bonds 060705_1_Consolidação" xfId="666" xr:uid="{8D798642-733B-4B1C-8F76-0FE82B041FF2}"/>
    <cellStyle name="$_Sovereign Bonds 060705_1_Consolidação IMOB" xfId="667" xr:uid="{834D7D53-F7CF-4B47-BF41-8BF927AAFF6D}"/>
    <cellStyle name="$_Sovereign Bonds 060705_1_Consolidação IMOB_Financiamentos Aliansce2" xfId="668" xr:uid="{6F5CCA4C-D86C-45E9-83D5-D1B7F6F973DF}"/>
    <cellStyle name="$_Sovereign Bonds 060705_1_Consolidação IMOB_Financiamentos Aliansce3" xfId="669" xr:uid="{001D1BA3-6606-48EA-9569-8CBA9D2550AD}"/>
    <cellStyle name="$_Sovereign Bonds 060705_1_Consolidação IMOB_Orc SCGR" xfId="670" xr:uid="{DAA6870A-EADF-4C85-9224-8A2370FC2D70}"/>
    <cellStyle name="$_Sovereign Bonds 060705_1_Consolidação_Financiamentos Aliansce2" xfId="671" xr:uid="{5D803A1B-28FE-46AE-8F62-FBB5E2BCB54B}"/>
    <cellStyle name="$_Sovereign Bonds 060705_1_Consolidação_Financiamentos Aliansce3" xfId="672" xr:uid="{D2ACEE7A-EA6F-432A-9862-9AD8FADE69B6}"/>
    <cellStyle name="$_Sovereign Bonds 060705_1_Consolidação_Orc SCGR" xfId="673" xr:uid="{07666E0B-1B0F-4974-869F-B4B39E5FA1FD}"/>
    <cellStyle name="$_Sovereign Bonds 060705_1_Corporate Model_base case" xfId="674" xr:uid="{8C0AC025-F63B-4945-922E-483C38C7CAD7}"/>
    <cellStyle name="$_Sovereign Bonds 060705_1_Current Malls" xfId="675" xr:uid="{24C8300F-B2FD-4684-B1D3-B3663DDDC6F1}"/>
    <cellStyle name="$_Sovereign Bonds 060705_1_Estudo de Viabilidade -IMOB Henri" xfId="676" xr:uid="{B973C32D-278A-4F08-AE34-8934DB54C0A0}"/>
    <cellStyle name="$_Sovereign Bonds 060705_1_Estudo de Viabilidade -IMOB Henri_Financiamentos Aliansce2" xfId="677" xr:uid="{A210C889-0CAC-49B0-AFD9-165776AEA9C3}"/>
    <cellStyle name="$_Sovereign Bonds 060705_1_Estudo de Viabilidade -IMOB Henri_Financiamentos Aliansce3" xfId="678" xr:uid="{1A5C42F4-B851-4709-97AA-402B60E8EE1B}"/>
    <cellStyle name="$_Sovereign Bonds 060705_1_Estudo de Viabilidade -IMOB Henri_Orc SCGR" xfId="679" xr:uid="{5E62FBC8-453D-406E-95D2-B8D6450E4144}"/>
    <cellStyle name="$_Sovereign Bonds 060705_1_Financiamentos Aliansce2" xfId="680" xr:uid="{903D2F09-0F11-4AEB-A701-740DC8954CF4}"/>
    <cellStyle name="$_Sovereign Bonds 060705_1_Financiamentos Aliansce3" xfId="681" xr:uid="{353CBBC0-1C9E-4E8D-8F32-1FEA354CD7D3}"/>
    <cellStyle name="$_Sovereign Bonds 060705_1_FP 100" xfId="682" xr:uid="{C2307A17-74EB-481E-A292-00E0CB8BCF7B}"/>
    <cellStyle name="$_Sovereign Bonds 060705_1_FP 100_Financiamentos Aliansce2" xfId="683" xr:uid="{58B36E7D-9554-4F29-8349-051441575E7A}"/>
    <cellStyle name="$_Sovereign Bonds 060705_1_FP 100_Financiamentos Aliansce3" xfId="684" xr:uid="{D93F1B22-E445-4FE3-9E74-A9DFD7E2A1E9}"/>
    <cellStyle name="$_Sovereign Bonds 060705_1_FP 100_Orc SCGR" xfId="685" xr:uid="{E8D6AE16-7F72-4535-9852-8566F14D25E9}"/>
    <cellStyle name="$_Sovereign Bonds 060705_1_Modelo BRMalls_Carraz" xfId="686" xr:uid="{EBD9A077-0F23-4160-B8B3-44CE6D59BA31}"/>
    <cellStyle name="$_Sovereign Bonds 060705_1_Modelo em construçào_FINANCIALS thiago" xfId="687" xr:uid="{60BDF720-D330-4D2E-A7E6-80EF46989438}"/>
    <cellStyle name="$_Sovereign Bonds 060705_1_Orc SCGR" xfId="688" xr:uid="{7901EF7D-27D2-4615-B27E-59F02DCD828A}"/>
    <cellStyle name="$_Sovereign Bonds 060705_1_Orçamento 2009_Cash  Funding" xfId="689" xr:uid="{4FF75CFB-08DE-4780-B941-1AD8D0F35A00}"/>
    <cellStyle name="$_Sovereign Bonds 060705_1_Península" xfId="690" xr:uid="{308994A8-A3C8-45C2-9C6D-586BC9C0A83B}"/>
    <cellStyle name="$_Sovereign Bonds 060705_1_Peninsula_0510" xfId="691" xr:uid="{AB1BA526-A413-47AC-AFA9-BC6DD452583D}"/>
    <cellStyle name="$_Sovereign Bonds 060705_1_Peninsula_0510_Financiamentos Aliansce2" xfId="692" xr:uid="{3E655A93-7111-4744-8789-8AFB441FD23A}"/>
    <cellStyle name="$_Sovereign Bonds 060705_1_Peninsula_0510_Financiamentos Aliansce3" xfId="693" xr:uid="{3C6C95A9-5988-49D3-AC36-7495A4F2E2DF}"/>
    <cellStyle name="$_Sovereign Bonds 060705_1_Peninsula_0510_Orc SCGR" xfId="694" xr:uid="{C39D5986-FCD2-424A-9187-FFB1115C84A4}"/>
    <cellStyle name="$_Sovereign Bonds 060705_1_Península_Financiamentos Aliansce2" xfId="695" xr:uid="{13598808-9CC2-42BA-9E48-06DF629D325B}"/>
    <cellStyle name="$_Sovereign Bonds 060705_1_Península_Financiamentos Aliansce3" xfId="696" xr:uid="{1EAB6771-3886-4566-BAA0-FC2BE848211A}"/>
    <cellStyle name="$_Sovereign Bonds 060705_1_Península_Orc SCGR" xfId="697" xr:uid="{1A0CCF52-EBD8-4D31-BD4C-3DDB6E7605BA}"/>
    <cellStyle name="$_Sovereign Bonds 060705_1_Resumo Juros e Variações" xfId="698" xr:uid="{4AB3B064-F6C4-4749-BA50-5750CE7A8B8D}"/>
    <cellStyle name="$_Sovereign Bonds 060705_1_Resumo Juros e Variações_Financiamentos Aliansce2" xfId="699" xr:uid="{915BF522-5C75-42FC-8592-569406CF0476}"/>
    <cellStyle name="$_Sovereign Bonds 060705_1_Resumo Juros e Variações_Financiamentos Aliansce3" xfId="700" xr:uid="{318E0586-68A1-4181-A800-4264CCC0C497}"/>
    <cellStyle name="$_Sovereign Bonds 060705_1_Resumo Juros e Variações_Orc SCGR" xfId="701" xr:uid="{E4A963E3-C5FE-42A1-80EB-488A5A6DE9DC}"/>
    <cellStyle name="$_Sovereign Bonds 060705_base DCF" xfId="702" xr:uid="{9463A959-1B4F-41DE-96AF-329AFA93C7ED}"/>
    <cellStyle name="$_Sovereign Bonds 060705_Corporate Model_base case" xfId="703" xr:uid="{AB5539BD-A177-4C89-B803-33D79C1064E6}"/>
    <cellStyle name="$_Sovereign Bonds 060705_Current Malls" xfId="704" xr:uid="{28C9D2AA-055D-4046-8A8E-BD12540B144C}"/>
    <cellStyle name="$_Sovereign Bonds 060705_Financiamentos Aliansce2" xfId="705" xr:uid="{2D432352-310B-4E75-8326-0E0DE68214BB}"/>
    <cellStyle name="$_Sovereign Bonds 060705_Financiamentos Aliansce3" xfId="706" xr:uid="{9A736E1D-6465-46D2-B8E3-7A84C2FE6364}"/>
    <cellStyle name="$_Sovereign Bonds 060705_Modelo BRMalls_Carraz" xfId="707" xr:uid="{8E138C14-B371-4016-BC09-80BB8D85D8AA}"/>
    <cellStyle name="$_Sovereign Bonds 060705_Modelo em construçào_FINANCIALS thiago" xfId="708" xr:uid="{DD8A51BD-455D-4076-AD81-6D5D5DCB4E99}"/>
    <cellStyle name="$_Sovereign Bonds 060705_Orc SCGR" xfId="709" xr:uid="{FD7BF22D-B7C8-45A5-B7A4-720FA9833458}"/>
    <cellStyle name="$_Sovereign Bonds 060705_Orçamento 2009_Cash  Funding" xfId="710" xr:uid="{A8730159-9C61-4A4B-9A84-28EE4EC38856}"/>
    <cellStyle name="$0" xfId="711" xr:uid="{6E0A622E-3C35-4CBD-80A9-EE7D5D1A7BED}"/>
    <cellStyle name="$0,000" xfId="712" xr:uid="{006439BE-1C78-43E1-BDFC-2D1B4262081A}"/>
    <cellStyle name="$0,000.0" xfId="713" xr:uid="{A44E468F-2C49-41C2-B72F-E462D71BB6CA}"/>
    <cellStyle name="$0,000.00" xfId="714" xr:uid="{9CA9BF08-6E05-4683-BF36-F8B19DB5B6D1}"/>
    <cellStyle name="$0,000.000" xfId="715" xr:uid="{04D9818D-7436-4CB4-9C8A-BAD48F05171E}"/>
    <cellStyle name="$0,000.0000" xfId="716" xr:uid="{3E6349C8-3F01-4479-8FA8-62598DBF694F}"/>
    <cellStyle name="$0,000_Consolidação" xfId="717" xr:uid="{4240A4E4-E635-4A4B-900D-55BFC04B6579}"/>
    <cellStyle name="$0.00" xfId="718" xr:uid="{BDC97BA8-C142-40EA-BDA3-242C8B9C976E}"/>
    <cellStyle name="$0.000" xfId="719" xr:uid="{62055139-AD45-43BF-A3B2-7656E732E734}"/>
    <cellStyle name="$0.0000" xfId="720" xr:uid="{4C6DF096-40A7-4325-B383-06CD59357108}"/>
    <cellStyle name="$0_Consolidação" xfId="721" xr:uid="{F693FE49-A1D0-4874-8DE6-E2407846EC83}"/>
    <cellStyle name="$K" xfId="722" xr:uid="{F5F2626F-3ECB-45E8-B252-69DD485B0805}"/>
    <cellStyle name="%" xfId="723" xr:uid="{DE58E741-8808-4911-8388-86950AEB8DD9}"/>
    <cellStyle name="% 2" xfId="724" xr:uid="{88A0F097-7174-45AD-94D6-234C20F88908}"/>
    <cellStyle name="%_Download Colombo" xfId="725" xr:uid="{56F78A1C-181D-4B9C-8112-1B5A43D05554}"/>
    <cellStyle name="%_GranCasa (FincaI)_Fees" xfId="726" xr:uid="{8CC7DC06-79D0-4193-915F-947ECB8AFBA5}"/>
    <cellStyle name="%_Madeira v0.17 17_11_2011" xfId="727" xr:uid="{181C98C2-98DF-45E1-88F2-9F13F3387C32}"/>
    <cellStyle name="%_Max Center&amp;Max Ocio" xfId="728" xr:uid="{9762880B-83C0-4878-B06D-ABDE041036A7}"/>
    <cellStyle name="******************************************" xfId="729" xr:uid="{525A3F5D-A6B6-490E-BD85-B08811FFC7F8}"/>
    <cellStyle name="?? [0]_??" xfId="730" xr:uid="{39B1F524-6357-4488-881A-5054AA9602C5}"/>
    <cellStyle name="??_?.????" xfId="731" xr:uid="{D2AE7202-C9FC-44EE-86B1-D89C6A60948A}"/>
    <cellStyle name="_%(SignOnly)" xfId="732" xr:uid="{1569AF5D-A6DC-485B-9516-AC06EB38A53C}"/>
    <cellStyle name="_%(SignSpaceOnly)" xfId="733" xr:uid="{87DAF82A-3C8E-4999-8E0E-603C73D96C47}"/>
    <cellStyle name="_CF Feira de Santana 10y (Versão Aprovada)" xfId="734" xr:uid="{57E1886E-9C97-4193-B56C-A9F1D0EA34CF}"/>
    <cellStyle name="_Comma" xfId="735" xr:uid="{314E30CA-1318-412D-BA30-6034A3651C43}"/>
    <cellStyle name="_Comma_01 AVP_ Project Infinitum" xfId="736" xr:uid="{1C46AF3E-47C0-421E-8CF7-3C27E1B48F68}"/>
    <cellStyle name="_Comma_02 Backup Charts" xfId="737" xr:uid="{3D2BE186-4675-448C-A875-71E04BEB4FC6}"/>
    <cellStyle name="_Comma_avp" xfId="738" xr:uid="{5233AA87-A88B-418F-8C92-3E29BFD70416}"/>
    <cellStyle name="_Comma_AVP_ NewCo" xfId="739" xr:uid="{FB97CAA0-CAE6-4EFA-8207-EDF538420C0C}"/>
    <cellStyle name="_Comma_Brazil bond data" xfId="740" xr:uid="{3CAEFF11-AC63-4CD2-987B-168E6FEA59CB}"/>
    <cellStyle name="_Comma_dcf" xfId="741" xr:uid="{41527101-2915-484A-A30F-C49B374FFC4E}"/>
    <cellStyle name="_Comma_LA WACC Discount_1" xfId="742" xr:uid="{00CB3651-7392-4E4D-9BA1-F38CEAED6B01}"/>
    <cellStyle name="_Comma_Oil &amp; Gas betas" xfId="743" xr:uid="{202EDAAC-4FB4-4E60-8585-D36ABDBCA608}"/>
    <cellStyle name="_Comma_WACC Analysis" xfId="744" xr:uid="{D435773B-5239-46D5-AB5B-80DB01BF308A}"/>
    <cellStyle name="_Comma_WACC Analysis_4b_0827_2" xfId="745" xr:uid="{43371CB1-3914-49F3-9275-E8B2B350A036}"/>
    <cellStyle name="_Consolidated CF Aliansce" xfId="746" xr:uid="{5F46C447-ED8C-4505-9D21-19D69A1E8E65}"/>
    <cellStyle name="_Consolidated CF Aliansce 2" xfId="747" xr:uid="{CE796068-6F80-4F87-97EA-3FFB7BC8EDC0}"/>
    <cellStyle name="_Consolidated CF Aliansce 3" xfId="748" xr:uid="{0B40BAB6-2E00-4A42-8D84-EACA39F5DEEF}"/>
    <cellStyle name="_Consolidated CF Aliansce 4" xfId="749" xr:uid="{520B830C-D289-4325-A999-771029D4FAE6}"/>
    <cellStyle name="_Consolidated CF Aliansce_Financiamentos Aliansce2" xfId="750" xr:uid="{928ADB66-EF1A-4667-A413-46FB5EDFB324}"/>
    <cellStyle name="_Consolidated CF Aliansce_Financiamentos Aliansce3" xfId="751" xr:uid="{3B158F76-860B-43FC-80EE-29170A6B61C1}"/>
    <cellStyle name="_Currency" xfId="752" xr:uid="{3FB0302E-95BC-40F1-AB40-A733C8E6D9A8}"/>
    <cellStyle name="_Currency_01 AVP_ Project Infinitum" xfId="753" xr:uid="{C3F93645-F983-45CB-AF91-FDCAAAAF2239}"/>
    <cellStyle name="_Currency_01 AVP_ Project Infinitum_Consolidação" xfId="754" xr:uid="{B8B71C7F-5C8D-4231-BA15-2C143000E313}"/>
    <cellStyle name="_Currency_01 AVP_ Project Infinitum_Consolidação IMOB" xfId="755" xr:uid="{7497A755-866E-4A07-9B87-AEBB48A31BBC}"/>
    <cellStyle name="_Currency_01 AVP_ Project Infinitum_Estudo de Viabilidade -IMOB Henri" xfId="756" xr:uid="{81FF9D51-7EE0-43DF-9353-E0D3E394B76E}"/>
    <cellStyle name="_Currency_01 AVP_ Project Infinitum_FP 100" xfId="757" xr:uid="{DA254A3E-1F3C-42C8-A52F-E0E2B1260FA9}"/>
    <cellStyle name="_Currency_01 AVP_ Project Infinitum_Península" xfId="758" xr:uid="{4FE5BB84-DDE0-4B94-987A-93F7EFD48F07}"/>
    <cellStyle name="_Currency_01 AVP_ Project Infinitum_Peninsula_0510" xfId="759" xr:uid="{F9E5A04D-F23D-4F9F-808D-00F8016F238C}"/>
    <cellStyle name="_Currency_01 AVP_ Project Infinitum_Resumo Juros e Variações" xfId="760" xr:uid="{489A35C8-57F3-4289-97AB-355A4E2EF290}"/>
    <cellStyle name="_Currency_01 TMX BR Revenue mix" xfId="761" xr:uid="{693EB137-5E15-465E-9CB6-0DF74541F962}"/>
    <cellStyle name="_Currency_01 TMX BR Revenue mix_Consolidação" xfId="762" xr:uid="{7FCA4342-4277-47B9-94C1-9C8D76C3FDA1}"/>
    <cellStyle name="_Currency_01 TMX BR Revenue mix_Consolidação IMOB" xfId="763" xr:uid="{0077532D-3DEF-49BB-A593-D6424FCBFB76}"/>
    <cellStyle name="_Currency_01 TMX BR Revenue mix_Estudo de Viabilidade -IMOB Henri" xfId="764" xr:uid="{0334371A-1342-43CE-8C20-F9CC95AADAED}"/>
    <cellStyle name="_Currency_01 TMX BR Revenue mix_FP 100" xfId="765" xr:uid="{960C7A58-4289-4506-B984-C9B4E26C13FA}"/>
    <cellStyle name="_Currency_01 TMX BR Revenue mix_Península" xfId="766" xr:uid="{B37ED96E-E825-47F5-B076-7B0F3E3F1DF3}"/>
    <cellStyle name="_Currency_01 TMX BR Revenue mix_Peninsula_0510" xfId="767" xr:uid="{A82FE933-85F1-451A-9E59-61BF223CB545}"/>
    <cellStyle name="_Currency_01 TMX BR Revenue mix_Resumo Juros e Variações" xfId="768" xr:uid="{7DA04A2D-4874-4B31-98BA-F45668F532DA}"/>
    <cellStyle name="_Currency_02 Backup Charts" xfId="769" xr:uid="{BE4B1158-8EE5-4966-99CE-4278AAB0C3CB}"/>
    <cellStyle name="_Currency_02 Backup Charts_Consolidação" xfId="770" xr:uid="{46C83DEB-C6B6-4BD2-A5F6-81661D336603}"/>
    <cellStyle name="_Currency_02 Backup Charts_Consolidação IMOB" xfId="771" xr:uid="{E96C8566-B4C1-46DA-A833-6F6E7FDC7F22}"/>
    <cellStyle name="_Currency_02 Backup Charts_Estudo de Viabilidade -IMOB Henri" xfId="772" xr:uid="{D8D2F012-15D5-42E1-96CF-CB09FF22A521}"/>
    <cellStyle name="_Currency_02 Backup Charts_FP 100" xfId="773" xr:uid="{AC6A67E9-AF49-4341-AB15-CA6848BDB67C}"/>
    <cellStyle name="_Currency_02 Backup Charts_Península" xfId="774" xr:uid="{04DA7992-CAAF-4896-BD7C-856074EE6945}"/>
    <cellStyle name="_Currency_02 Backup Charts_Peninsula_0510" xfId="775" xr:uid="{CC5EF152-5106-43FB-8856-B296309AEA4A}"/>
    <cellStyle name="_Currency_02 Backup Charts_Resumo Juros e Variações" xfId="776" xr:uid="{6A18BCBB-9087-415D-BEDE-089237C1401B}"/>
    <cellStyle name="_Currency_02 Blended and actual_Telmex_ buying_ NET" xfId="777" xr:uid="{1727011A-8A6F-4232-B736-A7B1AB5E3AEB}"/>
    <cellStyle name="_Currency_02 Blended and actual_Telmex_ buying_ NET_Consolidação" xfId="778" xr:uid="{DA6A9791-5659-4668-A83B-45B9899FC847}"/>
    <cellStyle name="_Currency_02 Blended and actual_Telmex_ buying_ NET_Consolidação IMOB" xfId="779" xr:uid="{BA67CFCF-134A-4DA4-9093-EB7402E4B75D}"/>
    <cellStyle name="_Currency_02 Blended and actual_Telmex_ buying_ NET_Estudo de Viabilidade -IMOB Henri" xfId="780" xr:uid="{BD388B76-53B9-47AF-A486-3788FB9B96F0}"/>
    <cellStyle name="_Currency_02 Blended and actual_Telmex_ buying_ NET_FP 100" xfId="781" xr:uid="{9E48E6EA-694D-46D2-A72A-1FE2B2553AD4}"/>
    <cellStyle name="_Currency_02 Blended and actual_Telmex_ buying_ NET_Península" xfId="782" xr:uid="{CC9BAE3B-776D-4447-AD6A-CEB8F5E858B6}"/>
    <cellStyle name="_Currency_02 Blended and actual_Telmex_ buying_ NET_Peninsula_0510" xfId="783" xr:uid="{E7393FD9-E068-41A2-98D4-DA99F79DD131}"/>
    <cellStyle name="_Currency_02 Blended and actual_Telmex_ buying_ NET_Resumo Juros e Variações" xfId="784" xr:uid="{951F2B38-891C-47A5-9B6B-741B96D7FAB7}"/>
    <cellStyle name="_Currency_02 TMX Brazil Management Projections_R$" xfId="785" xr:uid="{DAA0421E-AED5-42D4-AF8F-8A815708CD27}"/>
    <cellStyle name="_Currency_02 TMX Brazil Management Projections_R$ 2" xfId="786" xr:uid="{09C7474E-D019-4D6E-858D-2222C5888939}"/>
    <cellStyle name="_Currency_02 TMX Brazil Management Projections_R$ 3" xfId="787" xr:uid="{1CBBB6A4-EFC6-41BC-AE94-C1EB3510455E}"/>
    <cellStyle name="_Currency_02 TMX Brazil Management Projections_R$ 4" xfId="788" xr:uid="{412E7876-5A04-4B91-9616-E2C1056E4466}"/>
    <cellStyle name="_Currency_02 TMX Brazil Management Projections_R$_Consolidação" xfId="789" xr:uid="{D54590D1-BD0A-4D4D-9DC9-43DA80037413}"/>
    <cellStyle name="_Currency_02 TMX Brazil Management Projections_R$_Consolidação 2" xfId="790" xr:uid="{0220E25F-D9D3-4418-A7E2-3D22C7EEF8A9}"/>
    <cellStyle name="_Currency_02 TMX Brazil Management Projections_R$_Consolidação 3" xfId="791" xr:uid="{CE351057-0042-4C05-B03D-33935109B7FC}"/>
    <cellStyle name="_Currency_02 TMX Brazil Management Projections_R$_Consolidação 4" xfId="792" xr:uid="{E30F505C-21EC-4BA7-93C7-C2B95D5603B2}"/>
    <cellStyle name="_Currency_02 TMX Brazil Management Projections_R$_Consolidação IMOB" xfId="793" xr:uid="{7E857ED5-55EC-456D-8640-A9CBD9E3BEBA}"/>
    <cellStyle name="_Currency_02 TMX Brazil Management Projections_R$_Consolidação IMOB 2" xfId="794" xr:uid="{5B730711-5DE1-4836-B118-F68743875904}"/>
    <cellStyle name="_Currency_02 TMX Brazil Management Projections_R$_Consolidação IMOB 3" xfId="795" xr:uid="{E4083767-A615-4865-AAB8-E70C1126620F}"/>
    <cellStyle name="_Currency_02 TMX Brazil Management Projections_R$_Consolidação IMOB 4" xfId="796" xr:uid="{95C11202-F18D-4975-BE12-113BEA3DF2E8}"/>
    <cellStyle name="_Currency_02 TMX Brazil Management Projections_R$_Estudo de Viabilidade -IMOB Henri" xfId="797" xr:uid="{975BD31B-BF62-4B0C-ADC5-772B295ED22A}"/>
    <cellStyle name="_Currency_02 TMX Brazil Management Projections_R$_Estudo de Viabilidade -IMOB Henri 2" xfId="798" xr:uid="{0A2E8DF3-6DD9-45D2-B86D-46A5FCD0CFD8}"/>
    <cellStyle name="_Currency_02 TMX Brazil Management Projections_R$_Estudo de Viabilidade -IMOB Henri 3" xfId="799" xr:uid="{4CC4FB20-5F07-4194-B859-2E07EBA7C65C}"/>
    <cellStyle name="_Currency_02 TMX Brazil Management Projections_R$_Estudo de Viabilidade -IMOB Henri 4" xfId="800" xr:uid="{8EFDB4D0-7A4F-435A-87B7-387486017430}"/>
    <cellStyle name="_Currency_02 TMX Brazil Management Projections_R$_FP 100" xfId="801" xr:uid="{34B0D033-251E-4A07-9A21-555AE2483FA6}"/>
    <cellStyle name="_Currency_02 TMX Brazil Management Projections_R$_FP 100 2" xfId="802" xr:uid="{3928B055-800C-4702-ADDF-0689086C0F15}"/>
    <cellStyle name="_Currency_02 TMX Brazil Management Projections_R$_FP 100 3" xfId="803" xr:uid="{69457525-9FF2-4900-9E19-90E676AD18C1}"/>
    <cellStyle name="_Currency_02 TMX Brazil Management Projections_R$_FP 100 4" xfId="804" xr:uid="{941912FC-D895-4208-9628-5479262016C2}"/>
    <cellStyle name="_Currency_02 TMX Brazil Management Projections_R$_Península" xfId="805" xr:uid="{CF6DB4EC-6217-4B7B-9609-756CEB60BD0E}"/>
    <cellStyle name="_Currency_02 TMX Brazil Management Projections_R$_Península 2" xfId="806" xr:uid="{535E7715-56E6-4B95-8687-CDFBCD12711B}"/>
    <cellStyle name="_Currency_02 TMX Brazil Management Projections_R$_Península 3" xfId="807" xr:uid="{41FDFAB1-22A8-4EDB-BA09-A15F7B3D6A2A}"/>
    <cellStyle name="_Currency_02 TMX Brazil Management Projections_R$_Península 4" xfId="808" xr:uid="{AFDFDED1-0F1E-4615-92F7-45834BDA124B}"/>
    <cellStyle name="_Currency_02 TMX Brazil Management Projections_R$_Peninsula_0510" xfId="809" xr:uid="{C7D89B2E-A339-4F22-B716-CB5DF5141195}"/>
    <cellStyle name="_Currency_02 TMX Brazil Management Projections_R$_Peninsula_0510 2" xfId="810" xr:uid="{1DAFFE5B-08EB-4CAB-B627-3690DB32F76A}"/>
    <cellStyle name="_Currency_02 TMX Brazil Management Projections_R$_Peninsula_0510 3" xfId="811" xr:uid="{63A57582-2371-4BE2-A78B-3421E833881A}"/>
    <cellStyle name="_Currency_02 TMX Brazil Management Projections_R$_Peninsula_0510 4" xfId="812" xr:uid="{29237904-F619-4C89-A896-4FA1F217A055}"/>
    <cellStyle name="_Currency_02 TMX Brazil Management Projections_R$_Resumo Juros e Variações" xfId="813" xr:uid="{8A9ED232-A77A-491F-AB43-216860750246}"/>
    <cellStyle name="_Currency_02 TMX Brazil Management Projections_R$_Resumo Juros e Variações 2" xfId="814" xr:uid="{C71CBD4D-1F0D-46D4-A4AE-ED3A26A803C0}"/>
    <cellStyle name="_Currency_02 TMX Brazil Management Projections_R$_Resumo Juros e Variações 3" xfId="815" xr:uid="{ED299896-B5EB-47DE-9470-B0A8E3FF6D73}"/>
    <cellStyle name="_Currency_02 TMX Brazil Management Projections_R$_Resumo Juros e Variações 4" xfId="816" xr:uid="{E39DBF91-49A7-4DC9-A171-7E993F544726}"/>
    <cellStyle name="_Currency_03 Projections Comparison - Infinitum" xfId="817" xr:uid="{D0A5AAF9-8416-4867-B371-3FFFB6AE2829}"/>
    <cellStyle name="_Currency_03 Projections Comparison - Infinitum_Consolidação" xfId="818" xr:uid="{90D4548B-0A17-45F7-B4F3-6D22B6721446}"/>
    <cellStyle name="_Currency_03 Projections Comparison - Infinitum_Consolidação IMOB" xfId="819" xr:uid="{71566E79-1C70-44B5-B708-DC5113BF633C}"/>
    <cellStyle name="_Currency_03 Projections Comparison - Infinitum_Estudo de Viabilidade -IMOB Henri" xfId="820" xr:uid="{C05B13B2-BC07-4FB4-9F5D-383ABF17A2AD}"/>
    <cellStyle name="_Currency_03 Projections Comparison - Infinitum_FP 100" xfId="821" xr:uid="{D84E649E-5416-4E0C-9998-8AA92F5592D7}"/>
    <cellStyle name="_Currency_03 Projections Comparison - Infinitum_Península" xfId="822" xr:uid="{3178A077-6412-44B8-AC0D-4B78F8611AE0}"/>
    <cellStyle name="_Currency_03 Projections Comparison - Infinitum_Peninsula_0510" xfId="823" xr:uid="{58E5A23E-5B37-4682-9B2F-129C2F5F2B42}"/>
    <cellStyle name="_Currency_03 Projections Comparison - Infinitum_Resumo Juros e Variações" xfId="824" xr:uid="{587F2EB9-39D4-489F-813A-8037CE2251FC}"/>
    <cellStyle name="_Currency_04 WACC Vivax" xfId="825" xr:uid="{03C7E401-F498-4617-85B2-9D8D2F231360}"/>
    <cellStyle name="_Currency_04 WACC Vivax_Consolidação" xfId="826" xr:uid="{F806EAA0-8A7A-48C4-8FCF-49F37F102708}"/>
    <cellStyle name="_Currency_04 WACC Vivax_Consolidação IMOB" xfId="827" xr:uid="{519992F4-7765-4822-B39D-6F7A2825B2C7}"/>
    <cellStyle name="_Currency_04 WACC Vivax_Estudo de Viabilidade -IMOB Henri" xfId="828" xr:uid="{1A78C5B7-62CD-41A5-BBB9-63765DC00F65}"/>
    <cellStyle name="_Currency_04 WACC Vivax_FP 100" xfId="829" xr:uid="{5E136BA0-D8F9-4A65-B66E-68B0BCA45206}"/>
    <cellStyle name="_Currency_04 WACC Vivax_Península" xfId="830" xr:uid="{F08D2E8E-F3F5-4A65-90AE-9424763D19D6}"/>
    <cellStyle name="_Currency_04 WACC Vivax_Peninsula_0510" xfId="831" xr:uid="{50B2FCEA-67D6-4A1E-85D7-F5964660DFD8}"/>
    <cellStyle name="_Currency_04 WACC Vivax_Resumo Juros e Variações" xfId="832" xr:uid="{67028135-CF7F-4FB4-A4F6-62E40C634582}"/>
    <cellStyle name="_Currency_05 Embratel DCF Model_NEW" xfId="833" xr:uid="{3B10AE49-42C8-4C37-91EE-3D0E51A8F9B8}"/>
    <cellStyle name="_Currency_12 Blended and actual _Telmex_buying_Embratel" xfId="834" xr:uid="{FD11C508-78EC-4E5C-95F1-017041662154}"/>
    <cellStyle name="_Currency_12 Blended and actual _Telmex_buying_Embratel_Consolidação" xfId="835" xr:uid="{97B9CB00-D8A7-4CFF-AB89-5544FCB58CB2}"/>
    <cellStyle name="_Currency_12 Blended and actual _Telmex_buying_Embratel_Consolidação IMOB" xfId="836" xr:uid="{7789339B-4C4E-4A55-8A45-3774FEFC3880}"/>
    <cellStyle name="_Currency_12 Blended and actual _Telmex_buying_Embratel_Estudo de Viabilidade -IMOB Henri" xfId="837" xr:uid="{BEEB0ACC-32CC-46A3-95A6-3F4BD65D145A}"/>
    <cellStyle name="_Currency_12 Blended and actual _Telmex_buying_Embratel_FP 100" xfId="838" xr:uid="{1A5B7511-331D-4204-9373-6502750D70A9}"/>
    <cellStyle name="_Currency_12 Blended and actual _Telmex_buying_Embratel_Península" xfId="839" xr:uid="{5462FBCC-27A4-4295-9206-AFC3EDD2A7B3}"/>
    <cellStyle name="_Currency_12 Blended and actual _Telmex_buying_Embratel_Peninsula_0510" xfId="840" xr:uid="{2741F52D-BEBC-4D4E-8912-086699BA4E62}"/>
    <cellStyle name="_Currency_12 Blended and actual _Telmex_buying_Embratel_Resumo Juros e Variações" xfId="841" xr:uid="{750EF7A3-637F-4C94-90F8-FD62BDB9F863}"/>
    <cellStyle name="_Currency_avp" xfId="842" xr:uid="{F803D88C-5F84-436B-B4EC-8942B02C890C}"/>
    <cellStyle name="_Currency_AVP_ NewCo" xfId="843" xr:uid="{4EF26845-2565-4EC7-AA6C-26C173C4FE80}"/>
    <cellStyle name="_Currency_AVP_ NewCo_Consolidação" xfId="844" xr:uid="{77E1112F-6823-4BE4-BDEE-36961BC07CD7}"/>
    <cellStyle name="_Currency_AVP_ NewCo_Consolidação IMOB" xfId="845" xr:uid="{D668F722-B5BF-4F4F-BBBB-B95617692C9E}"/>
    <cellStyle name="_Currency_AVP_ NewCo_Estudo de Viabilidade -IMOB Henri" xfId="846" xr:uid="{EEC008A3-291E-4B8D-A65A-B6DE716BDEEA}"/>
    <cellStyle name="_Currency_AVP_ NewCo_FP 100" xfId="847" xr:uid="{E61A1BDC-F212-4620-81DB-74789C99188F}"/>
    <cellStyle name="_Currency_AVP_ NewCo_Península" xfId="848" xr:uid="{D17080FA-3D29-41F0-B07C-F1E410BA340A}"/>
    <cellStyle name="_Currency_AVP_ NewCo_Peninsula_0510" xfId="849" xr:uid="{5A3C4AF5-E921-4316-8AF4-584FFB3A5E09}"/>
    <cellStyle name="_Currency_AVP_ NewCo_Resumo Juros e Variações" xfId="850" xr:uid="{61B772B3-59CC-4409-80B4-CCFC830DFE55}"/>
    <cellStyle name="_Currency_avp_Consolidação" xfId="851" xr:uid="{26AE5F5A-012A-4DCA-A7D2-5D81038D9491}"/>
    <cellStyle name="_Currency_avp_Consolidação IMOB" xfId="852" xr:uid="{5AE2AC9F-7B1B-417E-9534-48F9E4614D38}"/>
    <cellStyle name="_Currency_avp_Estudo de Viabilidade -IMOB Henri" xfId="853" xr:uid="{B2C2F461-1AEB-4E75-9197-EA597F4DE712}"/>
    <cellStyle name="_Currency_avp_FP 100" xfId="854" xr:uid="{4CE538D2-5FA1-42C6-98C2-892A1F2F61BB}"/>
    <cellStyle name="_Currency_avp_Península" xfId="855" xr:uid="{2E6E9693-31B7-4381-9FB9-BF0FA0837390}"/>
    <cellStyle name="_Currency_avp_Peninsula_0510" xfId="856" xr:uid="{584F3798-EA4E-40B5-A938-52D9E56317AD}"/>
    <cellStyle name="_Currency_avp_Resumo Juros e Variações" xfId="857" xr:uid="{0988898F-E32D-4803-BD72-9DE92E799495}"/>
    <cellStyle name="_Currency_Brazil bond data" xfId="858" xr:uid="{23453857-E3A9-4A7A-996F-F75AE18416AF}"/>
    <cellStyle name="_Currency_Brazil bond data_Consolidação" xfId="859" xr:uid="{8061A66B-0AA3-4457-BFE8-DDA56D347A6D}"/>
    <cellStyle name="_Currency_Brazil bond data_Consolidação IMOB" xfId="860" xr:uid="{C55291FE-C106-4BB2-ACA6-50C8EEC76886}"/>
    <cellStyle name="_Currency_Brazil bond data_Estudo de Viabilidade -IMOB Henri" xfId="861" xr:uid="{1F6DCE6D-4B8D-441F-9370-81C6F985040E}"/>
    <cellStyle name="_Currency_Brazil bond data_FP 100" xfId="862" xr:uid="{465BEF33-31A6-4F59-ABC2-41064BB1EDA1}"/>
    <cellStyle name="_Currency_Brazil bond data_Península" xfId="863" xr:uid="{59C3A801-7E29-4B9E-8C1A-44AE8EDFCA3C}"/>
    <cellStyle name="_Currency_Brazil bond data_Peninsula_0510" xfId="864" xr:uid="{0BA5AB5A-DC2B-4C25-A8FF-F8AEA560D7DE}"/>
    <cellStyle name="_Currency_Brazil bond data_Resumo Juros e Variações" xfId="865" xr:uid="{2988359C-9592-4B49-8573-32183E50181D}"/>
    <cellStyle name="_Currency_Consolidação" xfId="866" xr:uid="{EE39103C-F345-4581-A404-A6B4902F0A25}"/>
    <cellStyle name="_Currency_Consolidação IMOB" xfId="867" xr:uid="{9570DD73-0C73-49EF-8395-A3534E485EB8}"/>
    <cellStyle name="_Currency_dcf" xfId="868" xr:uid="{AEF28D8D-137E-4162-BE6B-9A45FF7A881B}"/>
    <cellStyle name="_Currency_dcf_01_WACC Colombia_Analysis" xfId="869" xr:uid="{A3923FA0-1104-49CA-A221-76468BA63AEB}"/>
    <cellStyle name="_Currency_dcf_01_WACC Colombia_Analysis_Consolidação" xfId="870" xr:uid="{CAC83F6B-C09F-414B-BD48-0E22D14C6854}"/>
    <cellStyle name="_Currency_dcf_01_WACC Colombia_Analysis_Consolidação IMOB" xfId="871" xr:uid="{A5BC6CFE-A7F9-4A49-A9C6-25E8DEA9090F}"/>
    <cellStyle name="_Currency_dcf_01_WACC Colombia_Analysis_Estudo de Viabilidade -IMOB Henri" xfId="872" xr:uid="{B92C37CF-D097-4F81-832A-5586D1F74CA1}"/>
    <cellStyle name="_Currency_dcf_01_WACC Colombia_Analysis_FP 100" xfId="873" xr:uid="{46FF0E23-1363-4B13-B57A-72609C9A74EF}"/>
    <cellStyle name="_Currency_dcf_01_WACC Colombia_Analysis_Península" xfId="874" xr:uid="{50B72709-38B4-4C53-A9FD-427332A7562B}"/>
    <cellStyle name="_Currency_dcf_01_WACC Colombia_Analysis_Peninsula_0510" xfId="875" xr:uid="{95B7B4F3-AF5C-4388-B53C-D3757AE9135F}"/>
    <cellStyle name="_Currency_dcf_01_WACC Colombia_Analysis_Resumo Juros e Variações" xfId="876" xr:uid="{9FC30150-FEB8-4525-81B8-9EB631DC8FC5}"/>
    <cellStyle name="_Currency_dcf_04 WACC Vivax" xfId="877" xr:uid="{DA9B8FCA-B583-44B3-B1C6-0E231BC341FF}"/>
    <cellStyle name="_Currency_dcf_04 WACC Vivax_Consolidação" xfId="878" xr:uid="{5EC8F58E-729B-4037-93EC-3874A4EFE117}"/>
    <cellStyle name="_Currency_dcf_04 WACC Vivax_Consolidação IMOB" xfId="879" xr:uid="{FE241688-1C64-41B7-AF98-E6967687B03C}"/>
    <cellStyle name="_Currency_dcf_04 WACC Vivax_Estudo de Viabilidade -IMOB Henri" xfId="880" xr:uid="{277F1BD8-BAAB-4D28-BB4A-66F6651F7778}"/>
    <cellStyle name="_Currency_dcf_04 WACC Vivax_FP 100" xfId="881" xr:uid="{45936F8F-4434-43A8-BF91-A8A0C7912ACF}"/>
    <cellStyle name="_Currency_dcf_04 WACC Vivax_Península" xfId="882" xr:uid="{11E85E28-A601-4301-B117-5E12B2A64B3E}"/>
    <cellStyle name="_Currency_dcf_04 WACC Vivax_Peninsula_0510" xfId="883" xr:uid="{D51A60D1-052D-44BA-86C2-C87408F80C4F}"/>
    <cellStyle name="_Currency_dcf_04 WACC Vivax_Resumo Juros e Variações" xfId="884" xr:uid="{E820488F-35CC-48D8-9E89-3BA96C347687}"/>
    <cellStyle name="_Currency_dcf_Consolidação" xfId="885" xr:uid="{4BBA7E23-FEE7-4CAA-A835-A7A90BC53F78}"/>
    <cellStyle name="_Currency_dcf_Consolidação IMOB" xfId="886" xr:uid="{FD9F0D8A-2CB1-4365-9E05-89F0FB5A051F}"/>
    <cellStyle name="_Currency_dcf_Dados por segmento julho 06" xfId="887" xr:uid="{FF90DE23-E610-483A-B089-B25AE5B9DC8F}"/>
    <cellStyle name="_Currency_dcf_Estudo de Viabilidade - EXP BHS" xfId="888" xr:uid="{C5797CFE-3F09-4EB4-A6BA-A4BB2195F7F9}"/>
    <cellStyle name="_Currency_dcf_Estudo de Viabilidade - EXP BHS_Consolidação" xfId="889" xr:uid="{98CCC0CE-18C7-49E8-8718-7734FDE05DA7}"/>
    <cellStyle name="_Currency_dcf_FP 100" xfId="890" xr:uid="{A91D252A-9AEF-495D-B72A-84649A3189B7}"/>
    <cellStyle name="_Currency_dcf_Resumo Juros e Variações" xfId="891" xr:uid="{B579B69E-693F-4DC6-ADD0-28C32F2C6E96}"/>
    <cellStyle name="_Currency_dcf_Sovereign Bonds 060705" xfId="892" xr:uid="{01EC1F90-543B-4B95-A872-32C51438F9AE}"/>
    <cellStyle name="_Currency_dcf_Sovereign Bonds 060705 (version 1)" xfId="893" xr:uid="{9DB2DBB4-950C-49A5-B0E2-EBE7ADA4ED31}"/>
    <cellStyle name="_Currency_dcf_Sovereign Bonds 060705 (version 1)_01 NET DCF Model" xfId="894" xr:uid="{BEDD9730-B9C0-4EFA-A6C3-864CC5E89489}"/>
    <cellStyle name="_Currency_dcf_Sovereign Bonds 060705 (version 1)_01 NET DCF Model_Consolidação" xfId="895" xr:uid="{2D30AB7B-80AC-44BE-8258-41EA1BDA4039}"/>
    <cellStyle name="_Currency_dcf_Sovereign Bonds 060705 (version 1)_01 NET DCF Model_Consolidação IMOB" xfId="896" xr:uid="{143A7216-1D61-4138-BD5A-B721D3E78966}"/>
    <cellStyle name="_Currency_dcf_Sovereign Bonds 060705 (version 1)_01 NET DCF Model_Estudo de Viabilidade -IMOB Henri" xfId="897" xr:uid="{56DBCA37-CCB8-433E-912C-4F9421F80160}"/>
    <cellStyle name="_Currency_dcf_Sovereign Bonds 060705 (version 1)_01 NET DCF Model_FP 100" xfId="898" xr:uid="{2EE71EAB-488E-4428-ABE0-A867FDD17A70}"/>
    <cellStyle name="_Currency_dcf_Sovereign Bonds 060705 (version 1)_01 NET DCF Model_Península" xfId="899" xr:uid="{9A20A287-3A23-43AE-92FE-3A738FB86E4C}"/>
    <cellStyle name="_Currency_dcf_Sovereign Bonds 060705 (version 1)_01 NET DCF Model_Peninsula_0510" xfId="900" xr:uid="{872D29AB-ED58-4D6C-824D-E01A59E029A0}"/>
    <cellStyle name="_Currency_dcf_Sovereign Bonds 060705 (version 1)_01 NET DCF Model_Resumo Juros e Variações" xfId="901" xr:uid="{4CA7DAE1-425C-4302-AED3-8B7B5CC36754}"/>
    <cellStyle name="_Currency_dcf_Sovereign Bonds 060705 (version 1)_03 Embratel DCF Model_Loscos" xfId="902" xr:uid="{9282E96E-EA7F-409F-B806-4B9D245E9042}"/>
    <cellStyle name="_Currency_dcf_Sovereign Bonds 060705 (version 1)_05 NET DCF Model" xfId="903" xr:uid="{FEEF9A3C-D294-494E-B4AD-79C0A35E76B2}"/>
    <cellStyle name="_Currency_dcf_Sovereign Bonds 060705 (version 1)_05 NET DCF Model_Consolidação" xfId="904" xr:uid="{02EDFB99-C0AF-4F97-9B2D-A36CD9E35E05}"/>
    <cellStyle name="_Currency_dcf_Sovereign Bonds 060705 (version 1)_05 NET DCF Model_Consolidação IMOB" xfId="905" xr:uid="{C4CD0EBC-A960-440E-B29C-27F39FEB5E58}"/>
    <cellStyle name="_Currency_dcf_Sovereign Bonds 060705 (version 1)_05 NET DCF Model_Estudo de Viabilidade -IMOB Henri" xfId="906" xr:uid="{6E622E6B-CBC6-44DA-BA85-C31FC41FBB65}"/>
    <cellStyle name="_Currency_dcf_Sovereign Bonds 060705 (version 1)_05 NET DCF Model_FP 100" xfId="907" xr:uid="{736C1067-05EC-46D6-9582-D2111C0FC658}"/>
    <cellStyle name="_Currency_dcf_Sovereign Bonds 060705 (version 1)_05 NET DCF Model_Península" xfId="908" xr:uid="{A1604C3D-A526-4B19-8719-657EC1E9F6B7}"/>
    <cellStyle name="_Currency_dcf_Sovereign Bonds 060705 (version 1)_05 NET DCF Model_Peninsula_0510" xfId="909" xr:uid="{20D1062E-AE2B-42A3-A9A1-9DE114B707E1}"/>
    <cellStyle name="_Currency_dcf_Sovereign Bonds 060705 (version 1)_05 NET DCF Model_Resumo Juros e Variações" xfId="910" xr:uid="{8F56C375-8F39-4EB5-8E99-FECD704EDA92}"/>
    <cellStyle name="_Currency_dcf_Sovereign Bonds 060705 (version 1)_05 TMX Brazil DCF Model" xfId="911" xr:uid="{8293E521-DF02-4C33-9E27-45435FC6FB37}"/>
    <cellStyle name="_Currency_dcf_Sovereign Bonds 060705 (version 1)_05 TMX Brazil DCF Model_Consolidação" xfId="912" xr:uid="{E68D8AF1-1CB6-428F-B55E-D9887EB855BA}"/>
    <cellStyle name="_Currency_dcf_Sovereign Bonds 060705 (version 1)_05 TMX Brazil DCF Model_Consolidação IMOB" xfId="913" xr:uid="{C5FBE740-ACA7-4C21-B237-B42FDE15275D}"/>
    <cellStyle name="_Currency_dcf_Sovereign Bonds 060705 (version 1)_05 TMX Brazil DCF Model_Estudo de Viabilidade -IMOB Henri" xfId="914" xr:uid="{8E2B9ED7-3006-4BE3-AF9D-6E167BD9C100}"/>
    <cellStyle name="_Currency_dcf_Sovereign Bonds 060705 (version 1)_05 TMX Brazil DCF Model_FP 100" xfId="915" xr:uid="{2F051300-8419-4B12-8ECC-A2D194574585}"/>
    <cellStyle name="_Currency_dcf_Sovereign Bonds 060705 (version 1)_05 TMX Brazil DCF Model_Península" xfId="916" xr:uid="{F5D66822-EAF1-432C-8907-924F252236C7}"/>
    <cellStyle name="_Currency_dcf_Sovereign Bonds 060705 (version 1)_05 TMX Brazil DCF Model_Peninsula_0510" xfId="917" xr:uid="{AB3E0481-3DB7-431A-ACA3-04BBECC4DD67}"/>
    <cellStyle name="_Currency_dcf_Sovereign Bonds 060705 (version 1)_05 TMX Brazil DCF Model_Resumo Juros e Variações" xfId="918" xr:uid="{51EE9687-A357-4E61-A46E-D32B9C7292D5}"/>
    <cellStyle name="_Currency_dcf_Sovereign Bonds 060705_01 NET DCF Model" xfId="919" xr:uid="{558A4F30-755C-406E-9B46-CCF8E27A51C0}"/>
    <cellStyle name="_Currency_dcf_Sovereign Bonds 060705_01 NET DCF Model_Consolidação" xfId="920" xr:uid="{ECD68B4A-2FEE-4F7D-8D8C-88E52850FF4A}"/>
    <cellStyle name="_Currency_dcf_Sovereign Bonds 060705_01 NET DCF Model_Consolidação IMOB" xfId="921" xr:uid="{9F1110EF-9637-426C-9DA3-0ED34BBFC729}"/>
    <cellStyle name="_Currency_dcf_Sovereign Bonds 060705_01 NET DCF Model_Estudo de Viabilidade -IMOB Henri" xfId="922" xr:uid="{27986974-4153-445C-A90E-F0F844954423}"/>
    <cellStyle name="_Currency_dcf_Sovereign Bonds 060705_01 NET DCF Model_FP 100" xfId="923" xr:uid="{A71E134D-5B1B-49AC-814A-B7FBBBEE132A}"/>
    <cellStyle name="_Currency_dcf_Sovereign Bonds 060705_01 NET DCF Model_Península" xfId="924" xr:uid="{5D2408C0-1EEF-48F9-B293-8944CB194910}"/>
    <cellStyle name="_Currency_dcf_Sovereign Bonds 060705_01 NET DCF Model_Peninsula_0510" xfId="925" xr:uid="{76013D3C-441F-4772-8A2D-3B7B5358A008}"/>
    <cellStyle name="_Currency_dcf_Sovereign Bonds 060705_01 NET DCF Model_Resumo Juros e Variações" xfId="926" xr:uid="{B62669C4-334B-4B2A-808A-8246F936C0C3}"/>
    <cellStyle name="_Currency_dcf_Sovereign Bonds 060705_03 Embratel DCF Model_Loscos" xfId="927" xr:uid="{C94A95AF-795A-4650-AEF8-C48738C5FAF0}"/>
    <cellStyle name="_Currency_dcf_Sovereign Bonds 060705_05 NET DCF Model" xfId="928" xr:uid="{7CB41101-531C-403B-9B60-CA05716EABC5}"/>
    <cellStyle name="_Currency_dcf_Sovereign Bonds 060705_05 NET DCF Model_Consolidação" xfId="929" xr:uid="{6E0EC917-E0E0-407A-8CE1-931FDEC8E6B1}"/>
    <cellStyle name="_Currency_dcf_Sovereign Bonds 060705_05 NET DCF Model_Consolidação IMOB" xfId="930" xr:uid="{ACBF0B32-F41E-4393-BDA5-8057ADD9C650}"/>
    <cellStyle name="_Currency_dcf_Sovereign Bonds 060705_05 NET DCF Model_Estudo de Viabilidade -IMOB Henri" xfId="931" xr:uid="{21B6D4B4-EDCE-44F7-8973-C675D9A994F2}"/>
    <cellStyle name="_Currency_dcf_Sovereign Bonds 060705_05 NET DCF Model_FP 100" xfId="932" xr:uid="{4171C790-D697-42E0-8B39-0C5D2F39D079}"/>
    <cellStyle name="_Currency_dcf_Sovereign Bonds 060705_05 NET DCF Model_Península" xfId="933" xr:uid="{298FB4D5-839E-4790-B9ED-C6D84D001134}"/>
    <cellStyle name="_Currency_dcf_Sovereign Bonds 060705_05 NET DCF Model_Peninsula_0510" xfId="934" xr:uid="{1CC7C14A-3EAD-465B-860A-F1EA5F4D1369}"/>
    <cellStyle name="_Currency_dcf_Sovereign Bonds 060705_05 NET DCF Model_Resumo Juros e Variações" xfId="935" xr:uid="{D34D0C6C-1045-4B9B-A083-A4E56CD050FA}"/>
    <cellStyle name="_Currency_dcf_Sovereign Bonds 060705_05 TMX Brazil DCF Model" xfId="936" xr:uid="{EAF78520-91BB-4C8A-B981-C8F9B927DB06}"/>
    <cellStyle name="_Currency_dcf_Sovereign Bonds 060705_05 TMX Brazil DCF Model_Consolidação" xfId="937" xr:uid="{2E507DF9-2C07-4DE9-990D-E793D4DB7A85}"/>
    <cellStyle name="_Currency_dcf_Sovereign Bonds 060705_05 TMX Brazil DCF Model_Consolidação IMOB" xfId="938" xr:uid="{97111849-C213-44D5-86D4-93CD67B0C6F0}"/>
    <cellStyle name="_Currency_dcf_Sovereign Bonds 060705_05 TMX Brazil DCF Model_Estudo de Viabilidade -IMOB Henri" xfId="939" xr:uid="{D340F497-FCE8-4F64-99D4-7A030756C315}"/>
    <cellStyle name="_Currency_dcf_Sovereign Bonds 060705_05 TMX Brazil DCF Model_FP 100" xfId="940" xr:uid="{8D93624F-9265-46CF-9E74-D045EBBA3200}"/>
    <cellStyle name="_Currency_dcf_Sovereign Bonds 060705_05 TMX Brazil DCF Model_Península" xfId="941" xr:uid="{28EE1909-A691-45B0-90C4-DC49BA5496A3}"/>
    <cellStyle name="_Currency_dcf_Sovereign Bonds 060705_05 TMX Brazil DCF Model_Peninsula_0510" xfId="942" xr:uid="{DCB931BC-DA3B-4CAF-82F2-B2789772952E}"/>
    <cellStyle name="_Currency_dcf_Sovereign Bonds 060705_05 TMX Brazil DCF Model_Resumo Juros e Variações" xfId="943" xr:uid="{B9AF1618-34E8-4D83-8553-C9C3DE1A040F}"/>
    <cellStyle name="_Currency_EMT Management Assumptions_v2" xfId="944" xr:uid="{1475F6C1-6FC7-486C-BCFB-E8BAB2F01E1B}"/>
    <cellStyle name="_Currency_EMT Management Assumptions_v2_Consolidação" xfId="945" xr:uid="{AD17FB00-5560-4351-B49B-FB352B1A84D3}"/>
    <cellStyle name="_Currency_EMT Management Assumptions_v2_Consolidação IMOB" xfId="946" xr:uid="{A1EA7419-F296-4ED1-92EA-9C6996FD5D98}"/>
    <cellStyle name="_Currency_EMT Management Assumptions_v2_Estudo de Viabilidade -IMOB Henri" xfId="947" xr:uid="{4096764E-07A5-4E1D-A09C-9510318B5F6E}"/>
    <cellStyle name="_Currency_EMT Management Assumptions_v2_FP 100" xfId="948" xr:uid="{739D336F-3DD8-414F-A8EC-7C64FA062036}"/>
    <cellStyle name="_Currency_EMT Management Assumptions_v2_Península" xfId="949" xr:uid="{DA34253A-0A4A-4D75-B743-012F252DFC27}"/>
    <cellStyle name="_Currency_EMT Management Assumptions_v2_Peninsula_0510" xfId="950" xr:uid="{ADACA43F-E1E1-4D1D-A6FD-52C4D8FB6691}"/>
    <cellStyle name="_Currency_EMT Management Assumptions_v2_Resumo Juros e Variações" xfId="951" xr:uid="{65C1929B-3695-4EF7-B46B-81C36256BE67}"/>
    <cellStyle name="_Currency_Estudo de Viabilidade -IMOB Henri" xfId="952" xr:uid="{44A6BC8B-56E6-4721-A3CD-2E052FC32C41}"/>
    <cellStyle name="_Currency_FP 100" xfId="953" xr:uid="{CBD914F4-ED75-4557-9E3E-98A0F3B62977}"/>
    <cellStyle name="_Currency_LA WACC Discount_1" xfId="954" xr:uid="{A2DB8E75-6072-4726-B5F3-C91DF896DB06}"/>
    <cellStyle name="_Currency_LA WACC Discount_1_Consolidação" xfId="955" xr:uid="{6E5B05D7-86C5-450D-A6BC-F9D4B186D4A5}"/>
    <cellStyle name="_Currency_LA WACC Discount_1_Consolidação IMOB" xfId="956" xr:uid="{7537C6B9-96E1-4468-A9B4-8542AE155A93}"/>
    <cellStyle name="_Currency_LA WACC Discount_1_Dados por segmento julho 06" xfId="957" xr:uid="{C5D264DD-1BF4-443D-8A3E-176654595485}"/>
    <cellStyle name="_Currency_LA WACC Discount_1_Estudo de Viabilidade - EXP BHS" xfId="958" xr:uid="{E5D3B624-888F-475C-8E3C-02D3822865B4}"/>
    <cellStyle name="_Currency_LA WACC Discount_1_Estudo de Viabilidade - EXP BHS_Consolidação" xfId="959" xr:uid="{AFB2CDF0-4851-44FF-9FF2-C1F16B8155B5}"/>
    <cellStyle name="_Currency_LA WACC Discount_1_FP 100" xfId="960" xr:uid="{44CA2ACE-0205-4761-83C7-BA3CF5CC9D1B}"/>
    <cellStyle name="_Currency_LA WACC Discount_1_Resumo Juros e Variações" xfId="961" xr:uid="{8CE18E2D-B14A-43C6-899E-5B4979F5F632}"/>
    <cellStyle name="_Currency_LA WACC Discount_1_Sovereign Bonds 060705" xfId="962" xr:uid="{753CE532-8E5F-48E3-A4BC-D2E7230FA010}"/>
    <cellStyle name="_Currency_LA WACC Discount_1_Sovereign Bonds 060705 (version 1)" xfId="963" xr:uid="{16610B4F-F708-4FAE-B8D7-8399D3F6AC8E}"/>
    <cellStyle name="_Currency_LA WACC Discount_1_Sovereign Bonds 060705 (version 1)_01 NET DCF Model" xfId="964" xr:uid="{21D2BFFD-8BFA-4224-9814-D2897AA4006D}"/>
    <cellStyle name="_Currency_LA WACC Discount_1_Sovereign Bonds 060705 (version 1)_01 NET DCF Model_Consolidação" xfId="965" xr:uid="{EEFA8262-CF90-4732-8F00-96C8C5BA0AB0}"/>
    <cellStyle name="_Currency_LA WACC Discount_1_Sovereign Bonds 060705 (version 1)_01 NET DCF Model_Consolidação IMOB" xfId="966" xr:uid="{1933F81E-13B1-46D6-BED0-D8EFFA9B9369}"/>
    <cellStyle name="_Currency_LA WACC Discount_1_Sovereign Bonds 060705 (version 1)_01 NET DCF Model_Estudo de Viabilidade -IMOB Henri" xfId="967" xr:uid="{4967AA37-FD4F-4612-8985-DB7051752EC2}"/>
    <cellStyle name="_Currency_LA WACC Discount_1_Sovereign Bonds 060705 (version 1)_01 NET DCF Model_FP 100" xfId="968" xr:uid="{CE12F32C-D34C-4A05-9231-7165007EF7E3}"/>
    <cellStyle name="_Currency_LA WACC Discount_1_Sovereign Bonds 060705 (version 1)_01 NET DCF Model_Península" xfId="969" xr:uid="{A873B1A0-FAEA-4933-AEAF-6E149DEB891A}"/>
    <cellStyle name="_Currency_LA WACC Discount_1_Sovereign Bonds 060705 (version 1)_01 NET DCF Model_Peninsula_0510" xfId="970" xr:uid="{67002974-B7E4-4621-B0F7-70CC6EF48B6B}"/>
    <cellStyle name="_Currency_LA WACC Discount_1_Sovereign Bonds 060705 (version 1)_01 NET DCF Model_Resumo Juros e Variações" xfId="971" xr:uid="{43850DC9-2EF5-4032-9DC0-2E24554D93F9}"/>
    <cellStyle name="_Currency_LA WACC Discount_1_Sovereign Bonds 060705 (version 1)_03 Embratel DCF Model_Loscos" xfId="972" xr:uid="{B98D4CB9-E668-43D5-A7A7-5FDBE21D3E8C}"/>
    <cellStyle name="_Currency_LA WACC Discount_1_Sovereign Bonds 060705 (version 1)_05 NET DCF Model" xfId="973" xr:uid="{B8E59298-A015-4970-86C1-21D010B32466}"/>
    <cellStyle name="_Currency_LA WACC Discount_1_Sovereign Bonds 060705 (version 1)_05 NET DCF Model_Consolidação" xfId="974" xr:uid="{21A2B837-45B0-4D35-9FB8-3A647741EBE6}"/>
    <cellStyle name="_Currency_LA WACC Discount_1_Sovereign Bonds 060705 (version 1)_05 NET DCF Model_Consolidação IMOB" xfId="975" xr:uid="{A490E395-9A76-4770-83F9-EB3CB69E0449}"/>
    <cellStyle name="_Currency_LA WACC Discount_1_Sovereign Bonds 060705 (version 1)_05 NET DCF Model_Estudo de Viabilidade -IMOB Henri" xfId="976" xr:uid="{3F99EFC3-D390-4B9B-8D24-5F2EE5E05697}"/>
    <cellStyle name="_Currency_LA WACC Discount_1_Sovereign Bonds 060705 (version 1)_05 NET DCF Model_FP 100" xfId="977" xr:uid="{CD8C04DC-BE01-41E7-831A-794581A084F3}"/>
    <cellStyle name="_Currency_LA WACC Discount_1_Sovereign Bonds 060705 (version 1)_05 NET DCF Model_Península" xfId="978" xr:uid="{7189447E-D720-4F7C-8327-4E6C10497498}"/>
    <cellStyle name="_Currency_LA WACC Discount_1_Sovereign Bonds 060705 (version 1)_05 NET DCF Model_Peninsula_0510" xfId="979" xr:uid="{5EE8F027-4305-4C2A-8307-CCFAD1A011E5}"/>
    <cellStyle name="_Currency_LA WACC Discount_1_Sovereign Bonds 060705 (version 1)_05 NET DCF Model_Resumo Juros e Variações" xfId="980" xr:uid="{EBAA5ACE-C4D4-4D84-B31D-EC40A5449862}"/>
    <cellStyle name="_Currency_LA WACC Discount_1_Sovereign Bonds 060705 (version 1)_05 TMX Brazil DCF Model" xfId="981" xr:uid="{820BD0FB-961E-49A6-B6A0-BF537C67EF21}"/>
    <cellStyle name="_Currency_LA WACC Discount_1_Sovereign Bonds 060705 (version 1)_05 TMX Brazil DCF Model_Consolidação" xfId="982" xr:uid="{F9E29A43-6FF7-4A9E-A1CD-E46914E93456}"/>
    <cellStyle name="_Currency_LA WACC Discount_1_Sovereign Bonds 060705 (version 1)_05 TMX Brazil DCF Model_Consolidação IMOB" xfId="983" xr:uid="{F26755A7-1FB8-41D8-BEE4-A6BA85250133}"/>
    <cellStyle name="_Currency_LA WACC Discount_1_Sovereign Bonds 060705 (version 1)_05 TMX Brazil DCF Model_Estudo de Viabilidade -IMOB Henri" xfId="984" xr:uid="{003F1089-B418-41BE-9501-1FFFF5B1AECF}"/>
    <cellStyle name="_Currency_LA WACC Discount_1_Sovereign Bonds 060705 (version 1)_05 TMX Brazil DCF Model_FP 100" xfId="985" xr:uid="{3C2601B4-C664-481F-9EEE-33EDD5EAC674}"/>
    <cellStyle name="_Currency_LA WACC Discount_1_Sovereign Bonds 060705 (version 1)_05 TMX Brazil DCF Model_Península" xfId="986" xr:uid="{3EFA8C27-E628-4C28-BFDF-E29164FABBC1}"/>
    <cellStyle name="_Currency_LA WACC Discount_1_Sovereign Bonds 060705 (version 1)_05 TMX Brazil DCF Model_Peninsula_0510" xfId="987" xr:uid="{05FE62C5-FC74-483B-AD6C-ED574D42EB13}"/>
    <cellStyle name="_Currency_LA WACC Discount_1_Sovereign Bonds 060705 (version 1)_05 TMX Brazil DCF Model_Resumo Juros e Variações" xfId="988" xr:uid="{7C2138C4-9E0D-49DB-BD5F-B1A7EB0401DB}"/>
    <cellStyle name="_Currency_LA WACC Discount_1_Sovereign Bonds 060705_01 NET DCF Model" xfId="989" xr:uid="{F442E92B-8259-4138-9484-E65796DFDAEE}"/>
    <cellStyle name="_Currency_LA WACC Discount_1_Sovereign Bonds 060705_01 NET DCF Model_Consolidação" xfId="990" xr:uid="{412C180F-DE28-4B2B-A1E4-76D99710B192}"/>
    <cellStyle name="_Currency_LA WACC Discount_1_Sovereign Bonds 060705_01 NET DCF Model_Consolidação IMOB" xfId="991" xr:uid="{424AC708-E472-4F6B-8E15-283D0A1E8987}"/>
    <cellStyle name="_Currency_LA WACC Discount_1_Sovereign Bonds 060705_01 NET DCF Model_Estudo de Viabilidade -IMOB Henri" xfId="992" xr:uid="{B1A82E9E-27C3-4A3F-AAF5-B079D64C63A9}"/>
    <cellStyle name="_Currency_LA WACC Discount_1_Sovereign Bonds 060705_01 NET DCF Model_FP 100" xfId="993" xr:uid="{7DC306FE-E7EC-4BAC-87F4-7C5704596B2D}"/>
    <cellStyle name="_Currency_LA WACC Discount_1_Sovereign Bonds 060705_01 NET DCF Model_Península" xfId="994" xr:uid="{33212B7E-0682-4D0E-90E7-FA1276E90DCF}"/>
    <cellStyle name="_Currency_LA WACC Discount_1_Sovereign Bonds 060705_01 NET DCF Model_Peninsula_0510" xfId="995" xr:uid="{127F1CB7-67A3-4088-9252-2AF06A26B382}"/>
    <cellStyle name="_Currency_LA WACC Discount_1_Sovereign Bonds 060705_01 NET DCF Model_Resumo Juros e Variações" xfId="996" xr:uid="{B2FA00C5-8C86-4A4A-8C03-93B1A60E52C6}"/>
    <cellStyle name="_Currency_LA WACC Discount_1_Sovereign Bonds 060705_03 Embratel DCF Model_Loscos" xfId="997" xr:uid="{E9FEB885-B972-4FA0-B50B-43312BF1DECA}"/>
    <cellStyle name="_Currency_LA WACC Discount_1_Sovereign Bonds 060705_05 NET DCF Model" xfId="998" xr:uid="{B161CC3C-FBB2-469B-9BE7-56355006C561}"/>
    <cellStyle name="_Currency_LA WACC Discount_1_Sovereign Bonds 060705_05 NET DCF Model_Consolidação" xfId="999" xr:uid="{B8B25407-2731-4A9B-904D-8F0CA5DDB35E}"/>
    <cellStyle name="_Currency_LA WACC Discount_1_Sovereign Bonds 060705_05 NET DCF Model_Consolidação IMOB" xfId="1000" xr:uid="{FCA1FB21-6797-47A3-8EA9-505A5A5E7684}"/>
    <cellStyle name="_Currency_LA WACC Discount_1_Sovereign Bonds 060705_05 NET DCF Model_Estudo de Viabilidade -IMOB Henri" xfId="1001" xr:uid="{4C49EE0F-8436-495A-B92C-6BBC7E23FB73}"/>
    <cellStyle name="_Currency_LA WACC Discount_1_Sovereign Bonds 060705_05 NET DCF Model_FP 100" xfId="1002" xr:uid="{B5BB30CF-0A2B-4DE1-AE60-6D43CC7744E1}"/>
    <cellStyle name="_Currency_LA WACC Discount_1_Sovereign Bonds 060705_05 NET DCF Model_Península" xfId="1003" xr:uid="{87F4749D-1386-4C8B-95F6-155F82B5BEF3}"/>
    <cellStyle name="_Currency_LA WACC Discount_1_Sovereign Bonds 060705_05 NET DCF Model_Peninsula_0510" xfId="1004" xr:uid="{CA93E864-E816-4873-ACB4-163AF7B517C5}"/>
    <cellStyle name="_Currency_LA WACC Discount_1_Sovereign Bonds 060705_05 NET DCF Model_Resumo Juros e Variações" xfId="1005" xr:uid="{9FA15E6C-13A6-433F-A489-0D43A04854E5}"/>
    <cellStyle name="_Currency_LA WACC Discount_1_Sovereign Bonds 060705_05 TMX Brazil DCF Model" xfId="1006" xr:uid="{736779D0-897A-4840-84AF-79157F7F50D6}"/>
    <cellStyle name="_Currency_LA WACC Discount_1_Sovereign Bonds 060705_05 TMX Brazil DCF Model_Consolidação" xfId="1007" xr:uid="{285AF55C-00F2-401E-9FCC-AE06E48F45FB}"/>
    <cellStyle name="_Currency_LA WACC Discount_1_Sovereign Bonds 060705_05 TMX Brazil DCF Model_Consolidação IMOB" xfId="1008" xr:uid="{89A8FFB7-BB63-4E0E-B789-44DBC7E76DCB}"/>
    <cellStyle name="_Currency_LA WACC Discount_1_Sovereign Bonds 060705_05 TMX Brazil DCF Model_Estudo de Viabilidade -IMOB Henri" xfId="1009" xr:uid="{030600EC-7CCE-4069-B793-715E80085602}"/>
    <cellStyle name="_Currency_LA WACC Discount_1_Sovereign Bonds 060705_05 TMX Brazil DCF Model_FP 100" xfId="1010" xr:uid="{C3F2AEDF-E4C1-4070-99C4-5F3502D5E944}"/>
    <cellStyle name="_Currency_LA WACC Discount_1_Sovereign Bonds 060705_05 TMX Brazil DCF Model_Península" xfId="1011" xr:uid="{729D0957-33D4-4375-BB0C-0FB15F23780D}"/>
    <cellStyle name="_Currency_LA WACC Discount_1_Sovereign Bonds 060705_05 TMX Brazil DCF Model_Peninsula_0510" xfId="1012" xr:uid="{6AC3EA58-A300-4C7C-8F6F-41B908D292F0}"/>
    <cellStyle name="_Currency_LA WACC Discount_1_Sovereign Bonds 060705_05 TMX Brazil DCF Model_Resumo Juros e Variações" xfId="1013" xr:uid="{4D2ECAFC-5828-45E3-BEC7-7C8FA2EDB305}"/>
    <cellStyle name="_Currency_Net Management Projections_2" xfId="1014" xr:uid="{B5AF54DE-0411-4BF5-8F4B-7055550310C9}"/>
    <cellStyle name="_Currency_Net Management Projections_2_Consolidação" xfId="1015" xr:uid="{C52B6CBC-1F8A-4E9A-BD39-455F43A1D788}"/>
    <cellStyle name="_Currency_Net Management Projections_2_Consolidação IMOB" xfId="1016" xr:uid="{10C6CBC1-E21B-447A-9764-718B4E1D0545}"/>
    <cellStyle name="_Currency_Net Management Projections_2_Estudo de Viabilidade -IMOB Henri" xfId="1017" xr:uid="{B099B221-B82D-4EC6-9D8E-FF4EFF5CF45A}"/>
    <cellStyle name="_Currency_Net Management Projections_2_FP 100" xfId="1018" xr:uid="{599AC786-C716-4221-9BBA-50240F871BFA}"/>
    <cellStyle name="_Currency_Net Management Projections_2_Península" xfId="1019" xr:uid="{5D3442D9-147A-4486-847A-F5A81F7213E7}"/>
    <cellStyle name="_Currency_Net Management Projections_2_Peninsula_0510" xfId="1020" xr:uid="{2C204175-C661-4966-A570-9CE028D3F732}"/>
    <cellStyle name="_Currency_Net Management Projections_2_Resumo Juros e Variações" xfId="1021" xr:uid="{CDE5F036-E5C1-4972-8250-D9ACAD61CE65}"/>
    <cellStyle name="_Currency_Oil &amp; Gas betas" xfId="1022" xr:uid="{D81BD90B-0FF0-4BB4-A024-F4CAF366CCB3}"/>
    <cellStyle name="_Currency_Oil &amp; Gas betas_Consolidação" xfId="1023" xr:uid="{A6B30B2A-4B5E-47B3-9EB1-067957FBEAFA}"/>
    <cellStyle name="_Currency_Oil &amp; Gas betas_Consolidação IMOB" xfId="1024" xr:uid="{5652F3B1-4A18-4EBE-827B-A25E4AB733B9}"/>
    <cellStyle name="_Currency_Oil &amp; Gas betas_Estudo de Viabilidade -IMOB Henri" xfId="1025" xr:uid="{121C44A3-A478-4739-BA6C-61E8C0FC5B37}"/>
    <cellStyle name="_Currency_Oil &amp; Gas betas_FP 100" xfId="1026" xr:uid="{B2A01AFE-A152-4403-9B55-EAE4545D1287}"/>
    <cellStyle name="_Currency_Oil &amp; Gas betas_Península" xfId="1027" xr:uid="{EC3F2251-C9FC-498E-813F-B39B0CD99CD8}"/>
    <cellStyle name="_Currency_Oil &amp; Gas betas_Peninsula_0510" xfId="1028" xr:uid="{9B454B50-73AD-4F86-B31D-7A52CB11B604}"/>
    <cellStyle name="_Currency_Oil &amp; Gas betas_Resumo Juros e Variações" xfId="1029" xr:uid="{C85B2149-94E6-44CA-9AF4-D5A106870D42}"/>
    <cellStyle name="_Currency_Pay TV Subscribers" xfId="1030" xr:uid="{6E15E8AD-9CA1-43E0-8E90-AF6A87DCE304}"/>
    <cellStyle name="_Currency_Pay TV Subscribers_Consolidação" xfId="1031" xr:uid="{505AEDB4-D811-40A8-B30A-9E01840F3881}"/>
    <cellStyle name="_Currency_Pay TV Subscribers_Consolidação IMOB" xfId="1032" xr:uid="{A6EB4596-C142-4076-80B9-6731393C4B2A}"/>
    <cellStyle name="_Currency_Pay TV Subscribers_Estudo de Viabilidade -IMOB Henri" xfId="1033" xr:uid="{CCBADFB8-495D-4401-800A-67B81322A144}"/>
    <cellStyle name="_Currency_Pay TV Subscribers_FP 100" xfId="1034" xr:uid="{7AD4BC55-69AD-48B0-86C4-5E1B24D23008}"/>
    <cellStyle name="_Currency_Pay TV Subscribers_Península" xfId="1035" xr:uid="{3E67CC08-3155-4134-8353-4B08B1596D34}"/>
    <cellStyle name="_Currency_Pay TV Subscribers_Peninsula_0510" xfId="1036" xr:uid="{B9558E22-55D1-43AB-AE80-BC186A1D7FA7}"/>
    <cellStyle name="_Currency_Pay TV Subscribers_Resumo Juros e Variações" xfId="1037" xr:uid="{F26D1E05-AD83-4DFB-933F-07592B61BDE9}"/>
    <cellStyle name="_Currency_Península" xfId="1038" xr:uid="{38083FED-4161-47FA-8330-C8F67A5C51AC}"/>
    <cellStyle name="_Currency_Peninsula_0510" xfId="1039" xr:uid="{BC7D9A01-C719-48BE-9E01-BE71311D6F44}"/>
    <cellStyle name="_Currency_Resumo Juros e Variações" xfId="1040" xr:uid="{948E07A0-B9E9-49AA-BC7B-05A384E1718E}"/>
    <cellStyle name="_Currency_Revenue Mix Chart" xfId="1041" xr:uid="{4B37E62A-A76D-4641-8B51-3EA4C5B51CB5}"/>
    <cellStyle name="_Currency_Revenue Mix Chart_Consolidação" xfId="1042" xr:uid="{B7BFB4E0-D208-4940-BCCC-625375093FB8}"/>
    <cellStyle name="_Currency_Revenue Mix Chart_Consolidação IMOB" xfId="1043" xr:uid="{27566659-1FF4-4404-AAFD-B5CADFCFB726}"/>
    <cellStyle name="_Currency_Revenue Mix Chart_Estudo de Viabilidade -IMOB Henri" xfId="1044" xr:uid="{85439E89-9513-4E81-948C-516E576CCC7F}"/>
    <cellStyle name="_Currency_Revenue Mix Chart_FP 100" xfId="1045" xr:uid="{7B8A5686-00FA-4F9D-911C-39EAF557818B}"/>
    <cellStyle name="_Currency_Revenue Mix Chart_Península" xfId="1046" xr:uid="{B8713A0E-9FCC-4531-898E-EF83C933A9BA}"/>
    <cellStyle name="_Currency_Revenue Mix Chart_Peninsula_0510" xfId="1047" xr:uid="{82914044-0E39-4BC8-8D54-CDB9F7F4FBF1}"/>
    <cellStyle name="_Currency_Revenue Mix Chart_Resumo Juros e Variações" xfId="1048" xr:uid="{A90CAE3F-4645-4686-96FD-FD1B83552E52}"/>
    <cellStyle name="_Currency_Sovereign Bonds 060705" xfId="1049" xr:uid="{75C2DC9A-E46A-453E-A7C3-DC3240B6B82C}"/>
    <cellStyle name="_Currency_Sovereign Bonds 060705 (version 1)" xfId="1050" xr:uid="{EABB7046-1EBF-4558-BA95-AE2E8FDC597F}"/>
    <cellStyle name="_Currency_Sovereign Bonds 060705 (version 1)_Consolidação" xfId="1051" xr:uid="{17863A6E-361F-40BB-A2BC-280B1374ACD0}"/>
    <cellStyle name="_Currency_Sovereign Bonds 060705 (version 1)_Consolidação IMOB" xfId="1052" xr:uid="{78FE4765-C9CE-4149-9C31-650BFCAA95B6}"/>
    <cellStyle name="_Currency_Sovereign Bonds 060705 (version 1)_Estudo de Viabilidade -IMOB Henri" xfId="1053" xr:uid="{9FFD6A38-200A-491C-8D91-A735B8857CB3}"/>
    <cellStyle name="_Currency_Sovereign Bonds 060705 (version 1)_FP 100" xfId="1054" xr:uid="{C0AA1B3F-F003-43B3-B83F-F619EBFDE569}"/>
    <cellStyle name="_Currency_Sovereign Bonds 060705 (version 1)_Península" xfId="1055" xr:uid="{2DA5BC45-B3AE-4B39-9457-CB4D218F5683}"/>
    <cellStyle name="_Currency_Sovereign Bonds 060705 (version 1)_Peninsula_0510" xfId="1056" xr:uid="{C511636C-B213-4ACA-AFE7-0B3D3D6095C5}"/>
    <cellStyle name="_Currency_Sovereign Bonds 060705 (version 1)_Resumo Juros e Variações" xfId="1057" xr:uid="{4F60F50E-D35A-4C72-B00A-B417B4DF11F0}"/>
    <cellStyle name="_Currency_Sovereign Bonds 060705_1" xfId="1058" xr:uid="{C46F8CE0-F803-42A0-B756-DABBFFB7E9B3}"/>
    <cellStyle name="_Currency_Sovereign Bonds 060705_1_Consolidação" xfId="1059" xr:uid="{B2837B69-E3D9-4046-A204-F0004B2F58B7}"/>
    <cellStyle name="_Currency_Sovereign Bonds 060705_1_Consolidação IMOB" xfId="1060" xr:uid="{696AFDDA-0F66-4122-AE0C-457C7B843A86}"/>
    <cellStyle name="_Currency_Sovereign Bonds 060705_1_Estudo de Viabilidade -IMOB Henri" xfId="1061" xr:uid="{6B21A8D8-DD3F-4683-871E-504EAAACBB58}"/>
    <cellStyle name="_Currency_Sovereign Bonds 060705_1_FP 100" xfId="1062" xr:uid="{1BE1C3EC-4A8B-474A-B692-2221BF2E4945}"/>
    <cellStyle name="_Currency_Sovereign Bonds 060705_1_Península" xfId="1063" xr:uid="{AAB42C48-E75E-4045-91A3-D5FA9D2E7A40}"/>
    <cellStyle name="_Currency_Sovereign Bonds 060705_1_Peninsula_0510" xfId="1064" xr:uid="{D562F152-0F95-4C7A-B12E-D2609538999B}"/>
    <cellStyle name="_Currency_Sovereign Bonds 060705_1_Resumo Juros e Variações" xfId="1065" xr:uid="{C4C3BB19-9CB3-4D46-BCE5-03D4CD5412C5}"/>
    <cellStyle name="_Currency_Sovereign Bonds 060705_Consolidação" xfId="1066" xr:uid="{E0731481-9EB6-4368-B27E-74FE70178964}"/>
    <cellStyle name="_Currency_Sovereign Bonds 060705_Dados por segmento julho 06" xfId="1067" xr:uid="{2A079FD6-AEF3-45CA-8528-562C40DBD263}"/>
    <cellStyle name="_Currency_Sovereign Bonds 060705_Estudo de Viabilidade - EXP BHS" xfId="1068" xr:uid="{A8D88459-6AAF-4597-9EEF-46CDDE5B0751}"/>
    <cellStyle name="_Currency_Sovereign Bonds 060705_FP 100" xfId="1069" xr:uid="{44AA96EF-3402-49D5-9A5D-5CFBC7A20018}"/>
    <cellStyle name="_Currency_Urca Final Model" xfId="1070" xr:uid="{B18B8F61-6D75-4DA0-A4E0-958F66252E94}"/>
    <cellStyle name="_Currency_Urca Final Model_01_WACC Colombia_Analysis" xfId="1071" xr:uid="{90186BA0-4801-407E-940F-D2F2D6DB2A40}"/>
    <cellStyle name="_Currency_Urca Final Model_01_WACC Colombia_Analysis_Consolidação" xfId="1072" xr:uid="{E3C528DA-696A-49EE-96AC-77F240BFA531}"/>
    <cellStyle name="_Currency_Urca Final Model_01_WACC Colombia_Analysis_Consolidação IMOB" xfId="1073" xr:uid="{A8EB1F63-DECB-48BF-9433-B97EA36DE706}"/>
    <cellStyle name="_Currency_Urca Final Model_01_WACC Colombia_Analysis_Estudo de Viabilidade -IMOB Henri" xfId="1074" xr:uid="{AEACA24B-E0FF-4E8B-BF7B-F7FE943CB8FC}"/>
    <cellStyle name="_Currency_Urca Final Model_01_WACC Colombia_Analysis_FP 100" xfId="1075" xr:uid="{0F503173-BE6D-49EC-8CA1-998595709682}"/>
    <cellStyle name="_Currency_Urca Final Model_01_WACC Colombia_Analysis_Península" xfId="1076" xr:uid="{BE515405-C361-4968-9748-E1962B76C297}"/>
    <cellStyle name="_Currency_Urca Final Model_01_WACC Colombia_Analysis_Peninsula_0510" xfId="1077" xr:uid="{B8974A85-E244-402A-BE4E-441ACA814ED6}"/>
    <cellStyle name="_Currency_Urca Final Model_01_WACC Colombia_Analysis_Resumo Juros e Variações" xfId="1078" xr:uid="{60544A45-9246-44EE-B63F-3804383FC016}"/>
    <cellStyle name="_Currency_Urca Final Model_04 WACC Vivax" xfId="1079" xr:uid="{5A598F9F-EE48-415D-A600-4F39F7D4FF4D}"/>
    <cellStyle name="_Currency_Urca Final Model_04 WACC Vivax_Consolidação" xfId="1080" xr:uid="{FC625E62-F788-47E1-9A36-28F20CC34E74}"/>
    <cellStyle name="_Currency_Urca Final Model_04 WACC Vivax_Consolidação IMOB" xfId="1081" xr:uid="{56E617FC-3259-4890-A9D6-C37C4F758D69}"/>
    <cellStyle name="_Currency_Urca Final Model_04 WACC Vivax_Estudo de Viabilidade -IMOB Henri" xfId="1082" xr:uid="{A2E34B04-3FD9-4191-B528-81BC9CD30231}"/>
    <cellStyle name="_Currency_Urca Final Model_04 WACC Vivax_FP 100" xfId="1083" xr:uid="{81DBA47D-095F-4C06-A6ED-736B3F0460AC}"/>
    <cellStyle name="_Currency_Urca Final Model_04 WACC Vivax_Península" xfId="1084" xr:uid="{8AA0E644-4F74-4864-AA31-42B4E69EEA70}"/>
    <cellStyle name="_Currency_Urca Final Model_04 WACC Vivax_Peninsula_0510" xfId="1085" xr:uid="{1983B7AC-762A-45F6-A02C-B560D680F249}"/>
    <cellStyle name="_Currency_Urca Final Model_04 WACC Vivax_Resumo Juros e Variações" xfId="1086" xr:uid="{E1143F09-38B4-42FA-B10F-B2B4EC758C45}"/>
    <cellStyle name="_Currency_Urca Final Model_Consolidação" xfId="1087" xr:uid="{38D1B15A-A71E-451D-A37F-5B8D4A74ECFB}"/>
    <cellStyle name="_Currency_Urca Final Model_Consolidação IMOB" xfId="1088" xr:uid="{7C1AF5DD-6C51-4C95-AA4F-D1D806205746}"/>
    <cellStyle name="_Currency_Urca Final Model_Dados por segmento julho 06" xfId="1089" xr:uid="{F5056356-8441-4925-AAB8-F3916B4296EC}"/>
    <cellStyle name="_Currency_Urca Final Model_Estudo de Viabilidade - EXP BHS" xfId="1090" xr:uid="{C4F90897-3BAD-48C9-BF87-D6521BC304A6}"/>
    <cellStyle name="_Currency_Urca Final Model_Estudo de Viabilidade - EXP BHS_Consolidação" xfId="1091" xr:uid="{4B6B1488-6AF7-4427-8186-749C465AA383}"/>
    <cellStyle name="_Currency_Urca Final Model_FP 100" xfId="1092" xr:uid="{201DCD9F-AFD1-4599-A6DD-F2515FD81172}"/>
    <cellStyle name="_Currency_Urca Final Model_Resumo Juros e Variações" xfId="1093" xr:uid="{73E63DA9-7E71-4694-A1C1-762CE9C3850F}"/>
    <cellStyle name="_Currency_Urca Final Model_Sovereign Bonds 060705" xfId="1094" xr:uid="{FB9CE9B8-2811-4AEA-9CB0-1519C4F52D55}"/>
    <cellStyle name="_Currency_Urca Final Model_Sovereign Bonds 060705 (version 1)" xfId="1095" xr:uid="{1D0E0C72-C9E2-49A2-A6DF-8EB2CBE7D22E}"/>
    <cellStyle name="_Currency_Urca Final Model_Sovereign Bonds 060705 (version 1)_01 NET DCF Model" xfId="1096" xr:uid="{33B59E50-2C01-46BA-B5F0-6CCE9FD2FD4E}"/>
    <cellStyle name="_Currency_Urca Final Model_Sovereign Bonds 060705 (version 1)_01 NET DCF Model_Consolidação" xfId="1097" xr:uid="{DE770DDB-0281-4507-9806-3F49F7631C91}"/>
    <cellStyle name="_Currency_Urca Final Model_Sovereign Bonds 060705 (version 1)_01 NET DCF Model_Consolidação IMOB" xfId="1098" xr:uid="{ADADDCA0-5978-40DB-BF41-5140D2B9DF18}"/>
    <cellStyle name="_Currency_Urca Final Model_Sovereign Bonds 060705 (version 1)_01 NET DCF Model_Estudo de Viabilidade -IMOB Henri" xfId="1099" xr:uid="{E88E1DF0-581E-4028-A769-276A850C37F4}"/>
    <cellStyle name="_Currency_Urca Final Model_Sovereign Bonds 060705 (version 1)_01 NET DCF Model_FP 100" xfId="1100" xr:uid="{3295FA08-8A47-4769-9978-9ADB44B9C3B6}"/>
    <cellStyle name="_Currency_Urca Final Model_Sovereign Bonds 060705 (version 1)_01 NET DCF Model_Península" xfId="1101" xr:uid="{62560433-877E-4D04-B75C-CE80E0D01643}"/>
    <cellStyle name="_Currency_Urca Final Model_Sovereign Bonds 060705 (version 1)_01 NET DCF Model_Peninsula_0510" xfId="1102" xr:uid="{55B5F326-1A58-4F96-8DA2-B7FBF0BEAD14}"/>
    <cellStyle name="_Currency_Urca Final Model_Sovereign Bonds 060705 (version 1)_01 NET DCF Model_Resumo Juros e Variações" xfId="1103" xr:uid="{BB85BA17-3B11-49EC-9313-56F1A7B046FE}"/>
    <cellStyle name="_Currency_Urca Final Model_Sovereign Bonds 060705 (version 1)_03 Embratel DCF Model_Loscos" xfId="1104" xr:uid="{B7551958-B467-456D-A00E-70C8C1DD07AA}"/>
    <cellStyle name="_Currency_Urca Final Model_Sovereign Bonds 060705 (version 1)_05 NET DCF Model" xfId="1105" xr:uid="{6A2C53B3-77DF-4F5F-BE18-963C71FDA4D7}"/>
    <cellStyle name="_Currency_Urca Final Model_Sovereign Bonds 060705 (version 1)_05 NET DCF Model_Consolidação" xfId="1106" xr:uid="{88019350-BBA1-4CF2-82F1-12F49703EBFE}"/>
    <cellStyle name="_Currency_Urca Final Model_Sovereign Bonds 060705 (version 1)_05 NET DCF Model_Consolidação IMOB" xfId="1107" xr:uid="{249B64C3-5E70-4BA2-B1BB-CEE0CB4550DD}"/>
    <cellStyle name="_Currency_Urca Final Model_Sovereign Bonds 060705 (version 1)_05 NET DCF Model_Estudo de Viabilidade -IMOB Henri" xfId="1108" xr:uid="{085D92C5-8812-4CBD-B90F-69B8E5EB35B5}"/>
    <cellStyle name="_Currency_Urca Final Model_Sovereign Bonds 060705 (version 1)_05 NET DCF Model_FP 100" xfId="1109" xr:uid="{47618FB4-A108-479A-AEC8-71D5E0FBFC4F}"/>
    <cellStyle name="_Currency_Urca Final Model_Sovereign Bonds 060705 (version 1)_05 NET DCF Model_Península" xfId="1110" xr:uid="{3E561CF2-7E23-46D6-9892-486752C796FA}"/>
    <cellStyle name="_Currency_Urca Final Model_Sovereign Bonds 060705 (version 1)_05 NET DCF Model_Peninsula_0510" xfId="1111" xr:uid="{A3CDC172-A6BC-4B65-915D-D122CE3AC4CC}"/>
    <cellStyle name="_Currency_Urca Final Model_Sovereign Bonds 060705 (version 1)_05 NET DCF Model_Resumo Juros e Variações" xfId="1112" xr:uid="{FF3C5EEF-6187-4023-85CD-3ECD3ECA06B7}"/>
    <cellStyle name="_Currency_Urca Final Model_Sovereign Bonds 060705 (version 1)_05 TMX Brazil DCF Model" xfId="1113" xr:uid="{2B594C70-1BD6-4907-A6C0-F5C9B2B5F4DF}"/>
    <cellStyle name="_Currency_Urca Final Model_Sovereign Bonds 060705 (version 1)_05 TMX Brazil DCF Model_Consolidação" xfId="1114" xr:uid="{B7BBFA3F-CB87-43D0-B5F3-8DCAD07BC459}"/>
    <cellStyle name="_Currency_Urca Final Model_Sovereign Bonds 060705 (version 1)_05 TMX Brazil DCF Model_Consolidação IMOB" xfId="1115" xr:uid="{08E3B403-7655-40C7-95C3-DEB8D92B5891}"/>
    <cellStyle name="_Currency_Urca Final Model_Sovereign Bonds 060705 (version 1)_05 TMX Brazil DCF Model_Estudo de Viabilidade -IMOB Henri" xfId="1116" xr:uid="{2B3CCEB8-DD56-4805-80AD-933D5C64C244}"/>
    <cellStyle name="_Currency_Urca Final Model_Sovereign Bonds 060705 (version 1)_05 TMX Brazil DCF Model_FP 100" xfId="1117" xr:uid="{D4C2DB6F-5109-4A2B-AD9B-DFD316EDF481}"/>
    <cellStyle name="_Currency_Urca Final Model_Sovereign Bonds 060705 (version 1)_05 TMX Brazil DCF Model_Península" xfId="1118" xr:uid="{343E8772-926E-4029-9793-B45C5E04E5F9}"/>
    <cellStyle name="_Currency_Urca Final Model_Sovereign Bonds 060705 (version 1)_05 TMX Brazil DCF Model_Peninsula_0510" xfId="1119" xr:uid="{AB3FBAC5-646C-466B-8682-E0986047C78C}"/>
    <cellStyle name="_Currency_Urca Final Model_Sovereign Bonds 060705 (version 1)_05 TMX Brazil DCF Model_Resumo Juros e Variações" xfId="1120" xr:uid="{0FF18EE4-D34B-4643-A3BC-0B20A4A794EE}"/>
    <cellStyle name="_Currency_Urca Final Model_Sovereign Bonds 060705_01 NET DCF Model" xfId="1121" xr:uid="{E6AA7A43-F8CB-4131-84B8-920E9E97D8F0}"/>
    <cellStyle name="_Currency_Urca Final Model_Sovereign Bonds 060705_01 NET DCF Model_Consolidação" xfId="1122" xr:uid="{CC286B7D-7FD6-45A2-B189-0B7E6EA856A1}"/>
    <cellStyle name="_Currency_Urca Final Model_Sovereign Bonds 060705_01 NET DCF Model_Consolidação IMOB" xfId="1123" xr:uid="{51857FCB-7B30-4F0E-9A4E-003D2097464E}"/>
    <cellStyle name="_Currency_Urca Final Model_Sovereign Bonds 060705_01 NET DCF Model_Estudo de Viabilidade -IMOB Henri" xfId="1124" xr:uid="{968C8357-F323-4699-A8EB-E79E57AAF73F}"/>
    <cellStyle name="_Currency_Urca Final Model_Sovereign Bonds 060705_01 NET DCF Model_FP 100" xfId="1125" xr:uid="{4ACB1694-CCAE-48F1-9119-9CCFF0DB4E29}"/>
    <cellStyle name="_Currency_Urca Final Model_Sovereign Bonds 060705_01 NET DCF Model_Península" xfId="1126" xr:uid="{632276B1-E1D9-4482-9C1B-B5966A051AA6}"/>
    <cellStyle name="_Currency_Urca Final Model_Sovereign Bonds 060705_01 NET DCF Model_Peninsula_0510" xfId="1127" xr:uid="{07036841-3995-4FBA-BF64-B660F7B557FD}"/>
    <cellStyle name="_Currency_Urca Final Model_Sovereign Bonds 060705_01 NET DCF Model_Resumo Juros e Variações" xfId="1128" xr:uid="{491A8DD3-5EC3-4A07-9695-B150B6FCF077}"/>
    <cellStyle name="_Currency_Urca Final Model_Sovereign Bonds 060705_03 Embratel DCF Model_Loscos" xfId="1129" xr:uid="{CAFA5163-C93F-4B21-BFCD-FB2C9FD38BD9}"/>
    <cellStyle name="_Currency_Urca Final Model_Sovereign Bonds 060705_05 NET DCF Model" xfId="1130" xr:uid="{36E89C75-BAE2-44A4-B999-C1EEE7664DBB}"/>
    <cellStyle name="_Currency_Urca Final Model_Sovereign Bonds 060705_05 NET DCF Model_Consolidação" xfId="1131" xr:uid="{E7CCAE69-4A76-46D9-82B2-E00DDD918A50}"/>
    <cellStyle name="_Currency_Urca Final Model_Sovereign Bonds 060705_05 NET DCF Model_Consolidação IMOB" xfId="1132" xr:uid="{AC07A1DA-02BF-4195-84FF-CB776CCC9A19}"/>
    <cellStyle name="_Currency_Urca Final Model_Sovereign Bonds 060705_05 NET DCF Model_Estudo de Viabilidade -IMOB Henri" xfId="1133" xr:uid="{CDBCC3B5-86FF-4F7E-B89C-637A5E8BE531}"/>
    <cellStyle name="_Currency_Urca Final Model_Sovereign Bonds 060705_05 NET DCF Model_FP 100" xfId="1134" xr:uid="{B95686C5-EA7A-4A32-BD03-3BD82F92DA86}"/>
    <cellStyle name="_Currency_Urca Final Model_Sovereign Bonds 060705_05 NET DCF Model_Península" xfId="1135" xr:uid="{E2430B63-6921-4C36-A257-0E98CB4D5B59}"/>
    <cellStyle name="_Currency_Urca Final Model_Sovereign Bonds 060705_05 NET DCF Model_Peninsula_0510" xfId="1136" xr:uid="{6D6074C5-EFA8-413D-873F-1CC0D0CF5DEB}"/>
    <cellStyle name="_Currency_Urca Final Model_Sovereign Bonds 060705_05 NET DCF Model_Resumo Juros e Variações" xfId="1137" xr:uid="{2068F280-E767-4AA0-839C-496559B64EAE}"/>
    <cellStyle name="_Currency_Urca Final Model_Sovereign Bonds 060705_05 TMX Brazil DCF Model" xfId="1138" xr:uid="{69FD4832-9467-41E5-80D3-907BFE561B08}"/>
    <cellStyle name="_Currency_Urca Final Model_Sovereign Bonds 060705_05 TMX Brazil DCF Model_Consolidação" xfId="1139" xr:uid="{9615194C-5C5D-42BB-84E2-A6D39F7AAD59}"/>
    <cellStyle name="_Currency_Urca Final Model_Sovereign Bonds 060705_05 TMX Brazil DCF Model_Consolidação IMOB" xfId="1140" xr:uid="{35589EF8-1B20-49E0-95D3-F72E0E1A24EF}"/>
    <cellStyle name="_Currency_Urca Final Model_Sovereign Bonds 060705_05 TMX Brazil DCF Model_Estudo de Viabilidade -IMOB Henri" xfId="1141" xr:uid="{47F7EB95-1CA0-4539-857F-2BCE91F3E13B}"/>
    <cellStyle name="_Currency_Urca Final Model_Sovereign Bonds 060705_05 TMX Brazil DCF Model_FP 100" xfId="1142" xr:uid="{D5620FA7-CCB2-47C1-84B2-13AFCC1A6529}"/>
    <cellStyle name="_Currency_Urca Final Model_Sovereign Bonds 060705_05 TMX Brazil DCF Model_Península" xfId="1143" xr:uid="{8C171F23-07F0-4753-9287-9069032D5FD4}"/>
    <cellStyle name="_Currency_Urca Final Model_Sovereign Bonds 060705_05 TMX Brazil DCF Model_Peninsula_0510" xfId="1144" xr:uid="{F60A701F-7BCF-4885-A692-2A741768E29A}"/>
    <cellStyle name="_Currency_Urca Final Model_Sovereign Bonds 060705_05 TMX Brazil DCF Model_Resumo Juros e Variações" xfId="1145" xr:uid="{064B4DC0-CA0E-4884-BDF2-21A32C266449}"/>
    <cellStyle name="_Currency_WACC Analysis" xfId="1146" xr:uid="{B4C0AF6E-D7F7-4C2E-BED3-A544E12DEB88}"/>
    <cellStyle name="_Currency_WACC Analysis_4b_0827_2" xfId="1147" xr:uid="{D834F1BC-0963-4C42-AF00-5B8778A32092}"/>
    <cellStyle name="_Currency_WACC Analysis_4b_0827_2_Consolidação" xfId="1148" xr:uid="{8DBEDEB0-EAE8-463F-A9FD-41339D8946CB}"/>
    <cellStyle name="_Currency_WACC Analysis_4b_0827_2_Consolidação IMOB" xfId="1149" xr:uid="{E43F6C54-00B8-48B9-B769-61BE7E8CD41A}"/>
    <cellStyle name="_Currency_WACC Analysis_4b_0827_2_Dados por segmento julho 06" xfId="1150" xr:uid="{3F853556-75D5-4077-B3A7-131EF9816013}"/>
    <cellStyle name="_Currency_WACC Analysis_4b_0827_2_Estudo de Viabilidade - EXP BHS" xfId="1151" xr:uid="{19CF8510-417B-4D4A-BFFE-DD1C2EE6E276}"/>
    <cellStyle name="_Currency_WACC Analysis_4b_0827_2_Estudo de Viabilidade - EXP BHS_Consolidação" xfId="1152" xr:uid="{3BA2B3CB-2AF4-44D2-8C60-DFFC1FA1C229}"/>
    <cellStyle name="_Currency_WACC Analysis_4b_0827_2_FP 100" xfId="1153" xr:uid="{8815E77E-B59E-4ACE-89E6-7925B9C1557B}"/>
    <cellStyle name="_Currency_WACC Analysis_4b_0827_2_Resumo Juros e Variações" xfId="1154" xr:uid="{2DAA4720-4FA6-4E7A-B9A7-9FA0DC3FC66C}"/>
    <cellStyle name="_Currency_WACC Analysis_4b_0827_2_Sovereign Bonds 060705" xfId="1155" xr:uid="{81E97516-2447-43FB-879E-A592D066B8CD}"/>
    <cellStyle name="_Currency_WACC Analysis_4b_0827_2_Sovereign Bonds 060705 (version 1)" xfId="1156" xr:uid="{65F1DF15-BFEB-4123-87E9-3815542B8583}"/>
    <cellStyle name="_Currency_WACC Analysis_4b_0827_2_Sovereign Bonds 060705 (version 1)_01 NET DCF Model" xfId="1157" xr:uid="{7C1132FE-BB73-4754-A163-41F75C285EDC}"/>
    <cellStyle name="_Currency_WACC Analysis_4b_0827_2_Sovereign Bonds 060705 (version 1)_01 NET DCF Model_Consolidação" xfId="1158" xr:uid="{50B9ADFE-8AEE-46D4-998B-973C9AAFE9D7}"/>
    <cellStyle name="_Currency_WACC Analysis_4b_0827_2_Sovereign Bonds 060705 (version 1)_01 NET DCF Model_Consolidação IMOB" xfId="1159" xr:uid="{CB32D982-1C93-4381-96B4-E045FCE70AC2}"/>
    <cellStyle name="_Currency_WACC Analysis_4b_0827_2_Sovereign Bonds 060705 (version 1)_01 NET DCF Model_Estudo de Viabilidade -IMOB Henri" xfId="1160" xr:uid="{3B32D3E1-938D-4D7E-9DD8-65D22A2AB316}"/>
    <cellStyle name="_Currency_WACC Analysis_4b_0827_2_Sovereign Bonds 060705 (version 1)_01 NET DCF Model_FP 100" xfId="1161" xr:uid="{BBFD005E-2E13-41F1-A883-E29F2838E2DE}"/>
    <cellStyle name="_Currency_WACC Analysis_4b_0827_2_Sovereign Bonds 060705 (version 1)_01 NET DCF Model_Península" xfId="1162" xr:uid="{D2E2DBB7-F61D-4897-8F75-2BCE54C03E89}"/>
    <cellStyle name="_Currency_WACC Analysis_4b_0827_2_Sovereign Bonds 060705 (version 1)_01 NET DCF Model_Peninsula_0510" xfId="1163" xr:uid="{56391D01-5F8A-4FC3-B1FB-99FFDA7BCE58}"/>
    <cellStyle name="_Currency_WACC Analysis_4b_0827_2_Sovereign Bonds 060705 (version 1)_01 NET DCF Model_Resumo Juros e Variações" xfId="1164" xr:uid="{7C2B92CB-D8F6-4989-8DB8-ECDF2D6BA5DA}"/>
    <cellStyle name="_Currency_WACC Analysis_4b_0827_2_Sovereign Bonds 060705 (version 1)_03 Embratel DCF Model_Loscos" xfId="1165" xr:uid="{0CB2FD5B-6F98-452A-B0F1-8A7AFE780D0A}"/>
    <cellStyle name="_Currency_WACC Analysis_4b_0827_2_Sovereign Bonds 060705 (version 1)_05 NET DCF Model" xfId="1166" xr:uid="{BE090EA4-47DC-41DB-9E42-46EE60900904}"/>
    <cellStyle name="_Currency_WACC Analysis_4b_0827_2_Sovereign Bonds 060705 (version 1)_05 NET DCF Model_Consolidação" xfId="1167" xr:uid="{7FC95E03-DC64-4A4F-B24B-A4FF4BB27599}"/>
    <cellStyle name="_Currency_WACC Analysis_4b_0827_2_Sovereign Bonds 060705 (version 1)_05 NET DCF Model_Consolidação IMOB" xfId="1168" xr:uid="{5E684186-5331-43B4-9476-734827BDECD5}"/>
    <cellStyle name="_Currency_WACC Analysis_4b_0827_2_Sovereign Bonds 060705 (version 1)_05 NET DCF Model_Estudo de Viabilidade -IMOB Henri" xfId="1169" xr:uid="{33855F44-A09F-411C-9607-ABB8AADF8EAA}"/>
    <cellStyle name="_Currency_WACC Analysis_4b_0827_2_Sovereign Bonds 060705 (version 1)_05 NET DCF Model_FP 100" xfId="1170" xr:uid="{38C5B8E9-80A5-4DEF-A665-3A98F67F4605}"/>
    <cellStyle name="_Currency_WACC Analysis_4b_0827_2_Sovereign Bonds 060705 (version 1)_05 NET DCF Model_Península" xfId="1171" xr:uid="{C2D5BA06-91BE-467E-9B16-5B0B9BC52015}"/>
    <cellStyle name="_Currency_WACC Analysis_4b_0827_2_Sovereign Bonds 060705 (version 1)_05 NET DCF Model_Peninsula_0510" xfId="1172" xr:uid="{F45DF6BA-905F-455B-A767-07C047DD7E99}"/>
    <cellStyle name="_Currency_WACC Analysis_4b_0827_2_Sovereign Bonds 060705 (version 1)_05 NET DCF Model_Resumo Juros e Variações" xfId="1173" xr:uid="{FB590A45-41E1-4060-ADD5-68135D88E0D9}"/>
    <cellStyle name="_Currency_WACC Analysis_4b_0827_2_Sovereign Bonds 060705 (version 1)_05 TMX Brazil DCF Model" xfId="1174" xr:uid="{97B9F02D-50AF-4135-B1EB-FD3D586970FA}"/>
    <cellStyle name="_Currency_WACC Analysis_4b_0827_2_Sovereign Bonds 060705 (version 1)_05 TMX Brazil DCF Model_Consolidação" xfId="1175" xr:uid="{CBECF78A-4441-4B37-9DF8-E922F7F8EE61}"/>
    <cellStyle name="_Currency_WACC Analysis_4b_0827_2_Sovereign Bonds 060705 (version 1)_05 TMX Brazil DCF Model_Consolidação IMOB" xfId="1176" xr:uid="{16633D13-2688-48D2-9EBF-E394918F7625}"/>
    <cellStyle name="_Currency_WACC Analysis_4b_0827_2_Sovereign Bonds 060705 (version 1)_05 TMX Brazil DCF Model_Estudo de Viabilidade -IMOB Henri" xfId="1177" xr:uid="{E4360604-59D1-43A5-92E0-2AD554CEC1FC}"/>
    <cellStyle name="_Currency_WACC Analysis_4b_0827_2_Sovereign Bonds 060705 (version 1)_05 TMX Brazil DCF Model_FP 100" xfId="1178" xr:uid="{D678947E-A5AC-4264-8733-CEDBDA28F88D}"/>
    <cellStyle name="_Currency_WACC Analysis_4b_0827_2_Sovereign Bonds 060705 (version 1)_05 TMX Brazil DCF Model_Península" xfId="1179" xr:uid="{27EFBFAB-3BB3-43F5-B4BB-9EFEAE835FE0}"/>
    <cellStyle name="_Currency_WACC Analysis_4b_0827_2_Sovereign Bonds 060705 (version 1)_05 TMX Brazil DCF Model_Peninsula_0510" xfId="1180" xr:uid="{E938AA62-D122-43CD-B597-1C86C397AB47}"/>
    <cellStyle name="_Currency_WACC Analysis_4b_0827_2_Sovereign Bonds 060705 (version 1)_05 TMX Brazil DCF Model_Resumo Juros e Variações" xfId="1181" xr:uid="{7BEC31CD-7786-452D-9946-864E87E84246}"/>
    <cellStyle name="_Currency_WACC Analysis_4b_0827_2_Sovereign Bonds 060705_01 NET DCF Model" xfId="1182" xr:uid="{494BF938-589F-4422-98AE-6713D9D148FE}"/>
    <cellStyle name="_Currency_WACC Analysis_4b_0827_2_Sovereign Bonds 060705_01 NET DCF Model_Consolidação" xfId="1183" xr:uid="{68E9BFBE-214B-48C4-9E99-1C38EE935F8B}"/>
    <cellStyle name="_Currency_WACC Analysis_4b_0827_2_Sovereign Bonds 060705_01 NET DCF Model_Consolidação IMOB" xfId="1184" xr:uid="{38D8D0B3-7A4B-43FF-80E4-E2AEDA5BF5A9}"/>
    <cellStyle name="_Currency_WACC Analysis_4b_0827_2_Sovereign Bonds 060705_01 NET DCF Model_Estudo de Viabilidade -IMOB Henri" xfId="1185" xr:uid="{183316A4-E3D8-430A-A42F-CE9BB48A4876}"/>
    <cellStyle name="_Currency_WACC Analysis_4b_0827_2_Sovereign Bonds 060705_01 NET DCF Model_FP 100" xfId="1186" xr:uid="{1A8F099B-62EB-40A3-9BE4-F94A4601E64A}"/>
    <cellStyle name="_Currency_WACC Analysis_4b_0827_2_Sovereign Bonds 060705_01 NET DCF Model_Península" xfId="1187" xr:uid="{3D117EE6-F552-445A-BE9C-4376E814A7C0}"/>
    <cellStyle name="_Currency_WACC Analysis_4b_0827_2_Sovereign Bonds 060705_01 NET DCF Model_Peninsula_0510" xfId="1188" xr:uid="{4E00784F-A67E-4F83-8C61-65E7C5D74A6E}"/>
    <cellStyle name="_Currency_WACC Analysis_4b_0827_2_Sovereign Bonds 060705_01 NET DCF Model_Resumo Juros e Variações" xfId="1189" xr:uid="{530D5F95-6B4F-47CA-8CEE-A3A8FFB2E518}"/>
    <cellStyle name="_Currency_WACC Analysis_4b_0827_2_Sovereign Bonds 060705_03 Embratel DCF Model_Loscos" xfId="1190" xr:uid="{753B2C73-9609-4C8D-84E4-889F7C140BFC}"/>
    <cellStyle name="_Currency_WACC Analysis_4b_0827_2_Sovereign Bonds 060705_05 NET DCF Model" xfId="1191" xr:uid="{11C93D4F-9CDF-454D-81F2-CD951C76B7F9}"/>
    <cellStyle name="_Currency_WACC Analysis_4b_0827_2_Sovereign Bonds 060705_05 NET DCF Model_Consolidação" xfId="1192" xr:uid="{E394B48E-C50F-477F-A0C6-0FF6694DEBD5}"/>
    <cellStyle name="_Currency_WACC Analysis_4b_0827_2_Sovereign Bonds 060705_05 NET DCF Model_Consolidação IMOB" xfId="1193" xr:uid="{B5CC01D7-1FFB-4D03-82F5-6AB35E994705}"/>
    <cellStyle name="_Currency_WACC Analysis_4b_0827_2_Sovereign Bonds 060705_05 NET DCF Model_Estudo de Viabilidade -IMOB Henri" xfId="1194" xr:uid="{F81248E9-62F2-4E69-B216-7429DF3E7899}"/>
    <cellStyle name="_Currency_WACC Analysis_4b_0827_2_Sovereign Bonds 060705_05 NET DCF Model_FP 100" xfId="1195" xr:uid="{61B4C1FB-B7C4-4998-A7BC-F7854CD9D5AB}"/>
    <cellStyle name="_Currency_WACC Analysis_4b_0827_2_Sovereign Bonds 060705_05 NET DCF Model_Península" xfId="1196" xr:uid="{25B65748-2216-487B-BC07-B52201345E50}"/>
    <cellStyle name="_Currency_WACC Analysis_4b_0827_2_Sovereign Bonds 060705_05 NET DCF Model_Peninsula_0510" xfId="1197" xr:uid="{602893A5-9D45-469B-BC35-BBF7E19F8D7A}"/>
    <cellStyle name="_Currency_WACC Analysis_4b_0827_2_Sovereign Bonds 060705_05 NET DCF Model_Resumo Juros e Variações" xfId="1198" xr:uid="{EB4C48D4-DAA6-4D9B-B6B7-74AC113D31B2}"/>
    <cellStyle name="_Currency_WACC Analysis_4b_0827_2_Sovereign Bonds 060705_05 TMX Brazil DCF Model" xfId="1199" xr:uid="{C8F0051D-E791-45EA-AC87-3444D074F44B}"/>
    <cellStyle name="_Currency_WACC Analysis_4b_0827_2_Sovereign Bonds 060705_05 TMX Brazil DCF Model_Consolidação" xfId="1200" xr:uid="{92306809-8A2C-4BA0-814B-F1F548BA4651}"/>
    <cellStyle name="_Currency_WACC Analysis_4b_0827_2_Sovereign Bonds 060705_05 TMX Brazil DCF Model_Consolidação IMOB" xfId="1201" xr:uid="{C8687E34-8756-4178-BEC1-E02D8275B3AE}"/>
    <cellStyle name="_Currency_WACC Analysis_4b_0827_2_Sovereign Bonds 060705_05 TMX Brazil DCF Model_Estudo de Viabilidade -IMOB Henri" xfId="1202" xr:uid="{83F91CBC-827D-4C37-966A-BDF6EDF00BEA}"/>
    <cellStyle name="_Currency_WACC Analysis_4b_0827_2_Sovereign Bonds 060705_05 TMX Brazil DCF Model_FP 100" xfId="1203" xr:uid="{80908486-880F-4B45-9E80-CA06188885A8}"/>
    <cellStyle name="_Currency_WACC Analysis_4b_0827_2_Sovereign Bonds 060705_05 TMX Brazil DCF Model_Península" xfId="1204" xr:uid="{B683D85A-12A2-4A07-A2A8-670223D598FB}"/>
    <cellStyle name="_Currency_WACC Analysis_4b_0827_2_Sovereign Bonds 060705_05 TMX Brazil DCF Model_Peninsula_0510" xfId="1205" xr:uid="{27043A2B-F14E-4A47-B5D4-DFF6F2A62EDD}"/>
    <cellStyle name="_Currency_WACC Analysis_4b_0827_2_Sovereign Bonds 060705_05 TMX Brazil DCF Model_Resumo Juros e Variações" xfId="1206" xr:uid="{F582A434-1E49-440E-A02E-101297A4F9DD}"/>
    <cellStyle name="_Currency_WACC Analysis_Consolidação" xfId="1207" xr:uid="{5C8C3747-4A07-4CA3-BA01-9296ADADF51E}"/>
    <cellStyle name="_Currency_WACC Analysis_Consolidação IMOB" xfId="1208" xr:uid="{4BAE820E-427C-41B6-80A1-3BB8A1DC02E5}"/>
    <cellStyle name="_Currency_WACC Analysis_Estudo de Viabilidade -IMOB Henri" xfId="1209" xr:uid="{EDC6EE43-3D29-4F38-B5FA-7C6E065149B1}"/>
    <cellStyle name="_Currency_WACC Analysis_FP 100" xfId="1210" xr:uid="{AC3BE27C-F853-413F-BEE8-BC32C804E1A5}"/>
    <cellStyle name="_Currency_WACC Analysis_Península" xfId="1211" xr:uid="{92FB80A6-F76B-4063-B3EA-C73A4A583621}"/>
    <cellStyle name="_Currency_WACC Analysis_Peninsula_0510" xfId="1212" xr:uid="{60D1E5A4-DC15-49E8-8DBE-1077F4C69AC7}"/>
    <cellStyle name="_Currency_WACC Analysis_Resumo Juros e Variações" xfId="1213" xr:uid="{351AAAF2-B469-4D7A-96CB-CE2DDE96AAFB}"/>
    <cellStyle name="_CurrencySpace" xfId="1214" xr:uid="{7DE70B6D-214F-49D4-B1C3-2950724C3A34}"/>
    <cellStyle name="_CurrencySpace_01 AVP_ Project Infinitum" xfId="1215" xr:uid="{9566F75F-0133-4589-8D09-2B466BADE238}"/>
    <cellStyle name="_CurrencySpace_01 TMX BR Revenue mix" xfId="1216" xr:uid="{73CA1DBD-3D29-4CA7-9E5D-9CFE2BD79A2F}"/>
    <cellStyle name="_CurrencySpace_02 Backup Charts" xfId="1217" xr:uid="{51A10D18-5589-4EBB-88A2-F9FD9FAC4D86}"/>
    <cellStyle name="_CurrencySpace_02 Blended and actual_Telmex_ buying_ NET" xfId="1218" xr:uid="{A559FF13-B1C8-496E-89AB-057AB74CB527}"/>
    <cellStyle name="_CurrencySpace_02 TMX Brazil Management Projections_R$" xfId="1219" xr:uid="{C1404C02-FC4D-4750-A06A-73CD012EF266}"/>
    <cellStyle name="_CurrencySpace_02 TMX Brazil Management Projections_R$ 2" xfId="1220" xr:uid="{5657D116-0869-4355-B474-D854A87FBFD8}"/>
    <cellStyle name="_CurrencySpace_02 TMX Brazil Management Projections_R$ 3" xfId="1221" xr:uid="{EEAF41ED-3A7D-4190-BE71-A871E0D3111F}"/>
    <cellStyle name="_CurrencySpace_02 TMX Brazil Management Projections_R$ 4" xfId="1222" xr:uid="{707516CC-BF82-4DBB-9CC6-340788963394}"/>
    <cellStyle name="_CurrencySpace_03 Projections Comparison - Infinitum" xfId="1223" xr:uid="{CA7752D0-01E5-4C30-9DC1-477042E5DB5A}"/>
    <cellStyle name="_CurrencySpace_04 WACC Vivax" xfId="1224" xr:uid="{A4EB20AB-D6B0-4682-87AF-D1EC21BACDA1}"/>
    <cellStyle name="_CurrencySpace_05 Embratel DCF Model_NEW" xfId="1225" xr:uid="{EFC4728E-9BA5-4F35-8FC4-AED407FEEF5F}"/>
    <cellStyle name="_CurrencySpace_12 Blended and actual _Telmex_buying_Embratel" xfId="1226" xr:uid="{7C8BE033-F26B-45E4-9A8D-05316AB36A3B}"/>
    <cellStyle name="_CurrencySpace_avp" xfId="1227" xr:uid="{D1DA8561-0508-49E3-B430-B0F424A0EF8D}"/>
    <cellStyle name="_CurrencySpace_AVP_ NewCo" xfId="1228" xr:uid="{D44BC605-01E6-4C1B-A78C-1BB2FAAF2ACA}"/>
    <cellStyle name="_CurrencySpace_Brazil bond data" xfId="1229" xr:uid="{F12BAF72-FFCE-4B45-8817-B2C0E91A18D4}"/>
    <cellStyle name="_CurrencySpace_dcf" xfId="1230" xr:uid="{293EF901-AC16-4A79-ACD0-9BE4C32A2FB8}"/>
    <cellStyle name="_CurrencySpace_EMT Management Assumptions_v2" xfId="1231" xr:uid="{46D79078-31F2-47E9-8F84-D444B1746EE6}"/>
    <cellStyle name="_CurrencySpace_LA WACC Discount_1" xfId="1232" xr:uid="{AD8AD032-2FE0-4E1A-AF43-063F58BA5651}"/>
    <cellStyle name="_CurrencySpace_merval_argent_correl" xfId="1233" xr:uid="{8CD4AA70-1B52-4D86-970F-4B692EC0C02C}"/>
    <cellStyle name="_CurrencySpace_Net Management Projections_2" xfId="1234" xr:uid="{9053B72A-0E47-4013-B57F-78FE9EB0247E}"/>
    <cellStyle name="_CurrencySpace_Oil &amp; Gas betas" xfId="1235" xr:uid="{129D4C0F-E096-4D9B-8A65-3707BA528DA6}"/>
    <cellStyle name="_CurrencySpace_Pay TV Subscribers" xfId="1236" xr:uid="{1FC5DB18-B6F4-47CA-AD35-2FC17AECCCEE}"/>
    <cellStyle name="_CurrencySpace_Revenue Mix Chart" xfId="1237" xr:uid="{A8E963FC-231C-4672-8339-29141E9F0C86}"/>
    <cellStyle name="_CurrencySpace_Sovereign Bonds 060705" xfId="1238" xr:uid="{8B55B700-565C-4DD5-8925-02F0DA84B7BF}"/>
    <cellStyle name="_CurrencySpace_Sovereign Bonds 060705 (version 1)" xfId="1239" xr:uid="{C9800F5F-8107-4A94-AC28-D75EA8169CE8}"/>
    <cellStyle name="_CurrencySpace_Sovereign Bonds 060705_1" xfId="1240" xr:uid="{B78E2434-CCB2-4631-9980-931382AC8EAC}"/>
    <cellStyle name="_CurrencySpace_Sovereign Bonds 060705_Consolidação" xfId="1241" xr:uid="{91076DCD-2DBC-4B59-8B58-79D18A12AB29}"/>
    <cellStyle name="_CurrencySpace_Sovereign Bonds 060705_Dados por segmento julho 06" xfId="1242" xr:uid="{A76BAF10-FBF3-45F0-9058-F80C5AD04649}"/>
    <cellStyle name="_CurrencySpace_Sovereign Bonds 060705_Estudo de Viabilidade - EXP BHS" xfId="1243" xr:uid="{15F9FF32-BCDA-43F4-A2A5-96B28D9A672E}"/>
    <cellStyle name="_CurrencySpace_Sovereign Bonds 060705_FP 100" xfId="1244" xr:uid="{07C384EC-0877-4D23-942E-0727EA6108DD}"/>
    <cellStyle name="_CurrencySpace_WACC Analysis" xfId="1245" xr:uid="{838516F3-A678-409A-A287-946226BBB443}"/>
    <cellStyle name="_CurrencySpace_WACC Analysis_4b_0827_2" xfId="1246" xr:uid="{0CC6AEFC-5769-444A-8E7E-4BC3AFB4DC2D}"/>
    <cellStyle name="_Euro" xfId="1247" xr:uid="{F3C5F000-F5DB-412A-B409-2748876E3315}"/>
    <cellStyle name="_Euro_01 AVP_ Project Infinitum" xfId="1248" xr:uid="{13D23D0E-A3E0-432B-98E5-78CA9EDE05F6}"/>
    <cellStyle name="_Euro_01 TMX BR Revenue mix" xfId="1249" xr:uid="{CB366181-ADD4-429F-8965-ADD451FD0202}"/>
    <cellStyle name="_Euro_02 Blended and actual_Telmex_ buying_ NET" xfId="1250" xr:uid="{98AC5283-900B-4A69-B956-C764C93D2709}"/>
    <cellStyle name="_Euro_02 TMX Brazil Management Projections_R$" xfId="1251" xr:uid="{CD49C5A6-4E44-455E-9EDF-DF68C255F249}"/>
    <cellStyle name="_Euro_02 TMX Brazil Management Projections_R$ 2" xfId="1252" xr:uid="{4DB614C4-6F40-40AC-B682-D306C5D8180F}"/>
    <cellStyle name="_Euro_02 TMX Brazil Management Projections_R$ 3" xfId="1253" xr:uid="{1FE11DC6-6A9C-4F9B-B1D9-F85FD3321632}"/>
    <cellStyle name="_Euro_02 TMX Brazil Management Projections_R$ 4" xfId="1254" xr:uid="{2B424E16-822B-46ED-BE82-E754E057DD13}"/>
    <cellStyle name="_Euro_03 Projections Comparison - Infinitum" xfId="1255" xr:uid="{20AE0A11-7A19-47AD-8AE5-4275CD307726}"/>
    <cellStyle name="_Euro_04 WACC Vivax" xfId="1256" xr:uid="{BCB5D026-7484-47FF-81CF-5C8E09229C56}"/>
    <cellStyle name="_Euro_05 Embratel DCF Model_NEW" xfId="1257" xr:uid="{32C00403-0728-4AA5-B9CE-A293B70546ED}"/>
    <cellStyle name="_Euro_12 Blended and actual _Telmex_buying_Embratel" xfId="1258" xr:uid="{5302348F-0473-4C1E-85C7-005842B2952D}"/>
    <cellStyle name="_Euro_EMT Management Assumptions_v2" xfId="1259" xr:uid="{628A1A1A-302C-47F4-9009-6A61107BC2FD}"/>
    <cellStyle name="_Euro_Net Management Projections_2" xfId="1260" xr:uid="{E2204221-9067-4AAF-A5F7-2BCC24867786}"/>
    <cellStyle name="_Euro_Pay TV Subscribers" xfId="1261" xr:uid="{002AB0FF-2F67-44B7-9C59-302749EE8451}"/>
    <cellStyle name="_Euro_Revenue Mix Chart" xfId="1262" xr:uid="{BBC4178C-50AA-4A62-9433-BF453B051592}"/>
    <cellStyle name="_Euro_Sovereign Bonds 060705" xfId="1263" xr:uid="{9B39F889-5ACA-4151-9DDE-3680F40E30A4}"/>
    <cellStyle name="_Euro_Sovereign Bonds 060705 (version 1)" xfId="1264" xr:uid="{12B3198C-9036-41CA-A729-ED5448667836}"/>
    <cellStyle name="_Euro_Sovereign Bonds 060705_1" xfId="1265" xr:uid="{F332C393-EE65-44BB-B22F-61858E60E279}"/>
    <cellStyle name="_Euro_Sovereign Bonds 060705_Consolidação" xfId="1266" xr:uid="{2BBBCBC2-5DB4-4EC1-8C43-6D5E96011282}"/>
    <cellStyle name="_Euro_Sovereign Bonds 060705_Dados por segmento julho 06" xfId="1267" xr:uid="{2E39D829-8D81-447D-BA7D-3AF034019444}"/>
    <cellStyle name="_Euro_Sovereign Bonds 060705_Estudo de Viabilidade - EXP BHS" xfId="1268" xr:uid="{F8D1000C-E6AA-43EB-83C3-45353F89F5E7}"/>
    <cellStyle name="_Euro_Sovereign Bonds 060705_FP 100" xfId="1269" xr:uid="{C8640AF8-F1C5-40B0-A523-DD5C9D7E6882}"/>
    <cellStyle name="_Heading" xfId="1270" xr:uid="{A40F3815-F625-44AD-81EF-3C1B0324373E}"/>
    <cellStyle name="_Heading_02 TMX Brazil Management Projections_R$" xfId="1271" xr:uid="{45897475-C102-4135-9B57-1B66EB8147BB}"/>
    <cellStyle name="_Heading_02 TMX Brazil Management Projections_R$ 2" xfId="1272" xr:uid="{E52F0C71-CAFC-41D4-8CFA-28BACF76DE3C}"/>
    <cellStyle name="_Heading_02 TMX Brazil Management Projections_R$ 3" xfId="1273" xr:uid="{DC6D91C7-8BEA-45D9-8C9C-D3007B2507EF}"/>
    <cellStyle name="_Heading_02 TMX Brazil Management Projections_R$ 4" xfId="1274" xr:uid="{7CA3D579-04C0-4CDB-A1C2-1EAE58D12F9A}"/>
    <cellStyle name="_Heading_02 TMX Brazil Management Projections_R$_Bangu - Estimativa de tributação - Base Orçamento 28 01 08 (2)" xfId="1275" xr:uid="{315CE265-344C-40CE-9852-825FCE3EEF06}"/>
    <cellStyle name="_Heading_02 TMX Brazil Management Projections_R$_Bangu Revisão Financiamentos" xfId="1276" xr:uid="{603994C2-12C2-403B-A133-DBA85F7E27E9}"/>
    <cellStyle name="_Heading_02 TMX Brazil Management Projections_R$_Orc SCGR" xfId="1277" xr:uid="{F11C5BE5-5853-4904-B4DB-439C64C0FA10}"/>
    <cellStyle name="_Heading_02 WACC" xfId="1278" xr:uid="{22813E27-42BE-4EF0-A186-F23AE907CAD8}"/>
    <cellStyle name="_Heading_02 WACC 2" xfId="1279" xr:uid="{97A7E816-0FD0-4493-B103-4A2255420D5A}"/>
    <cellStyle name="_Heading_02 WACC 3" xfId="1280" xr:uid="{6AB1A745-3FF8-4A17-8AC9-4A610B72504F}"/>
    <cellStyle name="_Heading_02 WACC 4" xfId="1281" xr:uid="{7AD78593-F9BD-4A4A-AC40-7B30C17F1C6D}"/>
    <cellStyle name="_Heading_02 WACC_Bangu - Estimativa de tributação - Base Orçamento 28 01 08 (2)" xfId="1282" xr:uid="{7283DC6E-3A62-4F28-8A0E-C58AE62EA865}"/>
    <cellStyle name="_Heading_02 WACC_Bangu Revisão Financiamentos" xfId="1283" xr:uid="{E5760009-C37F-49B2-A73F-430F2BAEEAEE}"/>
    <cellStyle name="_Heading_02 WACC_Orc SCGR" xfId="1284" xr:uid="{FC018B33-FE98-48BE-93B8-09863F9062B1}"/>
    <cellStyle name="_Heading_05 WACC" xfId="1285" xr:uid="{D0BDCD3C-6120-478B-BB3A-C43C09848FED}"/>
    <cellStyle name="_Heading_05 WACC 2" xfId="1286" xr:uid="{530E6BF4-8A1E-4A7C-8BF0-66EC59BDC976}"/>
    <cellStyle name="_Heading_05 WACC 3" xfId="1287" xr:uid="{66B15A40-BCF9-4A82-91AC-BF30CBF24273}"/>
    <cellStyle name="_Heading_05 WACC 4" xfId="1288" xr:uid="{865B3B8A-47D8-46BD-8E01-04F20AA37CBE}"/>
    <cellStyle name="_Heading_05 WACC_Bangu - Estimativa de tributação - Base Orçamento 28 01 08 (2)" xfId="1289" xr:uid="{A697CF32-61D0-4B54-8FE3-2B44C0740A7C}"/>
    <cellStyle name="_Heading_05 WACC_Bangu Revisão Financiamentos" xfId="1290" xr:uid="{B5F63B1E-D8C5-4866-ACFA-75FD3C9E4B34}"/>
    <cellStyle name="_Heading_05 WACC_Orc SCGR" xfId="1291" xr:uid="{A24F63B3-728F-438A-B67E-92D60608D754}"/>
    <cellStyle name="_Heading_10 yr UST data" xfId="1292" xr:uid="{81BA46E7-2684-4379-8DE8-388F000CFD86}"/>
    <cellStyle name="_Heading_10 yr UST data_base DCF" xfId="1293" xr:uid="{D55DE1F3-62AD-4581-B759-82724E06422E}"/>
    <cellStyle name="_Heading_10 yr UST data_Corporate Model_base case" xfId="1294" xr:uid="{03D94742-8D1C-4649-9438-7F7C157235B4}"/>
    <cellStyle name="_Heading_10 yr UST data_Current Malls" xfId="1295" xr:uid="{9E9AF147-7106-4560-A4E6-54129D98C77F}"/>
    <cellStyle name="_Heading_10 yr UST data_Financiamentos Aliansce2" xfId="1296" xr:uid="{7B56367F-D850-40B9-AA54-2210FBDBFC08}"/>
    <cellStyle name="_Heading_10 yr UST data_Financiamentos Aliansce3" xfId="1297" xr:uid="{DAAF4545-2595-48AD-B149-BFD15F1F62AA}"/>
    <cellStyle name="_Heading_10 yr UST data_Modelo BRMalls_Carraz" xfId="1298" xr:uid="{1AE2FEE0-3CDE-4CCB-A72D-1FC982459AD7}"/>
    <cellStyle name="_Heading_10 yr UST data_Modelo em construçào_FINANCIALS thiago" xfId="1299" xr:uid="{22685301-530B-489C-84AA-5C3ED590898C}"/>
    <cellStyle name="_Heading_10 yr UST data_Orçamento 2009_Cash  Funding" xfId="1300" xr:uid="{98054F87-AC4A-4759-996C-9BB4122D1DB3}"/>
    <cellStyle name="_Heading_base DCF" xfId="1301" xr:uid="{0B8434BA-0E5E-4CBD-BC6A-53557C97D5D3}"/>
    <cellStyle name="_Heading_Beatles WACC Calculation" xfId="1302" xr:uid="{88CBC478-0455-439C-B55A-64F4848A673F}"/>
    <cellStyle name="_Heading_Beatles WACC Calculation 2" xfId="1303" xr:uid="{CCE10FD5-381E-4209-A4D9-ACD92D71E0C9}"/>
    <cellStyle name="_Heading_Beatles WACC Calculation 3" xfId="1304" xr:uid="{C08A9548-28D6-4B97-BC3F-AF04DB7B2149}"/>
    <cellStyle name="_Heading_Beatles WACC Calculation 4" xfId="1305" xr:uid="{BBD9E8F2-C26A-45C5-B6B5-7B0BB9946070}"/>
    <cellStyle name="_Heading_Beatles WACC Calculation_Bangu - Estimativa de tributação - Base Orçamento 28 01 08 (2)" xfId="1306" xr:uid="{7ECDA9FD-79D9-42E4-A163-4D6D60556625}"/>
    <cellStyle name="_Heading_Beatles WACC Calculation_Bangu Revisão Financiamentos" xfId="1307" xr:uid="{AFB6F2EF-28C7-4980-A59D-F81A73CC8D61}"/>
    <cellStyle name="_Heading_Beatles WACC Calculation_Orc SCGR" xfId="1308" xr:uid="{2A1C04FC-C26F-4372-AB63-5B735B0C4287}"/>
    <cellStyle name="_Heading_Corporate Model_base case" xfId="1309" xr:uid="{0E81D875-DF45-448A-AC4F-709759E66F17}"/>
    <cellStyle name="_Heading_Current Malls" xfId="1310" xr:uid="{C424F614-67F5-409E-AA7B-587927E2235F}"/>
    <cellStyle name="_Heading_Financiamentos Aliansce2" xfId="1311" xr:uid="{EBC9156B-A8D2-48FD-82D5-E3502226BBF6}"/>
    <cellStyle name="_Heading_Financiamentos Aliansce3" xfId="1312" xr:uid="{AD454B59-A857-4D6F-9B58-202046B96D2F}"/>
    <cellStyle name="_Heading_Modelo BRMalls_Carraz" xfId="1313" xr:uid="{72D0E58D-46E3-466E-8F64-B3CE2F091E3F}"/>
    <cellStyle name="_Heading_Modelo em construçào_FINANCIALS thiago" xfId="1314" xr:uid="{E0B360D6-E879-4E1C-8B94-A9BCB1E2FB57}"/>
    <cellStyle name="_Heading_Orçamento 2009_Cash  Funding" xfId="1315" xr:uid="{12502A58-BD3C-4FE5-A869-9934A10F95D3}"/>
    <cellStyle name="_Heading_prestemp" xfId="1316" xr:uid="{BF324ACB-5467-4DB4-8356-39C5FC2CA6BF}"/>
    <cellStyle name="_Heading_prestemp_base DCF" xfId="1317" xr:uid="{DD93B474-093E-4DEB-B660-660D0C8A7338}"/>
    <cellStyle name="_Heading_prestemp_Corporate Model_base case" xfId="1318" xr:uid="{C2650D48-69E5-455E-89D2-ECAA4C974E5C}"/>
    <cellStyle name="_Heading_prestemp_Current Malls" xfId="1319" xr:uid="{D69264C2-380D-46C7-8422-838815B5B404}"/>
    <cellStyle name="_Heading_prestemp_Financiamentos Aliansce2" xfId="1320" xr:uid="{8E71ADF3-6C06-4001-AC7B-C69B9B286FD2}"/>
    <cellStyle name="_Heading_prestemp_Financiamentos Aliansce3" xfId="1321" xr:uid="{0FD8358A-04B4-44B3-B41F-8EB8B094EC6F}"/>
    <cellStyle name="_Heading_prestemp_Modelo BRMalls_Carraz" xfId="1322" xr:uid="{7EA1EFAE-0519-46BF-804A-51E3DE394FBE}"/>
    <cellStyle name="_Heading_prestemp_Modelo em construçào_FINANCIALS thiago" xfId="1323" xr:uid="{DC081BDC-FC82-4AC8-9419-B34B1511C69D}"/>
    <cellStyle name="_Heading_prestemp_Orçamento 2009_Cash  Funding" xfId="1324" xr:uid="{6DA50875-ACAD-4904-8CEA-967D3E97D207}"/>
    <cellStyle name="_Headline" xfId="1325" xr:uid="{B2DAA713-CB7F-4DCB-9823-EA057871DC8C}"/>
    <cellStyle name="_Headline 2" xfId="1326" xr:uid="{3F3A3F16-1930-4C38-9377-0F5A1193F926}"/>
    <cellStyle name="_Headline 3" xfId="1327" xr:uid="{54E572A3-A3A9-4791-B789-52C4306E6391}"/>
    <cellStyle name="_Headline 4" xfId="1328" xr:uid="{2F6D1007-FA13-4E52-A373-D4E54ED89DAF}"/>
    <cellStyle name="_Headline_Bangu - Estimativa de tributação - Base Orçamento 28 01 08 (2)" xfId="1329" xr:uid="{9A3842FC-74DB-4230-AEDF-9F48418CFDA0}"/>
    <cellStyle name="_Headline_Bangu Revisão Financiamentos" xfId="1330" xr:uid="{5992AB50-4E5B-4018-B946-25ACE35CB4CE}"/>
    <cellStyle name="_Headline_Orc SCGR" xfId="1331" xr:uid="{2AEA05EB-696D-41F4-9D1A-82C7911D489F}"/>
    <cellStyle name="_Highlight" xfId="1332" xr:uid="{E4A2A124-0B7D-41D7-BCF5-1D21472C98F6}"/>
    <cellStyle name="_Multiple" xfId="1333" xr:uid="{0ACBD686-9E6E-42EB-9E97-A83D6CF0974F}"/>
    <cellStyle name="_Multiple_01 AVP_ Project Infinitum" xfId="1334" xr:uid="{D8045EC6-60E4-4DFA-B30A-8FD9C5196F3A}"/>
    <cellStyle name="_Multiple_01 TMX BR Revenue mix" xfId="1335" xr:uid="{0023685F-6AED-4A50-935A-E0CC09E1565A}"/>
    <cellStyle name="_Multiple_02 Backup Charts" xfId="1336" xr:uid="{03E1DED3-76AF-40D3-A669-DDCF7D530C10}"/>
    <cellStyle name="_Multiple_02 Blended and actual_Telmex_ buying_ NET" xfId="1337" xr:uid="{E75B9CC6-2B33-4C3F-9AAF-71B66AE02D31}"/>
    <cellStyle name="_Multiple_02 TMX Brazil Management Projections_R$" xfId="1338" xr:uid="{8B03A52A-29AB-4D62-905F-F06732B1630D}"/>
    <cellStyle name="_Multiple_02 TMX Brazil Management Projections_R$ 2" xfId="1339" xr:uid="{A74531CF-00AD-46A9-B917-0E62DEF93068}"/>
    <cellStyle name="_Multiple_02 TMX Brazil Management Projections_R$ 3" xfId="1340" xr:uid="{6923100D-E3AB-4568-B344-064B3FDB0C93}"/>
    <cellStyle name="_Multiple_02 TMX Brazil Management Projections_R$ 4" xfId="1341" xr:uid="{9C4A86D5-19D1-44E5-B9F5-5FABE4226215}"/>
    <cellStyle name="_Multiple_03 Projections Comparison - Infinitum" xfId="1342" xr:uid="{4A8C6FC9-9108-4247-B95C-2497A8C022EC}"/>
    <cellStyle name="_Multiple_04 WACC Vivax" xfId="1343" xr:uid="{AB2A5570-706A-474A-9AEA-C9AE93D5B005}"/>
    <cellStyle name="_Multiple_05 Embratel DCF Model_NEW" xfId="1344" xr:uid="{05CC463C-FBC5-4E4D-9AB2-09222C4B7375}"/>
    <cellStyle name="_Multiple_12 Blended and actual _Telmex_buying_Embratel" xfId="1345" xr:uid="{FB042D07-3A64-4DD1-93E0-C3250E641351}"/>
    <cellStyle name="_Multiple_avp" xfId="1346" xr:uid="{AE8202DA-359F-4C0F-8E8C-530762E1A978}"/>
    <cellStyle name="_Multiple_AVP_ NewCo" xfId="1347" xr:uid="{32D0E467-B52F-41C3-B337-89CBE32AB946}"/>
    <cellStyle name="_Multiple_Brazil bond data" xfId="1348" xr:uid="{A5A6E8A2-6BC4-4312-A3F3-29F136B37B94}"/>
    <cellStyle name="_Multiple_dcf" xfId="1349" xr:uid="{0B6B60C7-0341-496E-B369-B04B052BDE8A}"/>
    <cellStyle name="_Multiple_dcf 2" xfId="10646" xr:uid="{620C2468-1DFB-4DA8-A238-8133EAADF322}"/>
    <cellStyle name="_Multiple_dcf 2 2" xfId="11819" xr:uid="{B9D512CE-64D0-4C7C-9400-4021F28196DA}"/>
    <cellStyle name="_Multiple_dcf 2 2 2" xfId="13720" xr:uid="{F521C00D-CB0D-4EE8-A533-D9D1F8C47762}"/>
    <cellStyle name="_Multiple_dcf 2 2 2 2" xfId="16572" xr:uid="{7C143CC2-B2A4-45FB-B4E3-6894CC0E30F6}"/>
    <cellStyle name="_Multiple_dcf 2 2 3" xfId="15111" xr:uid="{CB874C79-A0C6-43D8-AE6B-F87C02A0A54A}"/>
    <cellStyle name="_Multiple_dcf 2 3" xfId="12830" xr:uid="{1A762E33-F5AE-4319-9B87-F4613367023F}"/>
    <cellStyle name="_Multiple_dcf 2 3 2" xfId="15707" xr:uid="{3DF867E8-FE39-496D-B9BF-908070C8FB33}"/>
    <cellStyle name="_Multiple_dcf 2 4" xfId="14313" xr:uid="{D8F6C7E1-3D84-4932-8F3A-A5F56FF0A1F3}"/>
    <cellStyle name="_Multiple_dcf 3" xfId="11410" xr:uid="{8D016B00-A249-4E4D-91F7-A230871A3CD7}"/>
    <cellStyle name="_Multiple_dcf 3 2" xfId="13321" xr:uid="{C1BFC898-6A5D-47DC-B7EF-62115A5B56E5}"/>
    <cellStyle name="_Multiple_dcf 3 2 2" xfId="16173" xr:uid="{05CC478C-09F8-4CE0-B337-85E7B29B57AA}"/>
    <cellStyle name="_Multiple_dcf 3 3" xfId="14712" xr:uid="{69F199F2-585F-400C-9F12-2341A6E3CF06}"/>
    <cellStyle name="_Multiple_dcf_01_WACC Colombia_Analysis" xfId="1350" xr:uid="{E0C85041-CED9-488F-9FEA-A243D1E3169F}"/>
    <cellStyle name="_Multiple_dcf_04 WACC Vivax" xfId="1351" xr:uid="{20AF56CB-2FFD-4657-8E50-3554137D83F9}"/>
    <cellStyle name="_Multiple_dcf_Sovereign Bonds 060705" xfId="1352" xr:uid="{331B2EA0-2768-4029-A8BD-F7F1A0FDFB22}"/>
    <cellStyle name="_Multiple_dcf_Sovereign Bonds 060705 (version 1)" xfId="1353" xr:uid="{3EFE6C2B-9499-4294-911D-E50D0E4A99A8}"/>
    <cellStyle name="_Multiple_dcf_Sovereign Bonds 060705 (version 1)_01 NET DCF Model" xfId="1354" xr:uid="{3EB0B219-40CB-4D7A-ACD2-0B9B4F294650}"/>
    <cellStyle name="_Multiple_dcf_Sovereign Bonds 060705 (version 1)_03 Embratel DCF Model_Loscos" xfId="1355" xr:uid="{037A3BB8-8EF5-4211-BB54-6D11DB48B6AF}"/>
    <cellStyle name="_Multiple_dcf_Sovereign Bonds 060705 (version 1)_05 NET DCF Model" xfId="1356" xr:uid="{D7A55374-D706-4E92-B3E3-B7CD4A83BD6B}"/>
    <cellStyle name="_Multiple_dcf_Sovereign Bonds 060705 (version 1)_05 TMX Brazil DCF Model" xfId="1357" xr:uid="{137A295E-A9A2-436C-BA2C-024FB8F96F39}"/>
    <cellStyle name="_Multiple_dcf_Sovereign Bonds 060705_01 NET DCF Model" xfId="1358" xr:uid="{D10F0DF8-2468-41D2-BFBA-8492490DFE8B}"/>
    <cellStyle name="_Multiple_dcf_Sovereign Bonds 060705_03 Embratel DCF Model_Loscos" xfId="1359" xr:uid="{3F563D11-13A5-4D66-8025-C3E13187ACD5}"/>
    <cellStyle name="_Multiple_dcf_Sovereign Bonds 060705_05 NET DCF Model" xfId="1360" xr:uid="{CE4B1F53-1BAC-491E-8A75-A602705F825A}"/>
    <cellStyle name="_Multiple_dcf_Sovereign Bonds 060705_05 TMX Brazil DCF Model" xfId="1361" xr:uid="{8951F1AE-DAAF-4050-83EA-A4CDA5102258}"/>
    <cellStyle name="_Multiple_EMT Management Assumptions_v2" xfId="1362" xr:uid="{FE321E78-68E4-41CD-A498-3362AA54AF2E}"/>
    <cellStyle name="_Multiple_LA WACC Discount_1" xfId="1363" xr:uid="{8EFF2F1A-5547-4441-92D0-807755EA9CB8}"/>
    <cellStyle name="_Multiple_LA WACC Discount_1 2" xfId="10647" xr:uid="{F76CC3B0-0550-40D4-BCD8-6E5094A1EA79}"/>
    <cellStyle name="_Multiple_LA WACC Discount_1 2 2" xfId="11820" xr:uid="{BA04CC99-DCD8-4E69-AFAC-EC9F265CD76F}"/>
    <cellStyle name="_Multiple_LA WACC Discount_1 2 2 2" xfId="13721" xr:uid="{5B8AC4BF-E234-44EE-83DE-402C56C80ACA}"/>
    <cellStyle name="_Multiple_LA WACC Discount_1 2 2 2 2" xfId="16573" xr:uid="{0CBA7DFD-1879-464C-9E33-BC8268002F8A}"/>
    <cellStyle name="_Multiple_LA WACC Discount_1 2 2 3" xfId="15112" xr:uid="{CC940ECE-4549-4C0B-B174-125C504A08ED}"/>
    <cellStyle name="_Multiple_LA WACC Discount_1 2 3" xfId="12831" xr:uid="{944390D8-45D1-4614-802E-E0F3C4A6F5BF}"/>
    <cellStyle name="_Multiple_LA WACC Discount_1 2 3 2" xfId="15708" xr:uid="{29F874DB-FD31-422C-9674-E3814411E643}"/>
    <cellStyle name="_Multiple_LA WACC Discount_1 2 4" xfId="14314" xr:uid="{29A5AA4B-0EB6-4793-AA8E-5DA8624A3447}"/>
    <cellStyle name="_Multiple_LA WACC Discount_1 3" xfId="11411" xr:uid="{2493E894-D723-4193-A650-E933C9A86980}"/>
    <cellStyle name="_Multiple_LA WACC Discount_1 3 2" xfId="13322" xr:uid="{C2D2528D-CF1A-4D8C-AB05-D0F3DFA270FD}"/>
    <cellStyle name="_Multiple_LA WACC Discount_1 3 2 2" xfId="16174" xr:uid="{5E883128-D570-460B-9944-BF17F46DA4B4}"/>
    <cellStyle name="_Multiple_LA WACC Discount_1 3 3" xfId="14713" xr:uid="{A1C2FF75-A5E8-4483-8B7E-CD366544B447}"/>
    <cellStyle name="_Multiple_LA WACC Discount_1_Sovereign Bonds 060705" xfId="1364" xr:uid="{8B050250-63AF-4565-B676-27FF7BF5516D}"/>
    <cellStyle name="_Multiple_LA WACC Discount_1_Sovereign Bonds 060705 (version 1)" xfId="1365" xr:uid="{D1E87851-EE20-4A8F-A0E2-98B6F7FFDD55}"/>
    <cellStyle name="_Multiple_LA WACC Discount_1_Sovereign Bonds 060705 (version 1)_01 NET DCF Model" xfId="1366" xr:uid="{99A31CCA-3CEC-4E48-AC8C-B0016D792E2A}"/>
    <cellStyle name="_Multiple_LA WACC Discount_1_Sovereign Bonds 060705 (version 1)_03 Embratel DCF Model_Loscos" xfId="1367" xr:uid="{79C4CF78-2EBA-4CC4-B44A-6B73213356F6}"/>
    <cellStyle name="_Multiple_LA WACC Discount_1_Sovereign Bonds 060705 (version 1)_05 NET DCF Model" xfId="1368" xr:uid="{B632A40F-4361-4205-99A4-6C642FF936CE}"/>
    <cellStyle name="_Multiple_LA WACC Discount_1_Sovereign Bonds 060705 (version 1)_05 TMX Brazil DCF Model" xfId="1369" xr:uid="{5D460D93-648A-4B8C-8AD8-46F8C60AFD51}"/>
    <cellStyle name="_Multiple_LA WACC Discount_1_Sovereign Bonds 060705_01 NET DCF Model" xfId="1370" xr:uid="{374BF8F8-AE27-464B-9071-880407619D15}"/>
    <cellStyle name="_Multiple_LA WACC Discount_1_Sovereign Bonds 060705_03 Embratel DCF Model_Loscos" xfId="1371" xr:uid="{F333C1AE-845D-4F05-89B0-6C412BC2025D}"/>
    <cellStyle name="_Multiple_LA WACC Discount_1_Sovereign Bonds 060705_05 NET DCF Model" xfId="1372" xr:uid="{B04910E3-CEE0-4BE8-AC64-9AC7F12B6D65}"/>
    <cellStyle name="_Multiple_LA WACC Discount_1_Sovereign Bonds 060705_05 TMX Brazil DCF Model" xfId="1373" xr:uid="{CECE1EAF-C23E-4A7F-AD76-44A64E49D928}"/>
    <cellStyle name="_Multiple_Net Management Projections_2" xfId="1374" xr:uid="{A7D7AF35-B2C3-48D1-9AFE-F9FEC2CC4AA3}"/>
    <cellStyle name="_Multiple_Oil &amp; Gas betas" xfId="1375" xr:uid="{D3745095-3E73-4D57-989E-F6495779F8EC}"/>
    <cellStyle name="_Multiple_Pay TV Subscribers" xfId="1376" xr:uid="{54F72081-5171-4278-BC98-586675AA4F91}"/>
    <cellStyle name="_Multiple_Revenue Mix Chart" xfId="1377" xr:uid="{8652B99B-8EF1-4596-92A6-E7E4C3535083}"/>
    <cellStyle name="_Multiple_Sovereign Bonds 060705" xfId="1378" xr:uid="{98560446-7B87-41D7-93EF-98F6BF78A267}"/>
    <cellStyle name="_Multiple_Sovereign Bonds 060705 (version 1)" xfId="1379" xr:uid="{F0C80A08-5B64-4020-807B-0FF61778CAC4}"/>
    <cellStyle name="_Multiple_Sovereign Bonds 060705_1" xfId="1380" xr:uid="{CDDD8593-A5FC-4C84-8F27-41A698EE67C1}"/>
    <cellStyle name="_Multiple_Sovereign Bonds 060705_Consolidação" xfId="1381" xr:uid="{088AAC3D-3310-4E5F-83BD-5D6DD1F246D9}"/>
    <cellStyle name="_Multiple_Sovereign Bonds 060705_Dados por segmento julho 06" xfId="1382" xr:uid="{F6F7925E-6465-4C38-A32A-08F7716A0976}"/>
    <cellStyle name="_Multiple_Sovereign Bonds 060705_Estudo de Viabilidade - EXP BHS" xfId="1383" xr:uid="{A8C187D9-520B-4681-85D2-69BA8F3ACA6C}"/>
    <cellStyle name="_Multiple_Sovereign Bonds 060705_FP 100" xfId="1384" xr:uid="{852565A2-0050-4128-9822-F2A87E86BB67}"/>
    <cellStyle name="_Multiple_v4_Dealcomp_distribution" xfId="1385" xr:uid="{CB004620-B6F6-4E9D-9D10-FE09B8A1B683}"/>
    <cellStyle name="_Multiple_WACC Analysis" xfId="1386" xr:uid="{7D02785B-9F71-45FE-B4AA-99393F83C7F3}"/>
    <cellStyle name="_Multiple_WACC Analysis_4b_0827_2" xfId="1387" xr:uid="{59EE459A-9C83-45D7-9060-E605B8BB607F}"/>
    <cellStyle name="_Multiple_WACC Analysis_4b_0827_2 2" xfId="10648" xr:uid="{FBFEDBD5-C83F-4B07-A251-11B492FEE3EC}"/>
    <cellStyle name="_Multiple_WACC Analysis_4b_0827_2 2 2" xfId="11821" xr:uid="{40641E54-E441-49C0-BF34-16F3B44ADE02}"/>
    <cellStyle name="_Multiple_WACC Analysis_4b_0827_2 2 2 2" xfId="13722" xr:uid="{3ABABD31-7D23-4FD7-B035-5CEB8F017FDE}"/>
    <cellStyle name="_Multiple_WACC Analysis_4b_0827_2 2 2 2 2" xfId="16574" xr:uid="{3BFF60B4-61B2-46C9-8F4C-A2BE9B156AB3}"/>
    <cellStyle name="_Multiple_WACC Analysis_4b_0827_2 2 2 3" xfId="15113" xr:uid="{2D9D715E-12C7-44AB-AC37-73EC60CC7B1E}"/>
    <cellStyle name="_Multiple_WACC Analysis_4b_0827_2 2 3" xfId="12832" xr:uid="{BB27B3F9-D91A-4EA6-8299-548B198FA2FF}"/>
    <cellStyle name="_Multiple_WACC Analysis_4b_0827_2 2 3 2" xfId="15709" xr:uid="{A19E69C2-68ED-4BB5-AE4C-86C4EF64F448}"/>
    <cellStyle name="_Multiple_WACC Analysis_4b_0827_2 2 4" xfId="14315" xr:uid="{2C463C4F-E789-4629-973D-91528113C462}"/>
    <cellStyle name="_Multiple_WACC Analysis_4b_0827_2 3" xfId="11412" xr:uid="{0DF85F51-303E-46D5-BD66-DA90F722F06E}"/>
    <cellStyle name="_Multiple_WACC Analysis_4b_0827_2 3 2" xfId="13323" xr:uid="{8C7F6F8E-8B83-44DD-8DA5-D4813487DCDD}"/>
    <cellStyle name="_Multiple_WACC Analysis_4b_0827_2 3 2 2" xfId="16175" xr:uid="{5A463C09-8D98-4624-B187-37201CAEF15C}"/>
    <cellStyle name="_Multiple_WACC Analysis_4b_0827_2 3 3" xfId="14714" xr:uid="{0829C5BC-D848-40B3-A15F-16C5DA6F8E82}"/>
    <cellStyle name="_Multiple_WACC Analysis_4b_0827_2_Sovereign Bonds 060705" xfId="1388" xr:uid="{2A1DD414-5A9E-4F86-9004-7334E5185F51}"/>
    <cellStyle name="_Multiple_WACC Analysis_4b_0827_2_Sovereign Bonds 060705 (version 1)" xfId="1389" xr:uid="{B5171099-39FC-43C6-9079-6F638DBEF107}"/>
    <cellStyle name="_Multiple_WACC Analysis_4b_0827_2_Sovereign Bonds 060705 (version 1)_01 NET DCF Model" xfId="1390" xr:uid="{209517FC-FBC6-4AE4-B4E3-91CD1082AF0D}"/>
    <cellStyle name="_Multiple_WACC Analysis_4b_0827_2_Sovereign Bonds 060705 (version 1)_03 Embratel DCF Model_Loscos" xfId="1391" xr:uid="{4C696089-F53D-4A3F-9166-F38FA70F9169}"/>
    <cellStyle name="_Multiple_WACC Analysis_4b_0827_2_Sovereign Bonds 060705 (version 1)_05 NET DCF Model" xfId="1392" xr:uid="{89552F4E-463F-4CA5-AF4E-31583AB2A98A}"/>
    <cellStyle name="_Multiple_WACC Analysis_4b_0827_2_Sovereign Bonds 060705 (version 1)_05 TMX Brazil DCF Model" xfId="1393" xr:uid="{26E49059-368E-48A9-89DC-AF271A39AE79}"/>
    <cellStyle name="_Multiple_WACC Analysis_4b_0827_2_Sovereign Bonds 060705_01 NET DCF Model" xfId="1394" xr:uid="{284FCA57-C6CF-44B3-9B86-2F9C7F57BFD8}"/>
    <cellStyle name="_Multiple_WACC Analysis_4b_0827_2_Sovereign Bonds 060705_03 Embratel DCF Model_Loscos" xfId="1395" xr:uid="{8EC3B437-CE39-459C-956F-ABBDEE8AE7D6}"/>
    <cellStyle name="_Multiple_WACC Analysis_4b_0827_2_Sovereign Bonds 060705_05 NET DCF Model" xfId="1396" xr:uid="{A92D7579-55E4-47B6-B458-5E948DC7B118}"/>
    <cellStyle name="_Multiple_WACC Analysis_4b_0827_2_Sovereign Bonds 060705_05 TMX Brazil DCF Model" xfId="1397" xr:uid="{10C965F0-894E-4BBC-AAD2-AC71CEA1BCB5}"/>
    <cellStyle name="_MultipleSpace" xfId="1398" xr:uid="{08732E9D-CF48-4A63-8B2C-986FC736D8C9}"/>
    <cellStyle name="_MultipleSpace_01 AVP_ Project Infinitum" xfId="1399" xr:uid="{D7388F90-DE20-4502-8975-960206356FBC}"/>
    <cellStyle name="_MultipleSpace_01 TMX BR Revenue mix" xfId="1400" xr:uid="{560EB9B1-085D-48B1-948A-14848EBF7172}"/>
    <cellStyle name="_MultipleSpace_02 Backup Charts" xfId="1401" xr:uid="{B6ED83B7-DA68-45AB-8164-43E9E19CD319}"/>
    <cellStyle name="_MultipleSpace_02 Blended and actual_Telmex_ buying_ NET" xfId="1402" xr:uid="{B9B59D4B-6318-4193-B177-CAF32DBC0A86}"/>
    <cellStyle name="_MultipleSpace_02 TMX Brazil Management Projections_R$" xfId="1403" xr:uid="{385E0F07-74D8-4F0A-B1DD-E03B8ECEB450}"/>
    <cellStyle name="_MultipleSpace_02 TMX Brazil Management Projections_R$ 2" xfId="1404" xr:uid="{9B1F83EE-EA98-42FA-9BB4-2F818792D030}"/>
    <cellStyle name="_MultipleSpace_02 TMX Brazil Management Projections_R$ 3" xfId="1405" xr:uid="{2B3B11F9-3853-4239-AEBB-DF24E11FC005}"/>
    <cellStyle name="_MultipleSpace_02 TMX Brazil Management Projections_R$ 4" xfId="1406" xr:uid="{BA9E3558-5B37-4EDC-B583-2C67B66F06BC}"/>
    <cellStyle name="_MultipleSpace_03 Projections Comparison - Infinitum" xfId="1407" xr:uid="{6AA65124-1B43-4B89-BEDA-11AD9145E9DC}"/>
    <cellStyle name="_MultipleSpace_04 WACC Vivax" xfId="1408" xr:uid="{043CDF50-13D9-4C89-AEDC-FE8D31EF1BBD}"/>
    <cellStyle name="_MultipleSpace_05 Embratel DCF Model_NEW" xfId="1409" xr:uid="{767148EF-130F-49E1-8B4B-38B2C8D9DCA1}"/>
    <cellStyle name="_MultipleSpace_12 Blended and actual _Telmex_buying_Embratel" xfId="1410" xr:uid="{46EE92F8-38A2-4AB6-93F0-FC275C2DCCD5}"/>
    <cellStyle name="_MultipleSpace_avp" xfId="1411" xr:uid="{4108A674-E047-4637-8D38-6F8ED2B6D3EA}"/>
    <cellStyle name="_MultipleSpace_AVP_ NewCo" xfId="1412" xr:uid="{B09F9432-E2FD-47C9-B179-CF7EC2C85C90}"/>
    <cellStyle name="_MultipleSpace_Brazil bond data" xfId="1413" xr:uid="{35BCD228-1B9F-42FC-BB28-48B52386206A}"/>
    <cellStyle name="_MultipleSpace_dcf" xfId="1414" xr:uid="{08AC8462-7383-4613-A4C6-A2FE56955107}"/>
    <cellStyle name="_MultipleSpace_dcf 2" xfId="10649" xr:uid="{BB9AC82E-D46F-4AC5-AD45-33A71FF1EB16}"/>
    <cellStyle name="_MultipleSpace_dcf 2 2" xfId="11822" xr:uid="{4D5B5F92-782D-46D2-9D87-CCEEA69ADA76}"/>
    <cellStyle name="_MultipleSpace_dcf 2 2 2" xfId="13723" xr:uid="{90CB0B28-41B8-4289-8671-B9BDCB1EF696}"/>
    <cellStyle name="_MultipleSpace_dcf 2 2 2 2" xfId="16575" xr:uid="{E8A8EAD4-8F8B-416F-BAA5-37906F6AAFED}"/>
    <cellStyle name="_MultipleSpace_dcf 2 2 3" xfId="15114" xr:uid="{77DE915E-B2F5-466E-BEE6-C9EAA590F03C}"/>
    <cellStyle name="_MultipleSpace_dcf 2 3" xfId="12833" xr:uid="{33736CEB-D332-4D6C-9F58-E569C0DF8524}"/>
    <cellStyle name="_MultipleSpace_dcf 2 3 2" xfId="15710" xr:uid="{C9620838-DAD6-447A-AEDF-CB5B2DE804F5}"/>
    <cellStyle name="_MultipleSpace_dcf 2 4" xfId="14316" xr:uid="{74F57380-1CF3-4438-A68C-A372A0164FFD}"/>
    <cellStyle name="_MultipleSpace_dcf 3" xfId="11413" xr:uid="{5185E48F-6E0A-4DE9-A63E-48E47A5F64BF}"/>
    <cellStyle name="_MultipleSpace_dcf 3 2" xfId="13324" xr:uid="{247C0BBA-9A41-4C93-BBD7-5643B925B34D}"/>
    <cellStyle name="_MultipleSpace_dcf 3 2 2" xfId="16176" xr:uid="{4014D164-2DDE-46AB-A7B3-51141753623B}"/>
    <cellStyle name="_MultipleSpace_dcf 3 3" xfId="14715" xr:uid="{0F3768B1-974D-4BD7-AA9E-CDE185648E85}"/>
    <cellStyle name="_MultipleSpace_dcf_01_WACC Colombia_Analysis" xfId="1415" xr:uid="{67B750FD-3B47-46D6-90F4-C95F3C495537}"/>
    <cellStyle name="_MultipleSpace_dcf_04 WACC Vivax" xfId="1416" xr:uid="{49B21E2A-C3D4-406F-9F46-B458C61E7E9A}"/>
    <cellStyle name="_MultipleSpace_dcf_Sovereign Bonds 060705" xfId="1417" xr:uid="{D4D29062-A9A6-435F-8818-6966A545C974}"/>
    <cellStyle name="_MultipleSpace_dcf_Sovereign Bonds 060705 (version 1)" xfId="1418" xr:uid="{932E372F-4EF8-4F6C-BDA9-3FDD13D45F3A}"/>
    <cellStyle name="_MultipleSpace_dcf_Sovereign Bonds 060705 (version 1)_01 NET DCF Model" xfId="1419" xr:uid="{A6BAB1E3-E830-4BCA-B34F-1DB9B2C85369}"/>
    <cellStyle name="_MultipleSpace_dcf_Sovereign Bonds 060705 (version 1)_03 Embratel DCF Model_Loscos" xfId="1420" xr:uid="{981E3281-F42B-49EE-86CC-B6412624185A}"/>
    <cellStyle name="_MultipleSpace_dcf_Sovereign Bonds 060705 (version 1)_05 NET DCF Model" xfId="1421" xr:uid="{B0C5B6FC-AE82-450A-8E94-754B18621FDE}"/>
    <cellStyle name="_MultipleSpace_dcf_Sovereign Bonds 060705 (version 1)_05 TMX Brazil DCF Model" xfId="1422" xr:uid="{B3647FB3-E211-4D31-B017-57F8F018EE0C}"/>
    <cellStyle name="_MultipleSpace_dcf_Sovereign Bonds 060705_01 NET DCF Model" xfId="1423" xr:uid="{CE4E17DE-0EC3-46BD-B6AB-B662EB8102D2}"/>
    <cellStyle name="_MultipleSpace_dcf_Sovereign Bonds 060705_03 Embratel DCF Model_Loscos" xfId="1424" xr:uid="{9E25D20E-28CF-4A65-A776-4F0194718943}"/>
    <cellStyle name="_MultipleSpace_dcf_Sovereign Bonds 060705_05 NET DCF Model" xfId="1425" xr:uid="{27AFCC97-626B-4816-80CD-FD4176B62C6A}"/>
    <cellStyle name="_MultipleSpace_dcf_Sovereign Bonds 060705_05 TMX Brazil DCF Model" xfId="1426" xr:uid="{BC74ACDE-DC7E-4625-8648-175B6DC4BFB1}"/>
    <cellStyle name="_MultipleSpace_EMT Management Assumptions_v2" xfId="1427" xr:uid="{52235CA8-116A-42FD-9A62-A0C3D0E81115}"/>
    <cellStyle name="_MultipleSpace_LA WACC Discount_1" xfId="1428" xr:uid="{F617FA64-D835-46BF-92C5-8CF6976858DD}"/>
    <cellStyle name="_MultipleSpace_LA WACC Discount_1 2" xfId="10650" xr:uid="{D42787D7-173D-4299-9E8F-CD00C6ADB0E4}"/>
    <cellStyle name="_MultipleSpace_LA WACC Discount_1 2 2" xfId="11823" xr:uid="{D1875051-8520-4A9A-8592-1364BCB3E484}"/>
    <cellStyle name="_MultipleSpace_LA WACC Discount_1 2 2 2" xfId="13724" xr:uid="{7EB3F29E-2C25-4A57-A617-EC26DB7ABCD0}"/>
    <cellStyle name="_MultipleSpace_LA WACC Discount_1 2 2 2 2" xfId="16576" xr:uid="{B6241337-25B8-452E-922C-C1A2F06B57F0}"/>
    <cellStyle name="_MultipleSpace_LA WACC Discount_1 2 2 3" xfId="15115" xr:uid="{6B985BD6-ABD5-4DD3-9D73-62F086B04429}"/>
    <cellStyle name="_MultipleSpace_LA WACC Discount_1 2 3" xfId="12834" xr:uid="{74F7B364-E7E3-4CDD-BFF5-5B008548E38C}"/>
    <cellStyle name="_MultipleSpace_LA WACC Discount_1 2 3 2" xfId="15711" xr:uid="{8797EB9F-F65F-452E-AA77-711C03130245}"/>
    <cellStyle name="_MultipleSpace_LA WACC Discount_1 2 4" xfId="14317" xr:uid="{7BD8107F-6B1F-4F27-BA63-A13E0E43E129}"/>
    <cellStyle name="_MultipleSpace_LA WACC Discount_1 3" xfId="11414" xr:uid="{3625DD23-6910-4858-80E3-094B6D0E12AE}"/>
    <cellStyle name="_MultipleSpace_LA WACC Discount_1 3 2" xfId="13325" xr:uid="{3BEF8CDC-2BC4-464C-9DE5-B18AEDFFC78D}"/>
    <cellStyle name="_MultipleSpace_LA WACC Discount_1 3 2 2" xfId="16177" xr:uid="{93B0471D-1B79-4897-B661-88DFC099C15E}"/>
    <cellStyle name="_MultipleSpace_LA WACC Discount_1 3 3" xfId="14716" xr:uid="{4359CFFD-94D7-4186-B3C5-BDF49DF5A5D1}"/>
    <cellStyle name="_MultipleSpace_LA WACC Discount_1_Sovereign Bonds 060705" xfId="1429" xr:uid="{5D7F01E0-B6B0-4D08-95A8-279D74D115DB}"/>
    <cellStyle name="_MultipleSpace_LA WACC Discount_1_Sovereign Bonds 060705 (version 1)" xfId="1430" xr:uid="{762B83E5-A872-44AD-8078-0BE88011F6FC}"/>
    <cellStyle name="_MultipleSpace_LA WACC Discount_1_Sovereign Bonds 060705 (version 1)_01 NET DCF Model" xfId="1431" xr:uid="{561A5762-C1C2-4485-9C07-4B9575593AD2}"/>
    <cellStyle name="_MultipleSpace_LA WACC Discount_1_Sovereign Bonds 060705 (version 1)_03 Embratel DCF Model_Loscos" xfId="1432" xr:uid="{CE0CF765-0322-4503-B2E9-78162F123690}"/>
    <cellStyle name="_MultipleSpace_LA WACC Discount_1_Sovereign Bonds 060705 (version 1)_05 NET DCF Model" xfId="1433" xr:uid="{F0D2FAE8-A32D-4B23-B5AB-0323DD1BA603}"/>
    <cellStyle name="_MultipleSpace_LA WACC Discount_1_Sovereign Bonds 060705 (version 1)_05 TMX Brazil DCF Model" xfId="1434" xr:uid="{AE4EB29B-C0F1-4779-88A4-40D031F413EE}"/>
    <cellStyle name="_MultipleSpace_LA WACC Discount_1_Sovereign Bonds 060705_01 NET DCF Model" xfId="1435" xr:uid="{935ED557-AAC2-4280-8DE1-AC5C7B06BE75}"/>
    <cellStyle name="_MultipleSpace_LA WACC Discount_1_Sovereign Bonds 060705_03 Embratel DCF Model_Loscos" xfId="1436" xr:uid="{9FA976BA-D75D-4700-BCDA-C98625FB60ED}"/>
    <cellStyle name="_MultipleSpace_LA WACC Discount_1_Sovereign Bonds 060705_05 NET DCF Model" xfId="1437" xr:uid="{197C9CF1-C92B-4BDE-8FEF-B0F7279B96A3}"/>
    <cellStyle name="_MultipleSpace_LA WACC Discount_1_Sovereign Bonds 060705_05 TMX Brazil DCF Model" xfId="1438" xr:uid="{A28AB92F-8C2B-475C-B42B-D249B7CA14E7}"/>
    <cellStyle name="_MultipleSpace_Net Management Projections_2" xfId="1439" xr:uid="{F0621382-6283-4858-96D0-852E65AB2719}"/>
    <cellStyle name="_MultipleSpace_Oil &amp; Gas betas" xfId="1440" xr:uid="{C4ED8E8C-B2FF-4CF2-96F2-B283502256B9}"/>
    <cellStyle name="_MultipleSpace_Pay TV Subscribers" xfId="1441" xr:uid="{AF72D9AA-D39E-425C-A54F-5563EA9CAB8A}"/>
    <cellStyle name="_MultipleSpace_Revenue Mix Chart" xfId="1442" xr:uid="{A34893E9-1004-4070-94A9-62BC16F1AE18}"/>
    <cellStyle name="_MultipleSpace_Sovereign Bonds 060705" xfId="1443" xr:uid="{102B4DE6-8B0E-4516-8A3D-58CED3B6AAE0}"/>
    <cellStyle name="_MultipleSpace_Sovereign Bonds 060705 (version 1)" xfId="1444" xr:uid="{D4AAEFC2-C58A-4BDB-A307-DA9C28125868}"/>
    <cellStyle name="_MultipleSpace_Sovereign Bonds 060705 (version 1)_01 NET DCF Model" xfId="1445" xr:uid="{8670080E-172F-476C-8905-9D3860AF64B9}"/>
    <cellStyle name="_MultipleSpace_Sovereign Bonds 060705 (version 1)_03 Embratel DCF Model_Loscos" xfId="1446" xr:uid="{C1A65ADD-32FA-4D05-B5AA-19CA3701FFB2}"/>
    <cellStyle name="_MultipleSpace_Sovereign Bonds 060705 (version 1)_05 NET DCF Model" xfId="1447" xr:uid="{204AFAA3-5046-4DDE-9107-E86824BBEBB9}"/>
    <cellStyle name="_MultipleSpace_Sovereign Bonds 060705 (version 1)_05 TMX Brazil DCF Model" xfId="1448" xr:uid="{1818ADDE-B2E7-45AF-B142-5EE107169250}"/>
    <cellStyle name="_MultipleSpace_Sovereign Bonds 060705 (version 1)_Consolidação" xfId="1449" xr:uid="{65499EE3-5AEF-4E37-A57C-C05B835776F2}"/>
    <cellStyle name="_MultipleSpace_Sovereign Bonds 060705 (version 1)_Consolidação IMOB" xfId="1450" xr:uid="{1A6B51CE-2D51-4FEB-8FAC-B1D0B8C95012}"/>
    <cellStyle name="_MultipleSpace_Sovereign Bonds 060705 (version 1)_Estudo de Viabilidade -IMOB Henri" xfId="1451" xr:uid="{A5D378A1-DD8E-47F8-B36A-2593DFA9EDB3}"/>
    <cellStyle name="_MultipleSpace_Sovereign Bonds 060705 (version 1)_FP 100" xfId="1452" xr:uid="{9D32F856-16FD-49A8-84D5-7A93F5D71024}"/>
    <cellStyle name="_MultipleSpace_Sovereign Bonds 060705 (version 1)_Península" xfId="1453" xr:uid="{8982B898-3D2D-4AD6-AE62-25CA20C6F5C1}"/>
    <cellStyle name="_MultipleSpace_Sovereign Bonds 060705 (version 1)_Peninsula_0510" xfId="1454" xr:uid="{3D423FE5-7817-406D-BF4D-4DEB794AD128}"/>
    <cellStyle name="_MultipleSpace_Sovereign Bonds 060705 (version 1)_Resumo Juros e Variações" xfId="1455" xr:uid="{76A24402-A246-4693-B77B-C9AACE24E464}"/>
    <cellStyle name="_MultipleSpace_Sovereign Bonds 060705_1" xfId="1456" xr:uid="{1090EC7B-5305-4297-8F66-E59EF8328D62}"/>
    <cellStyle name="_MultipleSpace_Sovereign Bonds 060705_1_01 NET DCF Model" xfId="1457" xr:uid="{5A067284-E0B4-4C1D-807F-C6EC9AD82F92}"/>
    <cellStyle name="_MultipleSpace_Sovereign Bonds 060705_1_03 Embratel DCF Model_Loscos" xfId="1458" xr:uid="{D491FF1D-A4CA-49DA-AEB4-C630C16DEFCF}"/>
    <cellStyle name="_MultipleSpace_Sovereign Bonds 060705_1_05 NET DCF Model" xfId="1459" xr:uid="{DF2FC96B-C391-48FD-8178-A70105D92921}"/>
    <cellStyle name="_MultipleSpace_Sovereign Bonds 060705_1_05 TMX Brazil DCF Model" xfId="1460" xr:uid="{84477065-8BA0-4082-B009-4DC160E35ECE}"/>
    <cellStyle name="_MultipleSpace_Sovereign Bonds 060705_1_Consolidação" xfId="1461" xr:uid="{B2F1D43A-60F1-4A4A-BAE6-8E0F3F328DF3}"/>
    <cellStyle name="_MultipleSpace_Sovereign Bonds 060705_1_Consolidação IMOB" xfId="1462" xr:uid="{E8958AEC-117D-4E8F-8D4A-6B787687B1F6}"/>
    <cellStyle name="_MultipleSpace_Sovereign Bonds 060705_1_Estudo de Viabilidade -IMOB Henri" xfId="1463" xr:uid="{E8C8C77C-C207-4EC6-98BD-BC89319DCC20}"/>
    <cellStyle name="_MultipleSpace_Sovereign Bonds 060705_1_FP 100" xfId="1464" xr:uid="{3DF45AA1-7428-4ABC-88E7-F7E022585337}"/>
    <cellStyle name="_MultipleSpace_Sovereign Bonds 060705_1_Península" xfId="1465" xr:uid="{6B4E73F0-7B9F-4FDE-A062-01202324C396}"/>
    <cellStyle name="_MultipleSpace_Sovereign Bonds 060705_1_Peninsula_0510" xfId="1466" xr:uid="{2615C2FA-3128-4318-867A-4ADC387E113D}"/>
    <cellStyle name="_MultipleSpace_Sovereign Bonds 060705_1_Resumo Juros e Variações" xfId="1467" xr:uid="{23CFCA7B-429F-4AFD-A5AB-21ED9291DDCC}"/>
    <cellStyle name="_MultipleSpace_Sovereign Bonds 060705_Consolidação" xfId="1468" xr:uid="{ABF2E5D1-6E68-4C25-B57D-EABA343B9DD7}"/>
    <cellStyle name="_MultipleSpace_Sovereign Bonds 060705_Consolidação IMOB" xfId="1469" xr:uid="{5746004F-10C0-4F6C-8A8C-AF8D017AB069}"/>
    <cellStyle name="_MultipleSpace_Sovereign Bonds 060705_Dados por segmento julho 06" xfId="1470" xr:uid="{E5C255B8-1047-470F-97C1-C7F590560AB3}"/>
    <cellStyle name="_MultipleSpace_Sovereign Bonds 060705_Estudo de Viabilidade - EXP BHS" xfId="1471" xr:uid="{1B66AA3D-37D8-4825-A3A3-5949520132BD}"/>
    <cellStyle name="_MultipleSpace_Sovereign Bonds 060705_Estudo de Viabilidade - EXP BHS_Consolidação" xfId="1472" xr:uid="{456180DC-FCE9-4900-B1A9-8F197DFCA2CC}"/>
    <cellStyle name="_MultipleSpace_Sovereign Bonds 060705_FP 100" xfId="1473" xr:uid="{BDDBAD45-9DEE-4562-B43E-75BDA688E8B0}"/>
    <cellStyle name="_MultipleSpace_Sovereign Bonds 060705_Resumo Juros e Variações" xfId="1474" xr:uid="{BA61FA18-4710-4DA1-A9C1-C7BB34A0EEA2}"/>
    <cellStyle name="_MultipleSpace_WACC Analysis" xfId="1475" xr:uid="{1F1D51CF-CD3F-4313-AA5A-041F50F682FB}"/>
    <cellStyle name="_MultipleSpace_WACC Analysis_4b_0827_2" xfId="1476" xr:uid="{F0348544-C86D-4377-94BB-3F1CB7CB9702}"/>
    <cellStyle name="_MultipleSpace_WACC Analysis_4b_0827_2 2" xfId="10651" xr:uid="{9073731D-F37B-4F1E-AECB-EC9B73E9777C}"/>
    <cellStyle name="_MultipleSpace_WACC Analysis_4b_0827_2 2 2" xfId="11824" xr:uid="{60C70A67-3030-4997-9E93-31B56623ADEB}"/>
    <cellStyle name="_MultipleSpace_WACC Analysis_4b_0827_2 2 2 2" xfId="13725" xr:uid="{220CF8A6-E4B2-4CA7-B661-BA5A200C8EAD}"/>
    <cellStyle name="_MultipleSpace_WACC Analysis_4b_0827_2 2 2 2 2" xfId="16577" xr:uid="{63E76D5D-47A2-4FDB-9C13-7A595FCB35A4}"/>
    <cellStyle name="_MultipleSpace_WACC Analysis_4b_0827_2 2 2 3" xfId="15116" xr:uid="{3F0A1B20-D557-4005-8B00-3B1798AE102D}"/>
    <cellStyle name="_MultipleSpace_WACC Analysis_4b_0827_2 2 3" xfId="12835" xr:uid="{9F7F3A58-D042-4111-8305-1213A74B32BC}"/>
    <cellStyle name="_MultipleSpace_WACC Analysis_4b_0827_2 2 3 2" xfId="15712" xr:uid="{C962D51A-C849-45AD-967F-55EB519EC38F}"/>
    <cellStyle name="_MultipleSpace_WACC Analysis_4b_0827_2 2 4" xfId="14318" xr:uid="{FDD09BB5-E95A-4988-91FA-15FE9BC2EEAE}"/>
    <cellStyle name="_MultipleSpace_WACC Analysis_4b_0827_2 3" xfId="11415" xr:uid="{8A64C9C5-003C-43E9-BE06-E06D6B34DCEB}"/>
    <cellStyle name="_MultipleSpace_WACC Analysis_4b_0827_2 3 2" xfId="13326" xr:uid="{378F8390-EECB-49C5-B026-87674E25D3E9}"/>
    <cellStyle name="_MultipleSpace_WACC Analysis_4b_0827_2 3 2 2" xfId="16178" xr:uid="{4B69A224-754A-4DC2-BDF6-603D3FF2BFFA}"/>
    <cellStyle name="_MultipleSpace_WACC Analysis_4b_0827_2 3 3" xfId="14717" xr:uid="{FC5A2150-B59E-4090-8B4F-35075C45046C}"/>
    <cellStyle name="_MultipleSpace_WACC Analysis_4b_0827_2_Sovereign Bonds 060705" xfId="1477" xr:uid="{069B28D1-5146-425F-957B-6FDB7DA27C9A}"/>
    <cellStyle name="_MultipleSpace_WACC Analysis_4b_0827_2_Sovereign Bonds 060705 (version 1)" xfId="1478" xr:uid="{C063B18D-8A61-4454-AE3F-826CC496E1BE}"/>
    <cellStyle name="_MultipleSpace_WACC Analysis_4b_0827_2_Sovereign Bonds 060705 (version 1)_01 NET DCF Model" xfId="1479" xr:uid="{E3B6E500-DC19-4001-AB50-EC4BC529C79C}"/>
    <cellStyle name="_MultipleSpace_WACC Analysis_4b_0827_2_Sovereign Bonds 060705 (version 1)_03 Embratel DCF Model_Loscos" xfId="1480" xr:uid="{1389B1BF-94D3-45A1-86E8-8A3259E986DA}"/>
    <cellStyle name="_MultipleSpace_WACC Analysis_4b_0827_2_Sovereign Bonds 060705 (version 1)_05 NET DCF Model" xfId="1481" xr:uid="{0699561E-2CB0-4788-8E6B-54F1573E9C6B}"/>
    <cellStyle name="_MultipleSpace_WACC Analysis_4b_0827_2_Sovereign Bonds 060705 (version 1)_05 TMX Brazil DCF Model" xfId="1482" xr:uid="{025C0C1F-9F87-48E8-9EEF-6C3C5481A96A}"/>
    <cellStyle name="_MultipleSpace_WACC Analysis_4b_0827_2_Sovereign Bonds 060705_01 NET DCF Model" xfId="1483" xr:uid="{6FA3BDE4-F5DC-42B6-BE65-EBFC70C84991}"/>
    <cellStyle name="_MultipleSpace_WACC Analysis_4b_0827_2_Sovereign Bonds 060705_03 Embratel DCF Model_Loscos" xfId="1484" xr:uid="{7E4D4442-72C9-4832-833F-C2D84F557101}"/>
    <cellStyle name="_MultipleSpace_WACC Analysis_4b_0827_2_Sovereign Bonds 060705_05 NET DCF Model" xfId="1485" xr:uid="{51AA9458-6284-4659-9E9D-8CF8FF5F09BF}"/>
    <cellStyle name="_MultipleSpace_WACC Analysis_4b_0827_2_Sovereign Bonds 060705_05 TMX Brazil DCF Model" xfId="1486" xr:uid="{16AFB445-EB42-4B55-BCD3-6A1CB210CD2F}"/>
    <cellStyle name="_NOIs and Rent" xfId="1487" xr:uid="{11B8E4AB-DE6E-4436-9F0C-AFCCF82A8354}"/>
    <cellStyle name="_Percent" xfId="1488" xr:uid="{D67E90F9-4D0D-44AA-9115-258ED7E17D46}"/>
    <cellStyle name="_Percent_01 AVP_ Project Infinitum" xfId="1489" xr:uid="{CF287C7E-FAD9-40FB-A29F-4CD624C33789}"/>
    <cellStyle name="_Percent_01_WACC Colombia_Analysis" xfId="1490" xr:uid="{91C95887-2ECB-4C14-B1BF-606B001BE091}"/>
    <cellStyle name="_Percent_04 WACC Vivax" xfId="1491" xr:uid="{1834EA09-1040-479B-96BB-C93C3F5B949F}"/>
    <cellStyle name="_Percent_avp" xfId="1492" xr:uid="{44D99570-DD19-4F01-971A-3BE91B127C56}"/>
    <cellStyle name="_Percent_AVP_ NewCo" xfId="1493" xr:uid="{D7DEDD79-EA25-4CB9-A660-CC6584C159D0}"/>
    <cellStyle name="_Percent_Sovereign Bonds 060705" xfId="1494" xr:uid="{7C302076-0A07-4FB1-982D-D9BAD270E46C}"/>
    <cellStyle name="_Percent_Sovereign Bonds 060705 (version 1)" xfId="1495" xr:uid="{6636A11E-F0C9-4BC9-9272-F80A09B9CBAF}"/>
    <cellStyle name="_Percent_Sovereign Bonds 060705 (version 1)_01 NET DCF Model" xfId="1496" xr:uid="{3D4FAC9F-C1D1-4F09-BD3A-D6B0D052527B}"/>
    <cellStyle name="_Percent_Sovereign Bonds 060705 (version 1)_03 Embratel DCF Model_Loscos" xfId="1497" xr:uid="{F6EAFA42-402F-42EE-9353-C0FC9F7AAEC6}"/>
    <cellStyle name="_Percent_Sovereign Bonds 060705 (version 1)_03 Embratel DCF Model_Loscos_Consolidação" xfId="1498" xr:uid="{80B4D67A-4CAE-4E7D-B892-80F3D5AC31E0}"/>
    <cellStyle name="_Percent_Sovereign Bonds 060705 (version 1)_03 Embratel DCF Model_Loscos_Consolidação IMOB" xfId="1499" xr:uid="{156B584A-4E5E-4E9C-9D77-D5CCCF84B478}"/>
    <cellStyle name="_Percent_Sovereign Bonds 060705 (version 1)_03 Embratel DCF Model_Loscos_Estudo de Viabilidade -IMOB Henri" xfId="1500" xr:uid="{6B4F6167-8C5F-41E2-8DD0-47D07AC20236}"/>
    <cellStyle name="_Percent_Sovereign Bonds 060705 (version 1)_03 Embratel DCF Model_Loscos_FP 100" xfId="1501" xr:uid="{FBF463B2-BB04-440C-BEEE-3FA1CD72CC2B}"/>
    <cellStyle name="_Percent_Sovereign Bonds 060705 (version 1)_03 Embratel DCF Model_Loscos_Península" xfId="1502" xr:uid="{4084B625-D513-4351-B3C5-A707992CB408}"/>
    <cellStyle name="_Percent_Sovereign Bonds 060705 (version 1)_03 Embratel DCF Model_Loscos_Peninsula_0510" xfId="1503" xr:uid="{4BD234D8-B62B-4A84-B749-281F13C19A1E}"/>
    <cellStyle name="_Percent_Sovereign Bonds 060705 (version 1)_03 Embratel DCF Model_Loscos_Resumo Juros e Variações" xfId="1504" xr:uid="{4603DBCD-BCE1-4482-B835-EE271D7B2AE2}"/>
    <cellStyle name="_Percent_Sovereign Bonds 060705 (version 1)_05 NET DCF Model" xfId="1505" xr:uid="{69317CE3-94D7-40AF-93E1-36D895AAA687}"/>
    <cellStyle name="_Percent_Sovereign Bonds 060705 (version 1)_05 TMX Brazil DCF Model" xfId="1506" xr:uid="{3C35AF56-EE8D-4DD0-8E43-CD78EE17CDBD}"/>
    <cellStyle name="_Percent_Sovereign Bonds 060705_01 NET DCF Model" xfId="1507" xr:uid="{9F5ADED1-4628-4340-A0EA-8A2B3E9F7F0C}"/>
    <cellStyle name="_Percent_Sovereign Bonds 060705_03 Embratel DCF Model_Loscos" xfId="1508" xr:uid="{858ED931-DC17-460E-B9D5-4A2CCACAA990}"/>
    <cellStyle name="_Percent_Sovereign Bonds 060705_03 Embratel DCF Model_Loscos_Consolidação" xfId="1509" xr:uid="{E5A12D8D-0ACD-4EE8-A599-5F04378850B9}"/>
    <cellStyle name="_Percent_Sovereign Bonds 060705_03 Embratel DCF Model_Loscos_Consolidação IMOB" xfId="1510" xr:uid="{D339C913-86B0-4AF6-BE69-C0846B48A1C9}"/>
    <cellStyle name="_Percent_Sovereign Bonds 060705_03 Embratel DCF Model_Loscos_Estudo de Viabilidade -IMOB Henri" xfId="1511" xr:uid="{C8EAC094-D32D-4F3F-8424-1F136F6A3A3E}"/>
    <cellStyle name="_Percent_Sovereign Bonds 060705_03 Embratel DCF Model_Loscos_FP 100" xfId="1512" xr:uid="{501CF4DF-8390-4126-A58F-CC801E4CC44B}"/>
    <cellStyle name="_Percent_Sovereign Bonds 060705_03 Embratel DCF Model_Loscos_Península" xfId="1513" xr:uid="{66945693-50BD-425D-BABF-B6435812050A}"/>
    <cellStyle name="_Percent_Sovereign Bonds 060705_03 Embratel DCF Model_Loscos_Peninsula_0510" xfId="1514" xr:uid="{BF0C8D0A-76ED-471C-AFCC-2A1A14A2ED86}"/>
    <cellStyle name="_Percent_Sovereign Bonds 060705_03 Embratel DCF Model_Loscos_Resumo Juros e Variações" xfId="1515" xr:uid="{5E391C86-B67F-4EAF-A4EF-852299454430}"/>
    <cellStyle name="_Percent_Sovereign Bonds 060705_05 NET DCF Model" xfId="1516" xr:uid="{D5956F9B-6909-45C6-A7DA-E1AD375C4FF4}"/>
    <cellStyle name="_Percent_Sovereign Bonds 060705_05 TMX Brazil DCF Model" xfId="1517" xr:uid="{9A3DCF83-1E9A-413D-B914-19D41F680B49}"/>
    <cellStyle name="_PercentSpace" xfId="1518" xr:uid="{CA91EC61-0EF9-447C-9783-B77B441E9507}"/>
    <cellStyle name="_PercentSpace_01 AVP_ Project Infinitum" xfId="1519" xr:uid="{7FC112E9-6514-4F4F-85E4-081678FEECB5}"/>
    <cellStyle name="_PercentSpace_01_WACC Colombia_Analysis" xfId="1520" xr:uid="{7FBE0CDB-86CB-4D89-9048-F27770889042}"/>
    <cellStyle name="_PercentSpace_04 WACC Vivax" xfId="1521" xr:uid="{DB375D50-AC3A-4CE6-B421-A5F235445B16}"/>
    <cellStyle name="_PercentSpace_avp" xfId="1522" xr:uid="{8D64FF44-2D2F-482E-B0EB-EA42D3161A46}"/>
    <cellStyle name="_PercentSpace_AVP_ NewCo" xfId="1523" xr:uid="{0A1AADAC-9FCE-495A-8942-7735EA9EA417}"/>
    <cellStyle name="_PercentSpace_Sovereign Bonds 060705" xfId="1524" xr:uid="{4BE05D06-6C69-4818-A300-3BD9868AEC8E}"/>
    <cellStyle name="_PercentSpace_Sovereign Bonds 060705 (version 1)" xfId="1525" xr:uid="{00833C9C-0659-4BAD-8401-D86873ED177D}"/>
    <cellStyle name="_PercentSpace_Sovereign Bonds 060705 (version 1)_01 NET DCF Model" xfId="1526" xr:uid="{A86C9BDB-E318-4911-8FA7-EA8B1D4D9198}"/>
    <cellStyle name="_PercentSpace_Sovereign Bonds 060705 (version 1)_03 Embratel DCF Model_Loscos" xfId="1527" xr:uid="{95148557-175A-4362-A6A3-349693FF1AE0}"/>
    <cellStyle name="_PercentSpace_Sovereign Bonds 060705 (version 1)_03 Embratel DCF Model_Loscos_Consolidação" xfId="1528" xr:uid="{C781F431-4496-4367-B6B9-CB5B71D8FFC0}"/>
    <cellStyle name="_PercentSpace_Sovereign Bonds 060705 (version 1)_03 Embratel DCF Model_Loscos_Consolidação IMOB" xfId="1529" xr:uid="{317EE942-45FF-4D60-BB3C-B0DA6236381D}"/>
    <cellStyle name="_PercentSpace_Sovereign Bonds 060705 (version 1)_03 Embratel DCF Model_Loscos_Estudo de Viabilidade -IMOB Henri" xfId="1530" xr:uid="{52B0D5C8-EEED-446B-84BC-2DB49E526E36}"/>
    <cellStyle name="_PercentSpace_Sovereign Bonds 060705 (version 1)_03 Embratel DCF Model_Loscos_FP 100" xfId="1531" xr:uid="{514EE962-65B3-457C-A7A8-000436642232}"/>
    <cellStyle name="_PercentSpace_Sovereign Bonds 060705 (version 1)_03 Embratel DCF Model_Loscos_Península" xfId="1532" xr:uid="{63AFF570-CB6D-4DC6-8235-DA365D972DE7}"/>
    <cellStyle name="_PercentSpace_Sovereign Bonds 060705 (version 1)_03 Embratel DCF Model_Loscos_Peninsula_0510" xfId="1533" xr:uid="{F9B911ED-7646-4938-A657-73F24F3FDF1B}"/>
    <cellStyle name="_PercentSpace_Sovereign Bonds 060705 (version 1)_03 Embratel DCF Model_Loscos_Resumo Juros e Variações" xfId="1534" xr:uid="{B706171A-FDC1-49B1-A19C-5DCF6182FA04}"/>
    <cellStyle name="_PercentSpace_Sovereign Bonds 060705 (version 1)_05 NET DCF Model" xfId="1535" xr:uid="{5F8178BF-A64F-427B-8FE6-A16E5F7B7DE8}"/>
    <cellStyle name="_PercentSpace_Sovereign Bonds 060705 (version 1)_05 TMX Brazil DCF Model" xfId="1536" xr:uid="{7467CDE6-1004-44E1-A2BD-677F86FC8192}"/>
    <cellStyle name="_PercentSpace_Sovereign Bonds 060705_01 NET DCF Model" xfId="1537" xr:uid="{CD80BFC9-2E31-4D95-8D2B-B2A2AF2BEA4A}"/>
    <cellStyle name="_PercentSpace_Sovereign Bonds 060705_03 Embratel DCF Model_Loscos" xfId="1538" xr:uid="{D4D0DB88-FB05-4F8E-9C39-B846999590EC}"/>
    <cellStyle name="_PercentSpace_Sovereign Bonds 060705_03 Embratel DCF Model_Loscos_Consolidação" xfId="1539" xr:uid="{E147904A-464F-43E5-A504-80508EEBE8EF}"/>
    <cellStyle name="_PercentSpace_Sovereign Bonds 060705_03 Embratel DCF Model_Loscos_Consolidação IMOB" xfId="1540" xr:uid="{1ACC2488-CE55-447D-B4E2-F7F2E73A6E5D}"/>
    <cellStyle name="_PercentSpace_Sovereign Bonds 060705_03 Embratel DCF Model_Loscos_Estudo de Viabilidade -IMOB Henri" xfId="1541" xr:uid="{EC34C7D0-5F28-48DC-8276-5145235E3817}"/>
    <cellStyle name="_PercentSpace_Sovereign Bonds 060705_03 Embratel DCF Model_Loscos_FP 100" xfId="1542" xr:uid="{7FAFF05C-48CD-4C65-B7B3-971DCD541588}"/>
    <cellStyle name="_PercentSpace_Sovereign Bonds 060705_03 Embratel DCF Model_Loscos_Península" xfId="1543" xr:uid="{48FA59FB-7BC9-46F9-A2A7-8002398328A8}"/>
    <cellStyle name="_PercentSpace_Sovereign Bonds 060705_03 Embratel DCF Model_Loscos_Peninsula_0510" xfId="1544" xr:uid="{DCEB0CB8-C636-44AA-8BBF-FC0AB57FFB4B}"/>
    <cellStyle name="_PercentSpace_Sovereign Bonds 060705_03 Embratel DCF Model_Loscos_Resumo Juros e Variações" xfId="1545" xr:uid="{1DEDA58E-CF1F-4612-AC87-437D0B9205FC}"/>
    <cellStyle name="_PercentSpace_Sovereign Bonds 060705_05 NET DCF Model" xfId="1546" xr:uid="{51FB514A-9091-4F00-BB1A-1A2C4512D96C}"/>
    <cellStyle name="_PercentSpace_Sovereign Bonds 060705_05 TMX Brazil DCF Model" xfId="1547" xr:uid="{093B1B72-215C-443E-9CA1-4DFAD0DC7277}"/>
    <cellStyle name="_Portfolio Valuation Analysis 2007-11-26" xfId="1548" xr:uid="{F090EC26-67B6-4988-9657-413C32B078FE}"/>
    <cellStyle name="_SubHeading" xfId="1549" xr:uid="{6F7D9565-9B3B-4BF4-AD5E-476E86B0D374}"/>
    <cellStyle name="_SubHeading_02 TMX Brazil Management Projections_R$" xfId="1550" xr:uid="{D29E4DA5-B56B-47CA-A945-7EEEEFFB9C68}"/>
    <cellStyle name="_SubHeading_02 TMX Brazil Management Projections_R$ 2" xfId="1551" xr:uid="{8B99216C-200C-4F8B-A754-2649515C06E1}"/>
    <cellStyle name="_SubHeading_02 TMX Brazil Management Projections_R$ 3" xfId="1552" xr:uid="{5B570571-BA09-4885-86DD-A56A766CDC4C}"/>
    <cellStyle name="_SubHeading_02 TMX Brazil Management Projections_R$ 4" xfId="1553" xr:uid="{9FA742B3-D6A8-4D42-B46B-CF99207EB186}"/>
    <cellStyle name="_SubHeading_02 TMX Brazil Management Projections_R$_Bangu - Estimativa de tributação - Base Orçamento 28 01 08 (2)" xfId="1554" xr:uid="{A68EC815-F287-4423-AD38-845CE43A7CE7}"/>
    <cellStyle name="_SubHeading_02 TMX Brazil Management Projections_R$_Bangu Revisão Financiamentos" xfId="1555" xr:uid="{433F43BC-28DE-4439-B378-65EB5754E298}"/>
    <cellStyle name="_SubHeading_02 TMX Brazil Management Projections_R$_Orc SCGR" xfId="1556" xr:uid="{D24D2268-3666-4CD7-878B-8E0F1BF4F9A3}"/>
    <cellStyle name="_SubHeading_02 WACC" xfId="1557" xr:uid="{375F81C0-BEFC-4196-9CE8-3CF5473497A6}"/>
    <cellStyle name="_SubHeading_02 WACC 2" xfId="1558" xr:uid="{03D610F4-4E02-4D99-94B8-5EC3D2F25591}"/>
    <cellStyle name="_SubHeading_02 WACC 3" xfId="1559" xr:uid="{5BDB0279-A26E-46B1-839A-5E354491BAAD}"/>
    <cellStyle name="_SubHeading_02 WACC 4" xfId="1560" xr:uid="{5C746ED9-31D9-4AC8-A16D-9D258F38C4A5}"/>
    <cellStyle name="_SubHeading_02 WACC_Bangu - Estimativa de tributação - Base Orçamento 28 01 08 (2)" xfId="1561" xr:uid="{0E2DFC37-B25A-49A8-9A71-EB9F63306502}"/>
    <cellStyle name="_SubHeading_02 WACC_Bangu Revisão Financiamentos" xfId="1562" xr:uid="{AAB15B06-6776-4326-83F3-3B634131AE48}"/>
    <cellStyle name="_SubHeading_02 WACC_Orc SCGR" xfId="1563" xr:uid="{C26BB70E-8177-41A7-8063-79282AAB2865}"/>
    <cellStyle name="_SubHeading_05 WACC" xfId="1564" xr:uid="{799053B7-5650-447B-BB3B-F037CE228260}"/>
    <cellStyle name="_SubHeading_05 WACC 2" xfId="1565" xr:uid="{D42434AC-16EB-437C-BB27-3AB33EA2F5C4}"/>
    <cellStyle name="_SubHeading_05 WACC 3" xfId="1566" xr:uid="{0A61DE57-28A6-43F8-B7CD-DC45B4C7A362}"/>
    <cellStyle name="_SubHeading_05 WACC 4" xfId="1567" xr:uid="{66706857-4398-4E9C-BB30-7F40DBF3AFDA}"/>
    <cellStyle name="_SubHeading_05 WACC_Bangu - Estimativa de tributação - Base Orçamento 28 01 08 (2)" xfId="1568" xr:uid="{6B660D8D-3444-4388-B49D-C82F188F3979}"/>
    <cellStyle name="_SubHeading_05 WACC_Bangu Revisão Financiamentos" xfId="1569" xr:uid="{6A22B1AA-3D25-4BE3-8F68-A62D6C3D1C5D}"/>
    <cellStyle name="_SubHeading_05 WACC_Orc SCGR" xfId="1570" xr:uid="{C8BC42E0-F2A2-4E51-AE36-F52705E66189}"/>
    <cellStyle name="_SubHeading_10 yr UST data" xfId="1571" xr:uid="{EF9FAD42-43BE-4C16-A786-DCFA85A3E878}"/>
    <cellStyle name="_SubHeading_10 yr UST data_base DCF" xfId="1572" xr:uid="{36C31599-CF20-4BF9-B536-B0591D13165F}"/>
    <cellStyle name="_SubHeading_10 yr UST data_Corporate Model_base case" xfId="1573" xr:uid="{D77800F8-CC40-4B69-B2C8-D028C446D870}"/>
    <cellStyle name="_SubHeading_10 yr UST data_Current Malls" xfId="1574" xr:uid="{C6B3F8B6-8518-4BA3-959E-37FBD37AECDA}"/>
    <cellStyle name="_SubHeading_10 yr UST data_Financiamentos Aliansce2" xfId="1575" xr:uid="{2962712A-FF24-47C6-BD69-93B2A3759D1D}"/>
    <cellStyle name="_SubHeading_10 yr UST data_Financiamentos Aliansce3" xfId="1576" xr:uid="{D924BB7A-ADED-410B-8614-66CA3D124E87}"/>
    <cellStyle name="_SubHeading_10 yr UST data_Modelo BRMalls_Carraz" xfId="1577" xr:uid="{9341D544-EB86-42D6-94A6-6F98AA7AABCC}"/>
    <cellStyle name="_SubHeading_10 yr UST data_Modelo em construçào_FINANCIALS thiago" xfId="1578" xr:uid="{903B040E-404A-41E3-81EF-C91EC9801D59}"/>
    <cellStyle name="_SubHeading_10 yr UST data_Orçamento 2009_Cash  Funding" xfId="1579" xr:uid="{79810FC7-A15C-497C-9DC3-203601CA5614}"/>
    <cellStyle name="_SubHeading_base DCF" xfId="1580" xr:uid="{42C5E931-A6FC-49BC-82D0-C48AEF6FF378}"/>
    <cellStyle name="_SubHeading_Beatles WACC Calculation" xfId="1581" xr:uid="{990C9EB0-9371-453E-9BB2-5582AE7716C7}"/>
    <cellStyle name="_SubHeading_Beatles WACC Calculation 2" xfId="1582" xr:uid="{017D3A97-84D5-4A21-8BBD-8B0B616010F5}"/>
    <cellStyle name="_SubHeading_Beatles WACC Calculation 3" xfId="1583" xr:uid="{185915E8-62B0-45CB-9F01-89A2FDCD8E90}"/>
    <cellStyle name="_SubHeading_Beatles WACC Calculation 4" xfId="1584" xr:uid="{FC3F2AA3-B070-4A6F-8997-FB4237286C3C}"/>
    <cellStyle name="_SubHeading_Beatles WACC Calculation_Bangu - Estimativa de tributação - Base Orçamento 28 01 08 (2)" xfId="1585" xr:uid="{54590892-9237-4342-AFE4-7D3DD37749FB}"/>
    <cellStyle name="_SubHeading_Beatles WACC Calculation_Bangu Revisão Financiamentos" xfId="1586" xr:uid="{C30AB645-5CB8-4FCE-A030-457D332D3FE5}"/>
    <cellStyle name="_SubHeading_Beatles WACC Calculation_Orc SCGR" xfId="1587" xr:uid="{AB3DB133-0D58-47BA-BB2E-AC820CE6BC3A}"/>
    <cellStyle name="_SubHeading_Corporate Model_base case" xfId="1588" xr:uid="{32CA6518-829A-4107-9723-E69E2799A46E}"/>
    <cellStyle name="_SubHeading_Current Malls" xfId="1589" xr:uid="{F8BBB30D-2450-4A0C-A2E6-FA70E792163C}"/>
    <cellStyle name="_SubHeading_Financiamentos Aliansce2" xfId="1590" xr:uid="{CCE08278-D229-4AEE-AF49-0AFB321475BB}"/>
    <cellStyle name="_SubHeading_Financiamentos Aliansce3" xfId="1591" xr:uid="{B2477BB5-5DC1-4517-AAB0-EE1DF470F909}"/>
    <cellStyle name="_SubHeading_Modelo BRMalls_Carraz" xfId="1592" xr:uid="{0C9DB1E3-6B43-4719-9999-E3149EF618BD}"/>
    <cellStyle name="_SubHeading_Modelo em construçào_FINANCIALS thiago" xfId="1593" xr:uid="{BCB2758D-42CC-4440-AA28-6D46F76F8672}"/>
    <cellStyle name="_SubHeading_Orçamento 2009_Cash  Funding" xfId="1594" xr:uid="{06DA83E0-83B7-49F3-8694-4989ED7B6599}"/>
    <cellStyle name="_SubHeading_prestemp" xfId="1595" xr:uid="{CA90CD40-0227-4376-AD92-B616CFF9D511}"/>
    <cellStyle name="_SubHeading_prestemp_base DCF" xfId="1596" xr:uid="{EE184DDC-D629-415E-9E08-638FCDFD035E}"/>
    <cellStyle name="_SubHeading_prestemp_Corporate Model_base case" xfId="1597" xr:uid="{A85174FB-56C5-420A-8764-08F96E564AB5}"/>
    <cellStyle name="_SubHeading_prestemp_Current Malls" xfId="1598" xr:uid="{9C74E648-4B46-489A-A405-45556605605A}"/>
    <cellStyle name="_SubHeading_prestemp_Financiamentos Aliansce2" xfId="1599" xr:uid="{2DD5E746-FFD4-42BD-8A13-D921C4AFE0B9}"/>
    <cellStyle name="_SubHeading_prestemp_Financiamentos Aliansce3" xfId="1600" xr:uid="{665CD98D-2CB6-41D8-88D2-D041C1FB49C0}"/>
    <cellStyle name="_SubHeading_prestemp_Modelo BRMalls_Carraz" xfId="1601" xr:uid="{28622EEC-1DD5-4742-8CA5-F5C6949878C1}"/>
    <cellStyle name="_SubHeading_prestemp_Modelo em construçào_FINANCIALS thiago" xfId="1602" xr:uid="{22636436-4A28-414F-9F68-E01BD16AE278}"/>
    <cellStyle name="_SubHeading_prestemp_Orçamento 2009_Cash  Funding" xfId="1603" xr:uid="{24C0F0F3-3C7D-4019-B165-D17E3CD89EB7}"/>
    <cellStyle name="_Table" xfId="1604" xr:uid="{F653C52A-8E11-4D77-A082-8AEB484566F9}"/>
    <cellStyle name="_Table 2" xfId="1605" xr:uid="{3790655E-890E-4F9F-B119-5CBA9C79C3B9}"/>
    <cellStyle name="_Table 2 2" xfId="11261" xr:uid="{DD22ED16-522B-4727-92DA-BA6533D4836A}"/>
    <cellStyle name="_Table 2 2 2" xfId="12474" xr:uid="{A6EE75A9-8C31-4DE6-9616-E280E363C6E2}"/>
    <cellStyle name="_Table 2 2 3" xfId="12539" xr:uid="{007FC930-8CBA-4657-B49F-B0234867143C}"/>
    <cellStyle name="_Table 2 3" xfId="10653" xr:uid="{1DB6B979-7EBF-49C5-8CD4-29919E939346}"/>
    <cellStyle name="_Table 2 3 2" xfId="12377" xr:uid="{2950742A-E705-4782-A1B8-E15B47F8891D}"/>
    <cellStyle name="_Table 2 3 3" xfId="12273" xr:uid="{A4BF3EBB-4522-40CB-967D-CC885EE43AB6}"/>
    <cellStyle name="_Table 2 4" xfId="12276" xr:uid="{76B7E68B-441E-40BB-BB63-94FE69E2E5B5}"/>
    <cellStyle name="_Table 2 5" xfId="12471" xr:uid="{6A25BCD3-D4FE-4E69-9729-219ACC392AB4}"/>
    <cellStyle name="_Table 3" xfId="1606" xr:uid="{BE781BD3-BBC9-4D34-A21D-270D48D4A330}"/>
    <cellStyle name="_Table 3 2" xfId="11262" xr:uid="{98690C9B-653D-4DD7-9645-0815078A6F2A}"/>
    <cellStyle name="_Table 3 2 2" xfId="12475" xr:uid="{86BB4A0E-2133-4251-848C-743BABD116AC}"/>
    <cellStyle name="_Table 3 2 3" xfId="12540" xr:uid="{6F6108C2-B7CC-4F73-9783-3044ADA0B1B9}"/>
    <cellStyle name="_Table 3 3" xfId="10654" xr:uid="{3E0F0408-706A-49BE-954E-908BDC86AFD5}"/>
    <cellStyle name="_Table 3 3 2" xfId="12378" xr:uid="{177B4895-B924-4A68-B081-BF00693196F3}"/>
    <cellStyle name="_Table 3 3 3" xfId="12272" xr:uid="{ADE2934D-8DC6-4043-BFE7-B4D29CA4D8D7}"/>
    <cellStyle name="_Table 3 4" xfId="12277" xr:uid="{D351A06B-2C8C-47BE-B328-87647F22A53A}"/>
    <cellStyle name="_Table 3 5" xfId="12472" xr:uid="{27E62249-88B0-496E-B22E-BE4D52880694}"/>
    <cellStyle name="_Table 4" xfId="1607" xr:uid="{55A88E81-6C07-4901-B7BE-A88349982937}"/>
    <cellStyle name="_Table 4 2" xfId="11263" xr:uid="{71ED8C52-E7F5-4410-8BA8-2633058ECF91}"/>
    <cellStyle name="_Table 4 2 2" xfId="12476" xr:uid="{199B73F5-6457-4B6D-81A3-33F49B2AF14E}"/>
    <cellStyle name="_Table 4 2 3" xfId="12541" xr:uid="{50945B5D-7FC8-44DF-B15D-C5072B21FAC1}"/>
    <cellStyle name="_Table 4 3" xfId="10655" xr:uid="{D97F6B9E-2667-4C09-93A9-272FD58F66C6}"/>
    <cellStyle name="_Table 4 3 2" xfId="12379" xr:uid="{4DE30FA7-54D0-435C-A95A-5366BDFEE31A}"/>
    <cellStyle name="_Table 4 3 3" xfId="12271" xr:uid="{7447D4E5-B2DE-4DA7-A095-9B9D008B5978}"/>
    <cellStyle name="_Table 4 4" xfId="12278" xr:uid="{B00971E7-74CB-40EF-9F58-5A4A1B710E9D}"/>
    <cellStyle name="_Table 4 5" xfId="12373" xr:uid="{BAA01811-1850-4A6E-8D2E-C521FF4EBC2F}"/>
    <cellStyle name="_Table 5" xfId="1608" xr:uid="{0641E222-C5D4-402E-8580-53C93140A860}"/>
    <cellStyle name="_Table 5 2" xfId="11264" xr:uid="{7EE291C3-A74D-41F9-A736-DF3AD5D20794}"/>
    <cellStyle name="_Table 5 2 2" xfId="12477" xr:uid="{6A2096FB-CD91-473D-978D-3E7EA5D7D1D7}"/>
    <cellStyle name="_Table 5 2 3" xfId="12542" xr:uid="{A92B77B4-ABD0-4F98-AB8E-7EB73119D512}"/>
    <cellStyle name="_Table 5 3" xfId="10656" xr:uid="{3B313B8B-EC9C-408F-B458-BDC85C642647}"/>
    <cellStyle name="_Table 5 3 2" xfId="12380" xr:uid="{6C14E175-0608-41EC-ADF0-7F83E84B5AD4}"/>
    <cellStyle name="_Table 5 3 3" xfId="12270" xr:uid="{FF3EA899-E3BB-48F2-906A-2D96CACDE1E8}"/>
    <cellStyle name="_Table 5 4" xfId="12279" xr:uid="{D622DCAF-3F26-4CC3-B45F-37F8F56A28AE}"/>
    <cellStyle name="_Table 5 5" xfId="12372" xr:uid="{3BD4A89E-37B9-432E-B3BB-CEBC00255BD1}"/>
    <cellStyle name="_Table 6" xfId="11260" xr:uid="{B1FB6D94-3F1D-40E3-9746-E7F8D670FC53}"/>
    <cellStyle name="_Table 6 2" xfId="12473" xr:uid="{B6F5AB59-02EF-41A3-9D3C-670734895EA4}"/>
    <cellStyle name="_Table 6 3" xfId="12538" xr:uid="{DD576C6E-5DCF-4F91-8CA8-E3FB8D389AEA}"/>
    <cellStyle name="_Table 7" xfId="10652" xr:uid="{F6337FC6-2540-492D-A7A5-665E9C3B6F28}"/>
    <cellStyle name="_Table 7 2" xfId="12376" xr:uid="{6CEC5431-CE96-484A-8608-CF058CA566A4}"/>
    <cellStyle name="_Table 7 3" xfId="12274" xr:uid="{C396DD89-D371-44E9-88CA-8274FABD14F0}"/>
    <cellStyle name="_Table 8" xfId="12275" xr:uid="{0FFDA8EA-3079-4D82-A615-1D440F4541C1}"/>
    <cellStyle name="_Table 9" xfId="12374" xr:uid="{EE01FFB3-4AE0-4A0F-B133-28611B727F93}"/>
    <cellStyle name="_Table_01 AVP_ Project Infinitum" xfId="1609" xr:uid="{3C9D3E86-F86F-43F3-9A03-D9FCE0BE6A6C}"/>
    <cellStyle name="_Table_01 AVP_ Project Infinitum 2" xfId="1610" xr:uid="{1F2B74DF-0381-46FE-BB78-263826B9FC37}"/>
    <cellStyle name="_Table_01 AVP_ Project Infinitum 2 2" xfId="11266" xr:uid="{E4860C7E-780A-4A20-A255-38883E16A4CB}"/>
    <cellStyle name="_Table_01 AVP_ Project Infinitum 2 2 2" xfId="12479" xr:uid="{9E661C08-D78E-4A7F-A16B-8B9C9B4736CA}"/>
    <cellStyle name="_Table_01 AVP_ Project Infinitum 2 2 3" xfId="12544" xr:uid="{4D97AF12-782E-4C86-938A-22FEC69AB982}"/>
    <cellStyle name="_Table_01 AVP_ Project Infinitum 2 3" xfId="10658" xr:uid="{1D5A7399-C915-402A-A3D1-749B977186D8}"/>
    <cellStyle name="_Table_01 AVP_ Project Infinitum 2 3 2" xfId="12382" xr:uid="{9D16D6AB-4861-4BC6-A9EF-490065BD404D}"/>
    <cellStyle name="_Table_01 AVP_ Project Infinitum 2 3 3" xfId="12268" xr:uid="{091C9F69-2C60-4153-A578-C9C67F7C60B3}"/>
    <cellStyle name="_Table_01 AVP_ Project Infinitum 2 4" xfId="12281" xr:uid="{0C4E00FF-A9A5-42C4-BD36-228E35177A32}"/>
    <cellStyle name="_Table_01 AVP_ Project Infinitum 2 5" xfId="12469" xr:uid="{B7F0ED98-C5A0-491B-9637-0F01C8FE4D0E}"/>
    <cellStyle name="_Table_01 AVP_ Project Infinitum 3" xfId="11265" xr:uid="{F8BFD456-B1C1-4B5D-93C8-9980793A80FF}"/>
    <cellStyle name="_Table_01 AVP_ Project Infinitum 3 2" xfId="12478" xr:uid="{67169588-637C-4A61-B089-9EE900578368}"/>
    <cellStyle name="_Table_01 AVP_ Project Infinitum 3 3" xfId="12543" xr:uid="{564AAC08-5173-4127-9F22-EF8B80DB410A}"/>
    <cellStyle name="_Table_01 AVP_ Project Infinitum 4" xfId="10657" xr:uid="{9C1DE535-0653-44B2-9767-8465B3C40652}"/>
    <cellStyle name="_Table_01 AVP_ Project Infinitum 4 2" xfId="12381" xr:uid="{A9FE2616-3377-4473-9BC2-C9470D5B28C3}"/>
    <cellStyle name="_Table_01 AVP_ Project Infinitum 4 3" xfId="12269" xr:uid="{D02C9D87-D8DA-42F9-AD79-5029AF8EBA62}"/>
    <cellStyle name="_Table_01 AVP_ Project Infinitum 5" xfId="12280" xr:uid="{0C2DEEDA-6B24-4103-B8D2-ADED8C1B6412}"/>
    <cellStyle name="_Table_01 AVP_ Project Infinitum 6" xfId="12371" xr:uid="{5955AD9C-6F28-4583-BCFF-CCEBC51C7385}"/>
    <cellStyle name="_Table_01 AVP_ Project Infinitum_Bangu - Estimativa de tributação - Base Orçamento 28 01 08 (2)" xfId="1611" xr:uid="{DD57882D-CB1D-4739-BB3C-3E886E99F3FF}"/>
    <cellStyle name="_Table_01 AVP_ Project Infinitum_Bangu - Estimativa de tributação - Base Orçamento 28 01 08 (2) 2" xfId="11267" xr:uid="{CA0A0F5C-EB81-46E8-8A95-6F55CD35C2C9}"/>
    <cellStyle name="_Table_01 AVP_ Project Infinitum_Bangu - Estimativa de tributação - Base Orçamento 28 01 08 (2) 2 2" xfId="12480" xr:uid="{D32FC466-99BC-49FD-BEDD-A855E146658C}"/>
    <cellStyle name="_Table_01 AVP_ Project Infinitum_Bangu - Estimativa de tributação - Base Orçamento 28 01 08 (2) 2 3" xfId="12545" xr:uid="{C979ADD5-E4B2-4A6C-AEB0-584663D9F640}"/>
    <cellStyle name="_Table_01 AVP_ Project Infinitum_Bangu - Estimativa de tributação - Base Orçamento 28 01 08 (2) 3" xfId="10659" xr:uid="{7BF92A2E-B7E3-4539-ABAB-B752011589F8}"/>
    <cellStyle name="_Table_01 AVP_ Project Infinitum_Bangu - Estimativa de tributação - Base Orçamento 28 01 08 (2) 3 2" xfId="12383" xr:uid="{499E1489-851B-49EC-8F5C-16F3F9DC9A21}"/>
    <cellStyle name="_Table_01 AVP_ Project Infinitum_Bangu - Estimativa de tributação - Base Orçamento 28 01 08 (2) 3 3" xfId="12267" xr:uid="{8F7C17C6-3551-49B4-8A4F-A5E76E1D3505}"/>
    <cellStyle name="_Table_01 AVP_ Project Infinitum_Bangu - Estimativa de tributação - Base Orçamento 28 01 08 (2) 4" xfId="12282" xr:uid="{35E53905-CC3E-4806-A819-560EB3B9F57B}"/>
    <cellStyle name="_Table_01 AVP_ Project Infinitum_Bangu - Estimativa de tributação - Base Orçamento 28 01 08 (2) 5" xfId="12470" xr:uid="{03B21079-FCA6-4BE9-9B3F-B5899DFA35C6}"/>
    <cellStyle name="_Table_01 AVP_ Project Infinitum_Bangu Revisão Financiamentos" xfId="1612" xr:uid="{B0830E1F-3C65-4DC7-9CD6-D2EF49B72895}"/>
    <cellStyle name="_Table_01 AVP_ Project Infinitum_Bangu Revisão Financiamentos 2" xfId="11268" xr:uid="{668A156B-C0A7-4EC3-A0AD-5F7AB0FFBB7C}"/>
    <cellStyle name="_Table_01 AVP_ Project Infinitum_Bangu Revisão Financiamentos 2 2" xfId="12481" xr:uid="{590E2F79-24C4-457C-997E-B93C5B9326E1}"/>
    <cellStyle name="_Table_01 AVP_ Project Infinitum_Bangu Revisão Financiamentos 2 3" xfId="12546" xr:uid="{4CDF1691-7C16-4394-B03C-4FC3532A58C5}"/>
    <cellStyle name="_Table_01 AVP_ Project Infinitum_Bangu Revisão Financiamentos 3" xfId="10660" xr:uid="{44631E83-10E8-4A55-9AC9-E0A0B6B9AE35}"/>
    <cellStyle name="_Table_01 AVP_ Project Infinitum_Bangu Revisão Financiamentos 3 2" xfId="12384" xr:uid="{78D5F317-304D-40C9-86BF-F8309FAF9927}"/>
    <cellStyle name="_Table_01 AVP_ Project Infinitum_Bangu Revisão Financiamentos 3 3" xfId="12266" xr:uid="{A63161BB-DEF1-4B8B-A1C9-A4F6599FF70F}"/>
    <cellStyle name="_Table_01 AVP_ Project Infinitum_Bangu Revisão Financiamentos 4" xfId="12283" xr:uid="{B86BA380-E72A-4C77-8C79-D4ECB4788591}"/>
    <cellStyle name="_Table_01 AVP_ Project Infinitum_Bangu Revisão Financiamentos 5" xfId="12370" xr:uid="{3E244015-068B-4597-963C-A09254FA37CD}"/>
    <cellStyle name="_Table_02 TMX Brazil Management Projections_R$" xfId="1613" xr:uid="{6CC48B18-21FD-4493-8F41-3EF5349ECFF1}"/>
    <cellStyle name="_Table_02 TMX Brazil Management Projections_R$ 2" xfId="1614" xr:uid="{034C15B4-87EA-4D97-9C63-FE02E11BC4F1}"/>
    <cellStyle name="_Table_02 TMX Brazil Management Projections_R$ 2 2" xfId="11270" xr:uid="{BFCEB4B8-8A55-4637-B95F-BF208CB291BE}"/>
    <cellStyle name="_Table_02 TMX Brazil Management Projections_R$ 2 2 2" xfId="12483" xr:uid="{65ECD6F0-4EAA-4435-8698-AFD07D7A1884}"/>
    <cellStyle name="_Table_02 TMX Brazil Management Projections_R$ 2 2 3" xfId="12548" xr:uid="{9B208A4E-A9BF-44E0-9EA0-2DCCAAA9FB8D}"/>
    <cellStyle name="_Table_02 TMX Brazil Management Projections_R$ 2 3" xfId="10662" xr:uid="{44C5C898-48C9-4242-AB3C-0ED3E9988CAC}"/>
    <cellStyle name="_Table_02 TMX Brazil Management Projections_R$ 2 3 2" xfId="12386" xr:uid="{74967F93-0E60-4213-9E6B-7FDBCF3E663C}"/>
    <cellStyle name="_Table_02 TMX Brazil Management Projections_R$ 2 3 3" xfId="12264" xr:uid="{09BA2035-8BAB-4E72-82CF-03DF9049C38B}"/>
    <cellStyle name="_Table_02 TMX Brazil Management Projections_R$ 2 4" xfId="12285" xr:uid="{B2675DEE-C01A-4C24-A8C6-4C65F832CE95}"/>
    <cellStyle name="_Table_02 TMX Brazil Management Projections_R$ 2 5" xfId="12445" xr:uid="{6E978A6D-A95B-499E-84AB-ECC1DFFF6AAE}"/>
    <cellStyle name="_Table_02 TMX Brazil Management Projections_R$ 3" xfId="11269" xr:uid="{BCBEFF1D-958C-4B68-9A03-8FA3515A55E0}"/>
    <cellStyle name="_Table_02 TMX Brazil Management Projections_R$ 3 2" xfId="12482" xr:uid="{DB193642-D79B-4A36-8317-52F8D4DCF1EB}"/>
    <cellStyle name="_Table_02 TMX Brazil Management Projections_R$ 3 3" xfId="12547" xr:uid="{09935F74-2210-478F-ABD7-B52265760E04}"/>
    <cellStyle name="_Table_02 TMX Brazil Management Projections_R$ 4" xfId="10661" xr:uid="{E32C7228-0626-4921-BCE9-098438925DBF}"/>
    <cellStyle name="_Table_02 TMX Brazil Management Projections_R$ 4 2" xfId="12385" xr:uid="{F19DE0BA-8F1C-43AA-AA28-F14A69D5DC4A}"/>
    <cellStyle name="_Table_02 TMX Brazil Management Projections_R$ 4 3" xfId="12265" xr:uid="{635F31FB-E619-4CE9-BF06-892DF9D0B245}"/>
    <cellStyle name="_Table_02 TMX Brazil Management Projections_R$ 5" xfId="12284" xr:uid="{5EE5E822-5BC0-4798-A756-488A85E7B4CC}"/>
    <cellStyle name="_Table_02 TMX Brazil Management Projections_R$ 6" xfId="12369" xr:uid="{DCA020E0-2BAB-4AE8-9F08-506739AB7FB4}"/>
    <cellStyle name="_Table_02 TMX Brazil Management Projections_R$_Bangu - Estimativa de tributação - Base Orçamento 28 01 08 (2)" xfId="1615" xr:uid="{8C4E9A68-8D2F-4CB2-BFA3-49BB266E9FC9}"/>
    <cellStyle name="_Table_02 TMX Brazil Management Projections_R$_Bangu - Estimativa de tributação - Base Orçamento 28 01 08 (2) 2" xfId="11271" xr:uid="{0262B162-3E90-490E-9921-42B8835A1300}"/>
    <cellStyle name="_Table_02 TMX Brazil Management Projections_R$_Bangu - Estimativa de tributação - Base Orçamento 28 01 08 (2) 2 2" xfId="12484" xr:uid="{86A312B9-A7C7-4B80-8930-ECF5741ECA78}"/>
    <cellStyle name="_Table_02 TMX Brazil Management Projections_R$_Bangu - Estimativa de tributação - Base Orçamento 28 01 08 (2) 2 3" xfId="12549" xr:uid="{126A8A74-4507-4496-98AE-1E3497D1A760}"/>
    <cellStyle name="_Table_02 TMX Brazil Management Projections_R$_Bangu - Estimativa de tributação - Base Orçamento 28 01 08 (2) 3" xfId="10663" xr:uid="{49038FBF-805E-488C-B4F6-CF096749F45E}"/>
    <cellStyle name="_Table_02 TMX Brazil Management Projections_R$_Bangu - Estimativa de tributação - Base Orçamento 28 01 08 (2) 3 2" xfId="12387" xr:uid="{081FE7F6-16FE-4B5C-8D95-F6263133E823}"/>
    <cellStyle name="_Table_02 TMX Brazil Management Projections_R$_Bangu - Estimativa de tributação - Base Orçamento 28 01 08 (2) 3 3" xfId="12263" xr:uid="{735B7D2B-C97A-40A4-BADA-1E99BFD61306}"/>
    <cellStyle name="_Table_02 TMX Brazil Management Projections_R$_Bangu - Estimativa de tributação - Base Orçamento 28 01 08 (2) 4" xfId="12286" xr:uid="{09D5FA91-3890-44A3-A67C-D9F0C5B93095}"/>
    <cellStyle name="_Table_02 TMX Brazil Management Projections_R$_Bangu - Estimativa de tributação - Base Orçamento 28 01 08 (2) 5" xfId="12468" xr:uid="{9F48B5D4-3163-4366-8608-731C734B7E96}"/>
    <cellStyle name="_Table_02 TMX Brazil Management Projections_R$_Bangu Revisão Financiamentos" xfId="1616" xr:uid="{BD13B7E8-DB01-4716-AE3C-12ABE585A365}"/>
    <cellStyle name="_Table_02 TMX Brazil Management Projections_R$_Bangu Revisão Financiamentos 2" xfId="11272" xr:uid="{98C40DB7-D294-43D6-AD49-C3616C2782E3}"/>
    <cellStyle name="_Table_02 TMX Brazil Management Projections_R$_Bangu Revisão Financiamentos 2 2" xfId="12485" xr:uid="{25E2951E-E5A9-4EB1-ACC3-D48A051A11B1}"/>
    <cellStyle name="_Table_02 TMX Brazil Management Projections_R$_Bangu Revisão Financiamentos 2 3" xfId="12550" xr:uid="{39FA0755-F562-42B7-A0CF-7B1B51A80CA1}"/>
    <cellStyle name="_Table_02 TMX Brazil Management Projections_R$_Bangu Revisão Financiamentos 3" xfId="10664" xr:uid="{68D2A14E-B91E-4ABC-B375-23D497838FB5}"/>
    <cellStyle name="_Table_02 TMX Brazil Management Projections_R$_Bangu Revisão Financiamentos 3 2" xfId="12388" xr:uid="{4ABE8AF1-AA7D-4B0E-B644-4B056E62E2E5}"/>
    <cellStyle name="_Table_02 TMX Brazil Management Projections_R$_Bangu Revisão Financiamentos 3 3" xfId="12262" xr:uid="{AE972855-D1F5-4DC3-B745-8D71407469B1}"/>
    <cellStyle name="_Table_02 TMX Brazil Management Projections_R$_Bangu Revisão Financiamentos 4" xfId="12287" xr:uid="{AEAD9167-1A9D-48A0-AA6A-0B92ECF46F7F}"/>
    <cellStyle name="_Table_02 TMX Brazil Management Projections_R$_Bangu Revisão Financiamentos 5" xfId="12368" xr:uid="{3D39CA23-E7AA-49E1-87DA-41139E3D461E}"/>
    <cellStyle name="_Table_02 WACC" xfId="1617" xr:uid="{9DD380A8-BBC5-4886-8932-9E2BE186CC2D}"/>
    <cellStyle name="_Table_02 WACC 2" xfId="1618" xr:uid="{9AC93ED9-1B87-451A-9291-EBC90D16760A}"/>
    <cellStyle name="_Table_02 WACC 2 2" xfId="11274" xr:uid="{C7BD849D-1DBD-426A-A72B-2567E635B63F}"/>
    <cellStyle name="_Table_02 WACC 2 2 2" xfId="12487" xr:uid="{98485CE6-CA93-4C92-BC81-92CEDD0FA990}"/>
    <cellStyle name="_Table_02 WACC 2 2 3" xfId="12552" xr:uid="{A91B35ED-4B67-472D-869D-1CBE10E88E77}"/>
    <cellStyle name="_Table_02 WACC 2 3" xfId="10666" xr:uid="{102B1E71-5CCE-4159-AF65-308F314278B8}"/>
    <cellStyle name="_Table_02 WACC 2 3 2" xfId="12390" xr:uid="{4DCA312D-FF7A-4F0C-A5F6-F4629E13535F}"/>
    <cellStyle name="_Table_02 WACC 2 3 3" xfId="12260" xr:uid="{353A108D-4A4D-486F-9076-C3CB33055135}"/>
    <cellStyle name="_Table_02 WACC 2 4" xfId="12289" xr:uid="{A0DAE4C5-257B-4FD4-9133-82EDAD843095}"/>
    <cellStyle name="_Table_02 WACC 2 5" xfId="12467" xr:uid="{10F0FB4E-F2BC-4B12-AC49-0BD896081D7D}"/>
    <cellStyle name="_Table_02 WACC 3" xfId="11273" xr:uid="{D1C61BF3-9658-4339-9CDB-34A34924921B}"/>
    <cellStyle name="_Table_02 WACC 3 2" xfId="12486" xr:uid="{0A50F9F5-C5C9-42CC-86BD-E4AB04CE40C8}"/>
    <cellStyle name="_Table_02 WACC 3 3" xfId="12551" xr:uid="{19004B9B-4473-4FDC-9CD1-C71F5C566B65}"/>
    <cellStyle name="_Table_02 WACC 4" xfId="10665" xr:uid="{69B05600-1722-42CB-9B5A-E29C37511AAE}"/>
    <cellStyle name="_Table_02 WACC 4 2" xfId="12389" xr:uid="{75EC5C08-C5D2-42FE-AFA4-8DC0C13AAF2D}"/>
    <cellStyle name="_Table_02 WACC 4 3" xfId="12261" xr:uid="{DE0DA5D1-53D2-4EDC-8344-3A15B5D1252F}"/>
    <cellStyle name="_Table_02 WACC 5" xfId="12288" xr:uid="{86E223BD-5C66-405A-9DD5-822E00531A74}"/>
    <cellStyle name="_Table_02 WACC 6" xfId="12466" xr:uid="{027166F0-C15E-4758-AD8E-A29BB407362E}"/>
    <cellStyle name="_Table_02 WACC_Bangu - Estimativa de tributação - Base Orçamento 28 01 08 (2)" xfId="1619" xr:uid="{146F9BE3-6B1C-4BBD-883C-56770707952A}"/>
    <cellStyle name="_Table_02 WACC_Bangu - Estimativa de tributação - Base Orçamento 28 01 08 (2) 2" xfId="11275" xr:uid="{48A88E8E-7C79-43A6-9410-AB2C917A9422}"/>
    <cellStyle name="_Table_02 WACC_Bangu - Estimativa de tributação - Base Orçamento 28 01 08 (2) 2 2" xfId="12488" xr:uid="{E7B1CF41-FC27-4D05-B9ED-01148DDEF240}"/>
    <cellStyle name="_Table_02 WACC_Bangu - Estimativa de tributação - Base Orçamento 28 01 08 (2) 2 3" xfId="12553" xr:uid="{56941AFA-9C05-4DC8-A0EF-CD22E2481ED4}"/>
    <cellStyle name="_Table_02 WACC_Bangu - Estimativa de tributação - Base Orçamento 28 01 08 (2) 3" xfId="10667" xr:uid="{BA000887-6E4A-42D9-8119-AA90565D0CEE}"/>
    <cellStyle name="_Table_02 WACC_Bangu - Estimativa de tributação - Base Orçamento 28 01 08 (2) 3 2" xfId="12391" xr:uid="{416EF645-20B0-4350-9F41-F4AE4194285E}"/>
    <cellStyle name="_Table_02 WACC_Bangu - Estimativa de tributação - Base Orçamento 28 01 08 (2) 3 3" xfId="12259" xr:uid="{EA337A1E-BD16-4194-A39D-767D946D53B4}"/>
    <cellStyle name="_Table_02 WACC_Bangu - Estimativa de tributação - Base Orçamento 28 01 08 (2) 4" xfId="12290" xr:uid="{B4F3106A-51F5-4D1C-98AE-3861D413E698}"/>
    <cellStyle name="_Table_02 WACC_Bangu - Estimativa de tributação - Base Orçamento 28 01 08 (2) 5" xfId="12367" xr:uid="{DDDCEB4F-2F4C-4C21-95A1-07EE92871117}"/>
    <cellStyle name="_Table_02 WACC_Bangu Revisão Financiamentos" xfId="1620" xr:uid="{B864B403-2F7D-4655-A30E-8FC50C5D0995}"/>
    <cellStyle name="_Table_02 WACC_Bangu Revisão Financiamentos 2" xfId="11276" xr:uid="{BFC0A693-2D32-4FBA-9163-D8F50FF1334B}"/>
    <cellStyle name="_Table_02 WACC_Bangu Revisão Financiamentos 2 2" xfId="12489" xr:uid="{C36D9A7C-C5A9-44FA-8E8A-406B04D9760E}"/>
    <cellStyle name="_Table_02 WACC_Bangu Revisão Financiamentos 2 3" xfId="12554" xr:uid="{1E73F5C7-0A8F-4166-9BA1-12B8A743F7BA}"/>
    <cellStyle name="_Table_02 WACC_Bangu Revisão Financiamentos 3" xfId="10668" xr:uid="{1DF15EBD-101D-4788-9D59-B5E3293789C0}"/>
    <cellStyle name="_Table_02 WACC_Bangu Revisão Financiamentos 3 2" xfId="12392" xr:uid="{D6FD1058-10AC-4179-9E8A-C908483E8C80}"/>
    <cellStyle name="_Table_02 WACC_Bangu Revisão Financiamentos 3 3" xfId="12258" xr:uid="{F3DA9DB6-57AC-4FB5-A7D2-ADCEC76100C5}"/>
    <cellStyle name="_Table_02 WACC_Bangu Revisão Financiamentos 4" xfId="12291" xr:uid="{B6E56F1D-E27E-40EA-BAB9-2EB444142F29}"/>
    <cellStyle name="_Table_02 WACC_Bangu Revisão Financiamentos 5" xfId="12366" xr:uid="{DB383343-F789-4E52-A892-2E4345040282}"/>
    <cellStyle name="_Table_05 WACC" xfId="1621" xr:uid="{3C71ADF8-B286-4885-8175-082A67032DBA}"/>
    <cellStyle name="_Table_05 WACC 2" xfId="1622" xr:uid="{01695205-6EF5-47DF-90B4-620DF8854061}"/>
    <cellStyle name="_Table_05 WACC 2 2" xfId="11278" xr:uid="{1C6614FF-7428-4B14-BC00-7452BF864C53}"/>
    <cellStyle name="_Table_05 WACC 2 2 2" xfId="12491" xr:uid="{A0EAB49E-AD32-418F-B81F-DF223F0BD862}"/>
    <cellStyle name="_Table_05 WACC 2 2 3" xfId="12556" xr:uid="{3C1BB204-9899-4547-B812-B7E31323AF4D}"/>
    <cellStyle name="_Table_05 WACC 2 3" xfId="10670" xr:uid="{4FC4B19C-F7CF-4159-8E3C-148E719996F9}"/>
    <cellStyle name="_Table_05 WACC 2 3 2" xfId="12394" xr:uid="{FF8394F1-74B4-4BE9-9FF1-AFE20E74C28A}"/>
    <cellStyle name="_Table_05 WACC 2 3 3" xfId="12256" xr:uid="{08584CC2-EA5F-4391-97DA-10C9E7A5B64D}"/>
    <cellStyle name="_Table_05 WACC 2 4" xfId="12293" xr:uid="{3F19D5B6-8504-4BAD-9C6C-74085A409BDA}"/>
    <cellStyle name="_Table_05 WACC 2 5" xfId="12465" xr:uid="{D425C3D2-DB6D-44C4-8BA3-0B5054B69809}"/>
    <cellStyle name="_Table_05 WACC 3" xfId="11277" xr:uid="{01864465-6460-46A0-ACA7-968FCB509C94}"/>
    <cellStyle name="_Table_05 WACC 3 2" xfId="12490" xr:uid="{D5C12348-FA39-4018-BD43-2C4B406439F4}"/>
    <cellStyle name="_Table_05 WACC 3 3" xfId="12555" xr:uid="{67455B8B-0F97-4070-9819-D3D6DE7D57FC}"/>
    <cellStyle name="_Table_05 WACC 4" xfId="10669" xr:uid="{9786044C-6683-40C1-B6DC-8167B6815222}"/>
    <cellStyle name="_Table_05 WACC 4 2" xfId="12393" xr:uid="{A6DEE197-4008-4DFB-9A65-74A375730D4C}"/>
    <cellStyle name="_Table_05 WACC 4 3" xfId="12257" xr:uid="{CD622174-7ACF-4B15-855D-1D68FA446510}"/>
    <cellStyle name="_Table_05 WACC 5" xfId="12292" xr:uid="{D1F82F27-F9F3-48CF-8DD2-E8C7A12A0AC5}"/>
    <cellStyle name="_Table_05 WACC 6" xfId="12464" xr:uid="{94C6C3B1-A06B-4159-9619-94836F4ECE33}"/>
    <cellStyle name="_Table_05 WACC_Bangu - Estimativa de tributação - Base Orçamento 28 01 08 (2)" xfId="1623" xr:uid="{55B41C46-9F29-4889-A55B-FEBF87B60DBD}"/>
    <cellStyle name="_Table_05 WACC_Bangu - Estimativa de tributação - Base Orçamento 28 01 08 (2) 2" xfId="11279" xr:uid="{59D92A6A-2FA9-4F55-8A02-388DAE1FAD71}"/>
    <cellStyle name="_Table_05 WACC_Bangu - Estimativa de tributação - Base Orçamento 28 01 08 (2) 2 2" xfId="12492" xr:uid="{5D580561-6F92-49BE-BA02-DF00246550CF}"/>
    <cellStyle name="_Table_05 WACC_Bangu - Estimativa de tributação - Base Orçamento 28 01 08 (2) 2 3" xfId="12557" xr:uid="{8B0E0907-6DD8-42DA-8E4B-6FA96263799C}"/>
    <cellStyle name="_Table_05 WACC_Bangu - Estimativa de tributação - Base Orçamento 28 01 08 (2) 3" xfId="10671" xr:uid="{B196F82F-D87C-474C-AE5F-AD8A0ACE432D}"/>
    <cellStyle name="_Table_05 WACC_Bangu - Estimativa de tributação - Base Orçamento 28 01 08 (2) 3 2" xfId="12395" xr:uid="{B057F49D-0F6A-4BCD-A15C-1268DCC27A38}"/>
    <cellStyle name="_Table_05 WACC_Bangu - Estimativa de tributação - Base Orçamento 28 01 08 (2) 3 3" xfId="12255" xr:uid="{1B48D159-4F66-4514-9083-BA6F48E39126}"/>
    <cellStyle name="_Table_05 WACC_Bangu - Estimativa de tributação - Base Orçamento 28 01 08 (2) 4" xfId="12294" xr:uid="{4783A47F-B746-4E49-8125-5D79DF50CC38}"/>
    <cellStyle name="_Table_05 WACC_Bangu - Estimativa de tributação - Base Orçamento 28 01 08 (2) 5" xfId="12365" xr:uid="{D160DA37-5B71-4201-8657-3D0F55CC2D2D}"/>
    <cellStyle name="_Table_05 WACC_Bangu Revisão Financiamentos" xfId="1624" xr:uid="{47E89FD8-D7FA-469D-A013-87460BD23420}"/>
    <cellStyle name="_Table_05 WACC_Bangu Revisão Financiamentos 2" xfId="11280" xr:uid="{89FBAD7B-8625-4F18-9D4A-A2FA4AFC11D3}"/>
    <cellStyle name="_Table_05 WACC_Bangu Revisão Financiamentos 2 2" xfId="12493" xr:uid="{7DF7CFE0-941D-494C-9AAE-8216D4DFA969}"/>
    <cellStyle name="_Table_05 WACC_Bangu Revisão Financiamentos 2 3" xfId="12558" xr:uid="{6FCDDE39-564F-4D38-975A-6E3E91C2CD88}"/>
    <cellStyle name="_Table_05 WACC_Bangu Revisão Financiamentos 3" xfId="10672" xr:uid="{8524BC16-0760-4A88-BB45-F937363F4766}"/>
    <cellStyle name="_Table_05 WACC_Bangu Revisão Financiamentos 3 2" xfId="12396" xr:uid="{176E547A-EDFD-43B3-A097-474AD956D2B4}"/>
    <cellStyle name="_Table_05 WACC_Bangu Revisão Financiamentos 3 3" xfId="12254" xr:uid="{62F44897-3FE1-4E95-B8EC-C0BA6B9D577A}"/>
    <cellStyle name="_Table_05 WACC_Bangu Revisão Financiamentos 4" xfId="12295" xr:uid="{2D786EF0-16E0-403B-BA1F-C43D28A94181}"/>
    <cellStyle name="_Table_05 WACC_Bangu Revisão Financiamentos 5" xfId="12364" xr:uid="{0AE9BB68-E1CA-4A53-8391-F24730120A84}"/>
    <cellStyle name="_Table_10 yr UST data" xfId="1625" xr:uid="{ABCB8312-A3BB-4486-8605-A955A1AC7329}"/>
    <cellStyle name="_Table_10 yr UST data 2" xfId="1626" xr:uid="{E5DD9E4B-2EA5-4EE6-A21F-6D7DE0DD3319}"/>
    <cellStyle name="_Table_10 yr UST data 2 2" xfId="11282" xr:uid="{DC427115-C6CF-4A99-8952-D9966C77320D}"/>
    <cellStyle name="_Table_10 yr UST data 2 2 2" xfId="12495" xr:uid="{FC9CE6D8-ADEA-4864-8798-7193766FE0B7}"/>
    <cellStyle name="_Table_10 yr UST data 2 2 3" xfId="12560" xr:uid="{90425DB0-9378-4C3E-8765-8F03ADAC0EB0}"/>
    <cellStyle name="_Table_10 yr UST data 2 3" xfId="10674" xr:uid="{3FB5F168-1C2F-4DDB-BAA5-2555FC6100A4}"/>
    <cellStyle name="_Table_10 yr UST data 2 3 2" xfId="12398" xr:uid="{BEEEDF24-DF50-4BB4-BB5D-8B8B2DDD779A}"/>
    <cellStyle name="_Table_10 yr UST data 2 3 3" xfId="12252" xr:uid="{50A253FF-5132-4592-817E-9362B0737B76}"/>
    <cellStyle name="_Table_10 yr UST data 2 4" xfId="12297" xr:uid="{34FFA3E8-98A5-407A-BBB6-18E39D72E98A}"/>
    <cellStyle name="_Table_10 yr UST data 2 5" xfId="12463" xr:uid="{85A5B25A-6071-4CAA-9251-C60FC60A0405}"/>
    <cellStyle name="_Table_10 yr UST data 3" xfId="1627" xr:uid="{7D8D83F6-85AA-44D0-8C01-A4ACA1EA3A59}"/>
    <cellStyle name="_Table_10 yr UST data 3 2" xfId="11283" xr:uid="{00CA7B1B-024F-4866-8B53-6DA3B153AB96}"/>
    <cellStyle name="_Table_10 yr UST data 3 2 2" xfId="12496" xr:uid="{9250ECB8-BF00-46F4-A1C0-369D520560A6}"/>
    <cellStyle name="_Table_10 yr UST data 3 2 3" xfId="12561" xr:uid="{E619FF54-2145-4285-A1A8-5F39FA2AF36C}"/>
    <cellStyle name="_Table_10 yr UST data 3 3" xfId="10675" xr:uid="{017D842B-6F82-4479-AD09-E47AC746FCDE}"/>
    <cellStyle name="_Table_10 yr UST data 3 3 2" xfId="12399" xr:uid="{0302D863-5CE5-49EF-8139-3C895118C62D}"/>
    <cellStyle name="_Table_10 yr UST data 3 3 3" xfId="12251" xr:uid="{C2EBB70B-C9C3-4A69-8205-4527138FECEB}"/>
    <cellStyle name="_Table_10 yr UST data 3 4" xfId="12298" xr:uid="{34496F47-FC9A-4D90-ACCC-B652C1A5AA88}"/>
    <cellStyle name="_Table_10 yr UST data 3 5" xfId="12363" xr:uid="{B08F5B50-3A0C-449D-9341-8C9B96259B20}"/>
    <cellStyle name="_Table_10 yr UST data 4" xfId="1628" xr:uid="{D9DB3EBC-2001-4EFD-AA62-CC8E1FEA4A05}"/>
    <cellStyle name="_Table_10 yr UST data 4 2" xfId="11284" xr:uid="{DFD8B828-D67E-45A2-BA9B-D0E52779D934}"/>
    <cellStyle name="_Table_10 yr UST data 4 2 2" xfId="12497" xr:uid="{FF474E02-AE5B-47D6-A394-471014F1E202}"/>
    <cellStyle name="_Table_10 yr UST data 4 2 3" xfId="12562" xr:uid="{E5A7B419-04AE-4065-82F5-6C8969591461}"/>
    <cellStyle name="_Table_10 yr UST data 4 3" xfId="10676" xr:uid="{312E4683-3BA6-476C-8A0D-4D4750637134}"/>
    <cellStyle name="_Table_10 yr UST data 4 3 2" xfId="12400" xr:uid="{8980AD58-2968-4614-8D23-8A6E17090C01}"/>
    <cellStyle name="_Table_10 yr UST data 4 3 3" xfId="12250" xr:uid="{2BB23544-534C-4F84-B323-D6E88B6F4031}"/>
    <cellStyle name="_Table_10 yr UST data 4 4" xfId="12299" xr:uid="{615F1A07-DA8D-4773-A5A8-90675C102D9F}"/>
    <cellStyle name="_Table_10 yr UST data 4 5" xfId="12461" xr:uid="{3582AD22-D25C-4E22-A2FF-A48BEBF12216}"/>
    <cellStyle name="_Table_10 yr UST data 5" xfId="1629" xr:uid="{D7925EFF-3636-40A8-9331-8D4AFFC4259B}"/>
    <cellStyle name="_Table_10 yr UST data 5 2" xfId="11285" xr:uid="{301B4C8F-FF5F-434B-9023-9999BDE3C62B}"/>
    <cellStyle name="_Table_10 yr UST data 5 2 2" xfId="12498" xr:uid="{E16DFAF4-CAF4-4CAE-8FE8-FCF2851EABB4}"/>
    <cellStyle name="_Table_10 yr UST data 5 2 3" xfId="12563" xr:uid="{7FE8B255-13B3-4CE1-A2AA-4B5582BE2277}"/>
    <cellStyle name="_Table_10 yr UST data 5 3" xfId="10677" xr:uid="{F2D41F74-B4D6-4A84-A78E-D4BA4EADDCCF}"/>
    <cellStyle name="_Table_10 yr UST data 5 3 2" xfId="12401" xr:uid="{91AD6DF3-B8FE-4553-B165-DB3D502C9BA1}"/>
    <cellStyle name="_Table_10 yr UST data 5 3 3" xfId="12249" xr:uid="{0E375332-F3F2-42DE-88AB-2B068ED2BB1F}"/>
    <cellStyle name="_Table_10 yr UST data 5 4" xfId="12300" xr:uid="{7BBCDE78-2901-4602-ACF1-8CA32699031C}"/>
    <cellStyle name="_Table_10 yr UST data 5 5" xfId="12462" xr:uid="{9E80523B-B108-4808-AE18-1A9D1AB8C0B1}"/>
    <cellStyle name="_Table_10 yr UST data 6" xfId="11281" xr:uid="{177FAAFD-F098-44AC-BFD8-9B705942D5DC}"/>
    <cellStyle name="_Table_10 yr UST data 6 2" xfId="12494" xr:uid="{53A019DD-D19A-4F2D-A4CF-019C4DE76099}"/>
    <cellStyle name="_Table_10 yr UST data 6 3" xfId="12559" xr:uid="{96EC9F4A-BA08-43CB-9A59-0117F5729838}"/>
    <cellStyle name="_Table_10 yr UST data 7" xfId="10673" xr:uid="{F86229DE-E0DF-4532-8324-235C2CB9084B}"/>
    <cellStyle name="_Table_10 yr UST data 7 2" xfId="12397" xr:uid="{7FF56996-A6CC-48C5-8F52-1B7DE1F1E6E5}"/>
    <cellStyle name="_Table_10 yr UST data 7 3" xfId="12253" xr:uid="{217E1482-0464-4308-A132-6F2CDC9BC600}"/>
    <cellStyle name="_Table_10 yr UST data 8" xfId="12296" xr:uid="{65F420E5-B557-4ED5-B90D-EED47BDCAC17}"/>
    <cellStyle name="_Table_10 yr UST data 9" xfId="12458" xr:uid="{4015E134-422E-44CF-8D6A-E072C57E2764}"/>
    <cellStyle name="_Table_10 yr UST data_base DCF" xfId="1630" xr:uid="{1B0FBA70-5AD7-40E1-94C5-1D8C906C1F22}"/>
    <cellStyle name="_Table_10 yr UST data_base DCF 2" xfId="1631" xr:uid="{B5C4DDC3-A2CF-410A-8C05-8837D628547F}"/>
    <cellStyle name="_Table_10 yr UST data_base DCF 2 2" xfId="11287" xr:uid="{BEBE79E8-481C-4FB8-888F-6158D304864C}"/>
    <cellStyle name="_Table_10 yr UST data_base DCF 2 2 2" xfId="12500" xr:uid="{6A461A09-7B4D-4ECF-A076-44C3BCFB6C9C}"/>
    <cellStyle name="_Table_10 yr UST data_base DCF 2 2 3" xfId="12565" xr:uid="{3A0D3D3C-7603-4E7C-82C2-24430872B8F3}"/>
    <cellStyle name="_Table_10 yr UST data_base DCF 2 3" xfId="10679" xr:uid="{58EC6F08-067F-48A8-BC27-AEB3B54E1876}"/>
    <cellStyle name="_Table_10 yr UST data_base DCF 2 3 2" xfId="12403" xr:uid="{8C120AF3-E988-49BF-91B8-705F9ECF2962}"/>
    <cellStyle name="_Table_10 yr UST data_base DCF 2 3 3" xfId="12247" xr:uid="{54047CA4-24E3-4FFC-9819-7C3AA9B902FE}"/>
    <cellStyle name="_Table_10 yr UST data_base DCF 2 4" xfId="12302" xr:uid="{817BCC72-9CE8-4430-A0A7-D30F08715EDC}"/>
    <cellStyle name="_Table_10 yr UST data_base DCF 2 5" xfId="12361" xr:uid="{993292FF-76D8-4E48-9188-9A22F13E43FD}"/>
    <cellStyle name="_Table_10 yr UST data_base DCF 3" xfId="11286" xr:uid="{C37A4586-B215-4063-8515-E43E20A58ACD}"/>
    <cellStyle name="_Table_10 yr UST data_base DCF 3 2" xfId="12499" xr:uid="{B36F9476-99F3-401D-AB99-094ED7E0A01C}"/>
    <cellStyle name="_Table_10 yr UST data_base DCF 3 3" xfId="12564" xr:uid="{548C7390-4161-4E85-94CF-E1B20D1972AC}"/>
    <cellStyle name="_Table_10 yr UST data_base DCF 4" xfId="10678" xr:uid="{EC60D90C-654C-4F3D-ADE0-D6D4A0325895}"/>
    <cellStyle name="_Table_10 yr UST data_base DCF 4 2" xfId="12402" xr:uid="{BE478E37-556D-4631-B375-566C6CDE9C5E}"/>
    <cellStyle name="_Table_10 yr UST data_base DCF 4 3" xfId="12248" xr:uid="{62D0A847-394A-4094-B611-659F3E1D9C2F}"/>
    <cellStyle name="_Table_10 yr UST data_base DCF 5" xfId="12301" xr:uid="{F519647C-91F0-4AED-B994-B196B4E43873}"/>
    <cellStyle name="_Table_10 yr UST data_base DCF 6" xfId="12362" xr:uid="{7869DDBE-78DF-4DD2-91D2-E984B66F0CBC}"/>
    <cellStyle name="_Table_10 yr UST data_Corporate Model_base case" xfId="1632" xr:uid="{0E191FA5-DBF7-4185-9531-C6B4CF98A656}"/>
    <cellStyle name="_Table_10 yr UST data_Corporate Model_base case 2" xfId="1633" xr:uid="{DF8323E0-6E72-4F1E-B52C-0C6C1509CC87}"/>
    <cellStyle name="_Table_10 yr UST data_Corporate Model_base case 2 2" xfId="11289" xr:uid="{17F9CD96-334A-44AD-9CAA-54E674D16FCB}"/>
    <cellStyle name="_Table_10 yr UST data_Corporate Model_base case 2 2 2" xfId="12502" xr:uid="{5BC19C16-9BCB-4B23-B420-0CF33DE8F4FF}"/>
    <cellStyle name="_Table_10 yr UST data_Corporate Model_base case 2 2 3" xfId="12567" xr:uid="{20F68A6D-EC50-40FD-870B-034C20D7773B}"/>
    <cellStyle name="_Table_10 yr UST data_Corporate Model_base case 2 3" xfId="10681" xr:uid="{3BB88D90-AD3F-44DE-81AA-CC8067D05AC6}"/>
    <cellStyle name="_Table_10 yr UST data_Corporate Model_base case 2 3 2" xfId="12405" xr:uid="{AF1456C4-A110-4BB7-8600-DB293C67B620}"/>
    <cellStyle name="_Table_10 yr UST data_Corporate Model_base case 2 3 3" xfId="12245" xr:uid="{4537A301-7238-497F-A1D3-47DE5440203C}"/>
    <cellStyle name="_Table_10 yr UST data_Corporate Model_base case 2 4" xfId="12304" xr:uid="{38E55ED3-8E48-4205-BC81-64EAD88AADFA}"/>
    <cellStyle name="_Table_10 yr UST data_Corporate Model_base case 2 5" xfId="12460" xr:uid="{1A2CCAEE-C52F-403F-BC6B-0198B6C8EEB7}"/>
    <cellStyle name="_Table_10 yr UST data_Corporate Model_base case 3" xfId="11288" xr:uid="{BF5E9815-8BC5-4CF1-97E9-060599987CA4}"/>
    <cellStyle name="_Table_10 yr UST data_Corporate Model_base case 3 2" xfId="12501" xr:uid="{35BF4ECC-6AEE-4E25-8905-786BAFD4919C}"/>
    <cellStyle name="_Table_10 yr UST data_Corporate Model_base case 3 3" xfId="12566" xr:uid="{F709187F-CD5D-4BBA-84DA-FD22DD707CDF}"/>
    <cellStyle name="_Table_10 yr UST data_Corporate Model_base case 4" xfId="10680" xr:uid="{DABE9685-D7E0-4769-A63D-0BBB5E0C32BB}"/>
    <cellStyle name="_Table_10 yr UST data_Corporate Model_base case 4 2" xfId="12404" xr:uid="{808AA277-5A57-4480-9214-F579106CD21B}"/>
    <cellStyle name="_Table_10 yr UST data_Corporate Model_base case 4 3" xfId="12246" xr:uid="{58187177-71DC-468A-809A-E41768AB9A1E}"/>
    <cellStyle name="_Table_10 yr UST data_Corporate Model_base case 5" xfId="12303" xr:uid="{BF31E6C4-6AB7-4FF9-9661-EF73D25A6865}"/>
    <cellStyle name="_Table_10 yr UST data_Corporate Model_base case 6" xfId="12459" xr:uid="{B834E6E3-273E-4A75-92E1-7CC27833CD2E}"/>
    <cellStyle name="_Table_10 yr UST data_Current Malls" xfId="1634" xr:uid="{CD3DF530-2DAF-4C32-9B71-114EBD685A55}"/>
    <cellStyle name="_Table_10 yr UST data_Current Malls 2" xfId="1635" xr:uid="{2F8ED8A0-F52F-4097-AD68-E4052335E3EA}"/>
    <cellStyle name="_Table_10 yr UST data_Current Malls 2 2" xfId="11291" xr:uid="{AEEA95FC-3C4A-4CC2-B99A-6AE1B4DC48E5}"/>
    <cellStyle name="_Table_10 yr UST data_Current Malls 2 2 2" xfId="12504" xr:uid="{5625AF30-B790-46F6-815E-BFBA65A1C2DC}"/>
    <cellStyle name="_Table_10 yr UST data_Current Malls 2 2 3" xfId="12569" xr:uid="{9F46870D-555E-4EBE-A7F6-4D47DE54776F}"/>
    <cellStyle name="_Table_10 yr UST data_Current Malls 2 3" xfId="10683" xr:uid="{1A83ED10-B8C3-4D3E-8D1C-A269A62DFADF}"/>
    <cellStyle name="_Table_10 yr UST data_Current Malls 2 3 2" xfId="12407" xr:uid="{EF03AEA1-377F-42D0-9854-5EC6ADA576D0}"/>
    <cellStyle name="_Table_10 yr UST data_Current Malls 2 3 3" xfId="12243" xr:uid="{F0F893F2-5D61-4334-BC4F-DAEF07A0DEDD}"/>
    <cellStyle name="_Table_10 yr UST data_Current Malls 2 4" xfId="12306" xr:uid="{AE0444B0-59B8-45B5-9BE2-F3B586293474}"/>
    <cellStyle name="_Table_10 yr UST data_Current Malls 2 5" xfId="12359" xr:uid="{BBDDEFBF-5F90-45C1-9D10-61810E663C33}"/>
    <cellStyle name="_Table_10 yr UST data_Current Malls 3" xfId="11290" xr:uid="{61780448-5511-4F27-BFC3-87F2D0622435}"/>
    <cellStyle name="_Table_10 yr UST data_Current Malls 3 2" xfId="12503" xr:uid="{026BA6E0-4391-4C20-B7D7-9B0B061F619E}"/>
    <cellStyle name="_Table_10 yr UST data_Current Malls 3 3" xfId="12568" xr:uid="{CC4F19A6-D6C3-4F7E-96C8-B3FB6CED2431}"/>
    <cellStyle name="_Table_10 yr UST data_Current Malls 4" xfId="10682" xr:uid="{175B7855-E382-4E3F-B7B5-37CB3C451429}"/>
    <cellStyle name="_Table_10 yr UST data_Current Malls 4 2" xfId="12406" xr:uid="{0E772A1C-11DE-4C0C-B5CD-4A96A5D3C9B4}"/>
    <cellStyle name="_Table_10 yr UST data_Current Malls 4 3" xfId="12244" xr:uid="{0EEB6189-AD19-4305-8014-548A01F66008}"/>
    <cellStyle name="_Table_10 yr UST data_Current Malls 5" xfId="12305" xr:uid="{47E40B57-69CA-407F-8F6E-62C786B9CE1D}"/>
    <cellStyle name="_Table_10 yr UST data_Current Malls 6" xfId="12360" xr:uid="{B70D40A6-C73B-425F-B383-079F0AB6048C}"/>
    <cellStyle name="_Table_10 yr UST data_Financiamentos Aliansce2" xfId="1636" xr:uid="{0F57477A-AE1C-49C7-B358-369BE0B7FE93}"/>
    <cellStyle name="_Table_10 yr UST data_Financiamentos Aliansce2 2" xfId="11292" xr:uid="{2A3E1382-38BD-492A-B72F-EF8A27A198C3}"/>
    <cellStyle name="_Table_10 yr UST data_Financiamentos Aliansce2 2 2" xfId="12505" xr:uid="{79FA7264-86AE-461A-AED8-AD0AF947C4EA}"/>
    <cellStyle name="_Table_10 yr UST data_Financiamentos Aliansce2 2 3" xfId="12570" xr:uid="{59419497-BB42-443F-855E-DDF1506FF753}"/>
    <cellStyle name="_Table_10 yr UST data_Financiamentos Aliansce2 3" xfId="10684" xr:uid="{6C1653DA-8A02-4852-B012-548726C0DA0C}"/>
    <cellStyle name="_Table_10 yr UST data_Financiamentos Aliansce2 3 2" xfId="12408" xr:uid="{CE69B39F-92F8-45AE-ABE3-4543E231000C}"/>
    <cellStyle name="_Table_10 yr UST data_Financiamentos Aliansce2 3 3" xfId="12242" xr:uid="{5EFCC1E3-F49F-4A6B-BF75-98D1FAFE6354}"/>
    <cellStyle name="_Table_10 yr UST data_Financiamentos Aliansce2 4" xfId="12307" xr:uid="{19084737-016D-407B-903E-C9E8B21CAD40}"/>
    <cellStyle name="_Table_10 yr UST data_Financiamentos Aliansce2 5" xfId="12358" xr:uid="{F42CAA5C-C40D-4B28-9F07-703DA1472A23}"/>
    <cellStyle name="_Table_10 yr UST data_Financiamentos Aliansce3" xfId="1637" xr:uid="{041C54CC-2FC0-40CB-9865-41994219AFAB}"/>
    <cellStyle name="_Table_10 yr UST data_Financiamentos Aliansce3 2" xfId="11293" xr:uid="{D94E1315-6784-4213-A2D5-B91DAB68CEF3}"/>
    <cellStyle name="_Table_10 yr UST data_Financiamentos Aliansce3 2 2" xfId="12506" xr:uid="{17168465-0490-4113-808D-FAB4750B4F68}"/>
    <cellStyle name="_Table_10 yr UST data_Financiamentos Aliansce3 2 3" xfId="12571" xr:uid="{CBE5AEAF-798E-434E-AB80-F0B2EBB2B8E1}"/>
    <cellStyle name="_Table_10 yr UST data_Financiamentos Aliansce3 3" xfId="10685" xr:uid="{1F7589CD-167A-47CF-BE61-A1789EB8DC69}"/>
    <cellStyle name="_Table_10 yr UST data_Financiamentos Aliansce3 3 2" xfId="12409" xr:uid="{82D9CC13-6C93-459E-9149-840ACBBCA8BB}"/>
    <cellStyle name="_Table_10 yr UST data_Financiamentos Aliansce3 3 3" xfId="12241" xr:uid="{F6F066DB-044E-4172-BAB9-58F3D1D69BEE}"/>
    <cellStyle name="_Table_10 yr UST data_Financiamentos Aliansce3 4" xfId="12308" xr:uid="{AF5204D7-B900-4EB9-97A3-A421CAE25EE0}"/>
    <cellStyle name="_Table_10 yr UST data_Financiamentos Aliansce3 5" xfId="12452" xr:uid="{3AB1A7E2-E6D6-4389-85BE-CE59A0D11BD9}"/>
    <cellStyle name="_Table_10 yr UST data_Modelo BRMalls_Carraz" xfId="1638" xr:uid="{C33E6BEF-0C83-47DA-9727-B2CFAB35DEA7}"/>
    <cellStyle name="_Table_10 yr UST data_Modelo BRMalls_Carraz 2" xfId="1639" xr:uid="{FB9E94E9-C457-4082-A387-198775F6528D}"/>
    <cellStyle name="_Table_10 yr UST data_Modelo BRMalls_Carraz 2 2" xfId="11295" xr:uid="{76019B94-E321-4A8B-8B22-E5AEC7B2766E}"/>
    <cellStyle name="_Table_10 yr UST data_Modelo BRMalls_Carraz 2 2 2" xfId="12508" xr:uid="{5764E8E0-C159-4FAF-8083-BCA729DBBA9D}"/>
    <cellStyle name="_Table_10 yr UST data_Modelo BRMalls_Carraz 2 2 3" xfId="12573" xr:uid="{28F81072-CFFB-4C2A-9916-0CBCB1701691}"/>
    <cellStyle name="_Table_10 yr UST data_Modelo BRMalls_Carraz 2 3" xfId="10687" xr:uid="{4D7AB75F-CDE0-483C-98D9-298F85E8E676}"/>
    <cellStyle name="_Table_10 yr UST data_Modelo BRMalls_Carraz 2 3 2" xfId="12411" xr:uid="{9F15051D-543C-40CA-8C0C-8403C8FD8BF9}"/>
    <cellStyle name="_Table_10 yr UST data_Modelo BRMalls_Carraz 2 3 3" xfId="12239" xr:uid="{49F52E09-BEA4-4A5E-8B0D-AAFDCF3ECCCF}"/>
    <cellStyle name="_Table_10 yr UST data_Modelo BRMalls_Carraz 2 4" xfId="12310" xr:uid="{11B719A4-D5D9-4076-8AE8-0D9C3D436939}"/>
    <cellStyle name="_Table_10 yr UST data_Modelo BRMalls_Carraz 2 5" xfId="12357" xr:uid="{9AD118C4-D4B1-4445-8516-BB14EFDF26B4}"/>
    <cellStyle name="_Table_10 yr UST data_Modelo BRMalls_Carraz 3" xfId="11294" xr:uid="{C0F4690C-3205-4D41-AA3A-09DDCD54AED1}"/>
    <cellStyle name="_Table_10 yr UST data_Modelo BRMalls_Carraz 3 2" xfId="12507" xr:uid="{183632B2-600F-49FA-ADEA-51742153A5CD}"/>
    <cellStyle name="_Table_10 yr UST data_Modelo BRMalls_Carraz 3 3" xfId="12572" xr:uid="{E92F54B2-1737-4994-9809-E317E9C7AAE1}"/>
    <cellStyle name="_Table_10 yr UST data_Modelo BRMalls_Carraz 4" xfId="10686" xr:uid="{3840C39F-A38E-4815-91F2-507BB95B508D}"/>
    <cellStyle name="_Table_10 yr UST data_Modelo BRMalls_Carraz 4 2" xfId="12410" xr:uid="{F2CA421E-EE22-4149-9631-166CF2586C6D}"/>
    <cellStyle name="_Table_10 yr UST data_Modelo BRMalls_Carraz 4 3" xfId="12240" xr:uid="{43711715-421E-41C4-8B50-CE2A05283DB2}"/>
    <cellStyle name="_Table_10 yr UST data_Modelo BRMalls_Carraz 5" xfId="12309" xr:uid="{376BF8C0-CB69-4F3D-8E0F-EDC05ADC0414}"/>
    <cellStyle name="_Table_10 yr UST data_Modelo BRMalls_Carraz 6" xfId="12457" xr:uid="{00399C4D-E5E3-41E9-A369-61C22AAE4FE2}"/>
    <cellStyle name="_Table_10 yr UST data_Modelo em construçào_FINANCIALS thiago" xfId="1640" xr:uid="{01C9C734-1AD7-4835-AD74-A33E2AF5D577}"/>
    <cellStyle name="_Table_10 yr UST data_Modelo em construçào_FINANCIALS thiago 2" xfId="1641" xr:uid="{07C28B45-EBA6-4165-BC0C-D5688724B3CA}"/>
    <cellStyle name="_Table_10 yr UST data_Modelo em construçào_FINANCIALS thiago 2 2" xfId="11297" xr:uid="{1E194CF4-8C87-47E0-B0B2-06BD0F1D72C3}"/>
    <cellStyle name="_Table_10 yr UST data_Modelo em construçào_FINANCIALS thiago 2 2 2" xfId="12510" xr:uid="{3C853435-AF9B-461B-A3EE-5675885B59AF}"/>
    <cellStyle name="_Table_10 yr UST data_Modelo em construçào_FINANCIALS thiago 2 2 3" xfId="12575" xr:uid="{D7508857-4EB8-47E8-BC8C-1C0B2BAAB53A}"/>
    <cellStyle name="_Table_10 yr UST data_Modelo em construçào_FINANCIALS thiago 2 3" xfId="10689" xr:uid="{C86C57B6-A490-4CAD-A112-3DDF28699571}"/>
    <cellStyle name="_Table_10 yr UST data_Modelo em construçào_FINANCIALS thiago 2 3 2" xfId="12413" xr:uid="{6A38AC8A-1A08-4D5E-9C5E-8C8EEFE70098}"/>
    <cellStyle name="_Table_10 yr UST data_Modelo em construçào_FINANCIALS thiago 2 3 3" xfId="12237" xr:uid="{90B9583B-8B9F-4A81-9ED5-8EBFC0D74B66}"/>
    <cellStyle name="_Table_10 yr UST data_Modelo em construçào_FINANCIALS thiago 2 4" xfId="12312" xr:uid="{F27E8FE0-A207-4B11-988B-36652857BD0B}"/>
    <cellStyle name="_Table_10 yr UST data_Modelo em construçào_FINANCIALS thiago 2 5" xfId="12456" xr:uid="{0135A2F6-8F9A-444B-8CEB-841917939B08}"/>
    <cellStyle name="_Table_10 yr UST data_Modelo em construçào_FINANCIALS thiago 3" xfId="11296" xr:uid="{703AD71F-781F-4EC2-9974-F32DF7EF6657}"/>
    <cellStyle name="_Table_10 yr UST data_Modelo em construçào_FINANCIALS thiago 3 2" xfId="12509" xr:uid="{1F9DD4A9-B58A-490C-BDFF-187FBC84452B}"/>
    <cellStyle name="_Table_10 yr UST data_Modelo em construçào_FINANCIALS thiago 3 3" xfId="12574" xr:uid="{04627704-32E8-4342-9CAF-532ACA5BF740}"/>
    <cellStyle name="_Table_10 yr UST data_Modelo em construçào_FINANCIALS thiago 4" xfId="10688" xr:uid="{EA3D8B3A-65BD-4105-BAD6-EB3B6B38FC07}"/>
    <cellStyle name="_Table_10 yr UST data_Modelo em construçào_FINANCIALS thiago 4 2" xfId="12412" xr:uid="{283CC8B4-8BBF-4E5E-9CCB-7B9A1AF80CF3}"/>
    <cellStyle name="_Table_10 yr UST data_Modelo em construçào_FINANCIALS thiago 4 3" xfId="12238" xr:uid="{153F6D95-4190-4D48-9F62-76BC0BEBE8C4}"/>
    <cellStyle name="_Table_10 yr UST data_Modelo em construçào_FINANCIALS thiago 5" xfId="12311" xr:uid="{548C2DE2-A94A-4999-A719-4733E56AE0D8}"/>
    <cellStyle name="_Table_10 yr UST data_Modelo em construçào_FINANCIALS thiago 6" xfId="12455" xr:uid="{41106397-2AAC-4654-A37C-6B860FEDD3A6}"/>
    <cellStyle name="_Table_10 yr UST data_Orc SCGR" xfId="1642" xr:uid="{F46073B5-249F-4783-A4CE-05287E6CC9A8}"/>
    <cellStyle name="_Table_10 yr UST data_Orc SCGR 2" xfId="11298" xr:uid="{20B9DCF5-D4FB-4076-8374-16DAEBCB3F64}"/>
    <cellStyle name="_Table_10 yr UST data_Orc SCGR 2 2" xfId="12511" xr:uid="{D9C4E57E-548F-480A-9CAB-E960183E4ABE}"/>
    <cellStyle name="_Table_10 yr UST data_Orc SCGR 2 3" xfId="12576" xr:uid="{C454E164-B291-4956-9DF3-61103374AFD8}"/>
    <cellStyle name="_Table_10 yr UST data_Orc SCGR 3" xfId="10690" xr:uid="{27A059AD-9AC6-4F53-A04C-F168241F8A48}"/>
    <cellStyle name="_Table_10 yr UST data_Orc SCGR 3 2" xfId="12414" xr:uid="{72F3604A-12C2-4CF8-A954-67C6E59E3263}"/>
    <cellStyle name="_Table_10 yr UST data_Orc SCGR 3 3" xfId="12236" xr:uid="{4C404DA8-C443-469D-8DDB-09B69D37DD40}"/>
    <cellStyle name="_Table_10 yr UST data_Orc SCGR 4" xfId="12313" xr:uid="{02D0247B-BC6D-417D-ABE9-D2A052F155DF}"/>
    <cellStyle name="_Table_10 yr UST data_Orc SCGR 5" xfId="12356" xr:uid="{9E62B295-CBBD-457E-A5EB-F205FC01FE8C}"/>
    <cellStyle name="_Table_10 yr UST data_Orçamento 2009_Cash  Funding" xfId="1643" xr:uid="{2683E5C5-DB40-45BA-81AB-F89D9C5F9521}"/>
    <cellStyle name="_Table_10 yr UST data_Orçamento 2009_Cash  Funding 2" xfId="1644" xr:uid="{E6FA959D-8C92-4D77-A864-B057DE8677F1}"/>
    <cellStyle name="_Table_10 yr UST data_Orçamento 2009_Cash  Funding 2 2" xfId="11300" xr:uid="{05748E3B-2338-4472-9294-5F4E77FEEB42}"/>
    <cellStyle name="_Table_10 yr UST data_Orçamento 2009_Cash  Funding 2 2 2" xfId="12513" xr:uid="{E757D645-341B-4468-BE33-329030977D6F}"/>
    <cellStyle name="_Table_10 yr UST data_Orçamento 2009_Cash  Funding 2 2 3" xfId="12578" xr:uid="{C30CC434-473F-4EFD-A86E-5A8961D59666}"/>
    <cellStyle name="_Table_10 yr UST data_Orçamento 2009_Cash  Funding 2 3" xfId="10692" xr:uid="{93F75017-A170-4344-BB1A-D9B3FE0C95AE}"/>
    <cellStyle name="_Table_10 yr UST data_Orçamento 2009_Cash  Funding 2 3 2" xfId="12416" xr:uid="{12F9CE84-A9E9-4A2C-A63D-6CD5D0235BA4}"/>
    <cellStyle name="_Table_10 yr UST data_Orçamento 2009_Cash  Funding 2 3 3" xfId="12234" xr:uid="{7ACBBDEC-1023-42EC-BCE6-50F5135C8151}"/>
    <cellStyle name="_Table_10 yr UST data_Orçamento 2009_Cash  Funding 2 4" xfId="12315" xr:uid="{75F4ED65-470B-45D2-AFAB-E9FE779AC313}"/>
    <cellStyle name="_Table_10 yr UST data_Orçamento 2009_Cash  Funding 2 5" xfId="12453" xr:uid="{670245F0-A72A-4A1B-8CCB-9E02BD69F5CC}"/>
    <cellStyle name="_Table_10 yr UST data_Orçamento 2009_Cash  Funding 3" xfId="11299" xr:uid="{AD9B913F-E1A1-4E17-BC27-D08E997E81D7}"/>
    <cellStyle name="_Table_10 yr UST data_Orçamento 2009_Cash  Funding 3 2" xfId="12512" xr:uid="{CF8598AE-0214-4EA3-981B-208A71A0E31B}"/>
    <cellStyle name="_Table_10 yr UST data_Orçamento 2009_Cash  Funding 3 3" xfId="12577" xr:uid="{D1260CD2-2FEE-4956-9CE0-FF81742B12A6}"/>
    <cellStyle name="_Table_10 yr UST data_Orçamento 2009_Cash  Funding 4" xfId="10691" xr:uid="{E35BC35C-7F5B-4E6A-8809-5FE9F54556E7}"/>
    <cellStyle name="_Table_10 yr UST data_Orçamento 2009_Cash  Funding 4 2" xfId="12415" xr:uid="{6406F3EA-841E-499A-B1C9-E491BA514242}"/>
    <cellStyle name="_Table_10 yr UST data_Orçamento 2009_Cash  Funding 4 3" xfId="12235" xr:uid="{62891432-7FDC-4CF9-8CC8-38A0964D6B5E}"/>
    <cellStyle name="_Table_10 yr UST data_Orçamento 2009_Cash  Funding 5" xfId="12314" xr:uid="{A3382F30-3002-4FC0-B134-9584D91C877C}"/>
    <cellStyle name="_Table_10 yr UST data_Orçamento 2009_Cash  Funding 6" xfId="12355" xr:uid="{D10279BF-C90C-4388-95B6-0A8755511951}"/>
    <cellStyle name="_Table_AVP_ NewCo" xfId="1645" xr:uid="{962E144C-0A3A-48E6-97AA-FAE523687C37}"/>
    <cellStyle name="_Table_AVP_ NewCo 2" xfId="1646" xr:uid="{2B46ECEA-25AA-4348-BF1E-6A180EAAA3FB}"/>
    <cellStyle name="_Table_AVP_ NewCo 2 2" xfId="11302" xr:uid="{3371D6DA-9227-46A0-9996-E66B0BDFF4A3}"/>
    <cellStyle name="_Table_AVP_ NewCo 2 2 2" xfId="12515" xr:uid="{E2B8DE49-393B-4E66-8C78-40C97E1A3331}"/>
    <cellStyle name="_Table_AVP_ NewCo 2 2 3" xfId="12580" xr:uid="{D4050823-BBFC-44F0-B134-A7D7617479AA}"/>
    <cellStyle name="_Table_AVP_ NewCo 2 3" xfId="10694" xr:uid="{E4E92439-362E-4424-9F1E-2D573D855AF6}"/>
    <cellStyle name="_Table_AVP_ NewCo 2 3 2" xfId="12418" xr:uid="{AB612605-24B8-4222-BA52-7BC0B7E35F66}"/>
    <cellStyle name="_Table_AVP_ NewCo 2 3 3" xfId="12232" xr:uid="{3A3FEB28-EA26-40C6-B69B-97AAE8EE7075}"/>
    <cellStyle name="_Table_AVP_ NewCo 2 4" xfId="12317" xr:uid="{420ED1F7-39B8-4EF9-BD59-819D905E6516}"/>
    <cellStyle name="_Table_AVP_ NewCo 2 5" xfId="12354" xr:uid="{187E9DA8-6461-4F2F-BD14-9C72AA6570BD}"/>
    <cellStyle name="_Table_AVP_ NewCo 3" xfId="11301" xr:uid="{A171D2E2-C98F-4233-9E94-05D438343B7D}"/>
    <cellStyle name="_Table_AVP_ NewCo 3 2" xfId="12514" xr:uid="{FBA97F84-961B-40F7-A550-EDE75658B5CE}"/>
    <cellStyle name="_Table_AVP_ NewCo 3 3" xfId="12579" xr:uid="{274A4C10-2868-4652-A4FD-B06A243F8E12}"/>
    <cellStyle name="_Table_AVP_ NewCo 4" xfId="10693" xr:uid="{3E38B0B2-05C4-4B1D-B6E0-34C981A734FE}"/>
    <cellStyle name="_Table_AVP_ NewCo 4 2" xfId="12417" xr:uid="{7AEA6EB4-08B1-4114-87D7-8420C7F77FD1}"/>
    <cellStyle name="_Table_AVP_ NewCo 4 3" xfId="12233" xr:uid="{AA189614-ACDB-4D94-83B1-5D9D5E1DDE66}"/>
    <cellStyle name="_Table_AVP_ NewCo 5" xfId="12316" xr:uid="{8CFF399A-3F29-4E21-87FD-4437C90CCE9D}"/>
    <cellStyle name="_Table_AVP_ NewCo 6" xfId="12454" xr:uid="{A968BBCA-317F-4085-8A74-AC7548C06B07}"/>
    <cellStyle name="_Table_AVP_ NewCo_Bangu - Estimativa de tributação - Base Orçamento 28 01 08 (2)" xfId="1647" xr:uid="{A9E1F066-4704-4C55-932C-81A1CFCC5CA8}"/>
    <cellStyle name="_Table_AVP_ NewCo_Bangu - Estimativa de tributação - Base Orçamento 28 01 08 (2) 2" xfId="11303" xr:uid="{28158ED3-2FFF-4E8A-8A9E-D6D57AB2609B}"/>
    <cellStyle name="_Table_AVP_ NewCo_Bangu - Estimativa de tributação - Base Orçamento 28 01 08 (2) 2 2" xfId="12516" xr:uid="{CE974791-FE5C-47A1-9776-471C144453CC}"/>
    <cellStyle name="_Table_AVP_ NewCo_Bangu - Estimativa de tributação - Base Orçamento 28 01 08 (2) 2 3" xfId="12581" xr:uid="{DB33DA2C-FEF9-4EE1-B632-36F4682CA49F}"/>
    <cellStyle name="_Table_AVP_ NewCo_Bangu - Estimativa de tributação - Base Orçamento 28 01 08 (2) 3" xfId="10695" xr:uid="{6E9D60B7-828C-4AFC-984B-6B1441801CF2}"/>
    <cellStyle name="_Table_AVP_ NewCo_Bangu - Estimativa de tributação - Base Orçamento 28 01 08 (2) 3 2" xfId="12419" xr:uid="{0C0B9BCF-51E9-4F6F-9BAE-210F8155B529}"/>
    <cellStyle name="_Table_AVP_ NewCo_Bangu - Estimativa de tributação - Base Orçamento 28 01 08 (2) 3 3" xfId="12231" xr:uid="{D6970933-3FC0-4F3C-876A-864E04423427}"/>
    <cellStyle name="_Table_AVP_ NewCo_Bangu - Estimativa de tributação - Base Orçamento 28 01 08 (2) 4" xfId="12318" xr:uid="{5F5AAE2F-9B6C-4A35-A552-AFB73163F937}"/>
    <cellStyle name="_Table_AVP_ NewCo_Bangu - Estimativa de tributação - Base Orçamento 28 01 08 (2) 5" xfId="12353" xr:uid="{AD05480E-8849-4563-9B7D-FAE6BA28C138}"/>
    <cellStyle name="_Table_AVP_ NewCo_Bangu Revisão Financiamentos" xfId="1648" xr:uid="{84AB2721-DE70-4DA4-B2C4-A6AEEF11E9FB}"/>
    <cellStyle name="_Table_AVP_ NewCo_Bangu Revisão Financiamentos 2" xfId="11304" xr:uid="{79389082-682A-42A9-B902-026D75D48F77}"/>
    <cellStyle name="_Table_AVP_ NewCo_Bangu Revisão Financiamentos 2 2" xfId="12517" xr:uid="{E2175E5E-6302-4FC1-B099-83A0307BA945}"/>
    <cellStyle name="_Table_AVP_ NewCo_Bangu Revisão Financiamentos 2 3" xfId="12582" xr:uid="{E7D75D89-7742-4884-AFB3-D3159A97EF9A}"/>
    <cellStyle name="_Table_AVP_ NewCo_Bangu Revisão Financiamentos 3" xfId="10696" xr:uid="{ED07D600-E8EE-4129-B3AA-E7BBDA36173B}"/>
    <cellStyle name="_Table_AVP_ NewCo_Bangu Revisão Financiamentos 3 2" xfId="12420" xr:uid="{96D75E83-C806-4DE7-B5DD-46CBB1EDD6B7}"/>
    <cellStyle name="_Table_AVP_ NewCo_Bangu Revisão Financiamentos 3 3" xfId="12230" xr:uid="{5D36E5AB-59C5-4A23-8E22-344B6F0ECB5B}"/>
    <cellStyle name="_Table_AVP_ NewCo_Bangu Revisão Financiamentos 4" xfId="12319" xr:uid="{8816AF2C-8508-4D8E-BC30-8C83CF6BDA08}"/>
    <cellStyle name="_Table_AVP_ NewCo_Bangu Revisão Financiamentos 5" xfId="12352" xr:uid="{D54AD64D-C2D6-4131-9F0D-92482D2EAC0C}"/>
    <cellStyle name="_Table_base DCF" xfId="1649" xr:uid="{89896953-64DD-4198-BC15-7131EF8442A2}"/>
    <cellStyle name="_Table_base DCF 2" xfId="1650" xr:uid="{04BC0B20-2CA2-495C-BE67-E14072C6448D}"/>
    <cellStyle name="_Table_base DCF 2 2" xfId="11306" xr:uid="{A41F9997-DA4E-4673-8B37-D052789F2BD2}"/>
    <cellStyle name="_Table_base DCF 2 2 2" xfId="12519" xr:uid="{DC990435-6896-4991-87C2-B029F2407F3C}"/>
    <cellStyle name="_Table_base DCF 2 2 3" xfId="12584" xr:uid="{11F2CE77-99BC-4F0C-A87E-7DEFD230CF72}"/>
    <cellStyle name="_Table_base DCF 2 3" xfId="10698" xr:uid="{4A93EF8E-6D55-4B90-BEAF-1E32B3C54ADB}"/>
    <cellStyle name="_Table_base DCF 2 3 2" xfId="12422" xr:uid="{EFB5859A-514C-4EAB-8078-B2A6B05BAC5E}"/>
    <cellStyle name="_Table_base DCF 2 3 3" xfId="12228" xr:uid="{C04CA9EB-69D5-46A1-801D-02CEFEA817F1}"/>
    <cellStyle name="_Table_base DCF 2 4" xfId="12321" xr:uid="{A11FE8C8-CE87-47B7-B2BB-D3CF07731F30}"/>
    <cellStyle name="_Table_base DCF 2 5" xfId="12451" xr:uid="{2BEB42DF-CAE7-47C3-8008-5102406051D0}"/>
    <cellStyle name="_Table_base DCF 3" xfId="11305" xr:uid="{50CC829A-390E-4A5E-8DC0-B85E384F87DA}"/>
    <cellStyle name="_Table_base DCF 3 2" xfId="12518" xr:uid="{7E7DFB78-9A77-48FF-8DDC-78731578A609}"/>
    <cellStyle name="_Table_base DCF 3 3" xfId="12583" xr:uid="{DA4989C5-651B-4AE0-A83A-4D1021AB2DB8}"/>
    <cellStyle name="_Table_base DCF 4" xfId="10697" xr:uid="{3CC65FC5-8212-4BDE-848A-3653D5E4E23F}"/>
    <cellStyle name="_Table_base DCF 4 2" xfId="12421" xr:uid="{BB98F8CB-159B-45C4-8248-407769F25A1A}"/>
    <cellStyle name="_Table_base DCF 4 3" xfId="12229" xr:uid="{B285D501-9884-4DEE-960B-83F723D7CF82}"/>
    <cellStyle name="_Table_base DCF 5" xfId="12320" xr:uid="{7BBB36A0-E341-4F73-99D8-927E518E4EF5}"/>
    <cellStyle name="_Table_base DCF 6" xfId="12446" xr:uid="{3E6245D7-5FC7-47A6-AB4C-95288C0ED7AB}"/>
    <cellStyle name="_Table_Beatles WACC Calculation" xfId="1651" xr:uid="{E20AC492-9B41-4CAB-9F45-309F997A765E}"/>
    <cellStyle name="_Table_Beatles WACC Calculation 2" xfId="1652" xr:uid="{83D96EAE-0456-4666-AF56-0E9AF3CAA332}"/>
    <cellStyle name="_Table_Beatles WACC Calculation 2 2" xfId="11308" xr:uid="{B8C62FCE-6366-429F-ACC5-CD54002DBD80}"/>
    <cellStyle name="_Table_Beatles WACC Calculation 2 2 2" xfId="12521" xr:uid="{E4394C1E-A57E-4241-A95C-7BC5BD3F76B4}"/>
    <cellStyle name="_Table_Beatles WACC Calculation 2 2 3" xfId="12586" xr:uid="{3D853C39-D88F-4823-A944-7D5F3FF737A5}"/>
    <cellStyle name="_Table_Beatles WACC Calculation 2 3" xfId="10700" xr:uid="{5BA940FA-9084-45A5-AF41-7F1D58648060}"/>
    <cellStyle name="_Table_Beatles WACC Calculation 2 3 2" xfId="12424" xr:uid="{6C1B7ABD-DBC5-480D-B908-849F242EBD16}"/>
    <cellStyle name="_Table_Beatles WACC Calculation 2 3 3" xfId="12226" xr:uid="{6FA3473B-7B1B-49A0-A6E6-680450B69830}"/>
    <cellStyle name="_Table_Beatles WACC Calculation 2 4" xfId="12323" xr:uid="{49179409-CBAA-4A73-8D17-25FEB60DF20C}"/>
    <cellStyle name="_Table_Beatles WACC Calculation 2 5" xfId="12449" xr:uid="{0E500952-6E40-47DC-A0C7-618A162898FC}"/>
    <cellStyle name="_Table_Beatles WACC Calculation 3" xfId="11307" xr:uid="{C59134B2-E5F2-412F-A423-82683337BCF9}"/>
    <cellStyle name="_Table_Beatles WACC Calculation 3 2" xfId="12520" xr:uid="{C1D852DE-93AE-492D-91F3-CF303DD1D1F7}"/>
    <cellStyle name="_Table_Beatles WACC Calculation 3 3" xfId="12585" xr:uid="{6195ADCF-5DE7-4EF5-B185-0AE3470806C4}"/>
    <cellStyle name="_Table_Beatles WACC Calculation 4" xfId="10699" xr:uid="{BEFC7CC4-6FCE-4278-9555-A32A89799D75}"/>
    <cellStyle name="_Table_Beatles WACC Calculation 4 2" xfId="12423" xr:uid="{9E07DB16-99E5-4673-A534-B1EFA8D1FEE5}"/>
    <cellStyle name="_Table_Beatles WACC Calculation 4 3" xfId="12227" xr:uid="{EE5399D5-6E68-4ECE-AB23-3CFD075FBD19}"/>
    <cellStyle name="_Table_Beatles WACC Calculation 5" xfId="12322" xr:uid="{6610C4A1-FF63-4960-9D08-82199E291DAD}"/>
    <cellStyle name="_Table_Beatles WACC Calculation 6" xfId="12351" xr:uid="{FCC34BD4-39B9-4AC8-9638-CFA5F555B79C}"/>
    <cellStyle name="_Table_Beatles WACC Calculation_Bangu - Estimativa de tributação - Base Orçamento 28 01 08 (2)" xfId="1653" xr:uid="{A68766EC-9341-4097-A485-027AAAF25445}"/>
    <cellStyle name="_Table_Beatles WACC Calculation_Bangu - Estimativa de tributação - Base Orçamento 28 01 08 (2) 2" xfId="11309" xr:uid="{C442A802-4287-4DAB-BB49-906C73059AC6}"/>
    <cellStyle name="_Table_Beatles WACC Calculation_Bangu - Estimativa de tributação - Base Orçamento 28 01 08 (2) 2 2" xfId="12522" xr:uid="{3FF0F72F-6748-4D2D-90A6-DCD1D79F16EA}"/>
    <cellStyle name="_Table_Beatles WACC Calculation_Bangu - Estimativa de tributação - Base Orçamento 28 01 08 (2) 2 3" xfId="12587" xr:uid="{0208834C-8D0E-454D-8300-4E75371096C5}"/>
    <cellStyle name="_Table_Beatles WACC Calculation_Bangu - Estimativa de tributação - Base Orçamento 28 01 08 (2) 3" xfId="10701" xr:uid="{0C6FCAE0-5615-45D0-8395-3145639B357D}"/>
    <cellStyle name="_Table_Beatles WACC Calculation_Bangu - Estimativa de tributação - Base Orçamento 28 01 08 (2) 3 2" xfId="12425" xr:uid="{E5E8A3C9-78D2-41AD-97F2-9EA51634D834}"/>
    <cellStyle name="_Table_Beatles WACC Calculation_Bangu - Estimativa de tributação - Base Orçamento 28 01 08 (2) 3 3" xfId="12225" xr:uid="{BF0D230E-655E-4681-A845-F0349FC759E9}"/>
    <cellStyle name="_Table_Beatles WACC Calculation_Bangu - Estimativa de tributação - Base Orçamento 28 01 08 (2) 4" xfId="12324" xr:uid="{A3D95E44-2691-48B7-A77C-8DD984125996}"/>
    <cellStyle name="_Table_Beatles WACC Calculation_Bangu - Estimativa de tributação - Base Orçamento 28 01 08 (2) 5" xfId="12450" xr:uid="{17D27D29-4015-48CB-A7DD-F723075333C9}"/>
    <cellStyle name="_Table_Beatles WACC Calculation_Bangu Revisão Financiamentos" xfId="1654" xr:uid="{45EC9A00-75BD-4B40-94B6-5FE804DAD2F5}"/>
    <cellStyle name="_Table_Beatles WACC Calculation_Bangu Revisão Financiamentos 2" xfId="11310" xr:uid="{C2BDCF4C-44AE-4F1D-B017-7D25402DF7FE}"/>
    <cellStyle name="_Table_Beatles WACC Calculation_Bangu Revisão Financiamentos 2 2" xfId="12523" xr:uid="{E3B287DB-333B-494E-938D-C6015EC6F308}"/>
    <cellStyle name="_Table_Beatles WACC Calculation_Bangu Revisão Financiamentos 2 3" xfId="12588" xr:uid="{E4FF3756-E33C-4ED3-B65B-8D1CBB23FE16}"/>
    <cellStyle name="_Table_Beatles WACC Calculation_Bangu Revisão Financiamentos 3" xfId="10702" xr:uid="{30903C7F-CD3D-4E94-A467-B711FC1510E0}"/>
    <cellStyle name="_Table_Beatles WACC Calculation_Bangu Revisão Financiamentos 3 2" xfId="12426" xr:uid="{2FE87210-02B7-421F-858C-A36A41DD08C4}"/>
    <cellStyle name="_Table_Beatles WACC Calculation_Bangu Revisão Financiamentos 3 3" xfId="12224" xr:uid="{F17F40CE-B168-44B2-A075-9EA3F670F533}"/>
    <cellStyle name="_Table_Beatles WACC Calculation_Bangu Revisão Financiamentos 4" xfId="12325" xr:uid="{96A3D439-20ED-4E36-AE7D-17B1B0BDE027}"/>
    <cellStyle name="_Table_Beatles WACC Calculation_Bangu Revisão Financiamentos 5" xfId="12350" xr:uid="{3126D73E-D882-488A-B6BE-3FC2ED263800}"/>
    <cellStyle name="_Table_Corporate Model_base case" xfId="1655" xr:uid="{CB7C9D4E-1017-4B09-B20F-E4F1AF2DD7FA}"/>
    <cellStyle name="_Table_Corporate Model_base case 2" xfId="1656" xr:uid="{5D555F26-83E1-4635-8FD1-9B4CEB9B73A5}"/>
    <cellStyle name="_Table_Corporate Model_base case 2 2" xfId="11312" xr:uid="{EF00BD1A-E7EA-401F-8C71-D8DC0671141C}"/>
    <cellStyle name="_Table_Corporate Model_base case 2 2 2" xfId="12525" xr:uid="{BCC5CC4C-C961-4BA4-8C85-6F2E1B4898E2}"/>
    <cellStyle name="_Table_Corporate Model_base case 2 2 3" xfId="12590" xr:uid="{19FD7D77-866F-4D2A-BE42-BBBD3733BF7C}"/>
    <cellStyle name="_Table_Corporate Model_base case 2 3" xfId="10704" xr:uid="{A63D94B7-5E7F-46D9-AD63-C655CDB5F375}"/>
    <cellStyle name="_Table_Corporate Model_base case 2 3 2" xfId="12428" xr:uid="{2C7A03FC-A2A2-4282-BD2A-3494EAED87F4}"/>
    <cellStyle name="_Table_Corporate Model_base case 2 3 3" xfId="12222" xr:uid="{021AFD42-3794-498D-94E2-EB9D9672663D}"/>
    <cellStyle name="_Table_Corporate Model_base case 2 4" xfId="12327" xr:uid="{AF526A31-A746-4B12-9DBA-2250526B273C}"/>
    <cellStyle name="_Table_Corporate Model_base case 2 5" xfId="12447" xr:uid="{433B669C-E240-4814-A6B9-754FD9FE0BF5}"/>
    <cellStyle name="_Table_Corporate Model_base case 3" xfId="11311" xr:uid="{0581D9FA-2D9E-4EB6-BD85-42B7531B75E5}"/>
    <cellStyle name="_Table_Corporate Model_base case 3 2" xfId="12524" xr:uid="{4B8D5D99-343F-41B9-8824-7AB3CCA8F652}"/>
    <cellStyle name="_Table_Corporate Model_base case 3 3" xfId="12589" xr:uid="{F236FDB6-FD27-4C0E-B474-421E2CAD9702}"/>
    <cellStyle name="_Table_Corporate Model_base case 4" xfId="10703" xr:uid="{3F0DA887-7F90-4A72-8974-BE5C8C326347}"/>
    <cellStyle name="_Table_Corporate Model_base case 4 2" xfId="12427" xr:uid="{19A50990-973A-438B-B0C4-7D35546F9F06}"/>
    <cellStyle name="_Table_Corporate Model_base case 4 3" xfId="12223" xr:uid="{E695DE67-B02F-42F5-A01B-BCD6DDC807C7}"/>
    <cellStyle name="_Table_Corporate Model_base case 5" xfId="12326" xr:uid="{BD12C121-20B1-4EDC-A389-D08BB3AC0079}"/>
    <cellStyle name="_Table_Corporate Model_base case 6" xfId="12349" xr:uid="{1F3FCDEA-D64E-4D15-B529-430E3C04D0B3}"/>
    <cellStyle name="_Table_Current Malls" xfId="1657" xr:uid="{7E19FA62-90D8-4FD1-B0AC-54ABA5BE643B}"/>
    <cellStyle name="_Table_Current Malls 2" xfId="1658" xr:uid="{21D6D18C-EF8C-4511-B0EA-8DA1CDF913A1}"/>
    <cellStyle name="_Table_Current Malls 2 2" xfId="11314" xr:uid="{09735002-6B68-4585-BC8D-75A0D290FF4E}"/>
    <cellStyle name="_Table_Current Malls 2 2 2" xfId="12527" xr:uid="{863BE2C5-1170-4F31-9F0F-09B0138C16A7}"/>
    <cellStyle name="_Table_Current Malls 2 2 3" xfId="12592" xr:uid="{E7E6B405-1350-41D3-B9DE-405FDFBC2030}"/>
    <cellStyle name="_Table_Current Malls 2 3" xfId="10706" xr:uid="{85515DEB-2A18-4247-954F-AF545096AAC9}"/>
    <cellStyle name="_Table_Current Malls 2 3 2" xfId="12430" xr:uid="{DDF3BDE7-2A9A-4D12-B802-8A39C8CAB04C}"/>
    <cellStyle name="_Table_Current Malls 2 3 3" xfId="12220" xr:uid="{7454388C-4636-4595-95A1-DCF1E641F003}"/>
    <cellStyle name="_Table_Current Malls 2 4" xfId="12329" xr:uid="{F9ACE2F3-CB9C-46A4-A505-6D25B1F329B2}"/>
    <cellStyle name="_Table_Current Malls 2 5" xfId="12348" xr:uid="{214E9EC5-300E-4C3C-B08F-49D6432063AF}"/>
    <cellStyle name="_Table_Current Malls 3" xfId="11313" xr:uid="{0E546BE9-C42C-4A30-B23D-A73A59BE9EFB}"/>
    <cellStyle name="_Table_Current Malls 3 2" xfId="12526" xr:uid="{08A97E2E-675E-4D74-A399-BD229CD2FCC2}"/>
    <cellStyle name="_Table_Current Malls 3 3" xfId="12591" xr:uid="{390E8DF7-3661-4144-9F96-DAC34D8228C8}"/>
    <cellStyle name="_Table_Current Malls 4" xfId="10705" xr:uid="{3A361766-639C-4340-8B56-1E6EA1BEADF7}"/>
    <cellStyle name="_Table_Current Malls 4 2" xfId="12429" xr:uid="{C8F1A13E-8C5E-4483-B218-187024271DAC}"/>
    <cellStyle name="_Table_Current Malls 4 3" xfId="12221" xr:uid="{791ED11C-296A-4A67-99F8-B18FFE2D0323}"/>
    <cellStyle name="_Table_Current Malls 5" xfId="12328" xr:uid="{B831EC80-8F60-4EB2-B44E-C44ACC2B7801}"/>
    <cellStyle name="_Table_Current Malls 6" xfId="12448" xr:uid="{7C07BCAF-D334-4A4F-8177-D13B5053AD55}"/>
    <cellStyle name="_Table_Financiamentos Aliansce2" xfId="1659" xr:uid="{1D583514-F693-4A4C-99B1-55769C7339EB}"/>
    <cellStyle name="_Table_Financiamentos Aliansce2 2" xfId="11315" xr:uid="{DA381ED8-8603-4C75-9609-92597453050F}"/>
    <cellStyle name="_Table_Financiamentos Aliansce2 2 2" xfId="12528" xr:uid="{A3C56684-7D8D-488A-AAE4-97EE8DDE7AA3}"/>
    <cellStyle name="_Table_Financiamentos Aliansce2 2 3" xfId="12593" xr:uid="{99D97EE7-F782-4F93-91EE-31724E666385}"/>
    <cellStyle name="_Table_Financiamentos Aliansce2 3" xfId="10707" xr:uid="{5C7F5AE9-C8C7-42F6-B233-5D5F1C65E5C1}"/>
    <cellStyle name="_Table_Financiamentos Aliansce2 3 2" xfId="12431" xr:uid="{ADB61E05-306C-4210-B8DE-1A13E15F07C3}"/>
    <cellStyle name="_Table_Financiamentos Aliansce2 3 3" xfId="12219" xr:uid="{35FBD73C-3FB0-4043-93E5-1E7C99C8AA52}"/>
    <cellStyle name="_Table_Financiamentos Aliansce2 4" xfId="12330" xr:uid="{EE4B54F3-252E-4F0B-9CE6-519AB6BD7D72}"/>
    <cellStyle name="_Table_Financiamentos Aliansce2 5" xfId="12347" xr:uid="{64C9E086-0524-4C7C-A8C3-0E5248981420}"/>
    <cellStyle name="_Table_Financiamentos Aliansce3" xfId="1660" xr:uid="{85B86CFB-9552-4B79-8189-FF93C25D868D}"/>
    <cellStyle name="_Table_Financiamentos Aliansce3 2" xfId="11316" xr:uid="{CEE18ED1-3EC1-4E1C-BDA2-CA32BF3F5C82}"/>
    <cellStyle name="_Table_Financiamentos Aliansce3 2 2" xfId="12529" xr:uid="{66D5AC13-8236-42EC-944A-679338580ED5}"/>
    <cellStyle name="_Table_Financiamentos Aliansce3 2 3" xfId="12594" xr:uid="{25C1D3B2-9F78-4019-BFAA-3B1AC431DAEA}"/>
    <cellStyle name="_Table_Financiamentos Aliansce3 3" xfId="10708" xr:uid="{9610EFFF-EED6-49D9-9585-58A7AEC4B10E}"/>
    <cellStyle name="_Table_Financiamentos Aliansce3 3 2" xfId="12432" xr:uid="{40902BF6-3F56-4276-A49C-A6D388BB9D66}"/>
    <cellStyle name="_Table_Financiamentos Aliansce3 3 3" xfId="12218" xr:uid="{8CABDB28-7800-410E-BF96-67254F683F06}"/>
    <cellStyle name="_Table_Financiamentos Aliansce3 4" xfId="12331" xr:uid="{2AB03130-2D0F-4AB8-8CBD-9F2E29B5C219}"/>
    <cellStyle name="_Table_Financiamentos Aliansce3 5" xfId="12346" xr:uid="{140AA8A4-BCD4-4C1B-A74D-80575F72B04F}"/>
    <cellStyle name="_Table_Modelo BRMalls_Carraz" xfId="1661" xr:uid="{B7A47F89-3D50-44C7-A558-8EE8EAB38F95}"/>
    <cellStyle name="_Table_Modelo BRMalls_Carraz 2" xfId="1662" xr:uid="{5288CAE2-DEB3-4DA6-A9B6-2551B2CA37C1}"/>
    <cellStyle name="_Table_Modelo BRMalls_Carraz 2 2" xfId="11318" xr:uid="{D870170F-07A4-4397-9343-C77A1C86797E}"/>
    <cellStyle name="_Table_Modelo BRMalls_Carraz 2 2 2" xfId="12531" xr:uid="{F50EC54D-1B2D-4F27-AA34-9F92F6B61692}"/>
    <cellStyle name="_Table_Modelo BRMalls_Carraz 2 2 3" xfId="12596" xr:uid="{88E21427-50C5-4EF7-B49A-8285678E5BD0}"/>
    <cellStyle name="_Table_Modelo BRMalls_Carraz 2 3" xfId="10710" xr:uid="{82609033-4EA2-42EA-AC49-73E455AB0AA8}"/>
    <cellStyle name="_Table_Modelo BRMalls_Carraz 2 3 2" xfId="12434" xr:uid="{94C061B1-254F-4723-85E0-F035476613ED}"/>
    <cellStyle name="_Table_Modelo BRMalls_Carraz 2 3 3" xfId="12216" xr:uid="{DE7E9F30-65D5-4627-A47B-7DE689DB1005}"/>
    <cellStyle name="_Table_Modelo BRMalls_Carraz 2 4" xfId="12333" xr:uid="{50E9AF7D-BA37-49AE-847D-8969776EC704}"/>
    <cellStyle name="_Table_Modelo BRMalls_Carraz 2 5" xfId="12344" xr:uid="{B23F6A84-F036-473F-B7A8-61B4EF63B49C}"/>
    <cellStyle name="_Table_Modelo BRMalls_Carraz 3" xfId="11317" xr:uid="{EF8DFE07-4A52-4EEF-A0A1-313853FBA475}"/>
    <cellStyle name="_Table_Modelo BRMalls_Carraz 3 2" xfId="12530" xr:uid="{210BF0E6-19B7-43DB-933A-A54AD7219F33}"/>
    <cellStyle name="_Table_Modelo BRMalls_Carraz 3 3" xfId="12595" xr:uid="{434AC30F-9B44-49E9-B159-A43CF4ABAAD9}"/>
    <cellStyle name="_Table_Modelo BRMalls_Carraz 4" xfId="10709" xr:uid="{F4E38C9F-D7C0-4920-AA19-1C62C1CEEFEF}"/>
    <cellStyle name="_Table_Modelo BRMalls_Carraz 4 2" xfId="12433" xr:uid="{FAAEF190-0326-4323-835D-F55426E46DFF}"/>
    <cellStyle name="_Table_Modelo BRMalls_Carraz 4 3" xfId="12217" xr:uid="{818CDDA7-60F3-423D-B1B4-332B2699386C}"/>
    <cellStyle name="_Table_Modelo BRMalls_Carraz 5" xfId="12332" xr:uid="{AA9FBADB-5CA6-43EA-B704-D53042D758C1}"/>
    <cellStyle name="_Table_Modelo BRMalls_Carraz 6" xfId="12345" xr:uid="{C47E482B-7FC1-48A7-A383-70E98570F5CF}"/>
    <cellStyle name="_Table_Modelo em construçào_FINANCIALS thiago" xfId="1663" xr:uid="{8E2801F5-7D8C-40CF-A7A8-B06455D4A6EA}"/>
    <cellStyle name="_Table_Modelo em construçào_FINANCIALS thiago 2" xfId="1664" xr:uid="{41A9EBDA-4A79-4154-BB40-AC7164A3CB75}"/>
    <cellStyle name="_Table_Modelo em construçào_FINANCIALS thiago 2 2" xfId="11320" xr:uid="{7939FC8C-B8FD-4F3B-8B9D-05A6CDF7C364}"/>
    <cellStyle name="_Table_Modelo em construçào_FINANCIALS thiago 2 2 2" xfId="12533" xr:uid="{1182185C-CACD-4AC3-BCEE-2A74E0F7439D}"/>
    <cellStyle name="_Table_Modelo em construçào_FINANCIALS thiago 2 2 3" xfId="12598" xr:uid="{A3EF4D9E-6300-46DC-BF27-E4D61C957FE6}"/>
    <cellStyle name="_Table_Modelo em construçào_FINANCIALS thiago 2 3" xfId="10712" xr:uid="{406EF5E5-3688-4622-A787-628523CEB9A2}"/>
    <cellStyle name="_Table_Modelo em construçào_FINANCIALS thiago 2 3 2" xfId="12436" xr:uid="{E1B90F7D-29F5-4D35-B80E-FD647352A464}"/>
    <cellStyle name="_Table_Modelo em construçào_FINANCIALS thiago 2 3 3" xfId="12214" xr:uid="{3DCB9F0B-54A1-4EB5-AD43-ECFB014C1D5E}"/>
    <cellStyle name="_Table_Modelo em construçào_FINANCIALS thiago 2 4" xfId="12335" xr:uid="{B0A7145C-57DE-4EED-9856-9A3A538C1063}"/>
    <cellStyle name="_Table_Modelo em construçào_FINANCIALS thiago 2 5" xfId="12444" xr:uid="{177B8524-ECD4-4140-8984-509A15F1176B}"/>
    <cellStyle name="_Table_Modelo em construçào_FINANCIALS thiago 3" xfId="11319" xr:uid="{7393DCCC-085B-42F6-BDB2-764B35C2AA29}"/>
    <cellStyle name="_Table_Modelo em construçào_FINANCIALS thiago 3 2" xfId="12532" xr:uid="{678DFEC0-A358-45A9-8AE6-30D98E59A811}"/>
    <cellStyle name="_Table_Modelo em construçào_FINANCIALS thiago 3 3" xfId="12597" xr:uid="{1CB702A1-8CB7-4067-AF2B-BDE4D58C9F8F}"/>
    <cellStyle name="_Table_Modelo em construçào_FINANCIALS thiago 4" xfId="10711" xr:uid="{CC424A0C-0FF6-4C00-9821-65D2EA8B8486}"/>
    <cellStyle name="_Table_Modelo em construçào_FINANCIALS thiago 4 2" xfId="12435" xr:uid="{CED3253B-313D-45FA-AEF1-208033CCACCE}"/>
    <cellStyle name="_Table_Modelo em construçào_FINANCIALS thiago 4 3" xfId="12215" xr:uid="{6D9633FA-CC92-441B-A05E-452A0A22869E}"/>
    <cellStyle name="_Table_Modelo em construçào_FINANCIALS thiago 5" xfId="12334" xr:uid="{7F512C7D-6969-4A75-8C20-1F2EBECE19A9}"/>
    <cellStyle name="_Table_Modelo em construçào_FINANCIALS thiago 6" xfId="12441" xr:uid="{B9DBABB3-83F7-40AB-A9A7-8E789B731889}"/>
    <cellStyle name="_Table_Orc SCGR" xfId="1665" xr:uid="{835ECD80-8E6E-4AE0-A058-1A9E79D45168}"/>
    <cellStyle name="_Table_Orc SCGR 2" xfId="11321" xr:uid="{E05DE05C-FABB-4E91-8060-DC0F04079DF9}"/>
    <cellStyle name="_Table_Orc SCGR 2 2" xfId="12534" xr:uid="{42FA761D-BCDF-46A9-B6D0-6D433EBB62F4}"/>
    <cellStyle name="_Table_Orc SCGR 2 3" xfId="12599" xr:uid="{C320EB55-E77E-4946-9AA1-40F0BAFA3744}"/>
    <cellStyle name="_Table_Orc SCGR 3" xfId="10713" xr:uid="{23B0E580-F025-4424-BCB6-07D8A99F962E}"/>
    <cellStyle name="_Table_Orc SCGR 3 2" xfId="12437" xr:uid="{348E3A60-17D0-4A5C-BE39-3A06F3658F66}"/>
    <cellStyle name="_Table_Orc SCGR 3 3" xfId="12213" xr:uid="{E5322DC7-70B6-4400-9C02-7AB188B54425}"/>
    <cellStyle name="_Table_Orc SCGR 4" xfId="12336" xr:uid="{CB67C2B9-8B4A-4380-A5AD-E5E82228CF93}"/>
    <cellStyle name="_Table_Orc SCGR 5" xfId="12343" xr:uid="{556FBF22-E462-4789-BE82-FC3669D93606}"/>
    <cellStyle name="_Table_Orçamento 2009_Cash  Funding" xfId="1666" xr:uid="{8CDC9370-DFEF-49E1-AD8B-034C09281E50}"/>
    <cellStyle name="_Table_Orçamento 2009_Cash  Funding 2" xfId="1667" xr:uid="{FA59AC66-BB97-4A5E-9A35-A909746E76C0}"/>
    <cellStyle name="_Table_Orçamento 2009_Cash  Funding 2 2" xfId="11323" xr:uid="{31374595-6C5F-4068-BB61-F583812C5E64}"/>
    <cellStyle name="_Table_Orçamento 2009_Cash  Funding 2 2 2" xfId="12536" xr:uid="{152085F1-C6CF-4898-9CB7-27B29DD41B07}"/>
    <cellStyle name="_Table_Orçamento 2009_Cash  Funding 2 2 3" xfId="12601" xr:uid="{3D4DDB0B-D937-41AA-8825-7B5BAE0557F9}"/>
    <cellStyle name="_Table_Orçamento 2009_Cash  Funding 2 3" xfId="10715" xr:uid="{963077DA-4B9F-4EC7-B985-0AA8FA770BAD}"/>
    <cellStyle name="_Table_Orçamento 2009_Cash  Funding 2 3 2" xfId="12439" xr:uid="{35FF7650-8832-4170-9F94-FF35A4E72775}"/>
    <cellStyle name="_Table_Orçamento 2009_Cash  Funding 2 3 3" xfId="12211" xr:uid="{F940E6CA-1500-4C1B-90B7-1E9FCE42AB74}"/>
    <cellStyle name="_Table_Orçamento 2009_Cash  Funding 2 4" xfId="12338" xr:uid="{8D16379A-B800-4270-93FA-49010CE58CDE}"/>
    <cellStyle name="_Table_Orçamento 2009_Cash  Funding 2 5" xfId="12443" xr:uid="{2CEFBE3E-8FDC-4C62-84EC-B42E9B371699}"/>
    <cellStyle name="_Table_Orçamento 2009_Cash  Funding 3" xfId="11322" xr:uid="{3E96E66D-D3DD-4DB7-8339-4B8DAD03CC42}"/>
    <cellStyle name="_Table_Orçamento 2009_Cash  Funding 3 2" xfId="12535" xr:uid="{A9FFF899-B354-4421-BFCC-816EAD479A4A}"/>
    <cellStyle name="_Table_Orçamento 2009_Cash  Funding 3 3" xfId="12600" xr:uid="{106FAAA4-13D3-4371-97AB-9D0263378213}"/>
    <cellStyle name="_Table_Orçamento 2009_Cash  Funding 4" xfId="10714" xr:uid="{6C778D96-FD2C-4AFF-9530-10BB1B1DE70D}"/>
    <cellStyle name="_Table_Orçamento 2009_Cash  Funding 4 2" xfId="12438" xr:uid="{83C79D13-AF4A-46F7-8FC6-4C8840E1A5C9}"/>
    <cellStyle name="_Table_Orçamento 2009_Cash  Funding 4 3" xfId="12212" xr:uid="{E53FD8B8-113C-4D82-8DC1-6BDD15BD02F7}"/>
    <cellStyle name="_Table_Orçamento 2009_Cash  Funding 5" xfId="12337" xr:uid="{E9BD7DFF-77CD-46D4-89E8-A72D52AB32AA}"/>
    <cellStyle name="_Table_Orçamento 2009_Cash  Funding 6" xfId="12442" xr:uid="{4FE8FDC8-A904-42F6-8FBA-526BA246C9E2}"/>
    <cellStyle name="_TableHead" xfId="1668" xr:uid="{B886005D-5969-4D70-B177-0899DA21D1E0}"/>
    <cellStyle name="_TableHead_01 AVP_ Project Infinitum" xfId="1669" xr:uid="{449F48AA-7901-4DD2-8BA0-A4D91E427370}"/>
    <cellStyle name="_TableHead_01 AVP_ Project Infinitum 2" xfId="1670" xr:uid="{19B369F0-AB9A-4280-B88C-B359E085EFEF}"/>
    <cellStyle name="_TableHead_01 AVP_ Project Infinitum 3" xfId="1671" xr:uid="{B76D0CBC-9241-4698-9F7A-E91DDE9BBC9E}"/>
    <cellStyle name="_TableHead_01 AVP_ Project Infinitum 4" xfId="1672" xr:uid="{50E942B9-F29F-4C93-8701-F1E7F9A09E24}"/>
    <cellStyle name="_TableHead_01 AVP_ Project Infinitum_Bangu - Estimativa de tributação - Base Orçamento 28 01 08 (2)" xfId="1673" xr:uid="{745F6489-C6D4-4F38-89B8-850835F943EC}"/>
    <cellStyle name="_TableHead_01 AVP_ Project Infinitum_Bangu Revisão Financiamentos" xfId="1674" xr:uid="{07F234BB-4AC5-47CB-BCE0-9F9084B9AB1C}"/>
    <cellStyle name="_TableHead_01 AVP_ Project Infinitum_Orc SCGR" xfId="1675" xr:uid="{73FA05C3-FD30-49D9-924D-302C93A4E3D9}"/>
    <cellStyle name="_TableHead_02 TMX Brazil Management Projections_R$" xfId="1676" xr:uid="{D9148C83-EC5F-46C4-8C35-13F22CD703B3}"/>
    <cellStyle name="_TableHead_02 TMX Brazil Management Projections_R$ 2" xfId="1677" xr:uid="{4E102342-3D2B-4FDA-A65D-9E1E2BFE6FCC}"/>
    <cellStyle name="_TableHead_02 TMX Brazil Management Projections_R$ 3" xfId="1678" xr:uid="{FBAF0607-808A-4EBD-BD3A-D270C491C8DC}"/>
    <cellStyle name="_TableHead_02 TMX Brazil Management Projections_R$ 4" xfId="1679" xr:uid="{6CE1BEA0-2CB8-43A2-85E7-C2221E2AFD24}"/>
    <cellStyle name="_TableHead_02 TMX Brazil Management Projections_R$_Bangu - Estimativa de tributação - Base Orçamento 28 01 08 (2)" xfId="1680" xr:uid="{01CB2880-1371-4F0D-9DC3-2CDE5B7AE61F}"/>
    <cellStyle name="_TableHead_02 TMX Brazil Management Projections_R$_Bangu Revisão Financiamentos" xfId="1681" xr:uid="{3E37ED1F-1538-43DF-B2E4-10153831705C}"/>
    <cellStyle name="_TableHead_02 TMX Brazil Management Projections_R$_Orc SCGR" xfId="1682" xr:uid="{264B41EF-4336-4271-8DBD-F1097A291E86}"/>
    <cellStyle name="_TableHead_02 WACC" xfId="1683" xr:uid="{4D32F1B1-C341-4EAA-B853-BE7F19D1D877}"/>
    <cellStyle name="_TableHead_02 WACC 2" xfId="1684" xr:uid="{0259D7A4-A0D3-4D34-9952-5DFA96DC995C}"/>
    <cellStyle name="_TableHead_02 WACC 3" xfId="1685" xr:uid="{0EFA2A1C-FCB3-4A65-8DFE-588BFFB1DCEC}"/>
    <cellStyle name="_TableHead_02 WACC 4" xfId="1686" xr:uid="{11F348AC-DC27-494D-8EA7-96DBDF3DAA63}"/>
    <cellStyle name="_TableHead_02 WACC_Bangu - Estimativa de tributação - Base Orçamento 28 01 08 (2)" xfId="1687" xr:uid="{1BFB9EC2-1D1B-49E6-81EE-30F16C83E923}"/>
    <cellStyle name="_TableHead_02 WACC_Bangu Revisão Financiamentos" xfId="1688" xr:uid="{6B21E881-6A93-43C3-9155-A07995FB4999}"/>
    <cellStyle name="_TableHead_02 WACC_Orc SCGR" xfId="1689" xr:uid="{6147CD49-75F9-4B09-8CDE-B20224F7E00D}"/>
    <cellStyle name="_TableHead_05 WACC" xfId="1690" xr:uid="{F1BAD95D-E629-4CA6-91B6-53AD269C8307}"/>
    <cellStyle name="_TableHead_05 WACC 2" xfId="1691" xr:uid="{1EBB3812-488A-4AAF-9CD9-25BA85EF8A80}"/>
    <cellStyle name="_TableHead_05 WACC 3" xfId="1692" xr:uid="{A563C0C6-2D05-44D7-93B7-98DB752C1246}"/>
    <cellStyle name="_TableHead_05 WACC 4" xfId="1693" xr:uid="{79688214-5854-4878-A294-5A52679F9D5F}"/>
    <cellStyle name="_TableHead_05 WACC_Bangu - Estimativa de tributação - Base Orçamento 28 01 08 (2)" xfId="1694" xr:uid="{6F543039-C167-4678-9EFA-D82EDD89F2B8}"/>
    <cellStyle name="_TableHead_05 WACC_Bangu Revisão Financiamentos" xfId="1695" xr:uid="{965F5BE7-B970-4C93-AEDB-A46F6A449F38}"/>
    <cellStyle name="_TableHead_05 WACC_Orc SCGR" xfId="1696" xr:uid="{956EBAD0-5C96-4463-8F6A-C28DA58BA187}"/>
    <cellStyle name="_TableHead_10 yr UST data" xfId="1697" xr:uid="{14E83FE5-A1DB-4B8F-A072-287CA5A278F3}"/>
    <cellStyle name="_TableHead_10 yr UST data_base DCF" xfId="1698" xr:uid="{844D1E1F-076D-4F43-B43B-ED9B3B1749E9}"/>
    <cellStyle name="_TableHead_10 yr UST data_Corporate Model_base case" xfId="1699" xr:uid="{CA5BD9F6-81FE-4641-99B2-0882847373F4}"/>
    <cellStyle name="_TableHead_10 yr UST data_Current Malls" xfId="1700" xr:uid="{BDB2E57E-7602-450D-8E27-D1BD66AD020C}"/>
    <cellStyle name="_TableHead_10 yr UST data_Financiamentos Aliansce2" xfId="1701" xr:uid="{372B6F46-8C87-4BA2-9D37-C900EDEBBEEA}"/>
    <cellStyle name="_TableHead_10 yr UST data_Financiamentos Aliansce3" xfId="1702" xr:uid="{9136F0A5-169E-4811-B9B5-1445C6EBD9A8}"/>
    <cellStyle name="_TableHead_10 yr UST data_Modelo BRMalls_Carraz" xfId="1703" xr:uid="{8AFA3B04-C4CB-4799-938F-CC264366B220}"/>
    <cellStyle name="_TableHead_10 yr UST data_Modelo em construçào_FINANCIALS thiago" xfId="1704" xr:uid="{9BDCA4CB-679D-4083-98C4-A39A95810B2A}"/>
    <cellStyle name="_TableHead_10 yr UST data_Orçamento 2009_Cash  Funding" xfId="1705" xr:uid="{2F345E70-F07F-4D5D-A81C-768141C5AA81}"/>
    <cellStyle name="_TableHead_AVP_ NewCo" xfId="1706" xr:uid="{0AE78FD2-DC3A-408B-82B8-7C87560A48C2}"/>
    <cellStyle name="_TableHead_AVP_ NewCo 2" xfId="1707" xr:uid="{A9F5B367-E03E-4D92-9337-3EEF073FDFCA}"/>
    <cellStyle name="_TableHead_AVP_ NewCo 3" xfId="1708" xr:uid="{C71E12E6-1175-4322-BB29-615AD2E0E168}"/>
    <cellStyle name="_TableHead_AVP_ NewCo 4" xfId="1709" xr:uid="{26BFC4AF-F0BE-415C-B803-066A344C0169}"/>
    <cellStyle name="_TableHead_AVP_ NewCo_Bangu - Estimativa de tributação - Base Orçamento 28 01 08 (2)" xfId="1710" xr:uid="{14052AEC-48D9-4B2B-BB82-5CD76180B03D}"/>
    <cellStyle name="_TableHead_AVP_ NewCo_Bangu Revisão Financiamentos" xfId="1711" xr:uid="{E0601964-8ADC-4526-A0CA-B0BF0F90B612}"/>
    <cellStyle name="_TableHead_AVP_ NewCo_Orc SCGR" xfId="1712" xr:uid="{7928355C-F503-47FE-BDE6-8D195F80EAE5}"/>
    <cellStyle name="_TableHead_base DCF" xfId="1713" xr:uid="{C9271104-0CBB-4D1B-A10E-E86FBD5B4FD0}"/>
    <cellStyle name="_TableHead_Beatles WACC Calculation" xfId="1714" xr:uid="{9293AC53-0DF8-45D6-B1DC-F27C160D0494}"/>
    <cellStyle name="_TableHead_Beatles WACC Calculation 2" xfId="1715" xr:uid="{318DA08C-B39F-4E44-8955-1EEF60551D42}"/>
    <cellStyle name="_TableHead_Beatles WACC Calculation 3" xfId="1716" xr:uid="{C90D0DDB-D78F-49C5-B030-66105DC2A01A}"/>
    <cellStyle name="_TableHead_Beatles WACC Calculation 4" xfId="1717" xr:uid="{3D8599CE-3D0E-4D8F-B58B-6655C0F364B3}"/>
    <cellStyle name="_TableHead_Beatles WACC Calculation_Bangu - Estimativa de tributação - Base Orçamento 28 01 08 (2)" xfId="1718" xr:uid="{40F2CDF2-A7A7-4069-97EB-B0D2E537A570}"/>
    <cellStyle name="_TableHead_Beatles WACC Calculation_Bangu Revisão Financiamentos" xfId="1719" xr:uid="{E4318E18-D1AB-4D7D-A416-4AB55B18AE64}"/>
    <cellStyle name="_TableHead_Beatles WACC Calculation_Orc SCGR" xfId="1720" xr:uid="{C8C11DA8-F42D-4288-81C6-D76BBC3FD975}"/>
    <cellStyle name="_TableHead_Corporate Model_base case" xfId="1721" xr:uid="{517BDFCC-8C6D-4F5B-8A20-D87552E0E154}"/>
    <cellStyle name="_TableHead_Current Malls" xfId="1722" xr:uid="{BBFFCDAE-7144-4A24-88DE-6F45A0AF02CD}"/>
    <cellStyle name="_TableHead_Financiamentos Aliansce2" xfId="1723" xr:uid="{BB583E27-0076-4233-9168-B8136C20226B}"/>
    <cellStyle name="_TableHead_Financiamentos Aliansce3" xfId="1724" xr:uid="{E466C928-3E3C-4188-AE5E-A0353318D410}"/>
    <cellStyle name="_TableHead_KIARA Valuation Model" xfId="1725" xr:uid="{B0EE54AE-936F-4ABA-937E-344B29DFF5FB}"/>
    <cellStyle name="_TableHead_KIARA Valuation Model 2" xfId="1726" xr:uid="{1C4C3771-885C-4BD4-9653-051A274C9AAF}"/>
    <cellStyle name="_TableHead_KIARA Valuation Model 3" xfId="1727" xr:uid="{26122697-B197-4258-8FDD-D05AA9767F4F}"/>
    <cellStyle name="_TableHead_KIARA Valuation Model 4" xfId="1728" xr:uid="{D8F6DCCC-D4F7-48BE-93FA-1A1E2F099DC6}"/>
    <cellStyle name="_TableHead_KIARA Valuation Model_Bangu - Estimativa de tributação - Base Orçamento 28 01 08 (2)" xfId="1729" xr:uid="{7E98601A-05E5-4FAE-9F01-E8CAA7C935FC}"/>
    <cellStyle name="_TableHead_KIARA Valuation Model_Bangu Revisão Financiamentos" xfId="1730" xr:uid="{F1641AEF-40EE-4D58-913B-0219042B1681}"/>
    <cellStyle name="_TableHead_KIARA Valuation Model_Orc SCGR" xfId="1731" xr:uid="{E45F30CA-64EF-49A4-A943-B87DA16DBF19}"/>
    <cellStyle name="_TableHead_Modelo BRMalls_Carraz" xfId="1732" xr:uid="{060AD1B9-5598-47C1-937E-E07B0E6B534A}"/>
    <cellStyle name="_TableHead_Modelo em construçào_FINANCIALS thiago" xfId="1733" xr:uid="{AC2F13D2-8829-47C3-A36A-0CF77FC38BFC}"/>
    <cellStyle name="_TableHead_Orçamento 2009_Cash  Funding" xfId="1734" xr:uid="{5B30C51D-C387-4729-875B-EAC32DDDC4E0}"/>
    <cellStyle name="_TableHeading" xfId="1735" xr:uid="{F0CB9560-B1D2-4578-BF12-D7697BBF6892}"/>
    <cellStyle name="_TableHeading 2" xfId="1736" xr:uid="{2AFAA7B0-9D60-4017-BBE1-F6C54D94CD11}"/>
    <cellStyle name="_TableHeading 3" xfId="1737" xr:uid="{652FE4DE-9CE1-4A84-971D-52E36C722571}"/>
    <cellStyle name="_TableHeading 4" xfId="1738" xr:uid="{387D172F-5871-4FE5-8BA0-674426C3AE13}"/>
    <cellStyle name="_TableHeading_Bangu - Estimativa de tributação - Base Orçamento 28 01 08 (2)" xfId="1739" xr:uid="{89BB81E8-78CE-49BF-9E53-82225D0DEC08}"/>
    <cellStyle name="_TableHeading_Bangu Revisão Financiamentos" xfId="1740" xr:uid="{EF98CEAB-F826-407B-9092-2DFE629235C8}"/>
    <cellStyle name="_TableHeading_Orc SCGR" xfId="1741" xr:uid="{82E86182-5A1A-4CA7-B76F-F23381B6CC50}"/>
    <cellStyle name="_TableRowBorder" xfId="1742" xr:uid="{4BFE6C30-4D8D-4B7F-A2B9-DC03D43011F8}"/>
    <cellStyle name="_TableRowBorder 2" xfId="1743" xr:uid="{ED7DD2CF-4B37-4638-A89D-85CBBA9579E3}"/>
    <cellStyle name="_TableRowBorder 2 2" xfId="16976" xr:uid="{8DE6D691-70ED-4418-B942-9B9F866458F0}"/>
    <cellStyle name="_TableRowBorder 3" xfId="16975" xr:uid="{C5DE665B-F8D2-4454-B136-8F77E7B1B50D}"/>
    <cellStyle name="_TableRowHead" xfId="1744" xr:uid="{DD4088C4-7BEC-4D5B-9121-631A8F8A04F1}"/>
    <cellStyle name="_TableRowHead_01 AVP_ Project Infinitum" xfId="1745" xr:uid="{8B38BD4A-D095-48D1-9682-871B3141751E}"/>
    <cellStyle name="_TableRowHead_01 AVP_ Project Infinitum 2" xfId="1746" xr:uid="{A3CF09CD-068E-4B45-9D53-F7071B973F79}"/>
    <cellStyle name="_TableRowHead_01 AVP_ Project Infinitum 3" xfId="1747" xr:uid="{314E5EA0-4ACF-4861-B278-B84021CD2096}"/>
    <cellStyle name="_TableRowHead_01 AVP_ Project Infinitum 4" xfId="1748" xr:uid="{0F0A0B00-955B-4781-849D-49B05A652D6E}"/>
    <cellStyle name="_TableRowHead_01 AVP_ Project Infinitum_Bangu - Estimativa de tributação - Base Orçamento 28 01 08 (2)" xfId="1749" xr:uid="{42B1B1CC-046D-4860-B5C1-40556C3048AA}"/>
    <cellStyle name="_TableRowHead_01 AVP_ Project Infinitum_Bangu Revisão Financiamentos" xfId="1750" xr:uid="{B6A2DC7B-CB3B-4B48-BE86-984E2E0F1493}"/>
    <cellStyle name="_TableRowHead_01 AVP_ Project Infinitum_Orc SCGR" xfId="1751" xr:uid="{488791AA-785B-4733-AB31-83189FBA1484}"/>
    <cellStyle name="_TableRowHead_02 TMX Brazil Management Projections_R$" xfId="1752" xr:uid="{7873AA07-3B84-41CE-BB12-504CF55E0F91}"/>
    <cellStyle name="_TableRowHead_02 TMX Brazil Management Projections_R$ 2" xfId="1753" xr:uid="{E4DFABBE-B9CD-44D7-98FF-0DBDCCE2925F}"/>
    <cellStyle name="_TableRowHead_02 TMX Brazil Management Projections_R$ 3" xfId="1754" xr:uid="{A0F04A77-C803-414A-952B-75E0CBE9C73F}"/>
    <cellStyle name="_TableRowHead_02 TMX Brazil Management Projections_R$ 4" xfId="1755" xr:uid="{9E959638-C193-44EE-B782-79749757DB48}"/>
    <cellStyle name="_TableRowHead_02 TMX Brazil Management Projections_R$_Bangu - Estimativa de tributação - Base Orçamento 28 01 08 (2)" xfId="1756" xr:uid="{87D0A16B-C875-4F6F-9902-1B87FCE310B7}"/>
    <cellStyle name="_TableRowHead_02 TMX Brazil Management Projections_R$_Bangu Revisão Financiamentos" xfId="1757" xr:uid="{0BD4DA9E-4E03-445F-B7CA-1371E2C42019}"/>
    <cellStyle name="_TableRowHead_02 TMX Brazil Management Projections_R$_Orc SCGR" xfId="1758" xr:uid="{35717059-28E5-408A-83BF-2C1E9D3A0B3C}"/>
    <cellStyle name="_TableRowHead_02 WACC" xfId="1759" xr:uid="{D26D5F8B-05E9-4EE4-ABBC-E33D570CB049}"/>
    <cellStyle name="_TableRowHead_02 WACC 2" xfId="1760" xr:uid="{E757E331-191D-45D8-9125-93938A82AA8A}"/>
    <cellStyle name="_TableRowHead_02 WACC 3" xfId="1761" xr:uid="{5A153E08-114E-4426-AA0B-450E48AB09C1}"/>
    <cellStyle name="_TableRowHead_02 WACC 4" xfId="1762" xr:uid="{8E20AC8E-A13F-4CDA-843B-BC964EE2A3EA}"/>
    <cellStyle name="_TableRowHead_02 WACC_Bangu - Estimativa de tributação - Base Orçamento 28 01 08 (2)" xfId="1763" xr:uid="{A3CCAE14-A02D-4C10-B59D-CE2D9A913CE8}"/>
    <cellStyle name="_TableRowHead_02 WACC_Bangu Revisão Financiamentos" xfId="1764" xr:uid="{EA69D200-28AA-4B33-A16E-046CFF396D0E}"/>
    <cellStyle name="_TableRowHead_02 WACC_Orc SCGR" xfId="1765" xr:uid="{B6E17E5B-F815-4365-AB51-CE5DF55AE83A}"/>
    <cellStyle name="_TableRowHead_05 WACC" xfId="1766" xr:uid="{0CB46655-C7C5-4945-87E8-C02E9D9894D0}"/>
    <cellStyle name="_TableRowHead_05 WACC 2" xfId="1767" xr:uid="{726E2263-356B-4952-A4DB-C4ED5562B24F}"/>
    <cellStyle name="_TableRowHead_05 WACC 3" xfId="1768" xr:uid="{4812180D-CE7E-4817-A129-25B4350673BA}"/>
    <cellStyle name="_TableRowHead_05 WACC 4" xfId="1769" xr:uid="{4838FDD5-C0B2-49AE-A1FC-792AF140D587}"/>
    <cellStyle name="_TableRowHead_05 WACC_Bangu - Estimativa de tributação - Base Orçamento 28 01 08 (2)" xfId="1770" xr:uid="{7F5D7406-8B2C-471A-B76C-B84CEBDCC627}"/>
    <cellStyle name="_TableRowHead_05 WACC_Bangu Revisão Financiamentos" xfId="1771" xr:uid="{E6F82015-6853-4AF1-8E20-5D83952C13C3}"/>
    <cellStyle name="_TableRowHead_05 WACC_Orc SCGR" xfId="1772" xr:uid="{40706D5E-B2B9-4CFC-A84E-BD3B52981062}"/>
    <cellStyle name="_TableRowHead_10 yr UST data" xfId="1773" xr:uid="{21B4336F-103A-4CEC-89EC-C3B558BE07C1}"/>
    <cellStyle name="_TableRowHead_10 yr UST data_base DCF" xfId="1774" xr:uid="{8369C581-4852-43C5-A1DC-BD7268A7F1DF}"/>
    <cellStyle name="_TableRowHead_10 yr UST data_Corporate Model_base case" xfId="1775" xr:uid="{1AB1ACF3-5D5B-4858-9D75-D6CCD84EB29B}"/>
    <cellStyle name="_TableRowHead_10 yr UST data_Current Malls" xfId="1776" xr:uid="{9A978F92-6CE0-4DBB-8E0F-881BE51732D1}"/>
    <cellStyle name="_TableRowHead_10 yr UST data_Financiamentos Aliansce2" xfId="1777" xr:uid="{E6619168-E2B1-4D31-A5A6-09AF26D1A147}"/>
    <cellStyle name="_TableRowHead_10 yr UST data_Financiamentos Aliansce3" xfId="1778" xr:uid="{AE5B97EB-E75B-428A-89D6-1AC169A4F746}"/>
    <cellStyle name="_TableRowHead_10 yr UST data_Modelo BRMalls_Carraz" xfId="1779" xr:uid="{41D68225-6DB9-458D-B49B-4F7FB2EA2412}"/>
    <cellStyle name="_TableRowHead_10 yr UST data_Modelo em construçào_FINANCIALS thiago" xfId="1780" xr:uid="{FEE01104-D1FF-465A-B297-9DC1E3F49632}"/>
    <cellStyle name="_TableRowHead_10 yr UST data_Orçamento 2009_Cash  Funding" xfId="1781" xr:uid="{FD0098A4-ADF4-4280-8E93-3342C2EC4DD0}"/>
    <cellStyle name="_TableRowHead_AVP_ NewCo" xfId="1782" xr:uid="{9AC18F35-FCF1-45EA-872D-5E6B3BFF5330}"/>
    <cellStyle name="_TableRowHead_AVP_ NewCo 2" xfId="1783" xr:uid="{00FACB58-A1D6-437F-B09B-739A482072F5}"/>
    <cellStyle name="_TableRowHead_AVP_ NewCo 3" xfId="1784" xr:uid="{9126F8E9-ED28-435D-9B56-B6CD383C888D}"/>
    <cellStyle name="_TableRowHead_AVP_ NewCo 4" xfId="1785" xr:uid="{E522B6D3-7B1E-4636-9339-E41D782B1A90}"/>
    <cellStyle name="_TableRowHead_AVP_ NewCo_Bangu - Estimativa de tributação - Base Orçamento 28 01 08 (2)" xfId="1786" xr:uid="{10ADC62E-CAAC-40A3-95A9-C84C6B70FD34}"/>
    <cellStyle name="_TableRowHead_AVP_ NewCo_Bangu Revisão Financiamentos" xfId="1787" xr:uid="{2D0F4C52-8514-42AB-BB73-A48E5EC7224F}"/>
    <cellStyle name="_TableRowHead_AVP_ NewCo_Orc SCGR" xfId="1788" xr:uid="{31B298A1-A8E3-4440-AF16-D33746E48024}"/>
    <cellStyle name="_TableRowHead_base DCF" xfId="1789" xr:uid="{A6D343E2-3879-45CB-92BD-3A8B34CEC941}"/>
    <cellStyle name="_TableRowHead_Beatles WACC Calculation" xfId="1790" xr:uid="{40E95F4D-C3AC-44BA-97AA-73766EEE742B}"/>
    <cellStyle name="_TableRowHead_Beatles WACC Calculation 2" xfId="1791" xr:uid="{EE9E2FA9-8138-4CEB-A8B9-03C8AD00330C}"/>
    <cellStyle name="_TableRowHead_Beatles WACC Calculation 3" xfId="1792" xr:uid="{C66A0207-1499-42F4-AB60-138E907E5111}"/>
    <cellStyle name="_TableRowHead_Beatles WACC Calculation 4" xfId="1793" xr:uid="{A9E841E7-A5F9-4407-9AF3-AFAF8693B79E}"/>
    <cellStyle name="_TableRowHead_Beatles WACC Calculation_Bangu - Estimativa de tributação - Base Orçamento 28 01 08 (2)" xfId="1794" xr:uid="{73ACB69F-1792-4EEF-8AAA-A3293BB06F27}"/>
    <cellStyle name="_TableRowHead_Beatles WACC Calculation_Bangu Revisão Financiamentos" xfId="1795" xr:uid="{08826D4D-DF9E-4E62-8DAF-F9738ACE78F8}"/>
    <cellStyle name="_TableRowHead_Beatles WACC Calculation_Orc SCGR" xfId="1796" xr:uid="{F40420A3-A6A5-42F5-9FDA-F5CB309C9000}"/>
    <cellStyle name="_TableRowHead_Corporate Model_base case" xfId="1797" xr:uid="{2BDFA50F-1B7A-4E97-BCF7-D6D1257E3A90}"/>
    <cellStyle name="_TableRowHead_Current Malls" xfId="1798" xr:uid="{75F29BB2-1C97-49F8-9797-2ED9DDF90B07}"/>
    <cellStyle name="_TableRowHead_Financiamentos Aliansce2" xfId="1799" xr:uid="{ED39630F-C9C3-4105-837A-47BB1086B30D}"/>
    <cellStyle name="_TableRowHead_Financiamentos Aliansce3" xfId="1800" xr:uid="{9DC7F1CD-E0F7-4283-BB0B-2FA2533F29AF}"/>
    <cellStyle name="_TableRowHead_Modelo BRMalls_Carraz" xfId="1801" xr:uid="{F51770D7-FE40-4E04-ACF2-BEBD8E5D23CE}"/>
    <cellStyle name="_TableRowHead_Modelo em construçào_FINANCIALS thiago" xfId="1802" xr:uid="{933FBBF0-FFE5-445F-A672-7A12C352234A}"/>
    <cellStyle name="_TableRowHead_Orçamento 2009_Cash  Funding" xfId="1803" xr:uid="{C5B30673-B9D3-4C97-ABF4-57F2F5FAD912}"/>
    <cellStyle name="_TableRowHeading" xfId="1804" xr:uid="{5FC936B5-8D7C-4E49-AA6D-B295E85B1DE1}"/>
    <cellStyle name="_TableRowHeading 2" xfId="1805" xr:uid="{0B4B5561-3DB3-43C5-BCBE-A164660AFCE8}"/>
    <cellStyle name="_TableRowHeading 3" xfId="1806" xr:uid="{C0A82852-C9BB-43D4-AED0-20D45668F1F9}"/>
    <cellStyle name="_TableRowHeading 4" xfId="1807" xr:uid="{A36FBB21-CCE5-4598-9A2C-DACB4EB0EE09}"/>
    <cellStyle name="_TableRowHeading_Bangu - Estimativa de tributação - Base Orçamento 28 01 08 (2)" xfId="1808" xr:uid="{E6EDC963-1D09-415F-B053-005782564C44}"/>
    <cellStyle name="_TableRowHeading_Bangu Revisão Financiamentos" xfId="1809" xr:uid="{148A7FEE-2FEE-4DFD-9F7B-57848A60ACC3}"/>
    <cellStyle name="_TableRowHeading_Orc SCGR" xfId="1810" xr:uid="{BEEDB48A-DFD6-4D46-AE7B-C7FBB2E4D66B}"/>
    <cellStyle name="_TableSuperHead" xfId="1811" xr:uid="{34BAFB8E-11BB-4461-BE62-1F5C4E94B505}"/>
    <cellStyle name="_TableSuperHead_01 AVP_ Project Infinitum" xfId="1812" xr:uid="{D5F37996-44ED-4A78-B39E-EA89F0ADF8E2}"/>
    <cellStyle name="_TableSuperHead_01 AVP_ Project Infinitum 2" xfId="1813" xr:uid="{F15B52EC-84A3-43BF-AACE-6E6FE4451D41}"/>
    <cellStyle name="_TableSuperHead_01 AVP_ Project Infinitum 3" xfId="1814" xr:uid="{2FDCEBCF-782C-4EB0-AB83-8029C77021C8}"/>
    <cellStyle name="_TableSuperHead_01 AVP_ Project Infinitum 4" xfId="1815" xr:uid="{D1FBDCBC-CC27-40FF-B79A-F3049D1FC8BE}"/>
    <cellStyle name="_TableSuperHead_01 AVP_ Project Infinitum_Bangu - Estimativa de tributação - Base Orçamento 28 01 08 (2)" xfId="1816" xr:uid="{5B47CAEC-6993-4FC2-8FCA-6A4B2CEDAEE1}"/>
    <cellStyle name="_TableSuperHead_01 AVP_ Project Infinitum_Bangu Revisão Financiamentos" xfId="1817" xr:uid="{86D242A3-30A1-4F32-A561-149D362E56BE}"/>
    <cellStyle name="_TableSuperHead_01 AVP_ Project Infinitum_Orc SCGR" xfId="1818" xr:uid="{9545F22D-6EAA-4705-8F7F-1C9504AAAD1C}"/>
    <cellStyle name="_TableSuperHead_02 TMX Brazil Management Projections_R$" xfId="1819" xr:uid="{95358F48-4215-4761-99B8-5908CF37559D}"/>
    <cellStyle name="_TableSuperHead_02 TMX Brazil Management Projections_R$ 2" xfId="1820" xr:uid="{91960BB2-46B1-42A9-BECC-AB0C2700B4BD}"/>
    <cellStyle name="_TableSuperHead_02 TMX Brazil Management Projections_R$ 3" xfId="1821" xr:uid="{F6785B6F-53B5-40B4-B930-A7B714ACC06C}"/>
    <cellStyle name="_TableSuperHead_02 TMX Brazil Management Projections_R$ 4" xfId="1822" xr:uid="{B07967D9-22C9-4A56-8DBA-9B4E3D71C48D}"/>
    <cellStyle name="_TableSuperHead_02 TMX Brazil Management Projections_R$_Bangu - Estimativa de tributação - Base Orçamento 28 01 08 (2)" xfId="1823" xr:uid="{DD31D646-26C5-46BD-B606-6BE6762D6E91}"/>
    <cellStyle name="_TableSuperHead_02 TMX Brazil Management Projections_R$_Bangu Revisão Financiamentos" xfId="1824" xr:uid="{6B02C084-18C8-4A29-A86D-3B86A14E74E6}"/>
    <cellStyle name="_TableSuperHead_02 TMX Brazil Management Projections_R$_Orc SCGR" xfId="1825" xr:uid="{EFA15127-B7E0-4CF1-A0D8-21B16678A816}"/>
    <cellStyle name="_TableSuperHead_02 WACC" xfId="1826" xr:uid="{B7D0E716-6E56-4A69-A44C-FB4AF0470711}"/>
    <cellStyle name="_TableSuperHead_02 WACC 2" xfId="1827" xr:uid="{124691BD-8A6F-498B-A5B0-E47C3B3FF8C4}"/>
    <cellStyle name="_TableSuperHead_02 WACC 3" xfId="1828" xr:uid="{34F96DD8-20B7-49F7-A8B7-42A903BFA8C6}"/>
    <cellStyle name="_TableSuperHead_02 WACC 4" xfId="1829" xr:uid="{70EE8C2B-9399-4487-8869-A0A68157DEC8}"/>
    <cellStyle name="_TableSuperHead_02 WACC_Bangu - Estimativa de tributação - Base Orçamento 28 01 08 (2)" xfId="1830" xr:uid="{299C2F23-3B49-4356-B2EE-2D1B4B8C47D9}"/>
    <cellStyle name="_TableSuperHead_02 WACC_Bangu Revisão Financiamentos" xfId="1831" xr:uid="{E277A626-9074-45C1-A10A-0C6F03829465}"/>
    <cellStyle name="_TableSuperHead_02 WACC_Orc SCGR" xfId="1832" xr:uid="{631CB631-401A-4546-84F8-411A9D89D161}"/>
    <cellStyle name="_TableSuperHead_05 WACC" xfId="1833" xr:uid="{D74281BA-D09C-4A19-9DA7-0095F98A33EE}"/>
    <cellStyle name="_TableSuperHead_05 WACC 2" xfId="1834" xr:uid="{E52B4C58-0EB0-4A2B-A3A8-E5E08296F297}"/>
    <cellStyle name="_TableSuperHead_05 WACC 3" xfId="1835" xr:uid="{4DEAC32D-B405-4C6B-AED8-C8816ED43896}"/>
    <cellStyle name="_TableSuperHead_05 WACC 4" xfId="1836" xr:uid="{4F562D82-52C5-4AD0-A4DB-8A29CF327E2E}"/>
    <cellStyle name="_TableSuperHead_05 WACC_Bangu - Estimativa de tributação - Base Orçamento 28 01 08 (2)" xfId="1837" xr:uid="{80E4EC99-D22D-4E56-9DD6-0799AD531CCA}"/>
    <cellStyle name="_TableSuperHead_05 WACC_Bangu Revisão Financiamentos" xfId="1838" xr:uid="{FB8F8EA2-59C3-41A9-8415-AF7523DD8A41}"/>
    <cellStyle name="_TableSuperHead_05 WACC_Orc SCGR" xfId="1839" xr:uid="{E86F2590-B619-483E-BC39-131FD4DE1556}"/>
    <cellStyle name="_TableSuperHead_10 yr UST data" xfId="1840" xr:uid="{B74C382E-11E7-4BB2-970B-8ADD6560D362}"/>
    <cellStyle name="_TableSuperHead_10 yr UST data_base DCF" xfId="1841" xr:uid="{B77E9F85-DF96-4302-97F6-27606C83B42E}"/>
    <cellStyle name="_TableSuperHead_10 yr UST data_Corporate Model_base case" xfId="1842" xr:uid="{B5D73872-08DE-437A-950C-3596E444DFA5}"/>
    <cellStyle name="_TableSuperHead_10 yr UST data_Current Malls" xfId="1843" xr:uid="{30263F32-ED82-42D8-8DED-BDAA32678740}"/>
    <cellStyle name="_TableSuperHead_10 yr UST data_Financiamentos Aliansce2" xfId="1844" xr:uid="{39E6800C-CA7D-4BE3-8D73-B508613EDCD1}"/>
    <cellStyle name="_TableSuperHead_10 yr UST data_Financiamentos Aliansce3" xfId="1845" xr:uid="{35D5D255-256F-49D3-9CC1-E74A9923A6B1}"/>
    <cellStyle name="_TableSuperHead_10 yr UST data_Modelo BRMalls_Carraz" xfId="1846" xr:uid="{50B9B479-0238-449E-AA10-35EC21959097}"/>
    <cellStyle name="_TableSuperHead_10 yr UST data_Modelo em construçào_FINANCIALS thiago" xfId="1847" xr:uid="{6EB77F2B-FCA7-43F8-B77A-8FEF306D0912}"/>
    <cellStyle name="_TableSuperHead_10 yr UST data_Orçamento 2009_Cash  Funding" xfId="1848" xr:uid="{91A76078-7400-4F96-BDD9-77E0607E8E0C}"/>
    <cellStyle name="_TableSuperHead_AVP_ NewCo" xfId="1849" xr:uid="{9EF0A309-AC14-4C65-8172-8D501B14F431}"/>
    <cellStyle name="_TableSuperHead_AVP_ NewCo 2" xfId="1850" xr:uid="{DFF5CB2E-377F-4C07-A871-5F4F44D1A272}"/>
    <cellStyle name="_TableSuperHead_AVP_ NewCo 3" xfId="1851" xr:uid="{84B66E96-6944-4AFF-BE61-B7E21C03B2C0}"/>
    <cellStyle name="_TableSuperHead_AVP_ NewCo 4" xfId="1852" xr:uid="{6E57688F-8F66-44E9-B8A1-73DAA8DDA750}"/>
    <cellStyle name="_TableSuperHead_AVP_ NewCo_Bangu - Estimativa de tributação - Base Orçamento 28 01 08 (2)" xfId="1853" xr:uid="{12DC6683-5C6D-4090-B63D-9DE4FAE30618}"/>
    <cellStyle name="_TableSuperHead_AVP_ NewCo_Bangu Revisão Financiamentos" xfId="1854" xr:uid="{C5E193C0-8598-4ABC-920B-C9DB7C2D8993}"/>
    <cellStyle name="_TableSuperHead_AVP_ NewCo_Orc SCGR" xfId="1855" xr:uid="{2D9A7C02-0864-4420-BCAB-408708ACDDA0}"/>
    <cellStyle name="_TableSuperHead_base DCF" xfId="1856" xr:uid="{B722E39E-BA2F-4866-AA22-850201DE0A0D}"/>
    <cellStyle name="_TableSuperHead_Beatles WACC Calculation" xfId="1857" xr:uid="{2A6F7591-1428-43AF-A314-DAEB1F6DC540}"/>
    <cellStyle name="_TableSuperHead_Beatles WACC Calculation 2" xfId="1858" xr:uid="{D3EC3F22-D84C-485B-8F6D-FED9C84B5F21}"/>
    <cellStyle name="_TableSuperHead_Beatles WACC Calculation 3" xfId="1859" xr:uid="{F83C84DF-E707-4995-A6E6-AEFC35C99068}"/>
    <cellStyle name="_TableSuperHead_Beatles WACC Calculation 4" xfId="1860" xr:uid="{4FF93394-BF27-43BF-B0F9-77C5DE907D1E}"/>
    <cellStyle name="_TableSuperHead_Beatles WACC Calculation_Bangu - Estimativa de tributação - Base Orçamento 28 01 08 (2)" xfId="1861" xr:uid="{B29A295F-DBC9-4342-8613-406FD3AFBD66}"/>
    <cellStyle name="_TableSuperHead_Beatles WACC Calculation_Bangu Revisão Financiamentos" xfId="1862" xr:uid="{27341162-44C3-4C98-8966-4019F8AFE150}"/>
    <cellStyle name="_TableSuperHead_Beatles WACC Calculation_Orc SCGR" xfId="1863" xr:uid="{5C016B8D-078C-4B9C-BCC6-4EBC6D28227D}"/>
    <cellStyle name="_TableSuperHead_Corporate Model_base case" xfId="1864" xr:uid="{1E287E93-C048-436E-87B0-76CD5DC6146F}"/>
    <cellStyle name="_TableSuperHead_Current Malls" xfId="1865" xr:uid="{E6E193C0-A408-40D3-B59F-44554B5BD25F}"/>
    <cellStyle name="_TableSuperHead_Financiamentos Aliansce2" xfId="1866" xr:uid="{70E32515-C109-462E-9C36-220016532C60}"/>
    <cellStyle name="_TableSuperHead_Financiamentos Aliansce3" xfId="1867" xr:uid="{7DFB2CCD-FB5A-4EAD-97B8-666C4BAA7F3B}"/>
    <cellStyle name="_TableSuperHead_Modelo BRMalls_Carraz" xfId="1868" xr:uid="{DC3E0214-843F-42EC-814F-F3FBC3C1D125}"/>
    <cellStyle name="_TableSuperHead_Modelo em construçào_FINANCIALS thiago" xfId="1869" xr:uid="{57F8456F-2964-4BD3-8ADF-FE7C528620B6}"/>
    <cellStyle name="_TableSuperHead_Orçamento 2009_Cash  Funding" xfId="1870" xr:uid="{E3EBDB91-30A9-460D-B5CF-14D2D7F4C4B0}"/>
    <cellStyle name="_TableSuperHeading" xfId="1871" xr:uid="{3E4C6518-C0AE-4B41-AA08-8BB721A25B5D}"/>
    <cellStyle name="_TableSuperHeading 2" xfId="1872" xr:uid="{02B56DA5-ADB0-4666-B457-D08F8A16D2EA}"/>
    <cellStyle name="_TableSuperHeading 3" xfId="1873" xr:uid="{85298D3D-3ECA-4654-9B61-7B74A4427D99}"/>
    <cellStyle name="_TableSuperHeading 4" xfId="1874" xr:uid="{00AEBC8F-FD82-4217-98FE-DB6C2A61249B}"/>
    <cellStyle name="_TableSuperHeading_Bangu - Estimativa de tributação - Base Orçamento 28 01 08 (2)" xfId="1875" xr:uid="{56E80120-45E7-4ADF-9856-D1FFB382F59B}"/>
    <cellStyle name="_TableSuperHeading_Bangu Revisão Financiamentos" xfId="1876" xr:uid="{739B3527-3EE9-46ED-BB49-B671F4A92C8F}"/>
    <cellStyle name="_TableSuperHeading_Orc SCGR" xfId="1877" xr:uid="{7B9257B9-3446-47A8-9AB0-853D879DDFE3}"/>
    <cellStyle name="_TableText" xfId="1878" xr:uid="{A2A23DB2-857A-4E47-95F8-04F357B0EEEB}"/>
    <cellStyle name="_TableText_Bangu - Estimativa de tributação - Base Orçamento 28 01 08 (2)" xfId="1879" xr:uid="{3AEBDD22-CAC8-4D62-8779-A91D07F245FE}"/>
    <cellStyle name="_TableText_Bangu Revisão Financiamentos" xfId="1880" xr:uid="{7D20BBEC-9715-4412-B974-C4D58E5CC6AF}"/>
    <cellStyle name="£ BP" xfId="1881" xr:uid="{1F4810CD-BCC8-4711-8A74-E4F8655CC5DF}"/>
    <cellStyle name="¥ JY" xfId="1882" xr:uid="{D8EEEA16-1E58-403F-B3AB-5750C5CECD46}"/>
    <cellStyle name="=+3723++254Normal" xfId="1883" xr:uid="{CABDDE18-7BBC-4EAA-881F-1D659D383418}"/>
    <cellStyle name="=+3723++254Normal 2" xfId="1884" xr:uid="{EB9EBA81-6D1C-4BEE-B7A6-384C05122DD7}"/>
    <cellStyle name="=+3723++254Normal 2 2" xfId="10717" xr:uid="{43BD9857-08D3-444E-86B4-A2534C0C263C}"/>
    <cellStyle name="=+3723++254Normal 3" xfId="10716" xr:uid="{39685EAC-A3EF-4A97-A0B3-2FBE5DB81576}"/>
    <cellStyle name="===3723+254" xfId="1885" xr:uid="{25677D43-7375-48C6-B45D-91D7390552B3}"/>
    <cellStyle name="===3723+254 2" xfId="1886" xr:uid="{BB2902D5-6D88-41C0-8FCF-BAFF41808A4A}"/>
    <cellStyle name="===3723+254 2 2" xfId="10719" xr:uid="{3C0B9F18-7EAC-47A0-9263-E90907713D01}"/>
    <cellStyle name="===3723+254 3" xfId="10718" xr:uid="{7045DB4A-A6A1-4BC8-8491-8184765FD745}"/>
    <cellStyle name="0%" xfId="1887" xr:uid="{B07FD997-983B-4DE0-941C-141C7876C32F}"/>
    <cellStyle name="0,000" xfId="1888" xr:uid="{F1456A47-09BE-4AB2-AA5E-048500160EF5}"/>
    <cellStyle name="0,000.0" xfId="1889" xr:uid="{8187F088-758D-4849-83AB-DE5FE6261B23}"/>
    <cellStyle name="0,000.00" xfId="1890" xr:uid="{D0FB978C-E06E-4AD5-893A-8484CAC56DAA}"/>
    <cellStyle name="0,000.000" xfId="1891" xr:uid="{B3EDA62A-BCDB-4284-A3B9-69A4DD94D72A}"/>
    <cellStyle name="0,000.0000" xfId="1892" xr:uid="{84C24B9F-DC00-4FCA-B70E-2884511C3423}"/>
    <cellStyle name="0.0%" xfId="1893" xr:uid="{2647BA3B-71F9-4CCB-A872-99D2F5A95C17}"/>
    <cellStyle name="0.00" xfId="1894" xr:uid="{A3150A3E-AF48-41AF-8E02-17EAD6AB5624}"/>
    <cellStyle name="0.00%" xfId="1895" xr:uid="{F729D032-DA0C-4F6B-BC8E-01B672F0A228}"/>
    <cellStyle name="0.000" xfId="1896" xr:uid="{5CF57F48-ADFC-49BE-BB02-FFEE97F7354C}"/>
    <cellStyle name="1 Decimal" xfId="1897" xr:uid="{ED612FBB-13EE-4368-81C2-F7C2B87BFC75}"/>
    <cellStyle name="2 Decimals" xfId="1898" xr:uid="{47EDF38C-75DF-4B49-AEFF-80AD85BB72E5}"/>
    <cellStyle name="20% - Accent1 2" xfId="64" xr:uid="{85409114-5A5A-4B53-8F43-27BD00150905}"/>
    <cellStyle name="20% - Accent1 2 2" xfId="1899" xr:uid="{ACC8447E-79D2-42F7-BBBE-A98D42D39376}"/>
    <cellStyle name="20% - Accent1 3" xfId="1900" xr:uid="{FB722E70-25F4-4193-A1D0-8BB5C6594F8D}"/>
    <cellStyle name="20% - Accent1 4" xfId="354" xr:uid="{5D3AA557-35DB-4EC4-B8B5-743DC1DBCF48}"/>
    <cellStyle name="20% - Accent2 2" xfId="65" xr:uid="{4022B174-8C61-4FFB-9366-2AAB1A43C43B}"/>
    <cellStyle name="20% - Accent2 2 2" xfId="1901" xr:uid="{B94497E4-06B5-452E-B328-2FF58AA27270}"/>
    <cellStyle name="20% - Accent2 3" xfId="1902" xr:uid="{964AD58A-36CB-44FD-9D8F-29AD8F57D3E0}"/>
    <cellStyle name="20% - Accent2 4" xfId="361" xr:uid="{091FFBE5-D11F-4F8B-A7DB-4D61E7313AF8}"/>
    <cellStyle name="20% - Accent3 2" xfId="66" xr:uid="{6D6B976B-9A29-4914-8CC1-B8E8FAA7C3C0}"/>
    <cellStyle name="20% - Accent3 2 2" xfId="1903" xr:uid="{74256C59-2AC2-4C6E-8A46-06CDB0CE20AD}"/>
    <cellStyle name="20% - Accent3 3" xfId="1904" xr:uid="{54D86C48-32C9-4C18-AC85-729C8B3AA091}"/>
    <cellStyle name="20% - Accent3 4" xfId="356" xr:uid="{C0CF9D8E-F806-4483-B8B7-482D343A3829}"/>
    <cellStyle name="20% - Accent4 2" xfId="67" xr:uid="{5AB8B435-44D7-4F89-AB88-192EAE7AA880}"/>
    <cellStyle name="20% - Accent4 2 2" xfId="1905" xr:uid="{590C4E9D-B392-4550-B77A-22EA373861D6}"/>
    <cellStyle name="20% - Accent4 3" xfId="1906" xr:uid="{408E36D9-BAC2-4DBC-B660-4C92BC085C66}"/>
    <cellStyle name="20% - Accent4 4" xfId="365" xr:uid="{8787D8F1-B93A-48DE-97FC-9FBD52321144}"/>
    <cellStyle name="20% - Accent5 2" xfId="68" xr:uid="{276C60DE-DC15-4A96-A9DB-3CFAC08C0448}"/>
    <cellStyle name="20% - Accent5 2 2" xfId="1907" xr:uid="{118784FB-76A7-438F-990C-06A411BCBD64}"/>
    <cellStyle name="20% - Accent5 3" xfId="1908" xr:uid="{C11B348A-6183-468C-B241-FA95D5F3C5AB}"/>
    <cellStyle name="20% - Accent5 4" xfId="364" xr:uid="{8C325563-98EA-4556-8208-92430A9ED6BE}"/>
    <cellStyle name="20% - Accent6 2" xfId="69" xr:uid="{8CA81D24-FCAB-44CA-AC2B-13CD54CE3A14}"/>
    <cellStyle name="20% - Accent6 2 2" xfId="1909" xr:uid="{0CC6C04E-F7A8-4E7F-BA74-803518934F7B}"/>
    <cellStyle name="20% - Accent6 3" xfId="1910" xr:uid="{4B7C9C96-A615-4117-8E22-F7FEB7293591}"/>
    <cellStyle name="20% - Accent6 4" xfId="363" xr:uid="{AA5058BD-3C4D-434B-9257-D1212235B5BA}"/>
    <cellStyle name="20% - Cor1" xfId="1911" xr:uid="{9F4E35CB-F3A1-4609-8735-642647473365}"/>
    <cellStyle name="20% - Cor2" xfId="1912" xr:uid="{0538756A-0F30-48AD-A9F7-BE45C37CF29B}"/>
    <cellStyle name="20% - Cor3" xfId="1913" xr:uid="{ABD2E11E-B413-4519-82B5-53B163655FD8}"/>
    <cellStyle name="20% - Cor4" xfId="1914" xr:uid="{D92E8DE1-6E5A-40F8-8B26-EEA3BBB8B7E2}"/>
    <cellStyle name="20% - Cor5" xfId="1915" xr:uid="{3300AD0D-D7AF-4476-BBC3-CA2B23C01632}"/>
    <cellStyle name="20% - Cor6" xfId="1916" xr:uid="{50DF3609-D019-44C2-9664-C24818808565}"/>
    <cellStyle name="20% - Ênfase1" xfId="17142" xr:uid="{5AE34DFE-7A01-4ED2-869B-D9DE762E2DD9}"/>
    <cellStyle name="20% - Ênfase1 2" xfId="478" xr:uid="{84311C9E-BFB3-469A-9FBE-0D4E935F3C65}"/>
    <cellStyle name="20% - Ênfase1 2 10" xfId="17429" xr:uid="{9F912A37-EAB7-40EB-B739-38C4CB311D49}"/>
    <cellStyle name="20% - Ênfase1 2 2" xfId="1918" xr:uid="{F1463563-6ECA-48B1-AA58-5267AE7004A9}"/>
    <cellStyle name="20% - Ênfase1 2 2 2" xfId="1919" xr:uid="{9D440ACA-6855-4517-A7BA-5E6204D909B8}"/>
    <cellStyle name="20% - Ênfase1 2 3" xfId="1920" xr:uid="{06F7EF84-A6EE-46E2-9DC6-99266BC8CBE2}"/>
    <cellStyle name="20% - Ênfase1 2 3 2" xfId="1921" xr:uid="{FD8FF79E-15E2-4819-8F94-9F863FC0EB0F}"/>
    <cellStyle name="20% - Ênfase1 2 4" xfId="1922" xr:uid="{AFF85175-0AD1-48E8-B9DB-F0E2065459AC}"/>
    <cellStyle name="20% - Ênfase1 2 5" xfId="1923" xr:uid="{C0950B70-D44B-4F5F-9D3C-AEA0C658CF33}"/>
    <cellStyle name="20% - Ênfase1 2 6" xfId="1924" xr:uid="{30A7BE00-ABD3-4A30-B438-1436F1361FCD}"/>
    <cellStyle name="20% - Ênfase1 2 7" xfId="10720" xr:uid="{1EECB69C-25CA-491D-956F-3339CEE526ED}"/>
    <cellStyle name="20% - Ênfase1 2 8" xfId="10578" xr:uid="{BC228376-3712-4426-B06C-EFCDE94A6A29}"/>
    <cellStyle name="20% - Ênfase1 2 9" xfId="1917" xr:uid="{4B54CFF8-818B-4CAA-8318-9A826D6AE894}"/>
    <cellStyle name="20% - Ênfase1 2_desc" xfId="1925" xr:uid="{12295974-7F2E-476D-A625-235B55BDCAB1}"/>
    <cellStyle name="20% - Ênfase1 3" xfId="1926" xr:uid="{F59EBDB9-185D-4F0B-A6AE-442606DC8B5D}"/>
    <cellStyle name="20% - Ênfase1 3 2" xfId="1927" xr:uid="{4B2FEAFF-1854-4E18-AC84-DD9CFE653043}"/>
    <cellStyle name="20% - Ênfase1 3 3" xfId="1928" xr:uid="{DC42E3D4-A91C-45D7-99F5-EE80E22E43FE}"/>
    <cellStyle name="20% - Ênfase1 3 4" xfId="1929" xr:uid="{2F8FE987-2DE6-4656-8507-57881EF69E2F}"/>
    <cellStyle name="20% - Ênfase1 3 5" xfId="1930" xr:uid="{15E612D2-928A-4DDF-94A5-E98C24A77ACE}"/>
    <cellStyle name="20% - Ênfase1 3 6" xfId="17428" xr:uid="{4BD5FF3A-B75B-4E3E-8D99-94E7846AB303}"/>
    <cellStyle name="20% - Ênfase1 4" xfId="1931" xr:uid="{B3E2AF80-FA6E-41E1-BA46-E87DC0934769}"/>
    <cellStyle name="20% - Ênfase1 5" xfId="10577" xr:uid="{ADC1D969-06ED-4F29-ABE2-29427CC5F30A}"/>
    <cellStyle name="20% - Ênfase2" xfId="17143" xr:uid="{D04D6A11-8D01-4B92-A8D9-8F598311A074}"/>
    <cellStyle name="20% - Ênfase2 2" xfId="482" xr:uid="{F1C6E408-201B-41AD-86FB-9184938EA5F3}"/>
    <cellStyle name="20% - Ênfase2 2 10" xfId="17431" xr:uid="{E44EDB55-D677-4FF9-A071-22E3F4665032}"/>
    <cellStyle name="20% - Ênfase2 2 2" xfId="1933" xr:uid="{36A1E368-AAD9-4DF3-9D10-307D1F34B24F}"/>
    <cellStyle name="20% - Ênfase2 2 2 2" xfId="1934" xr:uid="{10796F8D-770E-48E5-848B-C6C6E542F722}"/>
    <cellStyle name="20% - Ênfase2 2 3" xfId="1935" xr:uid="{7538EC91-BF8E-43CA-A2E8-1C23598A3302}"/>
    <cellStyle name="20% - Ênfase2 2 3 2" xfId="1936" xr:uid="{5B9854EB-32D9-4E21-9B6E-6C05EE1F24B6}"/>
    <cellStyle name="20% - Ênfase2 2 4" xfId="1937" xr:uid="{35A887EF-5784-4B48-9E02-3319C3960EBE}"/>
    <cellStyle name="20% - Ênfase2 2 5" xfId="1938" xr:uid="{72E27831-0E8E-4CB1-A4B7-394BBC611C6B}"/>
    <cellStyle name="20% - Ênfase2 2 6" xfId="1939" xr:uid="{42ED69C4-5FBE-424B-8E6D-F9EEE0D84068}"/>
    <cellStyle name="20% - Ênfase2 2 7" xfId="10721" xr:uid="{53B412C2-131D-49AB-BF79-D36A98AEB1AF}"/>
    <cellStyle name="20% - Ênfase2 2 8" xfId="10580" xr:uid="{7E601E1F-EDBA-4733-9439-A1010E9C3905}"/>
    <cellStyle name="20% - Ênfase2 2 9" xfId="1932" xr:uid="{2D160847-C18D-4907-917C-793B7C3A0C78}"/>
    <cellStyle name="20% - Ênfase2 2_desc" xfId="1940" xr:uid="{2BD9FB4A-3403-4DCA-8968-C93CD750E453}"/>
    <cellStyle name="20% - Ênfase2 3" xfId="1941" xr:uid="{19D2350E-38FB-442D-B2D5-55E666027C0F}"/>
    <cellStyle name="20% - Ênfase2 3 2" xfId="1942" xr:uid="{DD4129F5-FE0F-4978-B850-72AA79BC5043}"/>
    <cellStyle name="20% - Ênfase2 3 3" xfId="1943" xr:uid="{F45AE8BC-381B-4219-8803-5F4D44C08D11}"/>
    <cellStyle name="20% - Ênfase2 3 4" xfId="1944" xr:uid="{367FC401-49BA-4F7B-9A13-EC55EE78C555}"/>
    <cellStyle name="20% - Ênfase2 3 5" xfId="1945" xr:uid="{BB95B9CF-5AF4-4E09-A659-400FBA837B98}"/>
    <cellStyle name="20% - Ênfase2 3 6" xfId="17430" xr:uid="{E1CAA84C-AEE2-4C03-813F-428FA0AE6965}"/>
    <cellStyle name="20% - Ênfase2 4" xfId="1946" xr:uid="{C4E171C9-7FB0-4807-8AC1-5E6B35519CFF}"/>
    <cellStyle name="20% - Ênfase2 5" xfId="10579" xr:uid="{BF17F164-9B30-414D-A2C4-F82229B8511E}"/>
    <cellStyle name="20% - Ênfase3" xfId="17144" xr:uid="{2F294D08-CBA9-4EE7-936B-BF9513BC5CCD}"/>
    <cellStyle name="20% - Ênfase3 2" xfId="486" xr:uid="{45F8C9AD-4F92-41CD-8EFA-4C207A373B1B}"/>
    <cellStyle name="20% - Ênfase3 2 10" xfId="17433" xr:uid="{13CF4E47-C0BB-44F1-A263-85CDBADB35B6}"/>
    <cellStyle name="20% - Ênfase3 2 2" xfId="1948" xr:uid="{4F29B7F6-BDA7-43CA-830C-401F1B79FB53}"/>
    <cellStyle name="20% - Ênfase3 2 2 2" xfId="1949" xr:uid="{64FB9864-E1D0-45B7-B8E7-14F354DA73CF}"/>
    <cellStyle name="20% - Ênfase3 2 3" xfId="1950" xr:uid="{B7A1897A-7969-4865-9B5C-37A299A5D269}"/>
    <cellStyle name="20% - Ênfase3 2 3 2" xfId="1951" xr:uid="{B16A9AE0-ACAC-4DA4-815E-72609C8D5F10}"/>
    <cellStyle name="20% - Ênfase3 2 4" xfId="1952" xr:uid="{6E77122E-E3D6-42AE-A536-F9966DD6A957}"/>
    <cellStyle name="20% - Ênfase3 2 5" xfId="1953" xr:uid="{FB97946E-C05E-4089-BF03-6A3F59DD3AB7}"/>
    <cellStyle name="20% - Ênfase3 2 6" xfId="1954" xr:uid="{B7960928-5F30-4D4F-B5A4-61D4A7AA4593}"/>
    <cellStyle name="20% - Ênfase3 2 7" xfId="10722" xr:uid="{2CD6E5D1-1025-42BE-BC3A-AFD0F9661C88}"/>
    <cellStyle name="20% - Ênfase3 2 8" xfId="10582" xr:uid="{84AA3AD1-A057-47F7-9463-3E27C9718BAD}"/>
    <cellStyle name="20% - Ênfase3 2 9" xfId="1947" xr:uid="{855304E0-2417-4B06-A450-1F10D0178F1E}"/>
    <cellStyle name="20% - Ênfase3 2_desc" xfId="1955" xr:uid="{666BD78F-B157-4805-B723-B739E627FD6C}"/>
    <cellStyle name="20% - Ênfase3 3" xfId="1956" xr:uid="{0AD42D7B-878D-4078-878F-B3E2859B0DF6}"/>
    <cellStyle name="20% - Ênfase3 3 2" xfId="1957" xr:uid="{C12F2D49-E77C-49C9-918F-DDB751D084D2}"/>
    <cellStyle name="20% - Ênfase3 3 3" xfId="1958" xr:uid="{1D773A2D-084D-4CD2-9D75-612875808B1D}"/>
    <cellStyle name="20% - Ênfase3 3 4" xfId="1959" xr:uid="{B233E666-A541-441B-9186-9375BAB51F9C}"/>
    <cellStyle name="20% - Ênfase3 3 5" xfId="1960" xr:uid="{BAA8DA24-71DF-4487-A4A0-CEC8D632522B}"/>
    <cellStyle name="20% - Ênfase3 3 6" xfId="17432" xr:uid="{AD0001E1-DB0F-429E-A1FC-F73D0DCAD05A}"/>
    <cellStyle name="20% - Ênfase3 4" xfId="1961" xr:uid="{EC9C7A52-3144-49B6-B741-7D3B70AB7F48}"/>
    <cellStyle name="20% - Ênfase3 5" xfId="10581" xr:uid="{7438350E-5D5F-4FD9-B32C-E4AFCC4014AF}"/>
    <cellStyle name="20% - Ênfase4" xfId="17145" xr:uid="{698BDE21-28E3-49ED-A48B-559AE81F822C}"/>
    <cellStyle name="20% - Ênfase4 2" xfId="490" xr:uid="{A9BBDE3C-B6AD-4F41-9F52-D489E42CAB2A}"/>
    <cellStyle name="20% - Ênfase4 2 10" xfId="17435" xr:uid="{487D31C1-EC7B-40A0-93DF-217F5DB5F248}"/>
    <cellStyle name="20% - Ênfase4 2 2" xfId="1963" xr:uid="{022AC50D-D625-440F-9597-65E2B7EF8CF9}"/>
    <cellStyle name="20% - Ênfase4 2 2 2" xfId="1964" xr:uid="{2B8E3EC4-68D8-4F1F-AD1E-76ED8ACD4251}"/>
    <cellStyle name="20% - Ênfase4 2 3" xfId="1965" xr:uid="{599C4515-4C97-4917-AD61-7F9E3F3CE291}"/>
    <cellStyle name="20% - Ênfase4 2 3 2" xfId="1966" xr:uid="{BB0570B7-E4D3-4565-BC81-6A0284F6CB50}"/>
    <cellStyle name="20% - Ênfase4 2 4" xfId="1967" xr:uid="{B6598E2D-3D2D-4F20-AA28-E7B98CDB89FF}"/>
    <cellStyle name="20% - Ênfase4 2 5" xfId="1968" xr:uid="{27EF0FA6-B94A-432C-8B57-B49230986600}"/>
    <cellStyle name="20% - Ênfase4 2 6" xfId="1969" xr:uid="{68DB44A7-9F1B-4E0C-BAEF-B6A6DF40E26E}"/>
    <cellStyle name="20% - Ênfase4 2 7" xfId="10723" xr:uid="{AA637D16-BFE5-490A-A114-A06DB0A03968}"/>
    <cellStyle name="20% - Ênfase4 2 8" xfId="10584" xr:uid="{EF0E9A50-1630-4D9F-AA9B-D760691BDC31}"/>
    <cellStyle name="20% - Ênfase4 2 9" xfId="1962" xr:uid="{FD27A236-96C5-4D42-942A-7395996D4DC1}"/>
    <cellStyle name="20% - Ênfase4 2_desc" xfId="1970" xr:uid="{C90F71EE-2E80-493A-B6C8-6EAB83F0C563}"/>
    <cellStyle name="20% - Ênfase4 3" xfId="1971" xr:uid="{2D410F27-7A46-48BC-AB16-DCB87BBDB4C0}"/>
    <cellStyle name="20% - Ênfase4 3 2" xfId="1972" xr:uid="{645D465D-8008-4F68-BDB3-CB4F5C7851BC}"/>
    <cellStyle name="20% - Ênfase4 3 3" xfId="1973" xr:uid="{113E47C6-4A70-48AF-AA07-7FF3D8A3C590}"/>
    <cellStyle name="20% - Ênfase4 3 4" xfId="1974" xr:uid="{8A7831F8-F25C-4750-B331-AA973BFAD853}"/>
    <cellStyle name="20% - Ênfase4 3 5" xfId="1975" xr:uid="{26FC4F83-3F5B-40C5-920B-93D19189832E}"/>
    <cellStyle name="20% - Ênfase4 3 6" xfId="17434" xr:uid="{F5A389C7-94C9-4AFD-9825-B53478214866}"/>
    <cellStyle name="20% - Ênfase4 4" xfId="1976" xr:uid="{9A73CDC4-1787-49CA-8973-73D74E78C32D}"/>
    <cellStyle name="20% - Ênfase4 5" xfId="10583" xr:uid="{1F8EC80F-C7C7-4D62-A464-239507F4E8FA}"/>
    <cellStyle name="20% - Ênfase5" xfId="17146" xr:uid="{496C8BC0-3639-41CD-8480-F135E52C1C11}"/>
    <cellStyle name="20% - Ênfase5 2" xfId="494" xr:uid="{09034648-CE2B-4C06-80F0-0A2C35648E98}"/>
    <cellStyle name="20% - Ênfase5 2 10" xfId="17437" xr:uid="{54F157FC-5828-4D65-BFCD-B4292061AB7C}"/>
    <cellStyle name="20% - Ênfase5 2 2" xfId="1978" xr:uid="{4E539732-39A8-4005-B5E7-D62B6C3CD814}"/>
    <cellStyle name="20% - Ênfase5 2 2 2" xfId="1979" xr:uid="{009C94F5-9730-4E80-9B4C-4C79F6126FDC}"/>
    <cellStyle name="20% - Ênfase5 2 3" xfId="1980" xr:uid="{E2AE650F-6923-4E0E-A561-DF34E358D7F8}"/>
    <cellStyle name="20% - Ênfase5 2 3 2" xfId="1981" xr:uid="{21982702-F7F4-4B24-BB78-19690C268807}"/>
    <cellStyle name="20% - Ênfase5 2 4" xfId="1982" xr:uid="{F2E81EAF-6815-48D3-996D-3B0F3F3AF86C}"/>
    <cellStyle name="20% - Ênfase5 2 5" xfId="1983" xr:uid="{1D9B2FCE-B8EE-48A1-9B38-4D4B930BB629}"/>
    <cellStyle name="20% - Ênfase5 2 6" xfId="1984" xr:uid="{7BE3D325-9D0F-4492-971F-9D071A551BEC}"/>
    <cellStyle name="20% - Ênfase5 2 7" xfId="10724" xr:uid="{7CB0DD73-47B7-43B9-9727-C433165D1578}"/>
    <cellStyle name="20% - Ênfase5 2 8" xfId="10586" xr:uid="{2C54424A-A633-4073-9752-80AE7EF91BE1}"/>
    <cellStyle name="20% - Ênfase5 2 9" xfId="1977" xr:uid="{95F74DE8-90E4-4A80-903A-80FCA8F97713}"/>
    <cellStyle name="20% - Ênfase5 2_desc" xfId="1985" xr:uid="{69C436EA-0CA8-4EEB-9545-3AD95FD86B18}"/>
    <cellStyle name="20% - Ênfase5 3" xfId="1986" xr:uid="{23D2210B-0416-470F-981C-AFEC867FB84E}"/>
    <cellStyle name="20% - Ênfase5 3 2" xfId="1987" xr:uid="{FFE3122D-4F91-498E-BD7F-E9A6D4E68D11}"/>
    <cellStyle name="20% - Ênfase5 3 3" xfId="1988" xr:uid="{379DA677-48C5-4C77-8A31-6A6FC7F4EA59}"/>
    <cellStyle name="20% - Ênfase5 3 4" xfId="1989" xr:uid="{7EA1A1D4-7CE5-4EDA-B5AA-311CCDA2B014}"/>
    <cellStyle name="20% - Ênfase5 3 5" xfId="1990" xr:uid="{F6A240DE-74AB-4472-933A-6AB0FA456E08}"/>
    <cellStyle name="20% - Ênfase5 3 6" xfId="17436" xr:uid="{0A362AAD-E4FC-4990-BCD4-A5B41BF3A649}"/>
    <cellStyle name="20% - Ênfase5 4" xfId="1991" xr:uid="{81A95694-51DB-4331-99AF-6801226C1394}"/>
    <cellStyle name="20% - Ênfase5 5" xfId="10585" xr:uid="{15791430-2217-45B6-BF65-89EBC1CD9B52}"/>
    <cellStyle name="20% - Ênfase6" xfId="17147" xr:uid="{4FD7868D-0CA9-4349-A1F5-36955E03B3FF}"/>
    <cellStyle name="20% - Ênfase6 2" xfId="498" xr:uid="{1017C51B-AB70-4CE2-8D27-20E70EEEC1DB}"/>
    <cellStyle name="20% - Ênfase6 2 10" xfId="17439" xr:uid="{6E55548D-FDDA-47AE-A14B-88CA42BBFEA7}"/>
    <cellStyle name="20% - Ênfase6 2 2" xfId="1993" xr:uid="{69635A49-0B92-41AB-B42B-1BC3E513EA7C}"/>
    <cellStyle name="20% - Ênfase6 2 2 2" xfId="1994" xr:uid="{8A54FB45-23DB-4DEC-A0A5-C3AEAFC1EC3E}"/>
    <cellStyle name="20% - Ênfase6 2 3" xfId="1995" xr:uid="{07A1C98B-CAA0-4A21-8D7A-342FD14C994B}"/>
    <cellStyle name="20% - Ênfase6 2 3 2" xfId="1996" xr:uid="{CB96BBA9-2EE7-49C7-8A13-E8DBC6ED45E8}"/>
    <cellStyle name="20% - Ênfase6 2 4" xfId="1997" xr:uid="{CA17B419-D440-4CC3-9271-3736AA7FB98F}"/>
    <cellStyle name="20% - Ênfase6 2 5" xfId="1998" xr:uid="{5BA0FB61-22A3-4416-93CC-6289EC69D949}"/>
    <cellStyle name="20% - Ênfase6 2 6" xfId="1999" xr:uid="{C7B47D11-2C20-4BF6-A3F0-7EE45216E094}"/>
    <cellStyle name="20% - Ênfase6 2 7" xfId="10725" xr:uid="{80587CEC-010F-414C-82A4-95D782C24599}"/>
    <cellStyle name="20% - Ênfase6 2 8" xfId="10588" xr:uid="{F54CB39B-0C38-40A9-9E3C-27A50251E0C1}"/>
    <cellStyle name="20% - Ênfase6 2 9" xfId="1992" xr:uid="{7D7189FD-C191-48FC-8E3E-FF65478DE8A1}"/>
    <cellStyle name="20% - Ênfase6 2_desc" xfId="2000" xr:uid="{325E9195-8F99-4FD8-A434-839CDFED1F39}"/>
    <cellStyle name="20% - Ênfase6 3" xfId="2001" xr:uid="{BC9A7435-46D1-4C0F-84D6-7418987D5CF9}"/>
    <cellStyle name="20% - Ênfase6 3 2" xfId="2002" xr:uid="{1C22CEC9-E437-4236-A63D-A5F6119C6D26}"/>
    <cellStyle name="20% - Ênfase6 3 3" xfId="2003" xr:uid="{781A7A61-E784-4914-94F3-9AD1F5E9287C}"/>
    <cellStyle name="20% - Ênfase6 3 4" xfId="2004" xr:uid="{2FF8063C-C748-4B2E-A44A-50C440422BBE}"/>
    <cellStyle name="20% - Ênfase6 3 5" xfId="2005" xr:uid="{930A155F-4CF1-4BE1-A705-CE657EA5E7E3}"/>
    <cellStyle name="20% - Ênfase6 3 6" xfId="17438" xr:uid="{296F71BB-CE3D-4829-A70B-46F7BF1D55E8}"/>
    <cellStyle name="20% - Ênfase6 4" xfId="2006" xr:uid="{81A22EC0-263C-401F-96ED-95ACC4754748}"/>
    <cellStyle name="20% - Ênfase6 5" xfId="10587" xr:uid="{626E6386-B57E-42C9-8DD6-0F5F24DE3514}"/>
    <cellStyle name="20% - Énfasis1" xfId="2007" xr:uid="{DD550FD5-AC67-4A04-B12A-3B35672C9E57}"/>
    <cellStyle name="20% - Énfasis2" xfId="2008" xr:uid="{8170DDD7-6540-4DB5-8005-80232FD226C6}"/>
    <cellStyle name="20% - Énfasis3" xfId="2009" xr:uid="{15693DF4-AEC1-4583-A7E7-F07220AE6601}"/>
    <cellStyle name="20% - Énfasis4" xfId="2010" xr:uid="{C4D83992-B6EF-4E73-98BD-8EF59535164D}"/>
    <cellStyle name="20% - Énfasis5" xfId="2011" xr:uid="{5F38C7C7-8522-470F-A9F6-54660A071F79}"/>
    <cellStyle name="20% - Énfasis6" xfId="2012" xr:uid="{296CEA99-9E77-4D55-8E1C-DE93931ACAE3}"/>
    <cellStyle name="3 Decimals" xfId="2013" xr:uid="{D5B38784-70B3-4E27-9B17-8D629DB2070A}"/>
    <cellStyle name="40% - Accent1 2" xfId="70" xr:uid="{F0F8B666-BCCF-4169-816C-DDA6F42F4EB8}"/>
    <cellStyle name="40% - Accent1 2 2" xfId="2014" xr:uid="{06D945C9-9B55-4128-9CF3-B586319C014C}"/>
    <cellStyle name="40% - Accent1 3" xfId="2015" xr:uid="{49AD07BC-C779-4B7F-AB5B-02B9F4ED059A}"/>
    <cellStyle name="40% - Accent1 4" xfId="352" xr:uid="{FD7E1B46-B9CD-4B9A-BF95-09B6277910D1}"/>
    <cellStyle name="40% - Accent2 2" xfId="71" xr:uid="{96276C7D-D26B-4DA1-A400-844953B1CDF9}"/>
    <cellStyle name="40% - Accent2 2 2" xfId="2016" xr:uid="{1CEB84E1-4D52-4BE6-A022-7FDB46C590F9}"/>
    <cellStyle name="40% - Accent2 3" xfId="2017" xr:uid="{5607B719-4154-4B7D-84E9-D3D851615DB8}"/>
    <cellStyle name="40% - Accent2 4" xfId="360" xr:uid="{EEFB70BF-51D3-4A46-A33D-F184D0D805D5}"/>
    <cellStyle name="40% - Accent3 2" xfId="72" xr:uid="{C6F8181E-ABF3-4CA1-8486-1A9B087953AC}"/>
    <cellStyle name="40% - Accent3 2 2" xfId="2018" xr:uid="{5A8755FF-3F8E-48D6-9F0E-C0E2D25F52D2}"/>
    <cellStyle name="40% - Accent3 3" xfId="2019" xr:uid="{5488C993-1A78-4863-BC6D-BE53983FE70A}"/>
    <cellStyle name="40% - Accent3 4" xfId="353" xr:uid="{C1A30966-9ACC-4319-8268-7F006CDAFB43}"/>
    <cellStyle name="40% - Accent4 2" xfId="73" xr:uid="{B3A6B8D8-21CD-4FB4-B000-FA95925BE0D5}"/>
    <cellStyle name="40% - Accent4 2 2" xfId="2020" xr:uid="{5DD8D5CF-0810-43B5-B96D-865790B16619}"/>
    <cellStyle name="40% - Accent4 3" xfId="2021" xr:uid="{AB7B8306-87CD-4130-B34C-65857DAB1B9C}"/>
    <cellStyle name="40% - Accent4 4" xfId="359" xr:uid="{05B2DCE3-3876-476D-B5D0-44D65486BDB1}"/>
    <cellStyle name="40% - Accent5 2" xfId="74" xr:uid="{C11AB834-113C-4FE0-A626-E08C597DB927}"/>
    <cellStyle name="40% - Accent5 2 2" xfId="2022" xr:uid="{41B4BCED-8EA9-41EB-93F6-3E95921B443B}"/>
    <cellStyle name="40% - Accent5 3" xfId="2023" xr:uid="{B2F10297-D161-4AFD-BA3F-C1A6F5E6AFF4}"/>
    <cellStyle name="40% - Accent5 4" xfId="355" xr:uid="{E186F299-217F-49FB-9E54-234251290400}"/>
    <cellStyle name="40% - Accent6 2" xfId="75" xr:uid="{ABB6E279-F0A2-4DA9-BAE4-EE063D315F93}"/>
    <cellStyle name="40% - Accent6 2 2" xfId="2024" xr:uid="{283B75A9-0E72-4610-843A-12DE7C36E630}"/>
    <cellStyle name="40% - Accent6 3" xfId="2025" xr:uid="{D9BB2620-D6D9-47E1-AFC1-77EA68E48ED2}"/>
    <cellStyle name="40% - Accent6 4" xfId="358" xr:uid="{C2CE9C28-B631-4C4A-B25D-1FC8F85D72C5}"/>
    <cellStyle name="40% - Cor1" xfId="2026" xr:uid="{25202F6D-0799-4422-8725-41B2AB4233E7}"/>
    <cellStyle name="40% - Cor2" xfId="2027" xr:uid="{F18573E9-EEE1-4892-8D0F-BF28D4FBCBE1}"/>
    <cellStyle name="40% - Cor3" xfId="2028" xr:uid="{E7E1C3AB-3D0C-427A-BB97-6E47E9882FD9}"/>
    <cellStyle name="40% - Cor4" xfId="2029" xr:uid="{E9927583-F171-4FD2-8EF5-B4C60C1D8B7F}"/>
    <cellStyle name="40% - Cor5" xfId="2030" xr:uid="{1EF4D918-0689-4D5E-8B0C-D2E6DD2F9EEE}"/>
    <cellStyle name="40% - Cor6" xfId="2031" xr:uid="{EB781B00-C360-4298-B891-B08F5E7D1F09}"/>
    <cellStyle name="40% - Ênfase1" xfId="17148" xr:uid="{865213AA-2C22-4BCE-AFD2-BD26D9CCDCE8}"/>
    <cellStyle name="40% - Ênfase1 2" xfId="479" xr:uid="{55A72E23-529C-4BF5-B29F-A4594816484B}"/>
    <cellStyle name="40% - Ênfase1 2 10" xfId="17441" xr:uid="{2A85BCCC-914F-4F73-BF9A-4DC173D818F9}"/>
    <cellStyle name="40% - Ênfase1 2 2" xfId="2033" xr:uid="{DB9FE0C4-7EA8-4198-AC69-4AA373252278}"/>
    <cellStyle name="40% - Ênfase1 2 2 2" xfId="2034" xr:uid="{048A0E9A-8589-4466-8034-76F31AB34051}"/>
    <cellStyle name="40% - Ênfase1 2 3" xfId="2035" xr:uid="{4BFA68C5-E8DF-48CC-9A19-DF0B0E23EF4E}"/>
    <cellStyle name="40% - Ênfase1 2 3 2" xfId="2036" xr:uid="{977EA588-FAC0-4180-BC89-298EA0F94FE6}"/>
    <cellStyle name="40% - Ênfase1 2 4" xfId="2037" xr:uid="{BFC277B3-C5D9-406E-96C6-E80F1420CC9A}"/>
    <cellStyle name="40% - Ênfase1 2 5" xfId="2038" xr:uid="{51B7B535-D990-4F42-9D33-9685A582FA3C}"/>
    <cellStyle name="40% - Ênfase1 2 6" xfId="2039" xr:uid="{E5DC1FED-D288-482A-9FB9-33933AE41A38}"/>
    <cellStyle name="40% - Ênfase1 2 7" xfId="10726" xr:uid="{9473699B-93EA-41A9-A8D8-11F988149A27}"/>
    <cellStyle name="40% - Ênfase1 2 8" xfId="10590" xr:uid="{788A7A7B-1830-4FC5-BE1F-050B1637935A}"/>
    <cellStyle name="40% - Ênfase1 2 9" xfId="2032" xr:uid="{17D68B8F-A47F-436B-8C0B-60ADCDFF0A3D}"/>
    <cellStyle name="40% - Ênfase1 2_desc" xfId="2040" xr:uid="{C70CEAC3-EBB9-4068-9AF5-81BE57F375AB}"/>
    <cellStyle name="40% - Ênfase1 3" xfId="2041" xr:uid="{105D449E-264B-4649-B1E8-731DA7167676}"/>
    <cellStyle name="40% - Ênfase1 3 2" xfId="2042" xr:uid="{30232D5A-D164-4362-863B-C99FBC6320A6}"/>
    <cellStyle name="40% - Ênfase1 3 3" xfId="2043" xr:uid="{BE87CD73-3F01-4580-AB1B-26AD0373F40F}"/>
    <cellStyle name="40% - Ênfase1 3 4" xfId="2044" xr:uid="{3B44F0A6-C6C2-46A4-97FF-A9A67CE68432}"/>
    <cellStyle name="40% - Ênfase1 3 5" xfId="2045" xr:uid="{B4EB809F-488B-40FB-893D-A082F54EC8D3}"/>
    <cellStyle name="40% - Ênfase1 3 6" xfId="17440" xr:uid="{5A67EF66-A112-4067-8C32-9D294C124394}"/>
    <cellStyle name="40% - Ênfase1 4" xfId="2046" xr:uid="{FAD60199-5B8E-426B-9E01-FE99ADBC8F05}"/>
    <cellStyle name="40% - Ênfase1 5" xfId="10589" xr:uid="{836CBF2F-CB7D-469A-8666-FDCFA91280E1}"/>
    <cellStyle name="40% - Ênfase2" xfId="17149" xr:uid="{0C6761CC-DE3B-4613-BD37-A7C4C5277A3D}"/>
    <cellStyle name="40% - Ênfase2 2" xfId="483" xr:uid="{410676DA-D792-457A-9966-B04226DEEE17}"/>
    <cellStyle name="40% - Ênfase2 2 10" xfId="17443" xr:uid="{3E84CD83-1141-4E19-952B-A952B32D7240}"/>
    <cellStyle name="40% - Ênfase2 2 2" xfId="2048" xr:uid="{1912A21E-EC0D-4E72-98F7-B3B15FDA24A4}"/>
    <cellStyle name="40% - Ênfase2 2 2 2" xfId="2049" xr:uid="{FD4C1226-FC4C-4FB0-975F-DFDFDF7B807A}"/>
    <cellStyle name="40% - Ênfase2 2 3" xfId="2050" xr:uid="{AD06B447-20E1-4DFD-A979-2CD51BFE2391}"/>
    <cellStyle name="40% - Ênfase2 2 3 2" xfId="2051" xr:uid="{6B297430-43AF-4BA6-A93A-01DDB76831BE}"/>
    <cellStyle name="40% - Ênfase2 2 4" xfId="2052" xr:uid="{6670DD4E-ACCF-4592-A9EC-A8DAA0EADE84}"/>
    <cellStyle name="40% - Ênfase2 2 5" xfId="2053" xr:uid="{979E18F0-8108-4E5D-90D6-EE19B72DE2B3}"/>
    <cellStyle name="40% - Ênfase2 2 6" xfId="2054" xr:uid="{4D1F43EE-03B1-4B2C-84C7-AD29D98E9301}"/>
    <cellStyle name="40% - Ênfase2 2 7" xfId="10727" xr:uid="{D5916739-02A9-4C90-B624-66C3EFC00E9B}"/>
    <cellStyle name="40% - Ênfase2 2 8" xfId="10592" xr:uid="{14A6E82B-BF9F-4F15-A18D-D055A8687CC1}"/>
    <cellStyle name="40% - Ênfase2 2 9" xfId="2047" xr:uid="{FA960DF5-08F6-4AC2-A96A-F05ED7D0F18F}"/>
    <cellStyle name="40% - Ênfase2 2_desc" xfId="2055" xr:uid="{C250DE03-F8A6-47E0-9049-D9979314482E}"/>
    <cellStyle name="40% - Ênfase2 3" xfId="2056" xr:uid="{438F7E9E-D9D0-4B53-92F8-DAFDC813DC24}"/>
    <cellStyle name="40% - Ênfase2 3 2" xfId="2057" xr:uid="{BECE3B33-72A6-4A1B-9357-D44099866B8E}"/>
    <cellStyle name="40% - Ênfase2 3 3" xfId="2058" xr:uid="{2803A92B-4471-4117-8C7B-0D5EC393A341}"/>
    <cellStyle name="40% - Ênfase2 3 4" xfId="2059" xr:uid="{828D50C3-EC9A-4971-9CE5-354C2767AA8B}"/>
    <cellStyle name="40% - Ênfase2 3 5" xfId="2060" xr:uid="{EBD88DDA-6078-4D39-9E13-9177E3ECBD71}"/>
    <cellStyle name="40% - Ênfase2 3 6" xfId="17442" xr:uid="{20DB6214-D961-4972-A0A5-534DD4905A56}"/>
    <cellStyle name="40% - Ênfase2 4" xfId="2061" xr:uid="{5ADEB71B-3434-4805-82CA-8FFB757EDD44}"/>
    <cellStyle name="40% - Ênfase2 5" xfId="10591" xr:uid="{0D8747C5-57CA-4295-B199-6FE08CD381F1}"/>
    <cellStyle name="40% - Ênfase3" xfId="17150" xr:uid="{43A2B519-AD9D-4C1B-8B2F-8D8B7DE1D5B3}"/>
    <cellStyle name="40% - Ênfase3 2" xfId="487" xr:uid="{7EA88105-9B4B-49B7-A691-FC200AB38A34}"/>
    <cellStyle name="40% - Ênfase3 2 10" xfId="17445" xr:uid="{E1959D94-D9DF-41C5-8847-5F5383CEB26F}"/>
    <cellStyle name="40% - Ênfase3 2 2" xfId="2063" xr:uid="{36EC79E0-E8F4-4437-A4D6-28F0BC5E63CB}"/>
    <cellStyle name="40% - Ênfase3 2 2 2" xfId="2064" xr:uid="{5C0ED6B5-ADCF-44B8-AD3B-97DB58529799}"/>
    <cellStyle name="40% - Ênfase3 2 3" xfId="2065" xr:uid="{FD607C42-2BC3-4EE8-BA6F-3D518AB46D13}"/>
    <cellStyle name="40% - Ênfase3 2 3 2" xfId="2066" xr:uid="{BBCE0070-4342-4F87-8687-122DE3EDC46D}"/>
    <cellStyle name="40% - Ênfase3 2 4" xfId="2067" xr:uid="{10725F9A-D2F7-4E87-AB17-EE5E69E87D4D}"/>
    <cellStyle name="40% - Ênfase3 2 5" xfId="2068" xr:uid="{DC522284-FF7B-4134-8C3E-94269268F5CE}"/>
    <cellStyle name="40% - Ênfase3 2 6" xfId="2069" xr:uid="{6E691AD0-3BD4-4841-B7B4-11A19F90AE9B}"/>
    <cellStyle name="40% - Ênfase3 2 7" xfId="10728" xr:uid="{ED592021-5007-44B4-95DE-E1D5B1802FB7}"/>
    <cellStyle name="40% - Ênfase3 2 8" xfId="10594" xr:uid="{1EA81009-D0C8-423A-8CA0-E38E49E626A9}"/>
    <cellStyle name="40% - Ênfase3 2 9" xfId="2062" xr:uid="{5EC12CE0-AE68-48FE-9855-B7AFE854E3EC}"/>
    <cellStyle name="40% - Ênfase3 2_desc" xfId="2070" xr:uid="{973DD6BA-33B7-4404-9D6F-EED5C19A67FE}"/>
    <cellStyle name="40% - Ênfase3 3" xfId="2071" xr:uid="{72384202-6E9F-4655-AF95-0B0E626885F7}"/>
    <cellStyle name="40% - Ênfase3 3 2" xfId="2072" xr:uid="{C63C0AA9-868C-45C0-B94E-2DFD79A44536}"/>
    <cellStyle name="40% - Ênfase3 3 3" xfId="2073" xr:uid="{F2DE62F6-96A2-4A40-ADA5-8392EDD24AF6}"/>
    <cellStyle name="40% - Ênfase3 3 4" xfId="2074" xr:uid="{27542B3D-4981-46AF-9173-8D1F93507132}"/>
    <cellStyle name="40% - Ênfase3 3 5" xfId="2075" xr:uid="{8C044EA2-9693-47AC-A7EC-2AA65B7406DC}"/>
    <cellStyle name="40% - Ênfase3 3 6" xfId="17444" xr:uid="{A61A3FF8-81B5-4EBA-ACF4-97E38474EC64}"/>
    <cellStyle name="40% - Ênfase3 4" xfId="2076" xr:uid="{253EBE49-7060-4445-9668-266A6F49B628}"/>
    <cellStyle name="40% - Ênfase3 5" xfId="10593" xr:uid="{1617CFDE-482F-4291-B239-DDBC99DF8043}"/>
    <cellStyle name="40% - Ênfase4" xfId="17151" xr:uid="{8A486429-7248-4591-B4F1-BC97A98EDE43}"/>
    <cellStyle name="40% - Ênfase4 2" xfId="491" xr:uid="{368FFE27-77A8-403A-9063-87E88DECC722}"/>
    <cellStyle name="40% - Ênfase4 2 10" xfId="17447" xr:uid="{F1C808F2-4897-4E38-A45C-8297B5685A3B}"/>
    <cellStyle name="40% - Ênfase4 2 2" xfId="2078" xr:uid="{37BB537C-F2FF-4C01-ACE5-5C1D617B3EC1}"/>
    <cellStyle name="40% - Ênfase4 2 2 2" xfId="2079" xr:uid="{B3E380E8-4127-4A25-AE84-F2B3346EBDB9}"/>
    <cellStyle name="40% - Ênfase4 2 3" xfId="2080" xr:uid="{9ACE8E82-8E57-4C6A-9AA2-F816454D401C}"/>
    <cellStyle name="40% - Ênfase4 2 3 2" xfId="2081" xr:uid="{A1A8F1C2-E42E-4A86-B81E-C9A8AF0926D3}"/>
    <cellStyle name="40% - Ênfase4 2 4" xfId="2082" xr:uid="{985035A9-180C-4572-838E-9CFB6FA1DF5C}"/>
    <cellStyle name="40% - Ênfase4 2 5" xfId="2083" xr:uid="{8214E212-90CB-4852-801F-7F53F39B6219}"/>
    <cellStyle name="40% - Ênfase4 2 6" xfId="2084" xr:uid="{408A8562-E270-48E3-AAD7-51A57DF2216A}"/>
    <cellStyle name="40% - Ênfase4 2 7" xfId="10729" xr:uid="{1D87A8B1-BB4A-4898-AA1F-425EB8A9161E}"/>
    <cellStyle name="40% - Ênfase4 2 8" xfId="10596" xr:uid="{2C3E2117-AEFD-4A7F-AB45-FD17665ECFF9}"/>
    <cellStyle name="40% - Ênfase4 2 9" xfId="2077" xr:uid="{6A629C6B-0351-4CB3-8AF4-E0E77EAA7373}"/>
    <cellStyle name="40% - Ênfase4 2_desc" xfId="2085" xr:uid="{25C31F86-30B7-469D-887E-C63CF623482E}"/>
    <cellStyle name="40% - Ênfase4 3" xfId="2086" xr:uid="{81ADB75A-48F7-43DA-B021-67F610C9F4CC}"/>
    <cellStyle name="40% - Ênfase4 3 2" xfId="2087" xr:uid="{2065339F-8252-4471-A5EE-DD3E38F97083}"/>
    <cellStyle name="40% - Ênfase4 3 3" xfId="2088" xr:uid="{766B3D97-BDBF-4831-8076-C2F577C977DA}"/>
    <cellStyle name="40% - Ênfase4 3 4" xfId="2089" xr:uid="{B231DF59-D67B-47EC-A103-0843CECC75B8}"/>
    <cellStyle name="40% - Ênfase4 3 5" xfId="2090" xr:uid="{0D4FA59B-12F0-48F0-88EB-0AD14A1750DA}"/>
    <cellStyle name="40% - Ênfase4 3 6" xfId="17446" xr:uid="{EAA143D3-1A9D-4CB5-AB96-C2DA30C22D54}"/>
    <cellStyle name="40% - Ênfase4 4" xfId="2091" xr:uid="{8FD5524E-438C-4FF6-A7D2-19F6CC7ADB7A}"/>
    <cellStyle name="40% - Ênfase4 5" xfId="10595" xr:uid="{9976F5F6-30C4-4941-9ACA-C9E6616CD8A5}"/>
    <cellStyle name="40% - Ênfase5" xfId="17152" xr:uid="{4185A427-A72C-48F8-B5F2-5532CC6191DB}"/>
    <cellStyle name="40% - Ênfase5 2" xfId="495" xr:uid="{27B5EF9F-7253-47F5-BF45-6102BC38AA61}"/>
    <cellStyle name="40% - Ênfase5 2 10" xfId="17449" xr:uid="{D84546F9-4139-485A-A352-3AC4BF9652FF}"/>
    <cellStyle name="40% - Ênfase5 2 2" xfId="2093" xr:uid="{C1D53695-3754-43B1-894B-E65AC9A48F96}"/>
    <cellStyle name="40% - Ênfase5 2 2 2" xfId="2094" xr:uid="{9BD72C46-647C-4071-B57C-D728D73D117A}"/>
    <cellStyle name="40% - Ênfase5 2 3" xfId="2095" xr:uid="{8FB80CA7-305D-4FBA-8B63-E9F5B23D9206}"/>
    <cellStyle name="40% - Ênfase5 2 3 2" xfId="2096" xr:uid="{EC00335B-701F-4460-9E52-FA6A9A57F14C}"/>
    <cellStyle name="40% - Ênfase5 2 4" xfId="2097" xr:uid="{247F501F-F406-41C3-9498-EFB674ABFE36}"/>
    <cellStyle name="40% - Ênfase5 2 5" xfId="2098" xr:uid="{911588AD-1FD3-4527-87BB-8DD8A780A110}"/>
    <cellStyle name="40% - Ênfase5 2 6" xfId="2099" xr:uid="{E7C3466F-BE02-47C3-B704-B7244962995B}"/>
    <cellStyle name="40% - Ênfase5 2 7" xfId="10730" xr:uid="{8983829C-4208-4F67-89A6-3A4EE5BA4EDB}"/>
    <cellStyle name="40% - Ênfase5 2 8" xfId="10598" xr:uid="{0842A582-B1A1-452B-AF94-DC2B1049BC24}"/>
    <cellStyle name="40% - Ênfase5 2 9" xfId="2092" xr:uid="{BE95D4AE-7B68-42D6-A9BE-411B8260B11B}"/>
    <cellStyle name="40% - Ênfase5 2_desc" xfId="2100" xr:uid="{AA47DE6B-1860-4169-962F-FF13C8882A88}"/>
    <cellStyle name="40% - Ênfase5 3" xfId="2101" xr:uid="{5F652B8C-F494-482B-83B2-614711B1BFA8}"/>
    <cellStyle name="40% - Ênfase5 3 2" xfId="2102" xr:uid="{04C8AF78-2A7B-4C33-B35C-B5C2EB087890}"/>
    <cellStyle name="40% - Ênfase5 3 3" xfId="2103" xr:uid="{3F23D4CC-8A8F-4FA5-8E9E-81DE7D0900DF}"/>
    <cellStyle name="40% - Ênfase5 3 4" xfId="2104" xr:uid="{7BBD505E-2582-4A2E-BAF0-01F6E3F6BA9D}"/>
    <cellStyle name="40% - Ênfase5 3 5" xfId="2105" xr:uid="{B997D983-18B6-4686-9B8C-5AE0BFB2DE52}"/>
    <cellStyle name="40% - Ênfase5 3 6" xfId="17448" xr:uid="{FF9973D6-0A4C-4038-9BC8-1842B72A3FD1}"/>
    <cellStyle name="40% - Ênfase5 4" xfId="2106" xr:uid="{A7BCB470-BFB5-403D-BF07-1735B45EAA8E}"/>
    <cellStyle name="40% - Ênfase5 5" xfId="10597" xr:uid="{647FE339-F7C6-4397-8176-BB7ABE139A2D}"/>
    <cellStyle name="40% - Ênfase6" xfId="17153" xr:uid="{280C927C-1DFF-4535-B44B-969794886658}"/>
    <cellStyle name="40% - Ênfase6 2" xfId="499" xr:uid="{E31A6506-7548-4D49-AC57-D61256FA96E5}"/>
    <cellStyle name="40% - Ênfase6 2 10" xfId="17451" xr:uid="{5AF90C25-316A-4E85-8A82-65949F7AE12E}"/>
    <cellStyle name="40% - Ênfase6 2 2" xfId="2108" xr:uid="{9D199A3B-4475-4B48-A186-675C9BEC184F}"/>
    <cellStyle name="40% - Ênfase6 2 2 2" xfId="2109" xr:uid="{3CBA59B0-A1CA-428E-A91B-5D91821BB871}"/>
    <cellStyle name="40% - Ênfase6 2 3" xfId="2110" xr:uid="{E5CFC888-14F6-46F5-BA7C-460212C671C9}"/>
    <cellStyle name="40% - Ênfase6 2 3 2" xfId="2111" xr:uid="{FCFC880E-FBBD-4A2C-BFC5-E04C55ED77F2}"/>
    <cellStyle name="40% - Ênfase6 2 4" xfId="2112" xr:uid="{1B421A3B-D97F-497E-9CED-503F7EE6E94A}"/>
    <cellStyle name="40% - Ênfase6 2 5" xfId="2113" xr:uid="{5238A00E-96EA-4082-BCFB-C1BC36F24A53}"/>
    <cellStyle name="40% - Ênfase6 2 6" xfId="2114" xr:uid="{3AC29CD8-CE5B-4B40-B00F-E141950957A9}"/>
    <cellStyle name="40% - Ênfase6 2 7" xfId="10731" xr:uid="{43C0424C-8A00-4175-B4E6-1AA3FB5AC707}"/>
    <cellStyle name="40% - Ênfase6 2 8" xfId="10600" xr:uid="{DE213FCB-989C-45EF-9725-F4292C030E58}"/>
    <cellStyle name="40% - Ênfase6 2 9" xfId="2107" xr:uid="{B8A1A921-FAC4-4CDE-BB94-9F2926C46DA6}"/>
    <cellStyle name="40% - Ênfase6 2_desc" xfId="2115" xr:uid="{0DBCEFAD-3B53-48F4-B8BB-812249C2A11F}"/>
    <cellStyle name="40% - Ênfase6 3" xfId="2116" xr:uid="{0628276D-26AF-4037-9E88-4C62AEE4FB99}"/>
    <cellStyle name="40% - Ênfase6 3 2" xfId="2117" xr:uid="{5C489A93-65FB-4EA3-8C43-C44534EFBB9D}"/>
    <cellStyle name="40% - Ênfase6 3 3" xfId="2118" xr:uid="{F29EF184-2BC6-418D-B29E-143A2F52978D}"/>
    <cellStyle name="40% - Ênfase6 3 4" xfId="2119" xr:uid="{8863FB5A-1DA8-4F37-9B98-AF22302D062B}"/>
    <cellStyle name="40% - Ênfase6 3 5" xfId="2120" xr:uid="{F8EBA013-312D-4256-9143-6A50F47B697A}"/>
    <cellStyle name="40% - Ênfase6 3 6" xfId="17450" xr:uid="{32B96482-F815-44E3-BC97-370DE8697EAC}"/>
    <cellStyle name="40% - Ênfase6 4" xfId="2121" xr:uid="{D04D3859-A94F-485E-9ED2-FFAC01061E4E}"/>
    <cellStyle name="40% - Ênfase6 5" xfId="10599" xr:uid="{57E903EC-C951-4E0C-B69A-30E0E5715944}"/>
    <cellStyle name="40% - Énfasis1" xfId="2122" xr:uid="{0BF76045-0E23-42FB-9100-5A921634A246}"/>
    <cellStyle name="40% - Énfasis2" xfId="2123" xr:uid="{46E53408-E33E-4587-97A4-79654FCA76A4}"/>
    <cellStyle name="40% - Énfasis3" xfId="2124" xr:uid="{3802557C-82DE-4BDF-96D1-49F3A119E018}"/>
    <cellStyle name="40% - Énfasis4" xfId="2125" xr:uid="{2F6EDF7A-5151-4AF0-AB20-200B58B47804}"/>
    <cellStyle name="40% - Énfasis5" xfId="2126" xr:uid="{7F91D324-DE68-44B4-93F0-8894D6E651A1}"/>
    <cellStyle name="40% - Énfasis6" xfId="2127" xr:uid="{699F3BDB-313F-4B4D-A02C-2049C1BD4E51}"/>
    <cellStyle name="60% - Accent1 2" xfId="275" xr:uid="{4FCB7109-59E4-4D5F-ACA4-7E3A9AD89EE4}"/>
    <cellStyle name="60% - Accent1 2 2" xfId="341" xr:uid="{EAF75F30-AECA-41AB-B68C-56E0080E48F1}"/>
    <cellStyle name="60% - Accent1 2 3" xfId="17375" xr:uid="{29EFE9C7-08AA-4362-97D3-BFDD1374AD4D}"/>
    <cellStyle name="60% - Accent2 2" xfId="276" xr:uid="{F9214CAF-C360-4927-8902-C7AB32B6D131}"/>
    <cellStyle name="60% - Accent2 2 2" xfId="342" xr:uid="{2828CA52-50EE-492C-9120-D2B6F212AE28}"/>
    <cellStyle name="60% - Accent2 2 3" xfId="17376" xr:uid="{73751CE9-14CD-4E35-9A89-814CE712C31B}"/>
    <cellStyle name="60% - Accent3 2" xfId="277" xr:uid="{6F3AF200-41BC-4D0D-B80B-81C99852B902}"/>
    <cellStyle name="60% - Accent3 2 2" xfId="343" xr:uid="{D1CBF40E-673B-4F18-A062-DB19362E8413}"/>
    <cellStyle name="60% - Accent3 2 3" xfId="17377" xr:uid="{78312237-F52F-4C11-8B29-63A6634E51FC}"/>
    <cellStyle name="60% - Accent4 2" xfId="278" xr:uid="{C6FB68D7-CA03-41C6-961A-CD936A3FB8DA}"/>
    <cellStyle name="60% - Accent4 2 2" xfId="344" xr:uid="{BE101FD7-E821-4653-ABD6-0E2460DFC73E}"/>
    <cellStyle name="60% - Accent4 2 3" xfId="17378" xr:uid="{1D68020E-190A-4ED9-BED7-07701DF1FE2B}"/>
    <cellStyle name="60% - Accent5 2" xfId="279" xr:uid="{4A52C920-27AE-4AAC-AD83-A2DA83973D6E}"/>
    <cellStyle name="60% - Accent5 2 2" xfId="345" xr:uid="{AA145485-5EA7-4F2D-AA50-46250E3A21B6}"/>
    <cellStyle name="60% - Accent5 2 3" xfId="17379" xr:uid="{08B20A7A-BD8F-41C6-965D-9C2B0A58887D}"/>
    <cellStyle name="60% - Accent6 2" xfId="280" xr:uid="{15A9B87E-2790-4CAE-907D-43B77D90688F}"/>
    <cellStyle name="60% - Accent6 2 2" xfId="346" xr:uid="{A902AB15-FB53-4D3E-BE79-A5F6233C1BB8}"/>
    <cellStyle name="60% - Accent6 2 3" xfId="17380" xr:uid="{EB81E7C3-8928-42BB-8A20-535771835A05}"/>
    <cellStyle name="60% - Cor1" xfId="2128" xr:uid="{C45B5AE3-2101-4C83-8706-69C20A710632}"/>
    <cellStyle name="60% - Cor2" xfId="2129" xr:uid="{05B29ACF-9B32-478B-B10B-C0FFB7F3F6F0}"/>
    <cellStyle name="60% - Cor3" xfId="2130" xr:uid="{A57B6943-C0FC-49E9-BF48-42B9EBE9FF7B}"/>
    <cellStyle name="60% - Cor4" xfId="2131" xr:uid="{7780C090-0BC0-4632-860D-F35ADB8EC53A}"/>
    <cellStyle name="60% - Cor5" xfId="2132" xr:uid="{A3A8D51A-0A00-4388-A210-4BB8636B12BB}"/>
    <cellStyle name="60% - Cor6" xfId="2133" xr:uid="{0A043104-3B32-44A0-AE77-4D0432A92973}"/>
    <cellStyle name="60% - Ênfase1" xfId="76" xr:uid="{C1388351-024E-4695-B730-502ACB85758D}"/>
    <cellStyle name="60% - Ênfase1 2" xfId="480" xr:uid="{7D7315A4-4A76-486B-9C2A-355505170246}"/>
    <cellStyle name="60% - Ênfase1 2 2" xfId="2135" xr:uid="{FA2F0699-7333-4D8C-8946-73AF9EBB5EEC}"/>
    <cellStyle name="60% - Ênfase1 2 3" xfId="2136" xr:uid="{0B7F712D-177B-4374-A426-9CF1C76D7024}"/>
    <cellStyle name="60% - Ênfase1 2 4" xfId="2137" xr:uid="{6FCC9D4C-FA97-4DFB-AA44-6128570ADC31}"/>
    <cellStyle name="60% - Ênfase1 2 5" xfId="2138" xr:uid="{CC1BA9A3-8993-43B0-A609-EE6A9A941788}"/>
    <cellStyle name="60% - Ênfase1 2 6" xfId="2134" xr:uid="{BDC4A054-3507-4FA4-8CBF-458BD9249A5A}"/>
    <cellStyle name="60% - Ênfase1 2 7" xfId="17453" xr:uid="{78F1B8B8-10AB-48F7-B139-E0AA80B7FE49}"/>
    <cellStyle name="60% - Ênfase1 2_desc" xfId="2139" xr:uid="{33C83EE8-2B1F-479A-856E-23062FB70D17}"/>
    <cellStyle name="60% - Ênfase1 3" xfId="501" xr:uid="{FB159EA6-802C-4265-BA87-E64423A496F3}"/>
    <cellStyle name="60% - Ênfase1 3 2" xfId="2141" xr:uid="{7EF076CF-D555-4228-9D7C-8F3415752EF5}"/>
    <cellStyle name="60% - Ênfase1 3 3" xfId="2142" xr:uid="{BEBA5036-77B7-401D-8F14-780A178F5276}"/>
    <cellStyle name="60% - Ênfase1 3 4" xfId="2143" xr:uid="{FA0B9842-E920-4657-8C27-284DB0DA3404}"/>
    <cellStyle name="60% - Ênfase1 3 5" xfId="2144" xr:uid="{6E5C0C5B-480D-4FD2-8F8E-BB63D1C66559}"/>
    <cellStyle name="60% - Ênfase1 3 6" xfId="2140" xr:uid="{B0BB25BF-B52F-4141-9B6C-F3E413CE4DB9}"/>
    <cellStyle name="60% - Ênfase1 3 7" xfId="17452" xr:uid="{99E37ABA-75DB-4A75-87E3-14750942ED8D}"/>
    <cellStyle name="60% - Ênfase1 4" xfId="10601" xr:uid="{B4ABBAE0-E556-4AAA-87E3-67E6DCEA3387}"/>
    <cellStyle name="60% - Ênfase2" xfId="77" xr:uid="{FAE72886-91F1-4F8C-B3AC-ACDF7B01A907}"/>
    <cellStyle name="60% - Ênfase2 2" xfId="484" xr:uid="{BE15E45B-4D65-45CF-88AC-78ED40FFEB54}"/>
    <cellStyle name="60% - Ênfase2 2 2" xfId="2146" xr:uid="{C995B3D0-EFA5-46E6-B41C-75126C7FA556}"/>
    <cellStyle name="60% - Ênfase2 2 3" xfId="2147" xr:uid="{F6CFCCC4-3031-47DE-A515-DE211CCE1E96}"/>
    <cellStyle name="60% - Ênfase2 2 4" xfId="2148" xr:uid="{E4BFD900-81EE-4119-9B7D-1ED9A3822E28}"/>
    <cellStyle name="60% - Ênfase2 2 5" xfId="2149" xr:uid="{ECE2E511-CA1F-4130-94FE-8229DB7333C5}"/>
    <cellStyle name="60% - Ênfase2 2 6" xfId="2145" xr:uid="{6BF90465-5949-4BCE-8F5C-EAA46C53CE1C}"/>
    <cellStyle name="60% - Ênfase2 2 7" xfId="17455" xr:uid="{F0918A50-3188-4B08-986F-B1E467D09F7A}"/>
    <cellStyle name="60% - Ênfase2 2_desc" xfId="2150" xr:uid="{4F9CDF73-2DE0-4072-838A-C8FC09E19CDF}"/>
    <cellStyle name="60% - Ênfase2 3" xfId="502" xr:uid="{6F11DC48-958D-48CA-B7BE-2456D822C44D}"/>
    <cellStyle name="60% - Ênfase2 3 2" xfId="2152" xr:uid="{A63BD427-B8E6-4E1D-BE47-67E9FA9958A0}"/>
    <cellStyle name="60% - Ênfase2 3 3" xfId="2153" xr:uid="{AEB91D52-9119-4007-AA85-140BB01DE454}"/>
    <cellStyle name="60% - Ênfase2 3 4" xfId="2154" xr:uid="{4A73B98E-2B00-4A6D-928A-A092CD26595E}"/>
    <cellStyle name="60% - Ênfase2 3 5" xfId="2155" xr:uid="{AEDF7BBE-8F59-427B-BA75-3BA91296F086}"/>
    <cellStyle name="60% - Ênfase2 3 6" xfId="2151" xr:uid="{7E7F9085-AC40-43EF-9D97-74B862EAC934}"/>
    <cellStyle name="60% - Ênfase2 3 7" xfId="17454" xr:uid="{90101329-D43A-4CCF-A74C-6F4D6A4196CA}"/>
    <cellStyle name="60% - Ênfase2 4" xfId="10602" xr:uid="{F6BB22B9-F87B-4965-80A7-C7D7B837586E}"/>
    <cellStyle name="60% - Ênfase3" xfId="78" xr:uid="{E3169274-5370-4552-97CC-F0FABF342A97}"/>
    <cellStyle name="60% - Ênfase3 2" xfId="488" xr:uid="{3D0ADF6A-D8E6-4B02-822C-E78FBD1396F6}"/>
    <cellStyle name="60% - Ênfase3 2 2" xfId="2157" xr:uid="{0ADFFB39-9DFD-477C-9E39-C89C8A48B957}"/>
    <cellStyle name="60% - Ênfase3 2 3" xfId="2158" xr:uid="{F771DFE5-1AF6-41EA-AB0C-9E09C0304726}"/>
    <cellStyle name="60% - Ênfase3 2 4" xfId="2159" xr:uid="{05D4B4BF-4296-4D0D-9BDD-0DDFDB1C7D71}"/>
    <cellStyle name="60% - Ênfase3 2 5" xfId="2160" xr:uid="{675A2164-9934-4A1A-814E-8EF4965627EA}"/>
    <cellStyle name="60% - Ênfase3 2 6" xfId="2156" xr:uid="{A1D5D64C-F330-455E-B7AE-EEE3D536A135}"/>
    <cellStyle name="60% - Ênfase3 2 7" xfId="17457" xr:uid="{EDEB6E7E-66CE-44CB-8470-F82798F205C1}"/>
    <cellStyle name="60% - Ênfase3 2_desc" xfId="2161" xr:uid="{C21D732A-7A84-4175-9C8A-B85E583E3F4E}"/>
    <cellStyle name="60% - Ênfase3 3" xfId="503" xr:uid="{25BA08DE-9DF4-4EBD-82AD-B479181649BE}"/>
    <cellStyle name="60% - Ênfase3 3 2" xfId="2163" xr:uid="{E52F9EA9-10EE-4DD0-BD7A-DB87BF27C292}"/>
    <cellStyle name="60% - Ênfase3 3 3" xfId="2164" xr:uid="{ADBF8C4E-E123-4831-AFF3-8A54A579435B}"/>
    <cellStyle name="60% - Ênfase3 3 4" xfId="2165" xr:uid="{83E02B7A-2A30-463A-BD56-E99F482C37FC}"/>
    <cellStyle name="60% - Ênfase3 3 5" xfId="2166" xr:uid="{DB8B5622-260A-4841-9C18-56AFFE5BB24D}"/>
    <cellStyle name="60% - Ênfase3 3 6" xfId="2162" xr:uid="{BA1421FB-9241-4045-BCA9-1DDCD2E72831}"/>
    <cellStyle name="60% - Ênfase3 3 7" xfId="17456" xr:uid="{416FA9AE-B562-47D1-B024-C5E00B22AA91}"/>
    <cellStyle name="60% - Ênfase3 4" xfId="10603" xr:uid="{0CE00ED0-C491-4219-9193-783D1FBEFD15}"/>
    <cellStyle name="60% - Ênfase4" xfId="79" xr:uid="{066345CF-87E8-4388-A1D4-7F78BCD084B4}"/>
    <cellStyle name="60% - Ênfase4 2" xfId="492" xr:uid="{DEDCC986-C6A3-44BB-8B8C-32797FD69AC7}"/>
    <cellStyle name="60% - Ênfase4 2 2" xfId="2168" xr:uid="{FD3421A6-A119-4641-9AAB-28C5A9FE1F1B}"/>
    <cellStyle name="60% - Ênfase4 2 3" xfId="2169" xr:uid="{98100FFF-0C3B-48F9-9FCE-8B4FBC5AE2F0}"/>
    <cellStyle name="60% - Ênfase4 2 4" xfId="2170" xr:uid="{F314AC73-2197-4272-9DDF-6A14AF952777}"/>
    <cellStyle name="60% - Ênfase4 2 5" xfId="2171" xr:uid="{F1801DB3-8745-4C7D-8CE6-71E710B0D0D5}"/>
    <cellStyle name="60% - Ênfase4 2 6" xfId="2167" xr:uid="{1FD0FE1C-35C5-4B95-A12F-A93FB571CCBD}"/>
    <cellStyle name="60% - Ênfase4 2 7" xfId="17459" xr:uid="{7CFBF2B3-08ED-4DDA-9EDE-44907FEAA8B4}"/>
    <cellStyle name="60% - Ênfase4 2_desc" xfId="2172" xr:uid="{A5581E49-5D00-4A65-A75D-11A3F2CDD6F8}"/>
    <cellStyle name="60% - Ênfase4 3" xfId="504" xr:uid="{6D3CE2AD-040F-4E13-8EC4-4602D7B7378A}"/>
    <cellStyle name="60% - Ênfase4 3 2" xfId="2174" xr:uid="{D7E208AC-9094-4DBA-B2F1-E1F4C4338992}"/>
    <cellStyle name="60% - Ênfase4 3 3" xfId="2175" xr:uid="{0A94F401-25D9-4DFD-9F23-3FBE3F5EEE68}"/>
    <cellStyle name="60% - Ênfase4 3 4" xfId="2176" xr:uid="{EE88BB01-C06C-4406-AD10-55000592FE72}"/>
    <cellStyle name="60% - Ênfase4 3 5" xfId="2177" xr:uid="{B5F30F14-5744-4482-93D4-D20824F32E28}"/>
    <cellStyle name="60% - Ênfase4 3 6" xfId="2173" xr:uid="{9F7D0370-787A-460F-BEFB-77D9E9D20DB9}"/>
    <cellStyle name="60% - Ênfase4 3 7" xfId="17458" xr:uid="{9325116E-EED6-4B85-8FE1-E3E9E994A812}"/>
    <cellStyle name="60% - Ênfase4 4" xfId="10604" xr:uid="{84CAA23A-7611-47C1-9588-F0E9B69CA0D4}"/>
    <cellStyle name="60% - Ênfase5" xfId="80" xr:uid="{9970176A-916C-4727-BB8F-BF9FA6FFEDAA}"/>
    <cellStyle name="60% - Ênfase5 2" xfId="496" xr:uid="{79943788-7584-43FA-B397-5A492F8085F8}"/>
    <cellStyle name="60% - Ênfase5 2 2" xfId="2179" xr:uid="{33041C7D-470C-421B-811C-573812179266}"/>
    <cellStyle name="60% - Ênfase5 2 3" xfId="2180" xr:uid="{D803CC46-B186-427F-B3F0-A73D78BF0CF2}"/>
    <cellStyle name="60% - Ênfase5 2 4" xfId="2181" xr:uid="{96B5AF7D-13D6-4662-ABB0-486E288AA4D0}"/>
    <cellStyle name="60% - Ênfase5 2 5" xfId="2182" xr:uid="{2A565E6E-03A4-44DD-9F1D-16FC6DB48191}"/>
    <cellStyle name="60% - Ênfase5 2 6" xfId="2178" xr:uid="{74C3111F-24CF-4FA9-B9A1-DA0C789574C4}"/>
    <cellStyle name="60% - Ênfase5 2 7" xfId="17461" xr:uid="{DC879F37-FA71-43EB-A0FD-1B916C7B5785}"/>
    <cellStyle name="60% - Ênfase5 2_desc" xfId="2183" xr:uid="{4BE87C61-8252-4352-AD21-EAB61079C710}"/>
    <cellStyle name="60% - Ênfase5 3" xfId="505" xr:uid="{E40E70C3-D543-4B72-B7E7-7F0FAA3F7799}"/>
    <cellStyle name="60% - Ênfase5 3 2" xfId="2185" xr:uid="{DFC389DB-ED62-4134-B97B-A5ED7C374661}"/>
    <cellStyle name="60% - Ênfase5 3 3" xfId="2186" xr:uid="{BEEF31A1-2E38-41F1-81A5-13DEF98DB516}"/>
    <cellStyle name="60% - Ênfase5 3 4" xfId="2187" xr:uid="{29240407-6BF3-4880-ABE7-F0D931F2259A}"/>
    <cellStyle name="60% - Ênfase5 3 5" xfId="2188" xr:uid="{1B513AAA-AFE1-4693-8347-BC4C64D901DF}"/>
    <cellStyle name="60% - Ênfase5 3 6" xfId="2184" xr:uid="{D4555BD5-C9F8-47E6-B561-430979E8DE5A}"/>
    <cellStyle name="60% - Ênfase5 3 7" xfId="17460" xr:uid="{A2CB54F5-1720-4135-B9AC-7308A18F0F82}"/>
    <cellStyle name="60% - Ênfase5 4" xfId="10605" xr:uid="{86A722A7-2E3D-468E-895A-3C997BC80390}"/>
    <cellStyle name="60% - Ênfase6" xfId="81" xr:uid="{FDBF141B-2D5E-48E7-85EA-E86AAD504B2F}"/>
    <cellStyle name="60% - Ênfase6 2" xfId="500" xr:uid="{2CD416FA-C867-4BDA-BFC6-AF5FC96B92F4}"/>
    <cellStyle name="60% - Ênfase6 2 2" xfId="2190" xr:uid="{C256AB54-3551-47E9-ACAA-CEAA218591D1}"/>
    <cellStyle name="60% - Ênfase6 2 3" xfId="2191" xr:uid="{6B9096A5-3E05-4800-8793-E9EE2D5DD040}"/>
    <cellStyle name="60% - Ênfase6 2 4" xfId="2192" xr:uid="{873C44AE-FAA6-4AB0-95B0-D0EE133F1D9F}"/>
    <cellStyle name="60% - Ênfase6 2 5" xfId="2193" xr:uid="{A3AD57B2-A335-47BC-A9AF-DCD87E84B930}"/>
    <cellStyle name="60% - Ênfase6 2 6" xfId="2189" xr:uid="{AFB5A564-CE21-4557-8715-45088341D06A}"/>
    <cellStyle name="60% - Ênfase6 2 7" xfId="17463" xr:uid="{FC5AA7C5-A7EB-46D2-8EE5-07AA23C7EC06}"/>
    <cellStyle name="60% - Ênfase6 2_desc" xfId="2194" xr:uid="{975F3CB0-F177-4688-9A45-A1C6D26CFD05}"/>
    <cellStyle name="60% - Ênfase6 3" xfId="506" xr:uid="{5552054C-69A1-44F0-9FBB-63BD74A9B856}"/>
    <cellStyle name="60% - Ênfase6 3 2" xfId="2196" xr:uid="{5DD0CA0E-D71D-46E2-9DFB-6FC899348454}"/>
    <cellStyle name="60% - Ênfase6 3 3" xfId="2197" xr:uid="{C1580652-D88C-4DA1-A2DD-6DF92E4B5613}"/>
    <cellStyle name="60% - Ênfase6 3 4" xfId="2198" xr:uid="{A7409001-F310-4A5A-A9EF-1BA135C6808F}"/>
    <cellStyle name="60% - Ênfase6 3 5" xfId="2199" xr:uid="{25697FA4-120D-4E97-99AE-4EF7A795CB37}"/>
    <cellStyle name="60% - Ênfase6 3 6" xfId="2195" xr:uid="{AE3FF0A8-14F5-469F-8A51-F5851D701678}"/>
    <cellStyle name="60% - Ênfase6 3 7" xfId="17462" xr:uid="{47D80A99-B2FC-41F3-961D-FE6FC002EA02}"/>
    <cellStyle name="60% - Ênfase6 4" xfId="10606" xr:uid="{E84CDF73-322E-4315-9443-BC8E4398A384}"/>
    <cellStyle name="60% - Énfasis1" xfId="2200" xr:uid="{38C95FFB-69C2-4358-8B73-D8A3B0388498}"/>
    <cellStyle name="60% - Énfasis2" xfId="2201" xr:uid="{8922F217-638D-4F49-A16A-312E713D73E0}"/>
    <cellStyle name="60% - Énfasis3" xfId="2202" xr:uid="{FBC727D5-FB4C-423A-8EA6-345284FA9D02}"/>
    <cellStyle name="60% - Énfasis4" xfId="2203" xr:uid="{5EB69299-AD9D-4207-BB68-3D06DD2F4D00}"/>
    <cellStyle name="60% - Énfasis5" xfId="2204" xr:uid="{D156B9A1-844B-4DCC-A49B-1EA9CF05AB9E}"/>
    <cellStyle name="60% - Énfasis6" xfId="2205" xr:uid="{279C345E-E1EA-430A-8348-32459629977E}"/>
    <cellStyle name="8" xfId="2206" xr:uid="{68A1F93E-CFB8-4E63-8C16-5B03720D413A}"/>
    <cellStyle name="8_base DCF" xfId="2207" xr:uid="{8D4DD30E-F3F7-4268-B5C4-B025FB0AA166}"/>
    <cellStyle name="8_Corporate Model_base case" xfId="2208" xr:uid="{C54E1C77-4A5E-48D1-9F93-63AF45D19119}"/>
    <cellStyle name="8_Current Malls" xfId="2209" xr:uid="{4D135936-8C76-40A7-99A6-973AFE0AA6D2}"/>
    <cellStyle name="8_EMT Financial Projections" xfId="2210" xr:uid="{0EAACF9D-C413-40B4-9D86-E7A33213FDA6}"/>
    <cellStyle name="8_EMT Financial Projections_base DCF" xfId="2211" xr:uid="{ECACD67F-D828-4EF3-95F3-2211EF5ED69E}"/>
    <cellStyle name="8_EMT Financial Projections_Corporate Model_base case" xfId="2212" xr:uid="{C62D0C73-2A17-4C28-B344-BA37AF634AAE}"/>
    <cellStyle name="8_EMT Financial Projections_Current Malls" xfId="2213" xr:uid="{BA78CE73-BE5B-4DD7-B841-F565F997BD56}"/>
    <cellStyle name="8_EMT Financial Projections_Financiamentos Aliansce2" xfId="2214" xr:uid="{49C1C6F8-FEA3-4932-A564-9F809A96101B}"/>
    <cellStyle name="8_EMT Financial Projections_Financiamentos Aliansce3" xfId="2215" xr:uid="{1C3A43C1-F212-4713-A1B6-A4194A994909}"/>
    <cellStyle name="8_EMT Financial Projections_Modelo BRMalls_Carraz" xfId="2216" xr:uid="{AFB8573C-CE22-4B92-9B72-B5821A078A3D}"/>
    <cellStyle name="8_EMT Financial Projections_Modelo em construçào_FINANCIALS thiago" xfId="2217" xr:uid="{4B4A5D46-195E-457E-B633-D9A7A2BA1297}"/>
    <cellStyle name="8_EMT Financial Projections_Orc SCGR" xfId="2218" xr:uid="{2410C99B-812C-4EB7-A1BE-877F166145F9}"/>
    <cellStyle name="8_EMT Financial Projections_Orçamento 2009_Cash  Funding" xfId="2219" xr:uid="{A8F8E980-E31C-4E36-A57E-16A10BC81E9F}"/>
    <cellStyle name="8_EMT model base case 20_09" xfId="2220" xr:uid="{CA3553E5-E884-4376-88D0-CC75BAA18F48}"/>
    <cellStyle name="8_EMT model base case 20_09_base DCF" xfId="2221" xr:uid="{B059BA42-9356-486D-B63F-9C6A6FB9827A}"/>
    <cellStyle name="8_EMT model base case 20_09_Corporate Model_base case" xfId="2222" xr:uid="{17805EBB-A636-41F4-94A9-4F28B4D8BF74}"/>
    <cellStyle name="8_EMT model base case 20_09_Current Malls" xfId="2223" xr:uid="{77D5897E-E74B-48E3-B3E4-E7BB04BB12E1}"/>
    <cellStyle name="8_EMT model base case 20_09_Financiamentos Aliansce2" xfId="2224" xr:uid="{AFA66AE2-B116-4A43-BAF2-FF8CF06A7229}"/>
    <cellStyle name="8_EMT model base case 20_09_Financiamentos Aliansce3" xfId="2225" xr:uid="{B5BA8697-9301-4023-A8D3-2DDDA8F93A9A}"/>
    <cellStyle name="8_EMT model base case 20_09_Modelo BRMalls_Carraz" xfId="2226" xr:uid="{CE6A55A0-A6DB-4E73-A7B6-A114A5A663D5}"/>
    <cellStyle name="8_EMT model base case 20_09_Modelo em construçào_FINANCIALS thiago" xfId="2227" xr:uid="{4BDBF318-03E9-46CA-98AC-FA5056543DAA}"/>
    <cellStyle name="8_EMT model base case 20_09_Orc SCGR" xfId="2228" xr:uid="{D8A217EE-9665-49BA-9F1C-1EA60C96C0ED}"/>
    <cellStyle name="8_EMT model base case 20_09_Orçamento 2009_Cash  Funding" xfId="2229" xr:uid="{4374F7CA-EA09-45C6-8A74-DEC4C8C75D53}"/>
    <cellStyle name="8_Executive Summary Nova projeção" xfId="2230" xr:uid="{13AD1BF2-4367-4346-AE23-A0811A9ECCFB}"/>
    <cellStyle name="8_Executive Summary Nova projeção_base DCF" xfId="2231" xr:uid="{85DAC3C8-1D9D-4FAC-99A8-937A0AD50F29}"/>
    <cellStyle name="8_Executive Summary Nova projeção_Corporate Model_base case" xfId="2232" xr:uid="{5F5603D9-2823-41D2-8414-0D2B94FDC047}"/>
    <cellStyle name="8_Executive Summary Nova projeção_Current Malls" xfId="2233" xr:uid="{54FA8402-004D-498A-B51F-A4308B9C853C}"/>
    <cellStyle name="8_Executive Summary Nova projeção_Financiamentos Aliansce2" xfId="2234" xr:uid="{9CEB2B1C-2ED4-428D-BC68-C50C2C528955}"/>
    <cellStyle name="8_Executive Summary Nova projeção_Financiamentos Aliansce3" xfId="2235" xr:uid="{7BFD6C12-FD92-440A-8620-A47062FB1F46}"/>
    <cellStyle name="8_Executive Summary Nova projeção_Modelo BRMalls_Carraz" xfId="2236" xr:uid="{79BAA5AD-B251-4683-825D-4F5E2B0E3020}"/>
    <cellStyle name="8_Executive Summary Nova projeção_Modelo em construçào_FINANCIALS thiago" xfId="2237" xr:uid="{457004F0-36D8-41FA-B718-BE7D3A96D1CB}"/>
    <cellStyle name="8_Executive Summary Nova projeção_Orc SCGR" xfId="2238" xr:uid="{E85ACC62-1A6E-4F87-8B24-169517D9D105}"/>
    <cellStyle name="8_Executive Summary Nova projeção_Orçamento 2009_Cash  Funding" xfId="2239" xr:uid="{6DEE5A26-D6EC-4FC5-9F0A-8F955B05B7B3}"/>
    <cellStyle name="8_Executive Summary Nova projeção1" xfId="2240" xr:uid="{A32131F8-FC0A-46C4-B7CF-180C23BEBF9C}"/>
    <cellStyle name="8_Executive Summary Nova projeção1_base DCF" xfId="2241" xr:uid="{12037B38-E38C-4CAE-8A62-E20515AB5452}"/>
    <cellStyle name="8_Executive Summary Nova projeção1_Corporate Model_base case" xfId="2242" xr:uid="{B068406A-8C3D-4CA7-AE59-8A67D9C2B56D}"/>
    <cellStyle name="8_Executive Summary Nova projeção1_Current Malls" xfId="2243" xr:uid="{BCA06C45-D875-407A-86E5-929B70556B3F}"/>
    <cellStyle name="8_Executive Summary Nova projeção1_Financiamentos Aliansce2" xfId="2244" xr:uid="{E2677503-56B4-4BF7-BF5D-C032CC7F2F24}"/>
    <cellStyle name="8_Executive Summary Nova projeção1_Financiamentos Aliansce3" xfId="2245" xr:uid="{033532C6-BB85-4448-AA44-0C750852835B}"/>
    <cellStyle name="8_Executive Summary Nova projeção1_Modelo BRMalls_Carraz" xfId="2246" xr:uid="{42FAB19A-FC61-425D-9975-84441DB2076D}"/>
    <cellStyle name="8_Executive Summary Nova projeção1_Modelo em construçào_FINANCIALS thiago" xfId="2247" xr:uid="{4846DDA1-C336-4610-B7B4-D0FE35711DC7}"/>
    <cellStyle name="8_Executive Summary Nova projeção1_Orc SCGR" xfId="2248" xr:uid="{D7012192-D34A-4345-B5D8-791397F555A3}"/>
    <cellStyle name="8_Executive Summary Nova projeção1_Orçamento 2009_Cash  Funding" xfId="2249" xr:uid="{FB514C37-2A86-4665-AB74-B72B1E6D35C4}"/>
    <cellStyle name="8_Financiamentos Aliansce2" xfId="2250" xr:uid="{3D0211A7-5A86-44DB-83EA-A36A1AC74AE8}"/>
    <cellStyle name="8_Financiamentos Aliansce3" xfId="2251" xr:uid="{D31997AA-3B14-48C6-81AE-556AF36910A8}"/>
    <cellStyle name="8_Modelo BRMalls_Carraz" xfId="2252" xr:uid="{93BB088C-2801-4643-B8BF-67EA756C4F61}"/>
    <cellStyle name="8_Modelo em construçào_FINANCIALS thiago" xfId="2253" xr:uid="{085F8C7E-D664-43B9-9B24-9D840483B6F0}"/>
    <cellStyle name="8_Orc SCGR" xfId="2254" xr:uid="{85BDE81F-7F71-4309-92EC-7182D7709CAA}"/>
    <cellStyle name="8_Orçamento 2009_Cash  Funding" xfId="2255" xr:uid="{0961B402-9764-426D-83B3-8E20BD7E3D62}"/>
    <cellStyle name="Accent1 2" xfId="90" xr:uid="{F898D016-D6EA-4092-B003-14A9585E0668}"/>
    <cellStyle name="Accent1 3" xfId="389" xr:uid="{37216D8C-E7A1-41C2-9483-E62C8740C0A1}"/>
    <cellStyle name="Accent2 2" xfId="91" xr:uid="{AB6D9808-444F-483A-B5EB-23383CB5AF14}"/>
    <cellStyle name="Accent2 3" xfId="390" xr:uid="{56C106BA-1682-413D-B831-395E0BBCAA69}"/>
    <cellStyle name="Accent3 2" xfId="92" xr:uid="{348F4F7A-0880-409D-802E-481E000A0AA7}"/>
    <cellStyle name="Accent3 3" xfId="391" xr:uid="{E8DD77A5-88CD-4DDC-ACFE-410FF46E5D3E}"/>
    <cellStyle name="Accent4 2" xfId="93" xr:uid="{A0025EC2-4EF6-44AD-9A5A-BD80B8C1A0D3}"/>
    <cellStyle name="Accent4 3" xfId="392" xr:uid="{51D08F90-4EA1-4626-82B7-1DA43969653F}"/>
    <cellStyle name="Accent5 2" xfId="94" xr:uid="{35DA9B92-51EF-4CDE-B8ED-CBE3E6E5E146}"/>
    <cellStyle name="Accent5 3" xfId="393" xr:uid="{0EED3C15-7D72-45FD-96A9-511D21B68C2F}"/>
    <cellStyle name="Accent6 2" xfId="95" xr:uid="{88C0DBAA-99A6-4E32-B0A3-48AE09563899}"/>
    <cellStyle name="Accent6 3" xfId="394" xr:uid="{8A1B5270-6D25-4BF3-9B14-766DA0F1F627}"/>
    <cellStyle name="Acctg" xfId="2256" xr:uid="{FE0050EC-9708-47F7-88DD-D79623EFBD61}"/>
    <cellStyle name="Acctg$" xfId="2257" xr:uid="{24A27A31-AC22-4636-BB33-34522E37A20A}"/>
    <cellStyle name="Acctg_Consolidação" xfId="2258" xr:uid="{0E5A98A9-943F-43B6-8BA8-3449AC0A5648}"/>
    <cellStyle name="Actual Date" xfId="2259" xr:uid="{0AE2E385-4867-446F-97D2-73ED2FB11576}"/>
    <cellStyle name="Actual Date 2" xfId="2260" xr:uid="{CA82334A-9578-447F-AD0E-56F33494BD05}"/>
    <cellStyle name="Actual Date 3" xfId="2261" xr:uid="{ED49768C-9543-4B4D-8668-1B5178CC9F82}"/>
    <cellStyle name="Actual Date 4" xfId="2262" xr:uid="{FC6C2141-778B-4988-BB67-B43C197B8E37}"/>
    <cellStyle name="AFINE" xfId="2263" xr:uid="{90FB0699-BD66-445A-BD49-7E89D44B369A}"/>
    <cellStyle name="AFINE 2" xfId="2264" xr:uid="{39FEFF6F-890F-46FC-BCC7-92C3C1B62B68}"/>
    <cellStyle name="AFINE 3" xfId="2265" xr:uid="{165C9073-97EF-4792-ADF9-C50E6D99F754}"/>
    <cellStyle name="AFINE 4" xfId="2266" xr:uid="{E0BBFC1C-0B68-4039-91AC-36C170707491}"/>
    <cellStyle name="Año" xfId="2267" xr:uid="{A38BB3CB-9CF0-4FD9-915A-C588FD9C45F8}"/>
    <cellStyle name="apolo" xfId="2268" xr:uid="{382CB909-3188-4D96-9523-497E909B7DA2}"/>
    <cellStyle name="ARIAL" xfId="2269" xr:uid="{BDBD4717-8184-4B8C-BECD-C37FE785999E}"/>
    <cellStyle name="Arial 10" xfId="2270" xr:uid="{D9F96683-D8A3-4FCB-AFCE-B5B091675055}"/>
    <cellStyle name="Arial 10 2" xfId="2271" xr:uid="{C9CA011A-2A1F-41AB-BDA2-9C8497929B02}"/>
    <cellStyle name="Arial 10 3" xfId="2272" xr:uid="{28B9C2A4-14A9-4ABE-BD40-2840C2EAA04E}"/>
    <cellStyle name="Arial 10 4" xfId="2273" xr:uid="{536DD89A-6396-49F3-B886-91000809E7EF}"/>
    <cellStyle name="Arial 12" xfId="2274" xr:uid="{0C83726D-302A-4C33-BA95-2541E0AF1ED8}"/>
    <cellStyle name="Arial 12 2" xfId="2275" xr:uid="{00BF8F3B-EC89-4BCB-846B-3500D2A392D6}"/>
    <cellStyle name="Arial 12 3" xfId="2276" xr:uid="{891FEE6F-3562-4733-A474-98B9E87861BC}"/>
    <cellStyle name="Arial 12 4" xfId="2277" xr:uid="{C49A5958-0604-4D26-A5B3-60FB0CCD0EFF}"/>
    <cellStyle name="ARIAL 2" xfId="2278" xr:uid="{689176AB-E8A6-4F73-B6EC-EA5EA97A1AF5}"/>
    <cellStyle name="ARIAL 3" xfId="2279" xr:uid="{3174EE5A-10AB-4A8D-AD41-FA33C7568FA1}"/>
    <cellStyle name="ARIAL 4" xfId="2280" xr:uid="{22DC0A75-4F96-4D6E-952D-76D9A671656F}"/>
    <cellStyle name="Array" xfId="2281" xr:uid="{22750AE7-A764-4665-AD62-A5968311DFFD}"/>
    <cellStyle name="Array 2" xfId="2282" xr:uid="{1AC04C6C-AED1-4A1F-9A3F-CB8525E9DFB3}"/>
    <cellStyle name="Array Enter" xfId="2283" xr:uid="{926AD542-0B74-4144-A2A7-B0EDC4D04DE9}"/>
    <cellStyle name="Array_Comparativo DRE" xfId="2284" xr:uid="{D7E8A660-A85E-406D-B384-5036100DE8F8}"/>
    <cellStyle name="b0let" xfId="82" xr:uid="{C2921609-3BD3-42F4-AF61-84EFB1AC8B3F}"/>
    <cellStyle name="background" xfId="2285" xr:uid="{6E3A5585-32E8-4579-B600-7C14813AE92D}"/>
    <cellStyle name="Bad 2" xfId="34" xr:uid="{391B73EE-484C-484D-B71C-BCAB549BFC34}"/>
    <cellStyle name="Bad 2 2" xfId="242" xr:uid="{CA9142F1-1B50-436B-95A0-971D6CFB9A64}"/>
    <cellStyle name="Bad 2 3" xfId="366" xr:uid="{2342CA59-A3CC-42DA-B924-7FABB1CE59F0}"/>
    <cellStyle name="Bad 2 4" xfId="17391" xr:uid="{1AB5CB67-418D-4953-B709-26D4899C6210}"/>
    <cellStyle name="Bad 3" xfId="21" xr:uid="{061D6785-D4C3-4412-BA5D-ED936AD97D13}"/>
    <cellStyle name="Bad 4" xfId="62" xr:uid="{5776EB07-3FB5-4E67-A6BC-FC97E8438820}"/>
    <cellStyle name="Black" xfId="2286" xr:uid="{3FC21B64-8E2E-46A2-8DEA-5D83CF791E0D}"/>
    <cellStyle name="Blue" xfId="2287" xr:uid="{0C30F520-E7E3-4A80-B5A6-D950CCFB900D}"/>
    <cellStyle name="Body" xfId="2288" xr:uid="{650A16B5-9DBD-4AD6-8D4E-75D0909A6BF7}"/>
    <cellStyle name="Bold/Border" xfId="2289" xr:uid="{74B8BC31-2027-4D81-95AC-28E98D2DA638}"/>
    <cellStyle name="Bold/Border 2" xfId="16977" xr:uid="{B13AA10C-9B2E-46A5-9096-A5061EE5FDDC}"/>
    <cellStyle name="Bol-Data" xfId="83" xr:uid="{49EA272C-6F71-4C7E-9DD3-B8D0D35473E1}"/>
    <cellStyle name="Bol-Data 2" xfId="2290" xr:uid="{686EFB54-4E50-4B9C-9527-94B7BAC8AE70}"/>
    <cellStyle name="bolet" xfId="84" xr:uid="{F7CBEB15-A621-4229-BE9A-48EFF0A08558}"/>
    <cellStyle name="bolet 2" xfId="2291" xr:uid="{30CCC9F1-95B5-4A4F-93D4-82680FC4CD0B}"/>
    <cellStyle name="Boletim" xfId="85" xr:uid="{2DD3BD32-1D39-4E37-B3BB-48622B627C6E}"/>
    <cellStyle name="Bom" xfId="347" xr:uid="{5C151F7E-7E7C-4018-BE4E-3C3E0674181B}"/>
    <cellStyle name="Bom 2" xfId="367" xr:uid="{138AACB3-E83B-48BF-B2AE-E11D20083208}"/>
    <cellStyle name="Bom 2 2" xfId="2293" xr:uid="{DBF3D278-5535-42D4-9BBD-397393A4EF7F}"/>
    <cellStyle name="Bom 2 3" xfId="2294" xr:uid="{3D3276B3-A0B1-413A-AFA4-3312EBD83A6A}"/>
    <cellStyle name="Bom 2 4" xfId="2295" xr:uid="{7BB88305-3010-4D14-AA9B-FA5F3285C58E}"/>
    <cellStyle name="Bom 2 5" xfId="2296" xr:uid="{5B184ABE-2686-4B8F-B9E0-71B3C2CA41BD}"/>
    <cellStyle name="Bom 2 6" xfId="2292" xr:uid="{55E4AA1D-95E9-45D9-9645-3DFD8D289673}"/>
    <cellStyle name="Bom 2 7" xfId="17465" xr:uid="{F7932AC2-2754-431E-9714-7B0E177465A0}"/>
    <cellStyle name="Bom 2_desc" xfId="2297" xr:uid="{86FC958E-0AD5-4930-AF41-994497834A30}"/>
    <cellStyle name="Bom 3" xfId="468" xr:uid="{B6675261-5D7D-47DF-B141-67BD7AC96A04}"/>
    <cellStyle name="Bom 3 2" xfId="2299" xr:uid="{0E17696E-825E-47DB-A9C1-A0021C6D92D0}"/>
    <cellStyle name="Bom 3 3" xfId="2300" xr:uid="{17E4A000-A46B-4484-8CD8-240F825891D3}"/>
    <cellStyle name="Bom 3 4" xfId="2301" xr:uid="{F072B336-94CB-406B-A5E9-93BAAE0E6966}"/>
    <cellStyle name="Bom 3 5" xfId="2302" xr:uid="{C6DF356B-88AC-4C88-9AE7-864371B4569B}"/>
    <cellStyle name="Bom 3 6" xfId="2298" xr:uid="{E27425AC-F208-456B-A423-3FA09EED8143}"/>
    <cellStyle name="Bom 3 7" xfId="17464" xr:uid="{C33AE59A-490F-43BC-BBC9-282345991A06}"/>
    <cellStyle name="Bom 4" xfId="10607" xr:uid="{1551C731-0AEE-454F-AEAC-611C9669E586}"/>
    <cellStyle name="Border Heavy" xfId="2303" xr:uid="{B91BE67E-13C9-4FD4-9EE4-0FD09465FAA8}"/>
    <cellStyle name="Border Thin" xfId="2304" xr:uid="{5DBAA543-F25F-4992-AF55-DE90DE1DD75E}"/>
    <cellStyle name="Border Thin 2" xfId="2305" xr:uid="{E5DD0075-A300-4D07-ABAC-9D8EE39CB4CA}"/>
    <cellStyle name="Border Thin 2 2" xfId="16979" xr:uid="{E557AE97-9DBD-4416-8AE0-03F6330CCF86}"/>
    <cellStyle name="Border Thin 3" xfId="16978" xr:uid="{3AEBDC79-B34F-4F03-A5D6-0DE70005DE5D}"/>
    <cellStyle name="British Pound" xfId="2306" xr:uid="{24C1F417-739F-41D7-8611-7D2C8ED5EF28}"/>
    <cellStyle name="Buena" xfId="2307" xr:uid="{3EBCBA71-5EE6-40F3-914E-D5E803D7758D}"/>
    <cellStyle name="Bullet" xfId="2308" xr:uid="{06F23109-42DA-49E1-B60E-270F2D868243}"/>
    <cellStyle name="Cabeçalho 1" xfId="86" xr:uid="{D559F6C1-CD21-40AF-9C38-4B9892B808EC}"/>
    <cellStyle name="Cabeçalho 1 2" xfId="2309" xr:uid="{C8B9CAE1-F8D2-400F-AB2E-FD28757B40E5}"/>
    <cellStyle name="Cabeçalho 2" xfId="87" xr:uid="{4AACBDB7-4732-4D93-B6F3-E26936FBC509}"/>
    <cellStyle name="Cabeçalho 2 2" xfId="2310" xr:uid="{6129262D-7F02-4FE4-8A57-F1BC81CACE07}"/>
    <cellStyle name="Cabeçalho 3" xfId="2311" xr:uid="{FAC30040-0B2B-4A25-B342-90846835D3E8}"/>
    <cellStyle name="Cabeçalho 4" xfId="2312" xr:uid="{154C7D0B-070F-4C6B-A8D1-7AE72E1E2C53}"/>
    <cellStyle name="CALC Amount" xfId="2313" xr:uid="{C75FBBA4-C5B1-48C5-801E-B38A5A77C51D}"/>
    <cellStyle name="CALC Amount [2]" xfId="2314" xr:uid="{095C161A-607D-4927-BF17-95548DF90577}"/>
    <cellStyle name="Calc Currency (0)" xfId="2315" xr:uid="{CD020599-BA38-4045-B70B-108B31D3ACE6}"/>
    <cellStyle name="CALC Date Long" xfId="2316" xr:uid="{D582C27A-A57D-47C4-A42A-5FE35211A462}"/>
    <cellStyle name="CALC Percent [2]" xfId="2317" xr:uid="{4E0F9EF2-7213-43C2-BA48-7CC5BFF497DE}"/>
    <cellStyle name="Calculation 2" xfId="35" xr:uid="{3C71E046-C84A-4155-840F-12018FF3A865}"/>
    <cellStyle name="Calculation 2 2" xfId="243" xr:uid="{1AA2550D-ABC6-4518-ABF1-A7488CE0E4A3}"/>
    <cellStyle name="Calculation 2 2 2" xfId="10733" xr:uid="{1C235656-FF0D-4AA4-A422-9EC89D9F89E6}"/>
    <cellStyle name="Calculation 2 2 2 2" xfId="12837" xr:uid="{24A99244-ED29-4BE4-857F-12DF44B81785}"/>
    <cellStyle name="Calculation 2 2 2 2 2" xfId="15714" xr:uid="{3D091190-E581-485B-B3DE-0B4460AEC3CC}"/>
    <cellStyle name="Calculation 2 2 2 2 2 2" xfId="17073" xr:uid="{CAB5D95A-558B-481B-BE7A-E8C7B48B9E48}"/>
    <cellStyle name="Calculation 2 2 3" xfId="2319" xr:uid="{ED7B626C-FEB7-496E-A1E3-FB711CA19830}"/>
    <cellStyle name="Calculation 2 3" xfId="368" xr:uid="{BACF35A4-73BF-4E18-B82A-5C7BF53FCC6C}"/>
    <cellStyle name="Calculation 2 3 2" xfId="12836" xr:uid="{03227995-BCAE-4EBE-84A4-86B7A021AFC9}"/>
    <cellStyle name="Calculation 2 3 2 2" xfId="15713" xr:uid="{04EF038F-DA42-4F8C-92B7-3BE6D7EDB8C3}"/>
    <cellStyle name="Calculation 2 3 2 2 2" xfId="17072" xr:uid="{A89326EC-EAF8-47FA-9A8D-99660C362D31}"/>
    <cellStyle name="Calculation 2 3 3" xfId="10732" xr:uid="{CB789F21-53AC-47A6-808B-D40CDE017EB3}"/>
    <cellStyle name="Calculation 2 4" xfId="2318" xr:uid="{56D55E33-272B-4B3E-AD23-BFA1BC89C69C}"/>
    <cellStyle name="Calculation 2 5" xfId="17382" xr:uid="{16EAB17D-1FDE-485A-9F17-9CFE91DED760}"/>
    <cellStyle name="Calculation 3" xfId="25" xr:uid="{02E6E926-67CC-4C9B-81C8-F075157992B2}"/>
    <cellStyle name="Calculation 3 2" xfId="2321" xr:uid="{61EF9804-0EC0-4BE9-B0A7-4D71FB620ED7}"/>
    <cellStyle name="Calculation 3 2 2" xfId="10735" xr:uid="{2F61441A-D81F-45C1-B5C8-E6CDA429255A}"/>
    <cellStyle name="Calculation 3 2 2 2" xfId="12839" xr:uid="{6C806F09-C430-4BD1-8B4C-BAFB32A9D57B}"/>
    <cellStyle name="Calculation 3 2 2 2 2" xfId="15716" xr:uid="{8B2AA5A0-7119-45FD-98C2-9FC449D1C947}"/>
    <cellStyle name="Calculation 3 2 2 2 2 2" xfId="17075" xr:uid="{24B1DAE7-CEAC-4A0F-A25D-755D72B9E31E}"/>
    <cellStyle name="Calculation 3 3" xfId="10734" xr:uid="{0FF9127F-293A-49DC-BCE5-1FD4B2CE3CB1}"/>
    <cellStyle name="Calculation 3 3 2" xfId="12838" xr:uid="{F86F3625-4F63-403D-8A45-5D535D02BEF5}"/>
    <cellStyle name="Calculation 3 3 2 2" xfId="15715" xr:uid="{EF025EB1-69C1-47C4-8C1B-9C3257BD629A}"/>
    <cellStyle name="Calculation 3 3 2 2 2" xfId="17074" xr:uid="{D618BDFE-5BBF-4372-AFC9-7810DAD3E9B0}"/>
    <cellStyle name="Calculation 3 4" xfId="2320" xr:uid="{35BC31C7-DBFF-4D6A-B7C8-D9896342116E}"/>
    <cellStyle name="Calculation 4" xfId="88" xr:uid="{045F23F2-DE1A-49A5-9187-CBA5C58B960B}"/>
    <cellStyle name="Calculation 4 2" xfId="10736" xr:uid="{770549A0-D5F2-4A84-BC13-64639F58E187}"/>
    <cellStyle name="Calculation 4 2 2" xfId="12840" xr:uid="{4C2D342C-0489-4022-89FE-0402FAAB9B8B}"/>
    <cellStyle name="Calculation 4 2 2 2" xfId="15717" xr:uid="{9FDCC28E-E820-46D3-9954-689FD4AE77B3}"/>
    <cellStyle name="Calculation 4 2 2 2 2" xfId="17076" xr:uid="{4A623A48-16EA-4104-BEB3-A8F851DFBACC}"/>
    <cellStyle name="Calculation 4 3" xfId="2322" xr:uid="{FBFCF2FF-A03C-4CBB-B614-A55B913B5249}"/>
    <cellStyle name="Calculation 5" xfId="2323" xr:uid="{747B9918-1125-4C5E-B712-1D77A50D4D1C}"/>
    <cellStyle name="Calculation 5 2" xfId="10737" xr:uid="{12A52508-E662-4286-87B0-B654E37EB3D2}"/>
    <cellStyle name="Calculation 5 2 2" xfId="12841" xr:uid="{994257B4-C6EB-4C26-B030-3E591D9DFF04}"/>
    <cellStyle name="Calculation 5 2 2 2" xfId="15718" xr:uid="{76E234A6-8502-4704-9A58-D132239C91B5}"/>
    <cellStyle name="Calculation 5 2 2 2 2" xfId="17077" xr:uid="{34E919E4-0E15-4D89-ACE9-9B10C484465B}"/>
    <cellStyle name="Calculation 6" xfId="369" xr:uid="{1896EEB8-D953-487E-8184-FCF3019E0BE9}"/>
    <cellStyle name="Cálculo" xfId="17154" xr:uid="{DC1CBE9C-50F9-40BC-82A1-FBCC6061E849}"/>
    <cellStyle name="Cálculo 2" xfId="471" xr:uid="{102B78D2-202A-4AC4-8734-FBC997D96224}"/>
    <cellStyle name="Cálculo 2 2" xfId="2325" xr:uid="{32806642-D186-4CF1-9E4E-4E2B80E90E87}"/>
    <cellStyle name="Cálculo 2 2 2" xfId="2326" xr:uid="{CEEE10B2-F5D1-407E-B2DB-45039C7063C0}"/>
    <cellStyle name="Cálculo 2 2 2 2" xfId="10740" xr:uid="{CCDB67A9-2B99-4A9D-AEE6-30C3565F2126}"/>
    <cellStyle name="Cálculo 2 2 2 2 2" xfId="12844" xr:uid="{926248A4-D55B-4DAA-AC94-B7C7CB17BF91}"/>
    <cellStyle name="Cálculo 2 2 2 2 2 2" xfId="15721" xr:uid="{3225028E-B23F-4883-AB2D-7577639169D4}"/>
    <cellStyle name="Cálculo 2 2 2 2 2 2 2" xfId="17080" xr:uid="{FA660EC1-7AE5-45C5-99F2-7D548A3524B9}"/>
    <cellStyle name="Cálculo 2 2 3" xfId="10739" xr:uid="{BB5A11C5-4D08-47B8-8FF8-F6731E5D3DC1}"/>
    <cellStyle name="Cálculo 2 2 3 2" xfId="12843" xr:uid="{9A471D82-ED3F-460B-AEFA-6E66805B301F}"/>
    <cellStyle name="Cálculo 2 2 3 2 2" xfId="15720" xr:uid="{EFE4F453-9079-45EA-B0DB-18C97BC75E18}"/>
    <cellStyle name="Cálculo 2 2 3 2 2 2" xfId="17079" xr:uid="{B03F724C-EC4D-41F1-BF96-A8E51A7EA5DE}"/>
    <cellStyle name="Cálculo 2 3" xfId="2327" xr:uid="{370C8380-4A29-46F6-97CA-89925707825F}"/>
    <cellStyle name="Cálculo 2 3 2" xfId="2328" xr:uid="{165DC20B-895B-4FA3-ADCA-F875BE3A233A}"/>
    <cellStyle name="Cálculo 2 3 2 2" xfId="10742" xr:uid="{E574245E-C260-4B7E-9529-1D1E82C6DF52}"/>
    <cellStyle name="Cálculo 2 3 2 2 2" xfId="12846" xr:uid="{6DCB8726-97CD-4E33-A9E1-F92FF42AC954}"/>
    <cellStyle name="Cálculo 2 3 2 2 2 2" xfId="15723" xr:uid="{1BEEF75E-992A-481F-8442-A655C2C2BC5F}"/>
    <cellStyle name="Cálculo 2 3 2 2 2 2 2" xfId="17082" xr:uid="{2A1C5762-6548-40F1-885D-A42EF8B7E055}"/>
    <cellStyle name="Cálculo 2 3 3" xfId="10741" xr:uid="{FBA7A4DF-3D46-4A37-BFDA-18D089D7FF06}"/>
    <cellStyle name="Cálculo 2 3 3 2" xfId="12845" xr:uid="{4664C23A-45CB-4EBE-A241-F2F9B9881137}"/>
    <cellStyle name="Cálculo 2 3 3 2 2" xfId="15722" xr:uid="{BCFDA183-D856-4B13-BFFE-A1DE492CCA48}"/>
    <cellStyle name="Cálculo 2 3 3 2 2 2" xfId="17081" xr:uid="{5401DDC2-23BC-4CEF-B609-9918C73DF47F}"/>
    <cellStyle name="Cálculo 2 4" xfId="2329" xr:uid="{1052DBD9-44BA-4D6A-BC75-6A453185E600}"/>
    <cellStyle name="Cálculo 2 4 2" xfId="2330" xr:uid="{5A531CAC-11DD-4787-A355-F712A3AE54B1}"/>
    <cellStyle name="Cálculo 2 4 2 2" xfId="10744" xr:uid="{98319541-1483-4164-8523-9F69054D2E61}"/>
    <cellStyle name="Cálculo 2 4 2 2 2" xfId="12848" xr:uid="{CA5CDD61-C8FF-43AD-8AB7-43D2AEC2A471}"/>
    <cellStyle name="Cálculo 2 4 2 2 2 2" xfId="15725" xr:uid="{3E5B67F9-1DE0-4E1E-8493-BA229E4E5DFC}"/>
    <cellStyle name="Cálculo 2 4 2 2 2 2 2" xfId="17084" xr:uid="{5238FEC1-F3E4-4613-A1D0-F6539902D3FA}"/>
    <cellStyle name="Cálculo 2 4 3" xfId="10743" xr:uid="{DD1DF4ED-3F68-43CF-B445-1C1A6F308E12}"/>
    <cellStyle name="Cálculo 2 4 3 2" xfId="12847" xr:uid="{4F9734F3-0D27-4567-BC20-5EEEAC74F56B}"/>
    <cellStyle name="Cálculo 2 4 3 2 2" xfId="15724" xr:uid="{FBE9E810-8B81-455E-87EE-AF8EE59CB142}"/>
    <cellStyle name="Cálculo 2 4 3 2 2 2" xfId="17083" xr:uid="{92BAB8D2-6E99-4E1E-95AC-15FB7D30C16C}"/>
    <cellStyle name="Cálculo 2 5" xfId="2331" xr:uid="{81F55052-DA33-412D-A031-F9B1334BF35E}"/>
    <cellStyle name="Cálculo 2 5 2" xfId="2332" xr:uid="{A71C26E8-DFFB-4E51-B926-4AB13BCABDF2}"/>
    <cellStyle name="Cálculo 2 5 2 2" xfId="10746" xr:uid="{0781AA2A-065A-45B3-BF30-F0EDAEF070C7}"/>
    <cellStyle name="Cálculo 2 5 2 2 2" xfId="12850" xr:uid="{90BC3729-254A-4382-969C-49851F7787F0}"/>
    <cellStyle name="Cálculo 2 5 2 2 2 2" xfId="15727" xr:uid="{AE28B9C8-450B-49C1-8A92-8269FE6F69D2}"/>
    <cellStyle name="Cálculo 2 5 2 2 2 2 2" xfId="17086" xr:uid="{27C5766E-1B15-4D24-A2BE-D512AB6229C0}"/>
    <cellStyle name="Cálculo 2 5 3" xfId="10745" xr:uid="{D37B363F-53C6-43EB-B6BD-10E586D30065}"/>
    <cellStyle name="Cálculo 2 5 3 2" xfId="12849" xr:uid="{B0A63DF6-AA3F-440F-85AE-F92605BD2906}"/>
    <cellStyle name="Cálculo 2 5 3 2 2" xfId="15726" xr:uid="{A2BC8E1A-4E58-4372-8EB6-9CB24A424521}"/>
    <cellStyle name="Cálculo 2 5 3 2 2 2" xfId="17085" xr:uid="{55208C4F-DD2F-4A40-B1EF-AEF4F57E3811}"/>
    <cellStyle name="Cálculo 2 6" xfId="2333" xr:uid="{737E18DB-A8D7-4108-9759-06A82524536B}"/>
    <cellStyle name="Cálculo 2 6 2" xfId="10747" xr:uid="{7F3A3F74-277D-4380-ACF8-C05E8109C5E8}"/>
    <cellStyle name="Cálculo 2 6 2 2" xfId="12851" xr:uid="{630DE052-68A1-40B8-8A03-07603D147A5C}"/>
    <cellStyle name="Cálculo 2 6 2 2 2" xfId="15728" xr:uid="{4375865B-F03E-42D8-81E1-1CB3BD40CAB2}"/>
    <cellStyle name="Cálculo 2 6 2 2 2 2" xfId="17087" xr:uid="{19BE83EB-6A79-4152-BA38-1EAFABA24572}"/>
    <cellStyle name="Cálculo 2 7" xfId="10738" xr:uid="{57BB87EE-418E-4BA4-931D-27E401C6CACD}"/>
    <cellStyle name="Cálculo 2 7 2" xfId="12842" xr:uid="{835A6890-FBAC-424F-9DA2-80B0A9B0E73E}"/>
    <cellStyle name="Cálculo 2 7 2 2" xfId="15719" xr:uid="{3A69A3CF-1E04-4443-B6D0-8C13FF591202}"/>
    <cellStyle name="Cálculo 2 7 2 2 2" xfId="17078" xr:uid="{7EC651F3-6205-42D9-A7CD-CB9C22B1068A}"/>
    <cellStyle name="Cálculo 2 8" xfId="2324" xr:uid="{ECEA6095-F5F8-4C0D-8910-4E7DF1BC3961}"/>
    <cellStyle name="Cálculo 2 9" xfId="17467" xr:uid="{D2706AE3-6368-472E-A1C5-7D6A26B6D3A7}"/>
    <cellStyle name="Cálculo 2_desc" xfId="2334" xr:uid="{BC9BAD2E-4AFF-4E83-91C0-4AF3497FFD9F}"/>
    <cellStyle name="Cálculo 3" xfId="2335" xr:uid="{C5354B66-41BD-4696-AD19-AFFAF8EAD32B}"/>
    <cellStyle name="Cálculo 3 2" xfId="2336" xr:uid="{ADEA2293-5D2C-4485-B4B9-C7C79D5FF1E5}"/>
    <cellStyle name="Cálculo 3 2 2" xfId="2337" xr:uid="{5DF728CD-FEAC-4F62-AC54-B592D0A99088}"/>
    <cellStyle name="Cálculo 3 2 2 2" xfId="10750" xr:uid="{40712258-AA40-4E3E-BC7A-24805FA65427}"/>
    <cellStyle name="Cálculo 3 2 2 2 2" xfId="12854" xr:uid="{E3E68C33-233B-4EA1-90CC-BA6CBD2832A8}"/>
    <cellStyle name="Cálculo 3 2 2 2 2 2" xfId="15731" xr:uid="{5C68CE70-B103-4593-BA26-097E305D25EA}"/>
    <cellStyle name="Cálculo 3 2 2 2 2 2 2" xfId="17090" xr:uid="{AFA90D30-396E-4E17-BA75-5DF3DBC65177}"/>
    <cellStyle name="Cálculo 3 2 3" xfId="10749" xr:uid="{E1E09EFB-602A-4657-BA73-6AD0AAEFCE82}"/>
    <cellStyle name="Cálculo 3 2 3 2" xfId="12853" xr:uid="{C6240700-B9F3-4003-A483-6F05C90DEAB6}"/>
    <cellStyle name="Cálculo 3 2 3 2 2" xfId="15730" xr:uid="{7ADAA67C-5156-4F07-A6BE-57C1F0AF2E42}"/>
    <cellStyle name="Cálculo 3 2 3 2 2 2" xfId="17089" xr:uid="{AD5B577A-C428-4E57-BF08-552D32248F95}"/>
    <cellStyle name="Cálculo 3 3" xfId="2338" xr:uid="{DE0543AE-53B0-4F5D-AF42-9A1724D1FC1D}"/>
    <cellStyle name="Cálculo 3 3 2" xfId="2339" xr:uid="{2FEC3B8C-2380-4164-86E6-EBF543FF1986}"/>
    <cellStyle name="Cálculo 3 3 2 2" xfId="10752" xr:uid="{0F1E37EA-5674-4EDF-8C10-594EE06E9FA3}"/>
    <cellStyle name="Cálculo 3 3 2 2 2" xfId="12856" xr:uid="{F864C406-B4EB-45EE-B22D-F1953B7B6CC1}"/>
    <cellStyle name="Cálculo 3 3 2 2 2 2" xfId="15733" xr:uid="{4C7A42FB-2F00-42D0-8F47-CD3D9501C1F6}"/>
    <cellStyle name="Cálculo 3 3 2 2 2 2 2" xfId="17092" xr:uid="{25289A57-1DBE-4A2D-B1F8-87510CFF131C}"/>
    <cellStyle name="Cálculo 3 3 3" xfId="10751" xr:uid="{6E8DEED5-2F6A-4F3D-AD31-4487475B33A0}"/>
    <cellStyle name="Cálculo 3 3 3 2" xfId="12855" xr:uid="{2587302A-2CE5-43D5-997D-39724DF7CB7C}"/>
    <cellStyle name="Cálculo 3 3 3 2 2" xfId="15732" xr:uid="{74613FE3-DB38-4B7C-8D5A-C05B8D004594}"/>
    <cellStyle name="Cálculo 3 3 3 2 2 2" xfId="17091" xr:uid="{95A96417-F6CD-4651-9760-333CB06C5B9C}"/>
    <cellStyle name="Cálculo 3 4" xfId="2340" xr:uid="{5313ABEE-24D7-47DC-A09F-14DDF4DAECE7}"/>
    <cellStyle name="Cálculo 3 4 2" xfId="2341" xr:uid="{7493566F-C813-417A-8B98-11F641C44DE6}"/>
    <cellStyle name="Cálculo 3 4 2 2" xfId="10754" xr:uid="{3B744973-90F4-480C-B499-59020FACAE90}"/>
    <cellStyle name="Cálculo 3 4 2 2 2" xfId="12858" xr:uid="{AD8E56C6-0016-47EA-ACF4-8FD6F6000029}"/>
    <cellStyle name="Cálculo 3 4 2 2 2 2" xfId="15735" xr:uid="{90C99590-ADCE-4DDE-BA8E-9C2C739EFF40}"/>
    <cellStyle name="Cálculo 3 4 2 2 2 2 2" xfId="17094" xr:uid="{CCC22711-7892-4C2E-970B-C8D162FBDE8E}"/>
    <cellStyle name="Cálculo 3 4 3" xfId="10753" xr:uid="{764B9CAE-C45E-4090-B77A-277D2E05F661}"/>
    <cellStyle name="Cálculo 3 4 3 2" xfId="12857" xr:uid="{20C6F67D-0879-4E87-B4B5-26823A213172}"/>
    <cellStyle name="Cálculo 3 4 3 2 2" xfId="15734" xr:uid="{E7829510-0AA2-4C1A-BD33-C2C4B2D94C4E}"/>
    <cellStyle name="Cálculo 3 4 3 2 2 2" xfId="17093" xr:uid="{09F15208-04A8-432A-A23A-9A163E5F1F92}"/>
    <cellStyle name="Cálculo 3 5" xfId="2342" xr:uid="{ED4BEF22-FEB7-445E-9FF1-7FD7EB62DDB3}"/>
    <cellStyle name="Cálculo 3 5 2" xfId="2343" xr:uid="{4081D217-EDFC-4BCB-9331-46F3950CDF6F}"/>
    <cellStyle name="Cálculo 3 5 2 2" xfId="10756" xr:uid="{14C09F79-25F4-49D6-B375-F90A6948EE9C}"/>
    <cellStyle name="Cálculo 3 5 2 2 2" xfId="12860" xr:uid="{80DD78A9-83B6-4DE4-AA11-705503707ECC}"/>
    <cellStyle name="Cálculo 3 5 2 2 2 2" xfId="15737" xr:uid="{93CEE07B-D2FA-4DB5-80C5-4A6A401A8E37}"/>
    <cellStyle name="Cálculo 3 5 2 2 2 2 2" xfId="17096" xr:uid="{A5FFC660-7361-452B-AE97-6726857EE189}"/>
    <cellStyle name="Cálculo 3 5 3" xfId="10755" xr:uid="{146FAA8B-3F89-4EDD-959B-34919733FC46}"/>
    <cellStyle name="Cálculo 3 5 3 2" xfId="12859" xr:uid="{4C2B4617-23FA-41F9-8429-30D386C5C119}"/>
    <cellStyle name="Cálculo 3 5 3 2 2" xfId="15736" xr:uid="{27EA2710-6494-44A9-B2ED-5F27E3C69EB6}"/>
    <cellStyle name="Cálculo 3 5 3 2 2 2" xfId="17095" xr:uid="{EE79D4CC-C7BD-4837-8B1C-25F98CFB2A4E}"/>
    <cellStyle name="Cálculo 3 6" xfId="2344" xr:uid="{DE4BDA25-0B5E-4013-A391-198D0A180E3C}"/>
    <cellStyle name="Cálculo 3 6 2" xfId="10757" xr:uid="{5784750E-8B5A-408A-815E-AE1F19A8BFBB}"/>
    <cellStyle name="Cálculo 3 6 2 2" xfId="12861" xr:uid="{CF54C80A-997C-4D05-A728-02BABCA3FB69}"/>
    <cellStyle name="Cálculo 3 6 2 2 2" xfId="15738" xr:uid="{F9A5A0B2-CCF6-45EB-A08D-1BB40894A0DD}"/>
    <cellStyle name="Cálculo 3 6 2 2 2 2" xfId="17097" xr:uid="{552A43E8-BA07-46E2-916E-90EEC34FF531}"/>
    <cellStyle name="Cálculo 3 7" xfId="10748" xr:uid="{1847D117-3901-47F6-A684-91BF8AE1F1A1}"/>
    <cellStyle name="Cálculo 3 7 2" xfId="12852" xr:uid="{6EEC466F-838C-4527-BBB3-149E985B5FEE}"/>
    <cellStyle name="Cálculo 3 7 2 2" xfId="15729" xr:uid="{F334970D-DC93-4664-9A54-3A91EF67A441}"/>
    <cellStyle name="Cálculo 3 7 2 2 2" xfId="17088" xr:uid="{C591FE67-3036-442C-8A6B-5740AF1BC79D}"/>
    <cellStyle name="Cálculo 3 8" xfId="17466" xr:uid="{70799FCA-D21A-4DDA-81B1-8EAA94659175}"/>
    <cellStyle name="Cálculo 4" xfId="10608" xr:uid="{2BA0BB3F-184D-4836-B77C-1CBEB83415A7}"/>
    <cellStyle name="Cálculo 4 2" xfId="12817" xr:uid="{46D8EF8C-D750-4C60-BD5D-A89B9ABB244F}"/>
    <cellStyle name="Cálculo 4 2 2" xfId="15696" xr:uid="{7C8C1879-DE86-4C60-84F6-401B0D116786}"/>
    <cellStyle name="Cálculo 4 2 2 2" xfId="17070" xr:uid="{E767179B-1B72-4189-AB0B-D2CE4DF315DF}"/>
    <cellStyle name="category" xfId="545" xr:uid="{34A326CA-1412-473E-9B7D-261276346F27}"/>
    <cellStyle name="category 2" xfId="2345" xr:uid="{E8D4752C-F8C5-4CAE-9738-A66FE55BC17B}"/>
    <cellStyle name="Celda de comprobación" xfId="2346" xr:uid="{E791BB55-A119-4586-BEC9-783D7C459A75}"/>
    <cellStyle name="Celda vinculada" xfId="2347" xr:uid="{CDF009C6-A741-414E-9C3E-108168CB6A62}"/>
    <cellStyle name="Célula de Verificação" xfId="350" xr:uid="{21D0581C-AB74-47F9-9CEA-D1813A180A1F}"/>
    <cellStyle name="Célula de Verificação 2" xfId="370" xr:uid="{22413ACC-0F5C-4732-A6EE-5EB1C054B99D}"/>
    <cellStyle name="Célula de Verificação 2 2" xfId="2349" xr:uid="{6BD9A7D4-C509-4D64-8CDF-E69EA9D8779A}"/>
    <cellStyle name="Célula de Verificação 2 3" xfId="2350" xr:uid="{F04E7953-440C-4E43-924B-0EAB150AA9B2}"/>
    <cellStyle name="Célula de Verificação 2 4" xfId="2351" xr:uid="{0706FCA7-3DE6-4F53-ABEB-829E28F5BDAA}"/>
    <cellStyle name="Célula de Verificação 2 5" xfId="2352" xr:uid="{936A3D25-0BA8-4F39-94AD-B1B179AC1DC5}"/>
    <cellStyle name="Célula de Verificação 2 6" xfId="2348" xr:uid="{70535CB7-753C-40E0-89D3-EBD3B71054CD}"/>
    <cellStyle name="Célula de Verificação 2 7" xfId="17469" xr:uid="{F5B22386-9751-4DDD-86E4-54B6B97FFFE6}"/>
    <cellStyle name="Célula de Verificação 2_desc" xfId="2353" xr:uid="{A18D0C9B-E733-4860-A1EE-2E17A6DB1F7E}"/>
    <cellStyle name="Célula de Verificação 3" xfId="473" xr:uid="{4FDAD689-E7E7-4847-86F6-DFDBC2720941}"/>
    <cellStyle name="Célula de Verificação 3 2" xfId="2355" xr:uid="{CDA1159C-6EB2-444F-BB42-0D700ADCD10D}"/>
    <cellStyle name="Célula de Verificação 3 3" xfId="2356" xr:uid="{B7F23B35-31FC-49FC-B8F4-4CE2C732A88A}"/>
    <cellStyle name="Célula de Verificação 3 4" xfId="2357" xr:uid="{461458D7-D60E-4B0F-86C2-948CBD70C587}"/>
    <cellStyle name="Célula de Verificação 3 5" xfId="2358" xr:uid="{EF8999AF-0CBC-4592-9FBE-6A971AE86EC2}"/>
    <cellStyle name="Célula de Verificação 3 6" xfId="2354" xr:uid="{37631B16-03DD-415C-874D-71942BDD2B0D}"/>
    <cellStyle name="Célula de Verificação 3 7" xfId="17468" xr:uid="{E36B96A8-CDBA-40B1-BDC3-0ACAF9F97212}"/>
    <cellStyle name="Célula de Verificação 4" xfId="10609" xr:uid="{736E2DC9-140A-4EE0-A18F-6B30308C5BC9}"/>
    <cellStyle name="Célula Ligada" xfId="2359" xr:uid="{2797A159-EED7-4FE7-A935-B6F420257B67}"/>
    <cellStyle name="Célula Vinculada" xfId="349" xr:uid="{04B80D18-8D81-46DB-8F25-F03D07556735}"/>
    <cellStyle name="Célula Vinculada 2" xfId="371" xr:uid="{57B5EC2C-D1E2-4E97-801D-27A28A1BD7BB}"/>
    <cellStyle name="Célula Vinculada 2 2" xfId="2361" xr:uid="{90FC796D-07B8-4B07-B563-43200D275E98}"/>
    <cellStyle name="Célula Vinculada 2 3" xfId="2362" xr:uid="{547E3B0E-8912-4B66-957A-7D3756B45EB4}"/>
    <cellStyle name="Célula Vinculada 2 4" xfId="2363" xr:uid="{79635B54-8C0F-4770-9A5D-34298ED38A82}"/>
    <cellStyle name="Célula Vinculada 2 5" xfId="2364" xr:uid="{7AC16CDF-6FCE-45A4-89EB-0F1FE06D73C1}"/>
    <cellStyle name="Célula Vinculada 2 6" xfId="2360" xr:uid="{1F26E1FF-B52E-46CC-8791-FD08F0C853FE}"/>
    <cellStyle name="Célula Vinculada 2_desc" xfId="2365" xr:uid="{2570CD51-7EF0-4862-89DA-8C2964F8E715}"/>
    <cellStyle name="Célula Vinculada 3" xfId="472" xr:uid="{0DAD1CF7-AC49-402D-AB71-65B8450D90E0}"/>
    <cellStyle name="Célula Vinculada 3 2" xfId="2367" xr:uid="{910DE2D5-3FEF-4A89-8FFC-BC20B4591240}"/>
    <cellStyle name="Célula Vinculada 3 3" xfId="2368" xr:uid="{9EE3D34F-16B0-4A83-9988-963B78AA4856}"/>
    <cellStyle name="Célula Vinculada 3 4" xfId="2369" xr:uid="{A9E64418-6BE9-44BE-B978-6EED31C81641}"/>
    <cellStyle name="Célula Vinculada 3 5" xfId="2370" xr:uid="{30747AA4-E9F4-4CBB-8A45-830254CA6EB7}"/>
    <cellStyle name="Célula Vinculada 3 6" xfId="2366" xr:uid="{951DCE7C-878B-4BFD-8ADB-612B8B3EC652}"/>
    <cellStyle name="Célula Vinculada 3 7" xfId="17520" xr:uid="{B3EB67A7-404B-49C6-8788-CC00D54501E0}"/>
    <cellStyle name="Célula Vinculada 4" xfId="10610" xr:uid="{CF766829-12AE-4050-9BCE-520C7BB74FFE}"/>
    <cellStyle name="Check Cell 2" xfId="36" xr:uid="{8275F5F6-842E-48CC-80FC-43A1A64C104C}"/>
    <cellStyle name="Check Cell 2 2" xfId="244" xr:uid="{F56A0405-FDD2-4D30-AAF2-412FA0CF247C}"/>
    <cellStyle name="Check Cell 2 3" xfId="372" xr:uid="{DA9E1520-6603-4288-8301-BE05607945A4}"/>
    <cellStyle name="Check Cell 2 4" xfId="17383" xr:uid="{5237FC6B-783D-45A3-A345-B1DFF8AF275D}"/>
    <cellStyle name="Check Cell 3" xfId="27" xr:uid="{44364B01-3C6F-4DB6-A731-05A5ABCD9861}"/>
    <cellStyle name="Code" xfId="2371" xr:uid="{8E59917E-0A92-49B5-BF2A-ECC48349AAAF}"/>
    <cellStyle name="Code 2" xfId="2372" xr:uid="{E3FBF48B-985C-442F-998E-82DF009FE2BB}"/>
    <cellStyle name="Code 3" xfId="2373" xr:uid="{F9494123-6D53-45C3-8153-0E9776C5923A}"/>
    <cellStyle name="Code 4" xfId="2374" xr:uid="{DA139392-A4C4-4F29-9D7A-DBC8E0F9ED7F}"/>
    <cellStyle name="Code Section" xfId="2375" xr:uid="{B5BCE1FD-4FD1-40A9-902F-5DA8DC786A51}"/>
    <cellStyle name="Code Section 2" xfId="2376" xr:uid="{267FEE40-B0DE-41FA-B3D8-AEC4AB6083F0}"/>
    <cellStyle name="Code Section 3" xfId="2377" xr:uid="{D3DD0D61-8B78-4171-812F-EB83779D2CAB}"/>
    <cellStyle name="Code Section 4" xfId="2378" xr:uid="{8E56FD63-808C-496D-B65E-AE3F6C72E298}"/>
    <cellStyle name="Code Section 5" xfId="2379" xr:uid="{49F241EE-6FDB-4F14-84B0-95006435F5B3}"/>
    <cellStyle name="ColHeading" xfId="2380" xr:uid="{3110B739-BC8B-4484-8E79-3A1C550B8D8B}"/>
    <cellStyle name="Collegamento ipertestuale" xfId="2381" xr:uid="{93D25C17-8C7D-453B-A01C-E15A0F9F045F}"/>
    <cellStyle name="Comma (0.0)" xfId="2382" xr:uid="{B9AFDB41-79E4-4E55-949F-6ED5AFEFD4AC}"/>
    <cellStyle name="Comma 0" xfId="2383" xr:uid="{1A47B81C-4A1D-470C-BFA5-1E0C33CB177B}"/>
    <cellStyle name="Comma 0*" xfId="2384" xr:uid="{F7B3A0F8-59D2-4C3E-9A98-D02B7B15E8A2}"/>
    <cellStyle name="Comma 0_Budget 2001 - Business Plan" xfId="2385" xr:uid="{E323C9FA-6C72-4F62-AD1F-A2F400893570}"/>
    <cellStyle name="Comma 10" xfId="17223" xr:uid="{7E4E0BBC-FD51-4112-863E-433CDD8C3B47}"/>
    <cellStyle name="Comma 11" xfId="17169" xr:uid="{37FE5599-F726-45D3-B8C1-5F7D7A1A1DA7}"/>
    <cellStyle name="Comma 12" xfId="530" xr:uid="{74100219-E0CC-4B07-8A42-D272A937DB4E}"/>
    <cellStyle name="Comma 13" xfId="534" xr:uid="{F8DDFB88-5A05-4035-90EC-D16D122F237B}"/>
    <cellStyle name="Comma 14" xfId="17591" xr:uid="{ADE2CD43-CF45-4DA5-85CC-FFDFCFDCD617}"/>
    <cellStyle name="Comma 15" xfId="17594" xr:uid="{03840DC7-1B45-4E57-9ABA-822F82E5515D}"/>
    <cellStyle name="Comma 16" xfId="17590" xr:uid="{F8CAF377-9125-41A4-81F2-499E100A6EC1}"/>
    <cellStyle name="Comma 2" xfId="6" xr:uid="{DE420504-F3AE-4BBA-9A74-A08E98776210}"/>
    <cellStyle name="Comma 2 10" xfId="583" xr:uid="{00338AA8-BC0C-420B-A7F0-B3BC421C3A3B}"/>
    <cellStyle name="Comma 2 11" xfId="17575" xr:uid="{B5AC2DB3-7570-4688-803C-039E14FD8B1F}"/>
    <cellStyle name="Comma 2 12" xfId="9" xr:uid="{90AAC903-2CFF-42AB-8040-4783AF6D5145}"/>
    <cellStyle name="Comma 2 2" xfId="14" xr:uid="{3F45F307-1A4A-4553-8395-B3B3DB55185B}"/>
    <cellStyle name="Comma 2 2 2" xfId="177" xr:uid="{5E06ADB0-5198-415B-B55F-7C68A1F5C9A2}"/>
    <cellStyle name="Comma 2 2 2 2" xfId="229" xr:uid="{59A23DB5-8CCA-4F1E-BEFC-E6206E8A3674}"/>
    <cellStyle name="Comma 2 2 2 2 2" xfId="325" xr:uid="{4A9BFCAE-2642-4264-A32B-4653208DBC88}"/>
    <cellStyle name="Comma 2 2 2 2 3" xfId="375" xr:uid="{45CA18DE-134F-4A60-A7B8-CC6E57FE953E}"/>
    <cellStyle name="Comma 2 2 2 3" xfId="292" xr:uid="{3AFF9159-A9AA-4410-B905-C96BE00D04AE}"/>
    <cellStyle name="Comma 2 2 2 4" xfId="374" xr:uid="{97D95A72-BE42-4BBE-99B0-7C79676BD4A8}"/>
    <cellStyle name="Comma 2 2 2 5" xfId="17181" xr:uid="{E21FECF3-2619-4F08-8CB3-1D379DB6B5F4}"/>
    <cellStyle name="Comma 2 2 2 6" xfId="17579" xr:uid="{8759EF1C-DD33-42A1-AD09-B1001F427647}"/>
    <cellStyle name="Comma 2 2 3" xfId="214" xr:uid="{D4D77FC8-2798-4934-A728-5F772BEE5594}"/>
    <cellStyle name="Comma 2 2 3 2" xfId="311" xr:uid="{1D9DA5C1-B54D-4102-BBCC-E171022E44BA}"/>
    <cellStyle name="Comma 2 2 3 3" xfId="376" xr:uid="{81CFAC35-B6E9-479E-A0C5-CC425EBD1047}"/>
    <cellStyle name="Comma 2 2 4" xfId="373" xr:uid="{A64DF9C5-A14E-4228-A9D1-3C94EFB377DD}"/>
    <cellStyle name="Comma 2 2 5" xfId="458" xr:uid="{0A896AE8-E045-4564-855B-22C2972170EF}"/>
    <cellStyle name="Comma 2 2 6" xfId="524" xr:uid="{3DC1F810-D37D-4616-AB3C-EA255450471E}"/>
    <cellStyle name="Comma 2 2 7" xfId="12809" xr:uid="{9C424C26-5920-49DC-AE33-1A57DDF2371B}"/>
    <cellStyle name="Comma 2 2 8" xfId="17141" xr:uid="{EA835FB5-BF68-4A44-89D6-6FA7FF424E33}"/>
    <cellStyle name="Comma 2 3" xfId="37" xr:uid="{7DC91429-6FC2-4AF8-BD70-E305AEE9DA81}"/>
    <cellStyle name="Comma 2 3 2" xfId="228" xr:uid="{FF32B06B-4872-44AA-A2B8-339F3AD1E722}"/>
    <cellStyle name="Comma 2 3 2 2" xfId="324" xr:uid="{9BE7D353-AB33-4784-9AFB-02E66C37E195}"/>
    <cellStyle name="Comma 2 3 2 3" xfId="378" xr:uid="{AFAA67D7-E05C-490B-99B3-0AFAC0C9C73B}"/>
    <cellStyle name="Comma 2 3 3" xfId="291" xr:uid="{AE6D3030-BF8B-4E7E-810B-03232A00F7F0}"/>
    <cellStyle name="Comma 2 3 4" xfId="176" xr:uid="{18A910A5-2714-4B63-881A-08002A78C878}"/>
    <cellStyle name="Comma 2 3 5" xfId="377" xr:uid="{436B061E-9ADA-4242-94B2-862B3EE93C1A}"/>
    <cellStyle name="Comma 2 3 6" xfId="2386" xr:uid="{30E04C84-0112-4A99-98DE-7DB190C5BFF5}"/>
    <cellStyle name="Comma 2 3 7" xfId="17170" xr:uid="{143486A9-D768-4EF2-BA08-3B40581CED19}"/>
    <cellStyle name="Comma 2 4" xfId="193" xr:uid="{93733971-CA2F-40A0-8FE4-4B0B70498DE0}"/>
    <cellStyle name="Comma 2 4 2" xfId="239" xr:uid="{DF6C6181-97BD-49BF-A3A1-ED68859579A1}"/>
    <cellStyle name="Comma 2 4 2 2" xfId="335" xr:uid="{1B45A221-2ECF-469C-A918-55DB2E817E8D}"/>
    <cellStyle name="Comma 2 4 2 3" xfId="380" xr:uid="{4B7A927D-C322-4C54-B6B5-64FBEDE5BAC7}"/>
    <cellStyle name="Comma 2 4 3" xfId="302" xr:uid="{8B2DFFB5-F631-4954-850A-6689512D4812}"/>
    <cellStyle name="Comma 2 4 4" xfId="379" xr:uid="{37DD047E-D7B1-4C40-8091-2DC8B2881AED}"/>
    <cellStyle name="Comma 2 4 5" xfId="547" xr:uid="{CF6937C9-CD51-43C2-8D21-5C70D27A00B9}"/>
    <cellStyle name="Comma 2 5" xfId="213" xr:uid="{D53CB212-7DEE-4CB7-A380-CC77A0C79BC6}"/>
    <cellStyle name="Comma 2 5 2" xfId="310" xr:uid="{99DB74AB-528A-4C98-AC00-C0B67FD41BB6}"/>
    <cellStyle name="Comma 2 5 3" xfId="381" xr:uid="{340556BC-3792-4D12-9461-D022F35BEC69}"/>
    <cellStyle name="Comma 2 6" xfId="282" xr:uid="{2D7EA09B-461D-4259-B1E8-C3AED0FE0F5B}"/>
    <cellStyle name="Comma 2 6 2" xfId="382" xr:uid="{F999CE69-C5B7-418D-8F68-1768CE45F551}"/>
    <cellStyle name="Comma 2 7" xfId="138" xr:uid="{3BEA7ACA-5681-48AD-B8F1-AB8F0247446F}"/>
    <cellStyle name="Comma 2 8" xfId="357" xr:uid="{D5C66DCD-95E6-42EC-A2A2-8AE9E54B440A}"/>
    <cellStyle name="Comma 2 9" xfId="519" xr:uid="{DF51382E-8032-4DA2-90B0-F140F8B03554}"/>
    <cellStyle name="Comma 2_Gráfico Vendas - Alimentação" xfId="13313" xr:uid="{583D8338-C660-4F52-83BC-11D446EED31E}"/>
    <cellStyle name="Comma 3" xfId="11" xr:uid="{CBAFF85B-3CD6-40F0-AE68-CDFF2F9653F5}"/>
    <cellStyle name="Comma 3 2" xfId="53" xr:uid="{0C375C99-5AFE-45CE-B98A-EF199CB6FFA0}"/>
    <cellStyle name="Comma 3 2 2" xfId="238" xr:uid="{1B5FC765-5F23-486E-8733-B988BAB16FF8}"/>
    <cellStyle name="Comma 3 2 2 2" xfId="334" xr:uid="{CFE96AD4-DD52-4B47-BFFD-A57DC677F744}"/>
    <cellStyle name="Comma 3 2 2 2 2" xfId="16578" xr:uid="{59A0F226-4A3F-4E54-962B-A0E1B42B1F97}"/>
    <cellStyle name="Comma 3 2 2 2 3" xfId="13726" xr:uid="{0B9AFF4B-E95A-4782-B7CD-25971B923E03}"/>
    <cellStyle name="Comma 3 2 2 3" xfId="385" xr:uid="{E9EC6F0B-1E10-44D0-BDB0-084E99C080A0}"/>
    <cellStyle name="Comma 3 2 2 3 2" xfId="15117" xr:uid="{849F36F7-D0B7-440F-94F6-8D3A18FEF48E}"/>
    <cellStyle name="Comma 3 2 2 4" xfId="11825" xr:uid="{561BC55C-6CE4-44A0-97B1-FF74275F46E6}"/>
    <cellStyle name="Comma 3 2 3" xfId="301" xr:uid="{7BF2D194-0A7F-492A-A573-7EF8F671ADD6}"/>
    <cellStyle name="Comma 3 2 3 2" xfId="15739" xr:uid="{18BC5256-227F-4CB6-85DD-41A476D8CA41}"/>
    <cellStyle name="Comma 3 2 3 3" xfId="12862" xr:uid="{F5C5D602-21DD-4B80-8F1E-D0858D880D83}"/>
    <cellStyle name="Comma 3 2 4" xfId="186" xr:uid="{E19E9F48-4A37-4413-BF14-FE88EC24BF56}"/>
    <cellStyle name="Comma 3 2 4 2" xfId="14319" xr:uid="{BC39B5CF-159F-491B-B91D-3F15CA11D379}"/>
    <cellStyle name="Comma 3 2 5" xfId="384" xr:uid="{05D58D75-A39B-4BB0-ABCA-67ED59F199A1}"/>
    <cellStyle name="Comma 3 2 6" xfId="10758" xr:uid="{91801426-E918-4766-AB90-857E05A81A1F}"/>
    <cellStyle name="Comma 3 3" xfId="196" xr:uid="{3A312D7B-82B5-4B7A-8083-88592496E589}"/>
    <cellStyle name="Comma 3 3 2" xfId="240" xr:uid="{13B63715-A2CA-4DEC-89C8-D3ED4B01859E}"/>
    <cellStyle name="Comma 3 3 2 2" xfId="336" xr:uid="{A8E5CC24-5AAE-42F6-9466-752A0CA25D8E}"/>
    <cellStyle name="Comma 3 3 2 2 2" xfId="16179" xr:uid="{A06D350C-5E85-493C-A09E-98A27281E038}"/>
    <cellStyle name="Comma 3 3 2 3" xfId="387" xr:uid="{2896950A-2779-4337-9658-AE4E001C1C38}"/>
    <cellStyle name="Comma 3 3 2 4" xfId="13327" xr:uid="{6258BFAB-D96C-4D8B-BE85-53100ACB6E4D}"/>
    <cellStyle name="Comma 3 3 3" xfId="303" xr:uid="{65018FFF-CE73-46EE-9DDA-B4DA300F7B69}"/>
    <cellStyle name="Comma 3 3 3 2" xfId="14718" xr:uid="{8377525A-7F0E-483D-BC26-A32905E22B60}"/>
    <cellStyle name="Comma 3 3 4" xfId="386" xr:uid="{8123E8CE-8623-479C-A57A-7887BC6D495D}"/>
    <cellStyle name="Comma 3 3 5" xfId="11416" xr:uid="{4A896559-2828-4C38-B7B0-5DC317216407}"/>
    <cellStyle name="Comma 3 4" xfId="224" xr:uid="{65182410-881A-4D35-BF2C-AB488528DDF0}"/>
    <cellStyle name="Comma 3 4 2" xfId="320" xr:uid="{9C60C1F8-B996-4955-8D15-1AA9458E5916}"/>
    <cellStyle name="Comma 3 4 2 2" xfId="15509" xr:uid="{ED50DE00-3660-4A38-9882-0EF0DBEE425D}"/>
    <cellStyle name="Comma 3 4 3" xfId="388" xr:uid="{CE5A28FD-6455-484B-843B-8C745F81F471}"/>
    <cellStyle name="Comma 3 4 4" xfId="12616" xr:uid="{788FBABC-224C-4C3D-A645-476C58231C26}"/>
    <cellStyle name="Comma 3 5" xfId="170" xr:uid="{24672747-D016-4CB4-8CB0-41D3E483E05A}"/>
    <cellStyle name="Comma 3 5 2" xfId="14116" xr:uid="{1D98B2BD-F15A-403D-9907-41FD8F259FFE}"/>
    <cellStyle name="Comma 3 6" xfId="383" xr:uid="{6E29CBB6-CAA0-40E3-8A6A-0A413DF0FB58}"/>
    <cellStyle name="Comma 3 6 2" xfId="2387" xr:uid="{0921070B-61FF-4032-9904-668256D1BAD0}"/>
    <cellStyle name="Comma 3 7" xfId="562" xr:uid="{9148A461-877C-4D54-A153-FA8490E19A48}"/>
    <cellStyle name="Comma 3 8" xfId="17179" xr:uid="{5F1EEF19-A644-4F93-99AB-67AD936520E8}"/>
    <cellStyle name="Comma 3 9" xfId="17395" xr:uid="{2ADD77B8-3204-417B-AB0B-970A3E35A138}"/>
    <cellStyle name="Comma 4" xfId="55" xr:uid="{16B74496-8961-412F-B48C-585C8088190A}"/>
    <cellStyle name="Comma 4 2" xfId="212" xr:uid="{9D12723A-E44B-40A1-BCAE-0CBE5E13C4B6}"/>
    <cellStyle name="Comma 4 3" xfId="570" xr:uid="{C29E5E56-6BC3-4CD7-B9BE-48D42653F017}"/>
    <cellStyle name="Comma 4 4" xfId="17177" xr:uid="{DA5827E4-D99E-482C-9C9A-0D664935C232}"/>
    <cellStyle name="Comma 5" xfId="133" xr:uid="{FCAA98F7-026F-4235-AB7F-6D4FE8782B2D}"/>
    <cellStyle name="Comma 5 2" xfId="2753" xr:uid="{4D031407-72AB-4EAF-B4EF-DBF0F1F8B338}"/>
    <cellStyle name="Comma 5 3" xfId="17184" xr:uid="{70CAF51C-219C-45FF-B109-BD9A7739D7DF}"/>
    <cellStyle name="Comma 6" xfId="459" xr:uid="{8EF358B2-FAD0-4E9B-BFAE-38C8779DB1D6}"/>
    <cellStyle name="Comma 6 2" xfId="17192" xr:uid="{C9728935-990E-410D-AB5B-727AA98FB64B}"/>
    <cellStyle name="Comma 7" xfId="539" xr:uid="{5D6593A3-EFB3-46C6-8AB2-B9A8D2F98549}"/>
    <cellStyle name="Comma 7 2" xfId="17204" xr:uid="{2A8510DF-38D3-4C6B-A8EA-71BECC1A0636}"/>
    <cellStyle name="Comma 8" xfId="17224" xr:uid="{747BDF6D-AF89-4B08-80FF-1F2C39B92EB4}"/>
    <cellStyle name="Comma 9" xfId="17225" xr:uid="{E13DA575-FA17-4559-843A-67819EB1C8DC}"/>
    <cellStyle name="Comma0" xfId="2388" xr:uid="{8CAC01BF-F6F7-47CB-8898-27C6A3C66FA7}"/>
    <cellStyle name="Comma0 - Estilo1" xfId="2389" xr:uid="{3D51D882-9B5A-47AD-B912-A7648C0F331E}"/>
    <cellStyle name="Comma0 - Estilo1 2" xfId="17386" xr:uid="{58B7D9C5-CD53-40D2-9A75-486A0F07AA7B}"/>
    <cellStyle name="Comma0 - Modelo1" xfId="2390" xr:uid="{DD02638D-E191-429D-8133-496068CAF4A0}"/>
    <cellStyle name="Comma0 - Style1" xfId="2391" xr:uid="{F2C5E169-3A1C-4057-AB39-0709CE6ECA2E}"/>
    <cellStyle name="Comma0 2" xfId="17385" xr:uid="{383AF531-2CEB-467A-B3FA-4F4A8F077EFF}"/>
    <cellStyle name="Comma0 3" xfId="17545" xr:uid="{DEC52AD9-80E0-4EC1-9A44-02AB45CDDAE2}"/>
    <cellStyle name="Comma0 4" xfId="17582" xr:uid="{27141FCB-8691-47B3-BB29-DD10E3178181}"/>
    <cellStyle name="Comma0 5" xfId="17589" xr:uid="{80213477-D786-40A3-BB6D-E754D5E7745A}"/>
    <cellStyle name="Comma0_Aluguel Econômico - 2009 04.08" xfId="17387" xr:uid="{B4F1A9F8-2DE9-4C7F-A154-B943A3D51538}"/>
    <cellStyle name="Comma1 - Estilo1" xfId="2392" xr:uid="{237D0DF3-4037-4638-A43C-F43C2B71E97E}"/>
    <cellStyle name="Comma1 - Estilo1 2" xfId="17388" xr:uid="{56D5B4BE-62BB-478D-88DB-6E2116220D3B}"/>
    <cellStyle name="Comma1 - Modelo2" xfId="2393" xr:uid="{843B3A30-9013-47C3-8A83-E8063DF73C94}"/>
    <cellStyle name="Comma1 - Style2" xfId="2394" xr:uid="{F4AE3194-7656-467E-A3F3-093B5CACF8E6}"/>
    <cellStyle name="Company" xfId="2395" xr:uid="{0AF1ABC8-0738-467C-A290-264465605AF1}"/>
    <cellStyle name="Compressed" xfId="2396" xr:uid="{ACD0598E-DB36-461C-B8C1-7DA2E81B0DF7}"/>
    <cellStyle name="Cor1" xfId="2397" xr:uid="{654F0956-6083-49D8-AA24-F5D8C44B2A40}"/>
    <cellStyle name="Cor2" xfId="2398" xr:uid="{1CA14E0E-7637-40C1-9D48-DD0300222F46}"/>
    <cellStyle name="Cor3" xfId="2399" xr:uid="{123B24A2-0E79-45BD-B5B7-8230D3BFB012}"/>
    <cellStyle name="Cor4" xfId="2400" xr:uid="{44B8B96D-F5FD-4602-A7D9-C58999560AB9}"/>
    <cellStyle name="Cor5" xfId="2401" xr:uid="{483BF2EC-94BF-4B27-B0F2-B5D11809B08B}"/>
    <cellStyle name="Cor6" xfId="2402" xr:uid="{E6A2DFA8-B896-4E3D-B70F-A9B1314CD9A2}"/>
    <cellStyle name="Correcto" xfId="2403" xr:uid="{EC30EF3D-0A9C-4DB1-B456-8E5A1B2F30AA}"/>
    <cellStyle name="Currency $" xfId="546" xr:uid="{A7F82928-39FC-418C-805A-197C374A00FC}"/>
    <cellStyle name="Currency $ 2" xfId="2404" xr:uid="{0D354A0B-EDBE-4603-B225-1A74C5B8764E}"/>
    <cellStyle name="Currency $ 3" xfId="2405" xr:uid="{E92D9899-681A-4697-B951-E70FB2442498}"/>
    <cellStyle name="Currency [1]" xfId="2406" xr:uid="{1E998243-AB4E-49A4-B2BE-F300A8F62EC7}"/>
    <cellStyle name="Currency [2]" xfId="2407" xr:uid="{63939B98-149C-487B-8D99-03326A048CCB}"/>
    <cellStyle name="Currency 0" xfId="2408" xr:uid="{286C55EA-FFEC-4016-81F3-91B8C421D263}"/>
    <cellStyle name="Currency 10" xfId="17226" xr:uid="{134DDF88-FA43-4AB1-9C9E-987BB538AFE0}"/>
    <cellStyle name="Currency 11" xfId="9662" xr:uid="{BC8BEA90-4839-42C9-B80A-F8987306FD25}"/>
    <cellStyle name="Currency 2" xfId="38" xr:uid="{53C61C34-7A34-4190-A840-C3612F0A6147}"/>
    <cellStyle name="Currency 2 2" xfId="194" xr:uid="{CA76986F-A0DF-4A56-AF83-F300E512B571}"/>
    <cellStyle name="Currency 2 2 2" xfId="525" xr:uid="{9EF9FC29-1BC7-4D00-82E3-B615D29D72E1}"/>
    <cellStyle name="Currency 2 2 3" xfId="12808" xr:uid="{B5EB7EC2-F49D-4F31-A703-26F2A861D787}"/>
    <cellStyle name="Currency 2 2 4" xfId="17227" xr:uid="{B01A1018-F92D-44B6-8602-30539A157C0F}"/>
    <cellStyle name="Currency 2 3" xfId="139" xr:uid="{37F6ACE0-5919-4229-B925-11E45CB7FC28}"/>
    <cellStyle name="Currency 2 3 2" xfId="17180" xr:uid="{BF1775A8-E469-43CF-A080-71619A7C25EB}"/>
    <cellStyle name="Currency 2 4" xfId="520" xr:uid="{3835E6A4-75E1-4CAA-8ADC-D1EC82044EBD}"/>
    <cellStyle name="Currency 2 4 2" xfId="548" xr:uid="{6534D0EE-917D-4AA0-90F8-F13E96C92061}"/>
    <cellStyle name="Currency 2 5" xfId="2409" xr:uid="{B2097A3F-721B-4DC7-9594-91444EB96E9A}"/>
    <cellStyle name="Currency 2 6" xfId="532" xr:uid="{CACEA4F8-0D7D-4ACA-9FCC-867206CB943C}"/>
    <cellStyle name="Currency 2_Gráfico Vendas - Alimentação" xfId="14111" xr:uid="{A12C27E4-A260-4160-A1B9-D8B181D51C61}"/>
    <cellStyle name="Currency 3" xfId="147" xr:uid="{E69E068F-D027-4820-A317-663702048A0A}"/>
    <cellStyle name="Currency 4" xfId="165" xr:uid="{6FCA6333-6855-4C3E-8AD1-B2BCAAEFDD20}"/>
    <cellStyle name="Currency 4 2" xfId="17193" xr:uid="{3A81B76B-B467-49EF-B750-DD76393E0825}"/>
    <cellStyle name="Currency 5" xfId="215" xr:uid="{4B1678F8-0BD2-4CD0-AF72-81DADE372690}"/>
    <cellStyle name="Currency 5 2" xfId="17205" xr:uid="{9F2CA79B-BE87-4EEC-8B8D-C2F7E74B06C4}"/>
    <cellStyle name="Currency 6" xfId="140" xr:uid="{5E1D461D-12BE-49D5-B6FB-2327231FA60F}"/>
    <cellStyle name="Currency 6 2" xfId="17228" xr:uid="{4EF4B7A4-EA7F-4162-8182-A97F55B96EEA}"/>
    <cellStyle name="Currency 7" xfId="17229" xr:uid="{4A3F3708-F0E3-4AB1-B961-67F84DAF50F0}"/>
    <cellStyle name="Currency 8" xfId="17230" xr:uid="{C65D37F3-421E-4AA1-9DAD-BEBD2179E883}"/>
    <cellStyle name="Currency 9" xfId="17231" xr:uid="{6B5FA05B-C805-42BF-BB82-2294F2DB5CED}"/>
    <cellStyle name="Currency0" xfId="2410" xr:uid="{8DA99F8F-FDE1-4DF5-AE27-79ABF7F4B7B7}"/>
    <cellStyle name="Currency0 2" xfId="2411" xr:uid="{4FD85B3A-C674-47F6-8CF8-30C19E2741C9}"/>
    <cellStyle name="Currency0 3" xfId="2412" xr:uid="{D7534E2E-43EC-48CF-B8B9-2602966DD274}"/>
    <cellStyle name="Currency0 4" xfId="2413" xr:uid="{2D5D7E06-5CFF-4CC7-84A3-735FB5261001}"/>
    <cellStyle name="Dash" xfId="2414" xr:uid="{A61F40A4-DC7A-458B-91AC-78584F8B04A2}"/>
    <cellStyle name="Data" xfId="89" xr:uid="{03ED1803-61C3-466E-82FF-7ED456EF46A1}"/>
    <cellStyle name="Data 2" xfId="2415" xr:uid="{361951F6-9E1B-40E3-98D3-CB25C67086D1}"/>
    <cellStyle name="Date" xfId="2416" xr:uid="{5512DAF4-2F7E-4ACD-BAC3-DFF08FFFC81A}"/>
    <cellStyle name="Date [d-mmm-yy]" xfId="2417" xr:uid="{C21128E4-3C37-499A-89D5-1DBFDA1BEC2E}"/>
    <cellStyle name="Date [mm-d-yy]" xfId="2418" xr:uid="{3D13B9E6-13C6-481D-803A-BEF73FE33B9D}"/>
    <cellStyle name="Date [mm-d-yyyy]" xfId="2419" xr:uid="{1390DBEE-B482-445B-A271-EC6C29575ED1}"/>
    <cellStyle name="Date [mmm-d-yyyy]" xfId="2420" xr:uid="{A4458BF2-9A82-428F-8E0D-ACA919037BFE}"/>
    <cellStyle name="Date [mmm-d-yyyy] 2" xfId="2421" xr:uid="{80983702-B190-42E7-B24D-10640D9B235F}"/>
    <cellStyle name="Date [mmm-d-yyyy] 3" xfId="2422" xr:uid="{AA0B84E5-543D-4161-B64C-159F1516A5C0}"/>
    <cellStyle name="Date [mmm-d-yyyy] 4" xfId="2423" xr:uid="{D8872DFF-AD3F-4405-8F0C-25A2C85BDAD0}"/>
    <cellStyle name="Date [mmm-yy]" xfId="2424" xr:uid="{259E66F4-4179-41DD-8764-23118195166B}"/>
    <cellStyle name="Date [mmm-yyyy]" xfId="2425" xr:uid="{B1A72C8F-15A2-47ED-90EE-2EBE8004BD3B}"/>
    <cellStyle name="Date [mmm-yyyy] 2" xfId="2426" xr:uid="{97C8BE87-DA93-4F94-A773-18506865676B}"/>
    <cellStyle name="Date [mmm-yyyy] 2 2" xfId="16982" xr:uid="{6E3D72CC-5B6F-49B9-9748-E4FA25AFEC08}"/>
    <cellStyle name="Date [mmm-yyyy] 3" xfId="16981" xr:uid="{12532FCD-3001-42F4-9C79-B010312EAC10}"/>
    <cellStyle name="Date 2" xfId="2427" xr:uid="{23876842-8AFB-4665-80FB-DE7EB715911A}"/>
    <cellStyle name="Date 2 2" xfId="10760" xr:uid="{30201FE3-1CC5-4B64-B4F0-D7871FC6BDE1}"/>
    <cellStyle name="Date 3" xfId="10759" xr:uid="{DC26610F-1F64-4D8A-B672-1200702B610B}"/>
    <cellStyle name="Date 4" xfId="11417" xr:uid="{100FBBC3-6AC3-41B0-B671-E0EDF31F4F43}"/>
    <cellStyle name="Date 5" xfId="12617" xr:uid="{4526BE04-5682-422E-A032-89D445A3EBE5}"/>
    <cellStyle name="Date 6" xfId="14117" xr:uid="{CB8D2CA0-D6E9-4F2C-8D36-B9B4EB97425A}"/>
    <cellStyle name="Date 7" xfId="16980" xr:uid="{0C8D432B-B0D4-40C0-8F32-991C3907F233}"/>
    <cellStyle name="Date Aligned" xfId="2428" xr:uid="{E1B7B24B-360D-4DCC-B30C-36DC7F74EEE5}"/>
    <cellStyle name="Date_campo_grande5" xfId="2429" xr:uid="{9912E047-5216-43E5-80D7-D85A51248C89}"/>
    <cellStyle name="Date2" xfId="2430" xr:uid="{6C98EF57-EDBF-46BA-AFB7-F5DDFDD67A96}"/>
    <cellStyle name="default" xfId="2431" xr:uid="{909A0C5C-0E1F-47AF-8891-3BBCCAB4E436}"/>
    <cellStyle name="DESCRIÇÃO" xfId="2432" xr:uid="{5520AB53-98B6-49AF-9C99-BC92C6960438}"/>
    <cellStyle name="DESCRIÇÃO 2" xfId="10761" xr:uid="{359C2931-E0B5-48F8-9C08-2A0CC6640D83}"/>
    <cellStyle name="Design" xfId="2433" xr:uid="{8B6DAF82-255F-475F-9FE8-B31AF7FA8860}"/>
    <cellStyle name="Dezimal [0]_Hammerson Tenancy Schedules" xfId="2434" xr:uid="{D45DC704-5F1F-44BD-B1BC-05C154063930}"/>
    <cellStyle name="Dezimal_061009_3do cash flow" xfId="2435" xr:uid="{901EAA2B-EA55-4626-ABEE-EF54CA361A66}"/>
    <cellStyle name="Dia" xfId="2436" xr:uid="{E0E3210E-2618-459B-80EE-9DF3D62255F1}"/>
    <cellStyle name="División" xfId="2437" xr:uid="{C474C125-09CA-4CC2-95A2-2DD7201900A7}"/>
    <cellStyle name="División 2" xfId="2438" xr:uid="{64A45313-5344-499E-9DDE-ACD10F70E758}"/>
    <cellStyle name="División 3" xfId="2439" xr:uid="{152F2756-8A16-4269-98B9-F53546085095}"/>
    <cellStyle name="División 4" xfId="2440" xr:uid="{AF508053-E830-4836-82AA-6EF0DD60FA7F}"/>
    <cellStyle name="Dollar" xfId="2441" xr:uid="{1FA8640B-1BE2-4B60-8203-9382E0ED0DB7}"/>
    <cellStyle name="Dollar 2" xfId="10762" xr:uid="{B664CD09-1477-4E3B-ACF7-B309525EBAE0}"/>
    <cellStyle name="Dollar 2 2" xfId="11826" xr:uid="{F3C8D929-E86A-4B48-A43F-2EC75D673AE2}"/>
    <cellStyle name="Dollar 2 2 2" xfId="13727" xr:uid="{1DCDBE48-39C8-4CB8-82FC-5E4467D39A3F}"/>
    <cellStyle name="Dollar 2 2 2 2" xfId="16579" xr:uid="{A05634F0-FF99-49FC-83D9-EF5EC175512B}"/>
    <cellStyle name="Dollar 2 2 3" xfId="15118" xr:uid="{E8C5CE11-616F-48D3-BF53-A60D958CFC04}"/>
    <cellStyle name="Dollar 2 3" xfId="12863" xr:uid="{55FFDB43-1AC5-4005-9121-F47254EEE17A}"/>
    <cellStyle name="Dollar 2 3 2" xfId="15740" xr:uid="{D5327ED3-365B-4984-902C-FDF25FB07A4D}"/>
    <cellStyle name="Dollar 2 4" xfId="14320" xr:uid="{50A48FDA-2397-49C1-ADC7-66AD6A4FA5BC}"/>
    <cellStyle name="Dollar 3" xfId="11418" xr:uid="{7589E9D7-C4C5-47A9-8FAB-D18DB36C000E}"/>
    <cellStyle name="Dollar 3 2" xfId="13328" xr:uid="{9493CCA3-EBEF-49FE-9792-2FDDE3B478D4}"/>
    <cellStyle name="Dollar 3 2 2" xfId="16180" xr:uid="{3DB27716-F631-4D6A-972C-8CFD43A509D4}"/>
    <cellStyle name="Dollar 3 3" xfId="14719" xr:uid="{5D5FA87B-D44F-407B-88EA-29890AA33FD5}"/>
    <cellStyle name="dollars" xfId="2442" xr:uid="{87FDE990-78B7-42B7-A143-B3D8ADC6A8CB}"/>
    <cellStyle name="Dotted Line" xfId="2443" xr:uid="{EF02EE9A-0981-4365-A7F0-9C58F6247518}"/>
    <cellStyle name="Double Accounting" xfId="2444" xr:uid="{28C806DC-4727-42F0-AF3B-905A25E18282}"/>
    <cellStyle name="Encabez1" xfId="2445" xr:uid="{B2BAB0BF-C744-47FD-85D1-A59BB43B23BC}"/>
    <cellStyle name="Encabez2" xfId="2446" xr:uid="{85DCB92D-A0F3-4402-B363-C7E202652D19}"/>
    <cellStyle name="Encabezado 4" xfId="2447" xr:uid="{24C21F89-6710-4B9D-AFEE-D800FCFEA384}"/>
    <cellStyle name="Ênfase1" xfId="17155" xr:uid="{14AF8299-6D69-464B-A29E-0634ACB822F9}"/>
    <cellStyle name="Ênfase1 2" xfId="477" xr:uid="{50893972-0E5C-4AE4-8635-0694D4AEA7FE}"/>
    <cellStyle name="Ênfase1 2 2" xfId="2449" xr:uid="{8815AA91-457F-4053-963D-CF2AB7782F64}"/>
    <cellStyle name="Ênfase1 2 3" xfId="2450" xr:uid="{25108312-4C84-4050-80D8-F07AF988B2AD}"/>
    <cellStyle name="Ênfase1 2 4" xfId="2451" xr:uid="{79A65896-13B6-4351-B2FD-1220563A021E}"/>
    <cellStyle name="Ênfase1 2 5" xfId="2452" xr:uid="{988755B5-555D-4B3B-B5E6-15F1ECE7F5AB}"/>
    <cellStyle name="Ênfase1 2 6" xfId="2448" xr:uid="{72151390-3BE9-400B-928A-631B5951E3E0}"/>
    <cellStyle name="Ênfase1 2 7" xfId="17471" xr:uid="{7D93CAA4-5149-470C-BAC4-A7A003E83A0D}"/>
    <cellStyle name="Ênfase1 2_desc" xfId="2453" xr:uid="{BA7E84E3-9916-43A5-A576-ED69F6FE5A23}"/>
    <cellStyle name="Ênfase1 3" xfId="2454" xr:uid="{A6BB7641-1FFC-4465-82E8-A3192C208407}"/>
    <cellStyle name="Ênfase1 3 2" xfId="2455" xr:uid="{4F4AF338-7DC8-428A-8CD4-FF24A127A7C0}"/>
    <cellStyle name="Ênfase1 3 3" xfId="2456" xr:uid="{AC491606-4371-421A-8505-92C1012FF71C}"/>
    <cellStyle name="Ênfase1 3 4" xfId="2457" xr:uid="{8AD7143C-2D38-4912-BF52-2BACD6327C83}"/>
    <cellStyle name="Ênfase1 3 5" xfId="2458" xr:uid="{DE940903-0A39-48E6-A673-428B0A3D49A7}"/>
    <cellStyle name="Ênfase1 3 6" xfId="17470" xr:uid="{153151A8-9959-47EF-AB70-F9B4050C8098}"/>
    <cellStyle name="Ênfase1 4" xfId="10611" xr:uid="{209BE837-68F3-47A8-B096-AE43C3334F99}"/>
    <cellStyle name="Ênfase2" xfId="17156" xr:uid="{FAEBFC49-7608-49C6-B0FA-238812AEF32E}"/>
    <cellStyle name="Ênfase2 2" xfId="481" xr:uid="{F85193CE-568A-4AD8-9700-EDA269EA910E}"/>
    <cellStyle name="Ênfase2 2 2" xfId="2460" xr:uid="{14A770CF-2913-4450-9668-8521F784826A}"/>
    <cellStyle name="Ênfase2 2 3" xfId="2461" xr:uid="{40E508D2-4C69-4E99-A047-D32B3871AB72}"/>
    <cellStyle name="Ênfase2 2 4" xfId="2462" xr:uid="{8B681F7B-E760-456F-A8D2-A1AEE5276F5D}"/>
    <cellStyle name="Ênfase2 2 5" xfId="2463" xr:uid="{C0D1F1C2-AB7C-4CA6-806F-7F219F9547B7}"/>
    <cellStyle name="Ênfase2 2 6" xfId="2459" xr:uid="{5C116D9D-73F7-4E02-8DF3-352E8980C788}"/>
    <cellStyle name="Ênfase2 2 7" xfId="17473" xr:uid="{36CDDC53-541B-4594-8E58-E670D21A87C1}"/>
    <cellStyle name="Ênfase2 2_desc" xfId="2464" xr:uid="{4184E479-7D35-4BC5-B773-FD5BE6C3B2D3}"/>
    <cellStyle name="Ênfase2 3" xfId="2465" xr:uid="{14D4CED5-A715-427E-8F88-A4B1A20201BA}"/>
    <cellStyle name="Ênfase2 3 2" xfId="2466" xr:uid="{FA02F5A8-E237-4384-A2B0-A9FD105ECE3E}"/>
    <cellStyle name="Ênfase2 3 3" xfId="2467" xr:uid="{11724B7F-2890-445A-ACCD-EB26ED8200D3}"/>
    <cellStyle name="Ênfase2 3 4" xfId="2468" xr:uid="{3147D6D2-464D-4AB3-9552-3A43E19EA860}"/>
    <cellStyle name="Ênfase2 3 5" xfId="2469" xr:uid="{1621AE02-9CDC-4D5B-A5BF-447BCC4FCD01}"/>
    <cellStyle name="Ênfase2 3 6" xfId="17472" xr:uid="{8DBB3C88-9319-4B38-88CA-4076F973F961}"/>
    <cellStyle name="Ênfase2 4" xfId="10612" xr:uid="{52BD7C6B-080B-4B12-BD07-DC58CF1E4F58}"/>
    <cellStyle name="Ênfase3" xfId="17157" xr:uid="{2671CEAA-E716-4BA5-8AD6-5DD38BAA8D46}"/>
    <cellStyle name="Ênfase3 2" xfId="485" xr:uid="{E551F388-01B4-44BE-9562-7F0215537337}"/>
    <cellStyle name="Ênfase3 2 2" xfId="2471" xr:uid="{79A16E26-095B-4DBD-9EC0-D87EF288AEAA}"/>
    <cellStyle name="Ênfase3 2 3" xfId="2472" xr:uid="{9E358AAA-D775-48A2-A1AF-9AC0211AD28B}"/>
    <cellStyle name="Ênfase3 2 4" xfId="2473" xr:uid="{1A8BF2F1-3457-44CE-AFD6-6733984A6C29}"/>
    <cellStyle name="Ênfase3 2 5" xfId="2474" xr:uid="{1C519A20-90C6-4217-AD72-C2CD481E7729}"/>
    <cellStyle name="Ênfase3 2 6" xfId="2470" xr:uid="{30C6EDA7-1C43-4814-BC5F-52A1036D8053}"/>
    <cellStyle name="Ênfase3 2 7" xfId="17475" xr:uid="{258EF89E-D2D4-4C47-9966-0FF020DE9CC8}"/>
    <cellStyle name="Ênfase3 2_desc" xfId="2475" xr:uid="{65112573-9A44-4B81-9723-4DC703F375E6}"/>
    <cellStyle name="Ênfase3 3" xfId="2476" xr:uid="{D7307A41-8512-4C49-8BBD-0840ADB2AA8F}"/>
    <cellStyle name="Ênfase3 3 2" xfId="2477" xr:uid="{D52A4081-EAD1-48AF-BE3C-AABBE581A8D2}"/>
    <cellStyle name="Ênfase3 3 3" xfId="2478" xr:uid="{F9B8AF0C-7801-4D63-9E1C-90F135749ECF}"/>
    <cellStyle name="Ênfase3 3 4" xfId="2479" xr:uid="{F2D4AF5A-6A12-4747-8F4A-7274F9BFFF26}"/>
    <cellStyle name="Ênfase3 3 5" xfId="2480" xr:uid="{B29319D9-D9AC-4826-A144-6777C9FFAD0A}"/>
    <cellStyle name="Ênfase3 3 6" xfId="17474" xr:uid="{44450776-77B2-4D5E-A529-609BA8796CAF}"/>
    <cellStyle name="Ênfase3 4" xfId="10613" xr:uid="{2B648D35-32CD-40BE-9002-94972FA42D67}"/>
    <cellStyle name="Ênfase4" xfId="17158" xr:uid="{C274EAA3-FDF7-4D2F-B83A-443DC4431913}"/>
    <cellStyle name="Ênfase4 2" xfId="489" xr:uid="{BA5ABC3C-82B0-442C-9136-DB5228D66AAB}"/>
    <cellStyle name="Ênfase4 2 2" xfId="2482" xr:uid="{1A2CA33E-9176-4586-AA66-9C94C5976BD4}"/>
    <cellStyle name="Ênfase4 2 3" xfId="2483" xr:uid="{0CC72A9E-11D2-49A1-9739-B20759FFE0A0}"/>
    <cellStyle name="Ênfase4 2 4" xfId="2484" xr:uid="{84F33D17-B9E7-47DE-A8B9-A14923DD8D06}"/>
    <cellStyle name="Ênfase4 2 5" xfId="2485" xr:uid="{FCB95801-EFD1-4CE8-8D6B-E82C594B0959}"/>
    <cellStyle name="Ênfase4 2 6" xfId="2481" xr:uid="{A666CF7E-34AB-40CD-9EE7-2E31BAF56BDE}"/>
    <cellStyle name="Ênfase4 2 7" xfId="17477" xr:uid="{5324D50A-3CEF-4081-B77F-E9A261557494}"/>
    <cellStyle name="Ênfase4 2_desc" xfId="2486" xr:uid="{F20C9BA9-307E-4E0F-AB34-7845182CCDDA}"/>
    <cellStyle name="Ênfase4 3" xfId="2487" xr:uid="{746A13C1-43D6-4A77-B622-C76D6D284F2D}"/>
    <cellStyle name="Ênfase4 3 2" xfId="2488" xr:uid="{BFECC124-E042-41D4-9206-B3803FE87FB5}"/>
    <cellStyle name="Ênfase4 3 3" xfId="2489" xr:uid="{C4D9CCC2-CF22-4DEE-82D2-A83915AB4FEA}"/>
    <cellStyle name="Ênfase4 3 4" xfId="2490" xr:uid="{F590B87D-D1E2-4DB8-A7E0-B87B1655BA8F}"/>
    <cellStyle name="Ênfase4 3 5" xfId="2491" xr:uid="{E3E0D7C4-AA52-4165-B907-DD0EB7C346F1}"/>
    <cellStyle name="Ênfase4 3 6" xfId="17476" xr:uid="{27246718-4C1D-4593-83CC-86FB46303AD9}"/>
    <cellStyle name="Ênfase4 4" xfId="10614" xr:uid="{0466A57B-2F08-456C-B6B6-E47DA06A0D6F}"/>
    <cellStyle name="Ênfase5" xfId="17159" xr:uid="{30B6C8E9-93DF-4B2F-8DCF-603886E673C1}"/>
    <cellStyle name="Ênfase5 2" xfId="493" xr:uid="{1882B682-3A82-4728-8659-8E29A7BA1C92}"/>
    <cellStyle name="Ênfase5 2 2" xfId="2493" xr:uid="{703FEA20-A62A-4611-AD06-D40F3DE47056}"/>
    <cellStyle name="Ênfase5 2 3" xfId="2494" xr:uid="{41E887A7-9886-4DA5-8E1C-BCAB021FDFF0}"/>
    <cellStyle name="Ênfase5 2 4" xfId="2495" xr:uid="{A20F8EB1-9B63-4FE4-83D7-0CD18EA2E820}"/>
    <cellStyle name="Ênfase5 2 5" xfId="2496" xr:uid="{979328CA-76C1-46D1-81F9-F4E9DE72297B}"/>
    <cellStyle name="Ênfase5 2 6" xfId="2492" xr:uid="{1DEB834B-E0C0-48D7-94C5-4E47D0F033FC}"/>
    <cellStyle name="Ênfase5 2 7" xfId="17479" xr:uid="{7D6D9682-9A27-429D-8089-68CA38C0EAE3}"/>
    <cellStyle name="Ênfase5 2_desc" xfId="2497" xr:uid="{D2BCD6B9-B7DE-4173-9BF1-2A7C5B7B5B8D}"/>
    <cellStyle name="Ênfase5 3" xfId="2498" xr:uid="{09A661CA-03E8-4C80-A12A-9686A0FB434C}"/>
    <cellStyle name="Ênfase5 3 2" xfId="2499" xr:uid="{8CECBC5F-837C-41B5-BF59-BEA5ED18F64A}"/>
    <cellStyle name="Ênfase5 3 3" xfId="2500" xr:uid="{957E8BED-4AEC-4A6E-8E06-A46E1D7D8AB5}"/>
    <cellStyle name="Ênfase5 3 4" xfId="2501" xr:uid="{26215DA1-3B64-494E-B0B5-B1A15E2150F5}"/>
    <cellStyle name="Ênfase5 3 5" xfId="2502" xr:uid="{A905737F-D26A-4EDE-9150-7A96CCFC8803}"/>
    <cellStyle name="Ênfase5 3 6" xfId="17478" xr:uid="{353713EF-4426-49CB-9B30-AFF6FF5D779B}"/>
    <cellStyle name="Ênfase5 4" xfId="10615" xr:uid="{F4C5103F-9FFD-44B7-962B-836666C72DB9}"/>
    <cellStyle name="Ênfase6" xfId="17160" xr:uid="{FB8625A6-9434-4D5F-A2C2-B3B55627C5B9}"/>
    <cellStyle name="Ênfase6 2" xfId="497" xr:uid="{398DA73B-764A-4858-96BC-2F3ADE95F761}"/>
    <cellStyle name="Ênfase6 2 2" xfId="2504" xr:uid="{1159CDC9-B3D9-4E84-BCF3-720243BB84B7}"/>
    <cellStyle name="Ênfase6 2 3" xfId="2505" xr:uid="{EE7A77D8-57BA-45E2-911A-2BAD52DED2DB}"/>
    <cellStyle name="Ênfase6 2 4" xfId="2506" xr:uid="{BF4C4570-7C7D-4DCC-8F10-5A974E65FD0D}"/>
    <cellStyle name="Ênfase6 2 5" xfId="2507" xr:uid="{EF062377-FF69-465C-A8D1-5642C0D052FB}"/>
    <cellStyle name="Ênfase6 2 6" xfId="2503" xr:uid="{53D19C43-C5C6-4B9E-8F4D-DF11E5BBC947}"/>
    <cellStyle name="Ênfase6 2 7" xfId="17481" xr:uid="{5CDA1DF7-D3A1-47D0-BA79-393F636EE96D}"/>
    <cellStyle name="Ênfase6 2_desc" xfId="2508" xr:uid="{774B3AAE-1893-4312-B517-2DD21B551E5C}"/>
    <cellStyle name="Ênfase6 3" xfId="2509" xr:uid="{8AAF82DB-4E8D-49B8-9CB7-DFEECC912B93}"/>
    <cellStyle name="Ênfase6 3 2" xfId="2510" xr:uid="{57A2D318-7A14-4760-9830-5935911E10E8}"/>
    <cellStyle name="Ênfase6 3 3" xfId="2511" xr:uid="{E1834859-139E-4D98-9DD9-D4C091735576}"/>
    <cellStyle name="Ênfase6 3 4" xfId="2512" xr:uid="{EAB4FD37-13AE-4962-8868-DB3D798DB552}"/>
    <cellStyle name="Ênfase6 3 5" xfId="2513" xr:uid="{2B2A6EAE-C9B1-42C5-92F3-BCE1F6009C2A}"/>
    <cellStyle name="Ênfase6 3 6" xfId="17480" xr:uid="{E1E22726-E162-4BA9-8BAD-33DF31118DCE}"/>
    <cellStyle name="Ênfase6 4" xfId="10616" xr:uid="{8FB5BD4F-6357-4576-9DB8-0599767235BB}"/>
    <cellStyle name="Énfasis1" xfId="2514" xr:uid="{2237BCAB-340C-49CC-9892-1FC672C1F6AE}"/>
    <cellStyle name="Énfasis2" xfId="2515" xr:uid="{5794B0AA-5ED3-4866-9E9E-0D9E5231770F}"/>
    <cellStyle name="Énfasis3" xfId="2516" xr:uid="{76A50CA6-8A95-4993-83E1-AC110ABCACDE}"/>
    <cellStyle name="Énfasis4" xfId="2517" xr:uid="{C681CC02-D344-4964-A13D-A4A9F8AA1326}"/>
    <cellStyle name="Énfasis5" xfId="2518" xr:uid="{001D1B7A-C8BC-4850-838A-E3C9B9F967BB}"/>
    <cellStyle name="Énfasis6" xfId="2519" xr:uid="{7C61AB2D-F61B-412C-9C94-5C64C0657DE4}"/>
    <cellStyle name="Entrada" xfId="348" xr:uid="{59CBE2DA-6A21-4007-AD87-178BD055BCC8}"/>
    <cellStyle name="Entrada 2" xfId="395" xr:uid="{AE718806-0CB2-43BB-A01B-B3A448F2D073}"/>
    <cellStyle name="Entrada 2 2" xfId="2521" xr:uid="{D42BA10A-F014-42A3-8DCD-FD620AE0B990}"/>
    <cellStyle name="Entrada 2 2 2" xfId="2522" xr:uid="{A4489563-E7BB-4D5B-9EC7-1B58419CBBF8}"/>
    <cellStyle name="Entrada 2 2 2 2" xfId="10765" xr:uid="{54624044-800A-41DD-B063-CAA731DAFFD4}"/>
    <cellStyle name="Entrada 2 2 2 2 2" xfId="12866" xr:uid="{DDCD0420-EF6A-4F79-82E8-336A4F8678FA}"/>
    <cellStyle name="Entrada 2 2 2 2 2 2" xfId="15743" xr:uid="{88CDF5A2-478D-4783-85C8-A413572C944D}"/>
    <cellStyle name="Entrada 2 2 2 2 2 2 2" xfId="17100" xr:uid="{75F5F2A2-A9B4-4FCD-8FB5-9968F4658DDC}"/>
    <cellStyle name="Entrada 2 2 3" xfId="10764" xr:uid="{5EF91465-FD53-4DC6-8799-83CE0DD60973}"/>
    <cellStyle name="Entrada 2 2 3 2" xfId="12865" xr:uid="{2EC9038F-3175-40FC-946C-279E8F960F79}"/>
    <cellStyle name="Entrada 2 2 3 2 2" xfId="15742" xr:uid="{2FD16A9D-0C28-4372-9ADB-CE34F85E58D6}"/>
    <cellStyle name="Entrada 2 2 3 2 2 2" xfId="17099" xr:uid="{C89932DC-0803-4903-BF0C-E7C3E31EED2E}"/>
    <cellStyle name="Entrada 2 3" xfId="2523" xr:uid="{C9D61BE6-761A-434C-BD1F-B104EB022F4C}"/>
    <cellStyle name="Entrada 2 3 2" xfId="2524" xr:uid="{10A36A8F-80E5-42A1-A159-ABF76D3D2825}"/>
    <cellStyle name="Entrada 2 3 2 2" xfId="10767" xr:uid="{D153C7B6-7C63-48D3-A586-A5CADAE26CD3}"/>
    <cellStyle name="Entrada 2 3 2 2 2" xfId="12868" xr:uid="{CF1151FE-AF36-4D9E-8119-DCD987651BBF}"/>
    <cellStyle name="Entrada 2 3 2 2 2 2" xfId="15745" xr:uid="{6237AA82-B39A-44FE-808F-FF559A9A798A}"/>
    <cellStyle name="Entrada 2 3 2 2 2 2 2" xfId="17102" xr:uid="{9B5E48CB-B679-436E-B625-1777C12D53F6}"/>
    <cellStyle name="Entrada 2 3 3" xfId="10766" xr:uid="{A5B5DB44-03CA-42B9-9A1C-F78EF9F603B2}"/>
    <cellStyle name="Entrada 2 3 3 2" xfId="12867" xr:uid="{79283018-88DF-46EA-986A-BFC3E2932A7D}"/>
    <cellStyle name="Entrada 2 3 3 2 2" xfId="15744" xr:uid="{4E5CFEE4-0AAE-43DA-A4C8-DB75F1B24F5B}"/>
    <cellStyle name="Entrada 2 3 3 2 2 2" xfId="17101" xr:uid="{B927D020-7C06-47AD-B407-052DFAE9BA30}"/>
    <cellStyle name="Entrada 2 4" xfId="2525" xr:uid="{B7521E23-71F5-488D-A272-6662ADFFDAB1}"/>
    <cellStyle name="Entrada 2 4 2" xfId="2526" xr:uid="{AED08FB3-2A82-4400-B68F-24ED7B557B6D}"/>
    <cellStyle name="Entrada 2 4 2 2" xfId="10769" xr:uid="{90326ABD-2F87-45F3-8901-FE299E6C2794}"/>
    <cellStyle name="Entrada 2 4 2 2 2" xfId="12870" xr:uid="{E9DB047C-8252-4D45-9B16-A6CCD3DD10D4}"/>
    <cellStyle name="Entrada 2 4 2 2 2 2" xfId="15747" xr:uid="{F3D1D846-E987-4F42-A021-4E1C88A87DC5}"/>
    <cellStyle name="Entrada 2 4 2 2 2 2 2" xfId="17104" xr:uid="{456DE1DA-F279-45FF-89E9-1593FE4F4F07}"/>
    <cellStyle name="Entrada 2 4 3" xfId="10768" xr:uid="{F82BB456-4175-4D5E-B65D-396217611E02}"/>
    <cellStyle name="Entrada 2 4 3 2" xfId="12869" xr:uid="{AE44046B-D3AA-4518-8438-00E85F05EB45}"/>
    <cellStyle name="Entrada 2 4 3 2 2" xfId="15746" xr:uid="{3245E947-7BEC-401F-82D9-0D39DDDCAFA0}"/>
    <cellStyle name="Entrada 2 4 3 2 2 2" xfId="17103" xr:uid="{373AD2A1-8984-41CA-A8A8-DB5E4DD7FEF5}"/>
    <cellStyle name="Entrada 2 5" xfId="2527" xr:uid="{DD90D43E-0091-4E69-AEC1-F37B948718FC}"/>
    <cellStyle name="Entrada 2 5 2" xfId="2528" xr:uid="{563CE7C8-2B20-4133-89EE-9AE01D1BD6E5}"/>
    <cellStyle name="Entrada 2 5 2 2" xfId="10771" xr:uid="{54C95963-98FC-413B-BC9F-61603FCB86C5}"/>
    <cellStyle name="Entrada 2 5 2 2 2" xfId="12872" xr:uid="{667BB544-1B94-42C2-BFED-4418B5DBCB0D}"/>
    <cellStyle name="Entrada 2 5 2 2 2 2" xfId="15749" xr:uid="{07D9C12F-E035-42D8-92BF-3B5BFFE8D133}"/>
    <cellStyle name="Entrada 2 5 2 2 2 2 2" xfId="17106" xr:uid="{8FB3BC4A-28F1-4201-B46E-4586CC7F9241}"/>
    <cellStyle name="Entrada 2 5 3" xfId="10770" xr:uid="{73B07E3C-C24B-4A1F-AA75-E46B13A466E6}"/>
    <cellStyle name="Entrada 2 5 3 2" xfId="12871" xr:uid="{B917BC00-280F-4C82-B321-BA4C9BD211B3}"/>
    <cellStyle name="Entrada 2 5 3 2 2" xfId="15748" xr:uid="{4EB79DB6-056B-4DAB-A158-EFB216326AAF}"/>
    <cellStyle name="Entrada 2 5 3 2 2 2" xfId="17105" xr:uid="{C89B36AA-9E3D-4C6E-852B-B34D687586D5}"/>
    <cellStyle name="Entrada 2 6" xfId="2529" xr:uid="{D06DFED8-19D5-42F9-A495-84422CB3DE39}"/>
    <cellStyle name="Entrada 2 6 2" xfId="10772" xr:uid="{17CA1E33-7A9A-4351-A486-1B66A3D08958}"/>
    <cellStyle name="Entrada 2 6 2 2" xfId="12873" xr:uid="{233ECC07-D01F-4BC0-B099-10315B12C229}"/>
    <cellStyle name="Entrada 2 6 2 2 2" xfId="15750" xr:uid="{E335779B-2CD0-4A66-BD61-615E96A2E561}"/>
    <cellStyle name="Entrada 2 6 2 2 2 2" xfId="17107" xr:uid="{F7039B7D-B83C-49E2-BE84-3F5D997FECEB}"/>
    <cellStyle name="Entrada 2 7" xfId="10763" xr:uid="{259540D9-8392-4CA6-B7BB-FFE528997B9F}"/>
    <cellStyle name="Entrada 2 7 2" xfId="12864" xr:uid="{028F1568-6A12-4FC5-90D0-B11BCDE6EE3C}"/>
    <cellStyle name="Entrada 2 7 2 2" xfId="15741" xr:uid="{8933A27E-A0FF-4A8E-AA8D-9A47C7450905}"/>
    <cellStyle name="Entrada 2 7 2 2 2" xfId="17098" xr:uid="{A97EDEAF-F9CC-47F6-A4F3-D5144C8693BD}"/>
    <cellStyle name="Entrada 2 8" xfId="2520" xr:uid="{56439D3A-D986-4885-928C-3609BF099501}"/>
    <cellStyle name="Entrada 2 9" xfId="17483" xr:uid="{1356ADBF-E240-40DE-95F9-7FB32B3AAABB}"/>
    <cellStyle name="Entrada 2_desc" xfId="2530" xr:uid="{1D3F3E70-6533-47F1-BBD2-D6FADAAC5178}"/>
    <cellStyle name="Entrada 3" xfId="469" xr:uid="{35B4E550-4874-463D-A3F7-DD71777EEE26}"/>
    <cellStyle name="Entrada 3 2" xfId="2532" xr:uid="{88E31482-20DF-4B46-BFD1-5A8E86866366}"/>
    <cellStyle name="Entrada 3 2 2" xfId="2533" xr:uid="{0B24E60F-28B2-4BFB-874B-3F6B8FEF325C}"/>
    <cellStyle name="Entrada 3 2 2 2" xfId="10775" xr:uid="{06F8D42B-983E-4288-A8EB-C95BB22876AE}"/>
    <cellStyle name="Entrada 3 2 2 2 2" xfId="12876" xr:uid="{E8E8370D-FB0E-477E-9126-5B228A318565}"/>
    <cellStyle name="Entrada 3 2 2 2 2 2" xfId="15753" xr:uid="{6873D93C-4B3D-4A1B-8386-ABB47D4CFA2F}"/>
    <cellStyle name="Entrada 3 2 2 2 2 2 2" xfId="17110" xr:uid="{630D71D6-DF17-403E-8F38-E070B2538631}"/>
    <cellStyle name="Entrada 3 2 3" xfId="10774" xr:uid="{9EB49437-ECFA-4725-A922-C29D3F9058E7}"/>
    <cellStyle name="Entrada 3 2 3 2" xfId="12875" xr:uid="{386DF1B6-E469-4A4E-8AC7-1F1F01365E75}"/>
    <cellStyle name="Entrada 3 2 3 2 2" xfId="15752" xr:uid="{5DDF13E8-1B10-4481-B418-0CC0F684A73E}"/>
    <cellStyle name="Entrada 3 2 3 2 2 2" xfId="17109" xr:uid="{FA377411-37B1-4450-A2E0-10FCC6BF2F3F}"/>
    <cellStyle name="Entrada 3 3" xfId="2534" xr:uid="{03269138-C46A-4604-8E38-4D4F5F2F67B1}"/>
    <cellStyle name="Entrada 3 3 2" xfId="2535" xr:uid="{B07945D6-8794-4A2C-B238-AC338DE36761}"/>
    <cellStyle name="Entrada 3 3 2 2" xfId="10777" xr:uid="{F5D09E9B-BDF2-4CAB-A08B-5EE2AB9799A1}"/>
    <cellStyle name="Entrada 3 3 2 2 2" xfId="12878" xr:uid="{786C0E98-21D8-438E-8029-6798E83116A8}"/>
    <cellStyle name="Entrada 3 3 2 2 2 2" xfId="15755" xr:uid="{2BD265B4-EF64-4C07-B970-3FE8718BAE4A}"/>
    <cellStyle name="Entrada 3 3 2 2 2 2 2" xfId="17112" xr:uid="{45191DC5-D5B2-4C60-81C0-71DC5DE72D03}"/>
    <cellStyle name="Entrada 3 3 3" xfId="10776" xr:uid="{5EAD2341-9388-4BC1-982B-FE63F37CC7F0}"/>
    <cellStyle name="Entrada 3 3 3 2" xfId="12877" xr:uid="{603E298B-3A98-477D-93E4-71E308FB616C}"/>
    <cellStyle name="Entrada 3 3 3 2 2" xfId="15754" xr:uid="{6CEDFF2A-D1B1-45F2-9FD6-6912F232CD6A}"/>
    <cellStyle name="Entrada 3 3 3 2 2 2" xfId="17111" xr:uid="{945EFFF2-B465-4500-A2D7-B75D25453F63}"/>
    <cellStyle name="Entrada 3 4" xfId="2536" xr:uid="{F647EE78-FCE4-4129-91C6-55165F0ACA4D}"/>
    <cellStyle name="Entrada 3 4 2" xfId="2537" xr:uid="{12E20493-61FC-477F-AD32-5DE838DFF971}"/>
    <cellStyle name="Entrada 3 4 2 2" xfId="10779" xr:uid="{7E290D96-316E-492D-94FC-CE46AFC68817}"/>
    <cellStyle name="Entrada 3 4 2 2 2" xfId="12880" xr:uid="{B83A37F7-0BD2-4A1C-83FA-111B1F05D2C9}"/>
    <cellStyle name="Entrada 3 4 2 2 2 2" xfId="15757" xr:uid="{EBEDFF81-F1E6-4685-AA0C-14FDB185E329}"/>
    <cellStyle name="Entrada 3 4 2 2 2 2 2" xfId="17114" xr:uid="{7927D424-C601-48E4-85F9-0FD4752A3A40}"/>
    <cellStyle name="Entrada 3 4 3" xfId="10778" xr:uid="{21C00A1F-3E55-4D78-A59D-83C24EFFB129}"/>
    <cellStyle name="Entrada 3 4 3 2" xfId="12879" xr:uid="{1550D780-BC9A-43E6-94CF-93A565449F1D}"/>
    <cellStyle name="Entrada 3 4 3 2 2" xfId="15756" xr:uid="{ACF4E9D6-CF55-44B0-84B4-1FED52FC9ADC}"/>
    <cellStyle name="Entrada 3 4 3 2 2 2" xfId="17113" xr:uid="{7E66B77E-917A-4C0D-8A64-53252CBF9638}"/>
    <cellStyle name="Entrada 3 5" xfId="2538" xr:uid="{3C63602F-7BCD-4539-BE01-2606D1A2DDD8}"/>
    <cellStyle name="Entrada 3 5 2" xfId="2539" xr:uid="{318B64E6-8C3D-4925-8458-894B3F4A0A68}"/>
    <cellStyle name="Entrada 3 5 2 2" xfId="10781" xr:uid="{73542A38-217B-41EE-B6D2-356B31119800}"/>
    <cellStyle name="Entrada 3 5 2 2 2" xfId="12882" xr:uid="{32CE149F-0371-4FDE-896B-9D7A3F16B4DB}"/>
    <cellStyle name="Entrada 3 5 2 2 2 2" xfId="15759" xr:uid="{A4C4EB13-E57B-4968-A763-44C986DE17A9}"/>
    <cellStyle name="Entrada 3 5 2 2 2 2 2" xfId="17116" xr:uid="{06CA75F8-8261-40AB-A468-86A0C8E23BA4}"/>
    <cellStyle name="Entrada 3 5 3" xfId="10780" xr:uid="{BA5E55FE-1DAD-49B2-A897-1813B42AADB6}"/>
    <cellStyle name="Entrada 3 5 3 2" xfId="12881" xr:uid="{6BD004C5-CC96-4D63-87A1-E3DA2D41931A}"/>
    <cellStyle name="Entrada 3 5 3 2 2" xfId="15758" xr:uid="{E14DB9B0-16B4-48F7-BB8B-620E818A420D}"/>
    <cellStyle name="Entrada 3 5 3 2 2 2" xfId="17115" xr:uid="{AB660E85-2B76-4EAB-9972-59FC19A638D9}"/>
    <cellStyle name="Entrada 3 6" xfId="2540" xr:uid="{68C64F71-028F-426E-A87B-5605EC53BDB6}"/>
    <cellStyle name="Entrada 3 6 2" xfId="10782" xr:uid="{8C1C9FCA-8B53-4BCC-8A3B-33F2912A23AD}"/>
    <cellStyle name="Entrada 3 6 2 2" xfId="12883" xr:uid="{ECC8860A-DAB1-48AC-BC50-3D74BD4D918D}"/>
    <cellStyle name="Entrada 3 6 2 2 2" xfId="15760" xr:uid="{C1D03793-1993-4A64-9059-A9E001C70016}"/>
    <cellStyle name="Entrada 3 6 2 2 2 2" xfId="17117" xr:uid="{E7EF2089-37F1-431D-B156-39D31B5EF12C}"/>
    <cellStyle name="Entrada 3 7" xfId="10773" xr:uid="{5329C378-9D79-44F4-8813-4B07782B4724}"/>
    <cellStyle name="Entrada 3 7 2" xfId="12874" xr:uid="{BFE2CE3C-B342-48B8-988D-C4990790FFD0}"/>
    <cellStyle name="Entrada 3 7 2 2" xfId="15751" xr:uid="{532F84CE-BF2C-4FC9-91E5-A57D7A028684}"/>
    <cellStyle name="Entrada 3 7 2 2 2" xfId="17108" xr:uid="{4550BFDB-BB93-4042-B5BA-D53BA1C09920}"/>
    <cellStyle name="Entrada 3 8" xfId="2531" xr:uid="{348EACD7-36F5-459D-B8F1-C7CBCCC22A2A}"/>
    <cellStyle name="Entrada 3 9" xfId="17482" xr:uid="{9B1A115D-76BB-4288-AF59-9416F400E477}"/>
    <cellStyle name="Entrada 4" xfId="10617" xr:uid="{C4D85098-A20B-4F60-836B-834F9E298264}"/>
    <cellStyle name="Entrada 4 2" xfId="12818" xr:uid="{1A56926C-0AE5-4AD5-9D0C-C55520A96D46}"/>
    <cellStyle name="Entrada 4 2 2" xfId="15697" xr:uid="{61A1C3B3-1BD2-4726-A0CE-7E383E178CDD}"/>
    <cellStyle name="Entrada 4 2 2 2" xfId="17071" xr:uid="{DD37B94E-029A-4C17-9465-E556E94000BB}"/>
    <cellStyle name="Estilo 1" xfId="141" xr:uid="{E0CCE51A-2902-4CA3-ABD8-36BEDDD73AB0}"/>
    <cellStyle name="Estilo 1 2" xfId="2541" xr:uid="{C8D55DB4-5FD3-4C48-BDB5-B5E08F023DC0}"/>
    <cellStyle name="Estilo 2" xfId="2542" xr:uid="{B3863C48-1569-4DF9-9838-F065D6C4B8BC}"/>
    <cellStyle name="Euro" xfId="15" xr:uid="{77046022-9776-4336-8025-406025A37C94}"/>
    <cellStyle name="Euro 10" xfId="2544" xr:uid="{DE70030B-C4F1-4F61-8FF0-B0E42BE4C9E3}"/>
    <cellStyle name="Euro 11" xfId="2545" xr:uid="{2FF0F121-C403-4FFF-8A27-B6FC9932564B}"/>
    <cellStyle name="Euro 12" xfId="2546" xr:uid="{3D0F9FD8-9160-411F-9753-B583512509B2}"/>
    <cellStyle name="Euro 13" xfId="2547" xr:uid="{9EC6660D-0B66-403C-BA25-0F600B49CE4E}"/>
    <cellStyle name="Euro 14" xfId="2548" xr:uid="{2D5B52A8-DA3B-4F99-A0DA-3E96F27E924F}"/>
    <cellStyle name="Euro 15" xfId="2549" xr:uid="{0DD00E35-084A-4C5A-83AD-099B35A30FEB}"/>
    <cellStyle name="Euro 16" xfId="2550" xr:uid="{E42891A9-AD5F-4263-8803-FCF123A30423}"/>
    <cellStyle name="Euro 17" xfId="2551" xr:uid="{3F4C2524-99A2-4264-9CDA-FED408E1558C}"/>
    <cellStyle name="Euro 18" xfId="2543" xr:uid="{1B4482AF-D10F-441F-BACB-01737AB21594}"/>
    <cellStyle name="Euro 2" xfId="190" xr:uid="{2AC961FB-9091-46C6-855B-1068D6074DCA}"/>
    <cellStyle name="Euro 2 2" xfId="2552" xr:uid="{9AF3BCE5-6657-483C-AC97-FB4B12FB0850}"/>
    <cellStyle name="Euro 3" xfId="205" xr:uid="{E502A1C5-6557-4EE6-9A99-1504B81A3BB3}"/>
    <cellStyle name="Euro 3 2" xfId="2553" xr:uid="{4A05474D-4586-484A-86BF-8BCD193B1C66}"/>
    <cellStyle name="Euro 4" xfId="96" xr:uid="{47B0DA9B-4373-4C16-805E-B222F067E9A8}"/>
    <cellStyle name="Euro 4 2" xfId="2554" xr:uid="{4DAA45B7-29D0-4013-A652-889347559039}"/>
    <cellStyle name="Euro 5" xfId="2555" xr:uid="{10BFC47B-75A1-491E-8040-A139B2DE55D2}"/>
    <cellStyle name="Euro 6" xfId="2556" xr:uid="{A76E5749-AA28-4859-800F-D0052E1F9C6B}"/>
    <cellStyle name="Euro 7" xfId="2557" xr:uid="{DC153476-1A18-4492-940A-3F28FC8E110D}"/>
    <cellStyle name="Euro 8" xfId="2558" xr:uid="{D46A0DE4-52A2-4C56-AEBB-84ED49B5F5B3}"/>
    <cellStyle name="Euro 9" xfId="2559" xr:uid="{A2660650-C1A7-45C4-9D18-175AF004AFCE}"/>
    <cellStyle name="Euro_Gráfico Vendas - Alimentação" xfId="12638" xr:uid="{A3E22A1E-D52D-4758-879C-D6467D1E8E23}"/>
    <cellStyle name="Explanatory Text 2" xfId="39" xr:uid="{79B1A4B1-9F0D-4B57-B52B-456B46693EF2}"/>
    <cellStyle name="Explanatory Text 2 2" xfId="245" xr:uid="{6BBC3670-69E3-4DB8-86E4-57A52C08854F}"/>
    <cellStyle name="Explanatory Text 2 3" xfId="396" xr:uid="{9A835850-7583-4DDF-9A40-996EAD2C7819}"/>
    <cellStyle name="Explanatory Text 2 4" xfId="17398" xr:uid="{3850AA4A-2FC7-45F2-94AF-1149595169DF}"/>
    <cellStyle name="Explanatory Text 3" xfId="30" xr:uid="{E357CCDB-94F6-49D0-A993-F9982F553888}"/>
    <cellStyle name="Explanatory Text 4" xfId="122" xr:uid="{68630F2D-4112-4431-8046-791722F7B9C1}"/>
    <cellStyle name="Explanatory Text 5" xfId="442" xr:uid="{F70E0DBE-7F9A-4C04-BE52-65D291C597E6}"/>
    <cellStyle name="EY%colcalc" xfId="2560" xr:uid="{40900880-3553-44E3-A2C6-77E08B37EF20}"/>
    <cellStyle name="EY%input" xfId="2561" xr:uid="{F6D3BA69-85EE-485C-AE4B-8562C42986FD}"/>
    <cellStyle name="EY%rowcalc" xfId="2562" xr:uid="{8EAA09D9-53AF-4363-8C87-974E90150B05}"/>
    <cellStyle name="EY0dp" xfId="2563" xr:uid="{2219275D-D52C-4707-92FF-FB2A8C69E19E}"/>
    <cellStyle name="EY1dp" xfId="2564" xr:uid="{FE0D0C39-DA14-4C40-8643-8A359042D834}"/>
    <cellStyle name="EY2dp" xfId="2565" xr:uid="{74E2FC0B-39A4-4141-A6E5-C567A2958D0F}"/>
    <cellStyle name="EY3dp" xfId="2566" xr:uid="{4BC9425B-D9AF-461B-892B-A811F153EB24}"/>
    <cellStyle name="EYColumnHeading" xfId="2567" xr:uid="{79112583-4762-40D5-9228-1C5658333A68}"/>
    <cellStyle name="EYHeading1" xfId="2568" xr:uid="{D34BE5C6-74F3-4E65-8F3E-07EEF69F9282}"/>
    <cellStyle name="EYheading2" xfId="2569" xr:uid="{8C170C08-66E4-4252-9AA1-044E04038108}"/>
    <cellStyle name="EYheading3" xfId="2570" xr:uid="{61D4F154-6AE7-409B-8D0A-F48233E896E5}"/>
    <cellStyle name="EYnumber" xfId="2571" xr:uid="{B836C7CE-C315-471C-8D36-BF8803685846}"/>
    <cellStyle name="EYnumber 2" xfId="10783" xr:uid="{3C75C13E-3577-43DC-8234-8C5143212B94}"/>
    <cellStyle name="EYnumber 2 2" xfId="11827" xr:uid="{4D9E0D22-4CFE-4C4F-BA2E-104880419401}"/>
    <cellStyle name="EYnumber 2 2 2" xfId="13728" xr:uid="{A170528E-B41B-472D-B7E8-23374B259486}"/>
    <cellStyle name="EYnumber 2 2 2 2" xfId="16580" xr:uid="{C0266068-6299-4E03-ABE2-6AD2A917052C}"/>
    <cellStyle name="EYnumber 2 2 3" xfId="15119" xr:uid="{3AF17A1F-1313-43C8-9E04-F904CEF3BDF4}"/>
    <cellStyle name="EYnumber 2 3" xfId="12884" xr:uid="{62AC1D04-16D0-4572-AA82-4C93C90FA189}"/>
    <cellStyle name="EYnumber 2 3 2" xfId="15761" xr:uid="{26B24068-F38C-45DE-981F-E78746A1B545}"/>
    <cellStyle name="EYnumber 2 4" xfId="14321" xr:uid="{995819E6-CE79-4110-A924-10C380023D5A}"/>
    <cellStyle name="EYnumber 3" xfId="11419" xr:uid="{4168BF56-BB8E-4F1A-8D62-84759AD91474}"/>
    <cellStyle name="EYnumber 3 2" xfId="13329" xr:uid="{BB0923D8-82E6-4224-BBEA-496984670A3B}"/>
    <cellStyle name="EYnumber 3 2 2" xfId="16181" xr:uid="{A8E8E604-328A-4E82-8E54-4BA24201E939}"/>
    <cellStyle name="EYnumber 3 3" xfId="14720" xr:uid="{A41CCC65-7107-44E2-8B4F-E0A18D058BBF}"/>
    <cellStyle name="EYSheetHeader1" xfId="2572" xr:uid="{150171C7-1A37-4F56-9BDB-C9CBE1C5FB15}"/>
    <cellStyle name="EYtext" xfId="2573" xr:uid="{5F419A14-0D5F-4933-864B-57E3B57301A9}"/>
    <cellStyle name="F2" xfId="2574" xr:uid="{2E67F04B-E8D8-44CC-9836-29C29D4AF9F3}"/>
    <cellStyle name="F3" xfId="2575" xr:uid="{DF858D6E-9EC9-43E4-8A92-0F5FBED3A6C3}"/>
    <cellStyle name="F4" xfId="2576" xr:uid="{6E4ADA83-2D81-446B-B166-CE65D6FC9001}"/>
    <cellStyle name="F5" xfId="2577" xr:uid="{642F775F-7DDD-42E7-9F90-43BA3BF8C911}"/>
    <cellStyle name="F6" xfId="2578" xr:uid="{03AB05C8-FB3D-46B6-9418-F40B174A47C9}"/>
    <cellStyle name="F7" xfId="2579" xr:uid="{E190593C-A84A-4FB7-8112-570D085BEA1D}"/>
    <cellStyle name="F8" xfId="2580" xr:uid="{65127E33-F115-4132-89C1-E8171288D4A7}"/>
    <cellStyle name="Fijo" xfId="2581" xr:uid="{1C3EAB1E-41A1-48B3-9A86-15DFFC3712EC}"/>
    <cellStyle name="Financiero" xfId="2582" xr:uid="{EF286D89-0E2D-4AFC-8F75-24D17C51DCD7}"/>
    <cellStyle name="Fixed" xfId="2583" xr:uid="{FB31DBC2-AAE6-45DB-A5F2-6D1954732BE4}"/>
    <cellStyle name="Fixed [0]" xfId="2584" xr:uid="{6F1B47A9-E7F5-4587-9E4E-43ABE02C3CB4}"/>
    <cellStyle name="Fixed_CF Feira de Santana 10y" xfId="2585" xr:uid="{1F2D1C36-E35E-4F1D-828D-499A6DFADCCB}"/>
    <cellStyle name="Fixo" xfId="97" xr:uid="{FCA51C44-BD0C-4D8A-AEFC-AF9457B8B015}"/>
    <cellStyle name="Fixo 2" xfId="2586" xr:uid="{9EA4570F-BAB8-430E-B9C1-63693B327E75}"/>
    <cellStyle name="Followed Hyperlink 2" xfId="2587" xr:uid="{E11DF811-8765-4E72-B225-F54EB6F68AE3}"/>
    <cellStyle name="Followed Hyperlink 3" xfId="12637" xr:uid="{11F4CD74-F256-4EC6-BE3D-DE59C34570BA}"/>
    <cellStyle name="Footnote" xfId="2588" xr:uid="{5D89A036-40D7-428E-9394-AAE0C4714BA5}"/>
    <cellStyle name="forma" xfId="2589" xr:uid="{5D8B15ED-50B9-4EE6-B818-9B1384CFF6FE}"/>
    <cellStyle name="forma 2" xfId="10784" xr:uid="{0C465EBD-B41B-4D2D-8FA0-C7CB087EC758}"/>
    <cellStyle name="FORMULAS" xfId="2590" xr:uid="{1F6C5FB3-6179-40F8-9567-E47B274D57F7}"/>
    <cellStyle name="Geral" xfId="2591" xr:uid="{00D614DB-08BD-4361-93E0-6F8E9A944ABD}"/>
    <cellStyle name="Good 2" xfId="40" xr:uid="{F03263C9-ADCC-4220-962C-B1C24FDDCD5F}"/>
    <cellStyle name="Good 2 2" xfId="246" xr:uid="{55172201-F6A4-4522-97CF-EE4AA191FBCD}"/>
    <cellStyle name="Good 2 3" xfId="397" xr:uid="{B4B5737E-1E14-4A42-965B-A6BEC870AD3A}"/>
    <cellStyle name="Good 2 4" xfId="17381" xr:uid="{F44289D1-44A3-409F-A84A-0D18E15AD117}"/>
    <cellStyle name="Good 3" xfId="20" xr:uid="{DA77BA39-55AB-4DA1-BFE5-4EC5C7D04977}"/>
    <cellStyle name="Green" xfId="2592" xr:uid="{ECC288D5-77B4-42C7-9705-EA593F6D12BB}"/>
    <cellStyle name="Grey" xfId="549" xr:uid="{853C1184-AE86-4E43-8BBE-3675AC426513}"/>
    <cellStyle name="Grey 2" xfId="2593" xr:uid="{3974ECE4-5B81-4B66-9076-691F8DA30645}"/>
    <cellStyle name="Grey 3" xfId="2594" xr:uid="{5D8A6228-BAAC-42B6-9154-EDD97467BD2D}"/>
    <cellStyle name="Hard Percent" xfId="2595" xr:uid="{996A8B3C-CA4F-4656-862C-25375B099B4E}"/>
    <cellStyle name="HEADER" xfId="550" xr:uid="{D804DCB0-91A3-4A15-8B0B-A54463C3EF07}"/>
    <cellStyle name="HEADER 2" xfId="2596" xr:uid="{B3BA53EF-9C1C-4D5D-83A1-109BC40BA561}"/>
    <cellStyle name="Header1" xfId="2597" xr:uid="{E7A2B557-2D4F-4D4D-B3C7-33E597849749}"/>
    <cellStyle name="Header2" xfId="2598" xr:uid="{66EE2A92-D729-4CD7-92F3-471740E10FF0}"/>
    <cellStyle name="Header2 2" xfId="2599" xr:uid="{B73E2BFA-A5AD-451C-AD8A-0A1B7FBD52B5}"/>
    <cellStyle name="Header2 2 2" xfId="10786" xr:uid="{C2C7C5A9-4EAC-4772-BCC2-F8584E30FABE}"/>
    <cellStyle name="Header2 3" xfId="10785" xr:uid="{D2B8A7BB-E0CE-486A-A872-50CCF462547D}"/>
    <cellStyle name="Heading 1 2" xfId="41" xr:uid="{2191EE89-F0C5-4F57-A4B8-019C9FCD0A60}"/>
    <cellStyle name="Heading 1 2 2" xfId="247" xr:uid="{F3790F63-3544-4E4A-BB38-F15B0E401C38}"/>
    <cellStyle name="Heading 1 2 3" xfId="398" xr:uid="{937D6DE6-8491-4B09-9C47-13D9FE863D13}"/>
    <cellStyle name="Heading 1 2 4" xfId="17176" xr:uid="{51BC6AB7-1D1B-4441-A2B8-E2ADFA0FB510}"/>
    <cellStyle name="Heading 1 2 5" xfId="17400" xr:uid="{1FB857E3-B4ED-48DB-AC04-4643D021B702}"/>
    <cellStyle name="Heading 1 3" xfId="16" xr:uid="{7D152AD5-450E-4EAF-8FEA-AA4DBC7E27A0}"/>
    <cellStyle name="Heading 1 4" xfId="125" xr:uid="{2578C388-F3CB-46F6-AEF6-63A6480F2999}"/>
    <cellStyle name="Heading 1 5" xfId="444" xr:uid="{85078E00-299F-4D97-841E-8383987F504D}"/>
    <cellStyle name="Heading 2 2" xfId="42" xr:uid="{15985100-52FB-49BF-A827-D7173CB71ABD}"/>
    <cellStyle name="Heading 2 2 2" xfId="248" xr:uid="{7E38A429-C2FC-4AD6-92C5-70BA59D9A2C4}"/>
    <cellStyle name="Heading 2 2 3" xfId="399" xr:uid="{4B45CF09-9090-46EB-909D-42D967E1ACAD}"/>
    <cellStyle name="Heading 2 2 4" xfId="17401" xr:uid="{59CBF7A6-381B-42B4-8506-BA76BB171BE0}"/>
    <cellStyle name="Heading 2 3" xfId="17" xr:uid="{E46C33FC-F9D2-4AEA-BEA0-7ACEBD6EF0F0}"/>
    <cellStyle name="Heading 2 4" xfId="126" xr:uid="{96900F59-26DC-4EE5-B63C-3210DBF897EF}"/>
    <cellStyle name="Heading 2 5" xfId="445" xr:uid="{B31D31BE-925F-4363-ADB8-6B051794636C}"/>
    <cellStyle name="Heading 3 2" xfId="43" xr:uid="{B37F3810-B6B8-4F5C-9048-230BA4204318}"/>
    <cellStyle name="Heading 3 2 2" xfId="249" xr:uid="{56EBEA26-39DE-4F63-85BC-8DC63E776097}"/>
    <cellStyle name="Heading 3 2 3" xfId="400" xr:uid="{4BA3A461-50A8-4466-8C81-3C4BB0193B5C}"/>
    <cellStyle name="Heading 3 2 4" xfId="17402" xr:uid="{C7FB3E7A-B872-49DE-A98D-CAE43C4FFC22}"/>
    <cellStyle name="Heading 3 3" xfId="18" xr:uid="{D67A54D3-2026-4E07-A96C-28F16FFD1440}"/>
    <cellStyle name="Heading 3 4" xfId="281" xr:uid="{19CCD4DD-6F51-4797-987A-E441D4135300}"/>
    <cellStyle name="Heading 3 5" xfId="127" xr:uid="{A498A37D-F527-43B9-B8F3-1B5DDD76A2AC}"/>
    <cellStyle name="Heading 3 6" xfId="446" xr:uid="{BB0519E2-A922-46CC-BFCF-8F29F848D82B}"/>
    <cellStyle name="Heading 4 2" xfId="44" xr:uid="{3B6ABE64-337F-4A76-B3F3-67CE5CF1B93C}"/>
    <cellStyle name="Heading 4 2 2" xfId="250" xr:uid="{7D491F72-EADD-41F9-8B62-C3B2EBBF65A9}"/>
    <cellStyle name="Heading 4 2 3" xfId="401" xr:uid="{5FF12011-B2C7-44AF-9CCB-900500DF49A8}"/>
    <cellStyle name="Heading 4 2 4" xfId="17403" xr:uid="{158D4938-26F3-46D0-95A2-C941A34C30DB}"/>
    <cellStyle name="Heading 4 3" xfId="19" xr:uid="{0F7985D8-D7A8-4917-BFD6-6ED753556E43}"/>
    <cellStyle name="Heading 4 4" xfId="128" xr:uid="{FD022131-BECB-49DE-B4ED-8E85CEF575F3}"/>
    <cellStyle name="Heading 4 5" xfId="447" xr:uid="{873D4B54-2E66-42FB-9CFE-960B91C4680E}"/>
    <cellStyle name="Heading1" xfId="2600" xr:uid="{CF08FEF2-567E-4C48-9A8F-F2A28740D30C}"/>
    <cellStyle name="Heading1 2" xfId="2601" xr:uid="{8E8EADC8-7F33-404A-9BAC-86329FA91BF1}"/>
    <cellStyle name="Heading1 3" xfId="2602" xr:uid="{32A633DF-5284-43A6-A0FF-B632D7CCE564}"/>
    <cellStyle name="Heading1 4" xfId="2603" xr:uid="{629B7FE8-6A20-40B2-8F5A-AA878401E590}"/>
    <cellStyle name="Heading2" xfId="2604" xr:uid="{E4877469-4D98-4CB8-B12E-E2E26A27DE27}"/>
    <cellStyle name="Heading2 2" xfId="2605" xr:uid="{3CD1EEA0-38F9-4052-8B27-2A8AEB410DD9}"/>
    <cellStyle name="Heading2 3" xfId="2606" xr:uid="{04B2A3E1-58E6-4881-8E3A-6CA460CC7194}"/>
    <cellStyle name="Heading2 4" xfId="2607" xr:uid="{05630234-E253-4626-B87C-B124A99E7940}"/>
    <cellStyle name="Helv" xfId="2608" xr:uid="{126B553E-5DD4-461A-8B37-164972D8D75E}"/>
    <cellStyle name="HIGHLIGHT" xfId="2609" xr:uid="{6E8AFF79-056F-4E27-BE47-3BAA1C0A2FB7}"/>
    <cellStyle name="Hiperligação" xfId="2610" xr:uid="{EE614556-012B-4C67-BE33-87530B7D73C3}"/>
    <cellStyle name="Hiperligação visitada" xfId="2611" xr:uid="{EEF27C43-8DFE-4B77-A892-4D15FF8BFC7C}"/>
    <cellStyle name="Hiperligação_Airone eis budget 2011" xfId="2612" xr:uid="{F7678646-206F-4F4B-84FF-292A5909F29C}"/>
    <cellStyle name="Hiperlink 2" xfId="551" xr:uid="{3B14655D-CDEA-4832-963C-D6119FFF961B}"/>
    <cellStyle name="Hyperlink 2" xfId="137" xr:uid="{97DF0C92-6305-4A77-945C-F69A8C139AF5}"/>
    <cellStyle name="Hyperlink 2 2" xfId="251" xr:uid="{6FD8B364-1B87-4FFB-93D0-EB91FF48D7DB}"/>
    <cellStyle name="Hyperlink 2 3" xfId="402" xr:uid="{C15C1B79-E362-4C3D-8D0F-41F35F39A592}"/>
    <cellStyle name="Hyperlink 2 4" xfId="2614" xr:uid="{53FDCC89-2EE7-4564-B0D3-64F878B15D35}"/>
    <cellStyle name="Hyperlink 3" xfId="252" xr:uid="{38760485-5219-4508-B93A-02925F576465}"/>
    <cellStyle name="Hyperliᯮk segui᫤o" xfId="2613" xr:uid="{02E6FEAC-36E7-4A54-99A0-383B9BEDD502}"/>
    <cellStyle name="Hyp᧥rlink_A᫬exandre" xfId="2615" xr:uid="{C34B41F9-122F-4A07-950C-E81720AC1B49}"/>
    <cellStyle name="Incorrecto" xfId="2616" xr:uid="{97DB152D-9D2B-460C-A674-1741E3FBEBC1}"/>
    <cellStyle name="Incorreto" xfId="98" xr:uid="{86A919C3-9495-449B-872C-1050368A1907}"/>
    <cellStyle name="Incorreto 2" xfId="2617" xr:uid="{192E4A9F-4387-46DF-B604-F9E8C721E428}"/>
    <cellStyle name="Incorreto 2 2" xfId="2618" xr:uid="{096F0C97-975D-4693-9D96-65AA5185EBFC}"/>
    <cellStyle name="Incorreto 2 3" xfId="2619" xr:uid="{9D8B1AAD-B597-49F5-A22C-FDC75C54D16A}"/>
    <cellStyle name="Incorreto 2 4" xfId="2620" xr:uid="{3D0B7324-F1F9-4539-B227-1D73270A6A48}"/>
    <cellStyle name="Incorreto 2 5" xfId="2621" xr:uid="{477DA268-51C6-46BB-BDFA-E36C9CA8C22F}"/>
    <cellStyle name="Incorreto 2 6" xfId="17485" xr:uid="{F98D2D14-8727-4ECA-A742-FF643EB9B677}"/>
    <cellStyle name="Incorreto 2_desc" xfId="2622" xr:uid="{0C48B0A6-DC2C-441B-B92B-E0342A264606}"/>
    <cellStyle name="Incorreto 3" xfId="2623" xr:uid="{307EC280-5D0C-4ED3-8A01-7219E76E181B}"/>
    <cellStyle name="Incorreto 3 2" xfId="2624" xr:uid="{8D1EEE5B-F214-4AEF-8CCF-71EDAD4FAC91}"/>
    <cellStyle name="Incorreto 3 3" xfId="2625" xr:uid="{EABC753D-1B3F-447C-937F-A81482A969AC}"/>
    <cellStyle name="Incorreto 3 4" xfId="2626" xr:uid="{E5E767D7-8C15-40B2-8D6A-6C0CD21E9A90}"/>
    <cellStyle name="Incorreto 3 5" xfId="2627" xr:uid="{DE982EDF-A88C-4A6C-9799-CD88D6A4D8E7}"/>
    <cellStyle name="Incorreto 3 6" xfId="17484" xr:uid="{7C3D3B55-FA61-4B48-B22E-70AB1B084708}"/>
    <cellStyle name="Incorreto 4" xfId="10618" xr:uid="{05BB820F-D323-44C6-87CF-C979AEAFE617}"/>
    <cellStyle name="Indefinido" xfId="2628" xr:uid="{D05D1A51-E7B4-4F83-892D-F3D5FD34FD10}"/>
    <cellStyle name="Input (%)" xfId="2629" xr:uid="{F61063CE-63A5-4D08-A242-D211E6A16A49}"/>
    <cellStyle name="Input (£m)" xfId="2630" xr:uid="{6D323680-4A64-424F-83B5-E6C7B7A14773}"/>
    <cellStyle name="Input (No)" xfId="2631" xr:uid="{24C5E573-DC85-496B-B3CE-E77390E6B10C}"/>
    <cellStyle name="Input (x)" xfId="2632" xr:uid="{7DE290F9-4950-4BF8-BEE2-E86FE8B74461}"/>
    <cellStyle name="Input [yellow]" xfId="552" xr:uid="{B6FFA34F-9D1D-4293-BFD5-82524194937C}"/>
    <cellStyle name="Input [yellow] 2" xfId="2633" xr:uid="{B54E533D-D3BF-435D-8098-EDB10BABECBE}"/>
    <cellStyle name="Input [yellow] 2 2" xfId="2634" xr:uid="{4FB69C3D-06A3-4319-8C26-EF9C2F8D3FC0}"/>
    <cellStyle name="Input [yellow] 2 2 2" xfId="2635" xr:uid="{2CD17F05-B0F1-4BFB-A43E-4222D0AAC100}"/>
    <cellStyle name="Input [yellow] 2 2 2 2" xfId="10790" xr:uid="{D72A8A1E-BD12-43EA-AE35-3B5928FB146C}"/>
    <cellStyle name="Input [yellow] 2 2 3" xfId="10789" xr:uid="{E5A5C550-6F49-4D04-8F4B-C30335E95691}"/>
    <cellStyle name="Input [yellow] 2 3" xfId="2636" xr:uid="{6502AB1E-1927-4442-A36F-AD858C434DB1}"/>
    <cellStyle name="Input [yellow] 2 3 2" xfId="2637" xr:uid="{C34D0B32-DA2A-4096-9C93-2047A78827AB}"/>
    <cellStyle name="Input [yellow] 2 3 2 2" xfId="10792" xr:uid="{1875255F-0DEE-4315-9B79-9A689D951912}"/>
    <cellStyle name="Input [yellow] 2 3 3" xfId="10791" xr:uid="{CABE6A73-49C2-4907-85FE-69840F0DEDAA}"/>
    <cellStyle name="Input [yellow] 2 4" xfId="2638" xr:uid="{E26769BC-322C-470E-96C2-61D5F4C9FFC4}"/>
    <cellStyle name="Input [yellow] 2 4 2" xfId="10793" xr:uid="{CA81400A-D0D2-44B0-A1E7-30F8804A7278}"/>
    <cellStyle name="Input [yellow] 2 5" xfId="10788" xr:uid="{005D3E43-EDB2-4AF0-8D52-84AE96D4692C}"/>
    <cellStyle name="Input [yellow] 3" xfId="2639" xr:uid="{EFAFACF2-8A0F-419F-BB35-53AD475F1F75}"/>
    <cellStyle name="Input [yellow] 3 2" xfId="2640" xr:uid="{9D0524D6-33B3-412A-BB75-9D531A38F2DB}"/>
    <cellStyle name="Input [yellow] 3 2 2" xfId="10795" xr:uid="{C8FE85E5-C853-4A96-9803-EC6A9FBE88A1}"/>
    <cellStyle name="Input [yellow] 3 3" xfId="10794" xr:uid="{76AF2CBE-8D98-4EF1-B89C-3DDCD281883A}"/>
    <cellStyle name="Input [yellow] 4" xfId="2641" xr:uid="{C2366861-7877-4E06-B4EB-234EA524AC81}"/>
    <cellStyle name="Input [yellow] 4 2" xfId="2642" xr:uid="{1E1BA818-FB20-4CA4-AC95-16A678CEA528}"/>
    <cellStyle name="Input [yellow] 4 2 2" xfId="10797" xr:uid="{B1906319-AF59-41BB-838A-2F722039D21A}"/>
    <cellStyle name="Input [yellow] 4 3" xfId="10796" xr:uid="{3CC55F79-CE4A-48FF-9E80-6C3AF98A2E10}"/>
    <cellStyle name="Input [yellow] 5" xfId="2643" xr:uid="{232E8658-1C75-4392-A8C3-A4FA180F9B3F}"/>
    <cellStyle name="Input [yellow] 5 2" xfId="10798" xr:uid="{D7ABD458-EFAE-472E-AF98-3985F82ACE32}"/>
    <cellStyle name="Input [yellow] 6" xfId="10787" xr:uid="{17952724-0043-49BC-85E6-029B6ABEE9C3}"/>
    <cellStyle name="Input 10" xfId="2644" xr:uid="{F46C06B4-BAD4-4594-B7CB-334EA725AD68}"/>
    <cellStyle name="Input 10 2" xfId="10799" xr:uid="{E6398381-4BAC-4FC1-BDD0-FE16115DA459}"/>
    <cellStyle name="Input 10 2 2" xfId="12885" xr:uid="{0E602C1E-F648-471E-99BD-587498FC779C}"/>
    <cellStyle name="Input 10 2 2 2" xfId="15762" xr:uid="{435BA1F4-03CF-493E-ADAA-8949D3390DE0}"/>
    <cellStyle name="Input 10 2 2 2 2" xfId="17118" xr:uid="{B2F5BA98-C948-4C56-B49F-1CD5468AA5D8}"/>
    <cellStyle name="Input 11" xfId="2645" xr:uid="{161C0527-40C5-47B8-A35C-CD6180EB9D65}"/>
    <cellStyle name="Input 11 2" xfId="10800" xr:uid="{8AFC215A-4790-4105-86A0-5ED2A2CD57EB}"/>
    <cellStyle name="Input 11 2 2" xfId="12886" xr:uid="{91F1879E-C88F-4016-A6D2-45FFAB229CE1}"/>
    <cellStyle name="Input 11 2 2 2" xfId="15763" xr:uid="{1A4E213A-10F8-4D8E-8E3B-1162C783719D}"/>
    <cellStyle name="Input 11 2 2 2 2" xfId="17119" xr:uid="{66C5747D-AFA2-4AE1-9E78-F1CA30FBB699}"/>
    <cellStyle name="Input 12" xfId="2646" xr:uid="{6D0D167D-4C64-44D3-B103-87671CD25C4C}"/>
    <cellStyle name="Input 12 2" xfId="10801" xr:uid="{828DCCA1-2731-47B2-97F3-36208D15E07D}"/>
    <cellStyle name="Input 12 2 2" xfId="12887" xr:uid="{D00FAC08-851B-459A-AAE5-3FEF1B36544B}"/>
    <cellStyle name="Input 12 2 2 2" xfId="15764" xr:uid="{F74690AA-4F09-4071-9FB7-3618764966D7}"/>
    <cellStyle name="Input 12 2 2 2 2" xfId="17120" xr:uid="{424974D7-40A7-4156-A36D-BCC164E273E3}"/>
    <cellStyle name="Input 2" xfId="45" xr:uid="{5E255042-F8DC-4B45-A39E-9E430627DFF6}"/>
    <cellStyle name="Input 2 2" xfId="253" xr:uid="{4D7D162F-E904-4B4E-A1DC-7962E94AA9A8}"/>
    <cellStyle name="Input 2 2 2" xfId="10803" xr:uid="{B52DBB8E-9860-4BA1-A52F-426AE8C6D85A}"/>
    <cellStyle name="Input 2 2 2 2" xfId="12889" xr:uid="{9555B6F2-8E03-403C-A374-F0C1630FB8B8}"/>
    <cellStyle name="Input 2 2 2 2 2" xfId="15766" xr:uid="{3BA56054-0B12-4709-901F-B01537618F12}"/>
    <cellStyle name="Input 2 2 2 2 2 2" xfId="17122" xr:uid="{2CEA321F-B4E4-4DB9-A82B-A82DE543C809}"/>
    <cellStyle name="Input 2 2 3" xfId="2648" xr:uid="{3FDC5C54-29B1-4009-AF84-16BC4E654EB9}"/>
    <cellStyle name="Input 2 3" xfId="403" xr:uid="{58484983-D015-44E6-A3AD-D6A42844B0D0}"/>
    <cellStyle name="Input 2 3 2" xfId="12888" xr:uid="{1C571DCC-1BC1-4A5A-BB35-4BD4B1433133}"/>
    <cellStyle name="Input 2 3 2 2" xfId="15765" xr:uid="{32577496-6039-41D2-84B2-6FC1050897CB}"/>
    <cellStyle name="Input 2 3 2 2 2" xfId="17121" xr:uid="{9EA9104F-57C9-4045-97E3-7EF9615D3FC6}"/>
    <cellStyle name="Input 2 3 3" xfId="10802" xr:uid="{4BAEB0AB-087F-4C72-AA2F-CAFD65C3F662}"/>
    <cellStyle name="Input 2 4" xfId="2647" xr:uid="{CDB3D32C-56AF-4345-83E1-2DCAC9720C76}"/>
    <cellStyle name="Input 2 5" xfId="17390" xr:uid="{3B02CCDE-46FC-4EC3-A4FD-84BC30C797E7}"/>
    <cellStyle name="Input 3" xfId="23" xr:uid="{93A9E308-7921-4A97-BC5E-05DBE507CB8D}"/>
    <cellStyle name="Input 3 2" xfId="2650" xr:uid="{4FC38267-BDD1-48F0-8212-07AB5F51DF60}"/>
    <cellStyle name="Input 3 2 2" xfId="10805" xr:uid="{A2536231-B75B-4B09-A804-9FE02B794A54}"/>
    <cellStyle name="Input 3 2 2 2" xfId="12891" xr:uid="{155C0487-7EAE-466E-B55E-10FFA20349B3}"/>
    <cellStyle name="Input 3 2 2 2 2" xfId="15768" xr:uid="{C9F91AE9-4FF9-46B8-BF34-12DE920CE999}"/>
    <cellStyle name="Input 3 2 2 2 2 2" xfId="17124" xr:uid="{C78F420D-3D54-45D6-B3E0-0D104B5029C6}"/>
    <cellStyle name="Input 3 3" xfId="10804" xr:uid="{6AB542A7-70CE-4132-A5FA-A9B2BF9204FC}"/>
    <cellStyle name="Input 3 3 2" xfId="12890" xr:uid="{4945DD48-A786-45AA-92C4-A29326498616}"/>
    <cellStyle name="Input 3 3 2 2" xfId="15767" xr:uid="{405DDEB6-C451-4534-9B6A-5C99B9539D00}"/>
    <cellStyle name="Input 3 3 2 2 2" xfId="17123" xr:uid="{9A10F231-FCBC-49F1-940A-6A71360015E5}"/>
    <cellStyle name="Input 3 4" xfId="2649" xr:uid="{C0CF8E9D-DCC8-4325-9358-9FF4B7100058}"/>
    <cellStyle name="Input 4" xfId="2651" xr:uid="{AAF02579-9DF1-464C-8A78-A88D1F74937F}"/>
    <cellStyle name="Input 4 2" xfId="2652" xr:uid="{BAC00690-4001-467A-9ADE-7BC4AA952C9A}"/>
    <cellStyle name="Input 4 2 2" xfId="10807" xr:uid="{AC28D98B-F16F-4232-B45B-42D9FE16F551}"/>
    <cellStyle name="Input 4 2 2 2" xfId="12893" xr:uid="{E6A9349C-11EA-4276-B279-E44089DBBCBE}"/>
    <cellStyle name="Input 4 2 2 2 2" xfId="15770" xr:uid="{8015880A-79EB-47C7-A5A9-9072D93C3589}"/>
    <cellStyle name="Input 4 2 2 2 2 2" xfId="17126" xr:uid="{EADDD4FF-54A1-4A74-B115-4CC80415A88B}"/>
    <cellStyle name="Input 4 3" xfId="10806" xr:uid="{4B7EFBFF-A70B-46C6-B4E0-6D97E0C381FD}"/>
    <cellStyle name="Input 4 3 2" xfId="12892" xr:uid="{C44F7A16-54C4-4102-BB5A-DB63F13C3853}"/>
    <cellStyle name="Input 4 3 2 2" xfId="15769" xr:uid="{B66CCDB9-E3D4-42A5-B83B-2DA5DF07E31F}"/>
    <cellStyle name="Input 4 3 2 2 2" xfId="17125" xr:uid="{64C95FB9-62FD-45A9-B56C-28FEB560A5B9}"/>
    <cellStyle name="Input 5" xfId="2653" xr:uid="{A2E412CC-FC86-4537-83BF-56D5E5612AE0}"/>
    <cellStyle name="Input 5 2" xfId="2654" xr:uid="{6028CF72-96BA-42B3-9D77-FCC99B21415B}"/>
    <cellStyle name="Input 5 2 2" xfId="10809" xr:uid="{29191CA6-CF5C-43E3-9AA6-5854BBD7C1AE}"/>
    <cellStyle name="Input 5 2 2 2" xfId="12895" xr:uid="{A04F09AB-8AFF-46B0-8D2F-2307AABEA329}"/>
    <cellStyle name="Input 5 2 2 2 2" xfId="15772" xr:uid="{C0CB12E7-20CD-47D2-BA97-89F14A927664}"/>
    <cellStyle name="Input 5 2 2 2 2 2" xfId="17128" xr:uid="{1AC44679-96B5-4770-80F9-82C63193D40B}"/>
    <cellStyle name="Input 5 3" xfId="10808" xr:uid="{78F4F950-79C4-4726-8386-3976C592DEBF}"/>
    <cellStyle name="Input 5 3 2" xfId="12894" xr:uid="{BC09E683-BBD8-4706-B612-F5EFD2CEB3A7}"/>
    <cellStyle name="Input 5 3 2 2" xfId="15771" xr:uid="{6A1CE1B2-51C5-483A-9577-2BB3FA09C952}"/>
    <cellStyle name="Input 5 3 2 2 2" xfId="17127" xr:uid="{D619021B-B4B4-49BD-AE80-5162E3945430}"/>
    <cellStyle name="Input 6" xfId="2655" xr:uid="{895A47A1-0580-4500-9D94-D93A93951806}"/>
    <cellStyle name="Input 6 2" xfId="2656" xr:uid="{3FE941B5-9CAF-4A44-9F2C-A344E1B24E6D}"/>
    <cellStyle name="Input 6 2 2" xfId="10811" xr:uid="{E8D64DAB-2E95-48A1-BEA3-E250D1125D05}"/>
    <cellStyle name="Input 6 2 2 2" xfId="12897" xr:uid="{008E47CA-BDFA-4645-9C8D-A1F277031CAB}"/>
    <cellStyle name="Input 6 2 2 2 2" xfId="15774" xr:uid="{142B5EDB-F870-4BF0-BC17-ED3D8071E0B6}"/>
    <cellStyle name="Input 6 2 2 2 2 2" xfId="17130" xr:uid="{DC5C177C-61EB-4873-A621-D21B57ED33AB}"/>
    <cellStyle name="Input 6 3" xfId="10810" xr:uid="{9B21F1EC-B2B1-4A36-BF9F-ECABBAC15BCB}"/>
    <cellStyle name="Input 6 3 2" xfId="12896" xr:uid="{B7EBA05C-74CF-4215-81CF-A18276D6A033}"/>
    <cellStyle name="Input 6 3 2 2" xfId="15773" xr:uid="{3FB428CE-2F90-4DB6-8551-C823389F1AE5}"/>
    <cellStyle name="Input 6 3 2 2 2" xfId="17129" xr:uid="{E45E5940-B9FE-40CE-91EE-5EC35BDF6A89}"/>
    <cellStyle name="Input 7" xfId="2657" xr:uid="{034D111D-9218-46CC-A2F3-97C740B5BB83}"/>
    <cellStyle name="Input 7 2" xfId="2658" xr:uid="{5C0DA0BA-71D1-4A23-B48F-C17A604BA049}"/>
    <cellStyle name="Input 7 2 2" xfId="10813" xr:uid="{DAC10028-451B-4AAB-AE05-E1E0AEEBEB29}"/>
    <cellStyle name="Input 7 2 2 2" xfId="12899" xr:uid="{7C56D310-B536-44E5-B097-BBD2060CFB0F}"/>
    <cellStyle name="Input 7 2 2 2 2" xfId="15776" xr:uid="{3A61B028-C74A-4B63-AAA8-9802641B0D3D}"/>
    <cellStyle name="Input 7 2 2 2 2 2" xfId="17132" xr:uid="{4659BBE4-FB8C-4099-932C-F481300E6E09}"/>
    <cellStyle name="Input 7 3" xfId="10812" xr:uid="{4C664463-C763-4085-BF1A-4CAAC521AF17}"/>
    <cellStyle name="Input 7 3 2" xfId="12898" xr:uid="{FD297CB6-6A71-4981-B154-E4ACF64BEED9}"/>
    <cellStyle name="Input 7 3 2 2" xfId="15775" xr:uid="{A29ACEFE-07A0-4576-8136-FCB1915DF9DC}"/>
    <cellStyle name="Input 7 3 2 2 2" xfId="17131" xr:uid="{FB1A11B5-CDF1-4574-A204-BC9F74A19B1A}"/>
    <cellStyle name="Input 8" xfId="2659" xr:uid="{380351AB-5F38-4081-AEF6-E324CE290F5E}"/>
    <cellStyle name="Input 8 2" xfId="2660" xr:uid="{B8734643-F1C3-4ACD-A80E-F1581CADEBB1}"/>
    <cellStyle name="Input 8 2 2" xfId="10815" xr:uid="{8DF849A4-821D-4D7B-B520-41AABDB23190}"/>
    <cellStyle name="Input 8 2 2 2" xfId="12901" xr:uid="{A6DBE251-855A-4EAF-85A8-545EFDAB0643}"/>
    <cellStyle name="Input 8 2 2 2 2" xfId="15778" xr:uid="{29E7791E-B09F-4C82-B111-7E226409F059}"/>
    <cellStyle name="Input 8 2 2 2 2 2" xfId="17134" xr:uid="{251EEAC4-1A80-4C95-B6CC-5F1E3242E8C5}"/>
    <cellStyle name="Input 8 3" xfId="10814" xr:uid="{B9A76AC0-4579-41D4-8EE1-69A6D0347309}"/>
    <cellStyle name="Input 8 3 2" xfId="12900" xr:uid="{69DBE34F-B725-4906-B3E9-6E5705EB4885}"/>
    <cellStyle name="Input 8 3 2 2" xfId="15777" xr:uid="{3E4B41DD-9874-451F-9CB3-225CFDFC5886}"/>
    <cellStyle name="Input 8 3 2 2 2" xfId="17133" xr:uid="{62E85BB3-A878-42B8-8E98-161AF2163A2A}"/>
    <cellStyle name="Input 9" xfId="2661" xr:uid="{104270FD-B01E-42C4-82C3-7C9000B123F6}"/>
    <cellStyle name="Input 9 2" xfId="10816" xr:uid="{4383B31E-D3EB-411F-8DC6-C1B7C0444D86}"/>
    <cellStyle name="Input 9 2 2" xfId="12902" xr:uid="{4A71DFF7-C1E8-4E89-8DB4-29BC45CF28D9}"/>
    <cellStyle name="Input 9 2 2 2" xfId="15779" xr:uid="{DFD4FCAC-F549-4F1D-B751-435485705AAC}"/>
    <cellStyle name="Input 9 2 2 2 2" xfId="17135" xr:uid="{DBC3FCEF-2B74-44CC-9DC3-B838BE153072}"/>
    <cellStyle name="Input Currency" xfId="2662" xr:uid="{2F0D6D09-B1E6-4F61-A335-F6F459F4BA63}"/>
    <cellStyle name="Input Date" xfId="2663" xr:uid="{A9A7AF05-36BA-4F56-9DC1-63D45BF0A136}"/>
    <cellStyle name="Input Fixed [0]" xfId="2664" xr:uid="{90CEFC81-5339-41D3-940A-2C8AB22D2AB2}"/>
    <cellStyle name="Input Normal" xfId="2665" xr:uid="{138666EC-9192-4023-A719-3005AF797823}"/>
    <cellStyle name="Input Percent" xfId="2666" xr:uid="{EFF9CB85-31D4-412F-9734-42D1825D47C0}"/>
    <cellStyle name="Input Percent [2]" xfId="2667" xr:uid="{58DC0260-9B2A-429E-8C86-C18D8D7F54B4}"/>
    <cellStyle name="Input Percent_~2144771" xfId="2668" xr:uid="{FBFA7C4D-A97F-4584-AE77-119E690AF7D1}"/>
    <cellStyle name="Input Titles" xfId="2669" xr:uid="{BE4ED52E-883C-4DB5-A4AA-9FC6B21C5389}"/>
    <cellStyle name="InputNormal" xfId="2670" xr:uid="{00D48325-3C2E-4878-9331-135D48C26BC3}"/>
    <cellStyle name="KPMG Heading 1" xfId="2671" xr:uid="{A87ACAAD-9578-48BC-96EB-0F4FD7AB8402}"/>
    <cellStyle name="KPMG Heading 2" xfId="2672" xr:uid="{ED7DE9C2-0C4B-4458-8F31-DFC78404295B}"/>
    <cellStyle name="KPMG Heading 3" xfId="2673" xr:uid="{3324EB5F-F84D-48FB-9FE1-AC7D6B146895}"/>
    <cellStyle name="KPMG Heading 4" xfId="2674" xr:uid="{075F4DC4-A37C-49C0-AB08-43FB9F1C4B82}"/>
    <cellStyle name="KPMG Normal" xfId="2675" xr:uid="{A29D3D0D-F995-40E5-B8FF-EC0DFEED5F5D}"/>
    <cellStyle name="KPMG Normal Text" xfId="2676" xr:uid="{134F5FFB-2F5B-4F2F-AF76-6C2C188E1BBA}"/>
    <cellStyle name="l]_x000d__x000a_Path=M:\RIOCEN01_x000d__x000a_Name=Carlos Emilio Brousse_x000d__x000a_DDEApps=nsf,nsg,nsh,ntf,ns2,ors,org_x000d__x000a_SmartIcons=Todos_x000d__x000a_" xfId="2677" xr:uid="{D0722A2C-22F1-4354-88D4-CC4B2E4E8864}"/>
    <cellStyle name="Linked Cell 2" xfId="46" xr:uid="{579E1782-65C9-4D22-A148-96E7A574D6DF}"/>
    <cellStyle name="Linked Cell 2 2" xfId="254" xr:uid="{D82D6259-5492-4E86-A3A8-AE1B9B187542}"/>
    <cellStyle name="Linked Cell 2 3" xfId="404" xr:uid="{DB591D7C-37FD-4400-8DEB-4B9DDA0C9199}"/>
    <cellStyle name="Linked Cell 2 4" xfId="2678" xr:uid="{2D79571C-8AEE-4056-A11A-9CE1825D3A42}"/>
    <cellStyle name="Linked Cell 2 5" xfId="17384" xr:uid="{CE73F648-EB8E-4B8B-8FB0-480150A0D837}"/>
    <cellStyle name="Linked Cell 3" xfId="26" xr:uid="{EC762262-AEA7-49BB-AC23-85A190928B7C}"/>
    <cellStyle name="Linked Cell 3 2" xfId="2679" xr:uid="{7F883FF2-3AA8-4731-9A1F-28D2645CCED2}"/>
    <cellStyle name="M S SANS SERIF" xfId="2680" xr:uid="{D821C6C2-F40D-4076-8879-27154B605E71}"/>
    <cellStyle name="MACRO OLGA" xfId="2681" xr:uid="{466A9617-A098-4F0E-A5E1-4F2F023325A0}"/>
    <cellStyle name="MACRO OLGA 2" xfId="2682" xr:uid="{CC1A38CB-E1D7-42EC-9849-EA6EE775E1C4}"/>
    <cellStyle name="MACRO OLGA 2 2" xfId="10818" xr:uid="{2ED092B3-57CD-4A25-BD7A-2AD35E3DBF38}"/>
    <cellStyle name="MACRO OLGA 2 2 2" xfId="12904" xr:uid="{F35D377A-23DA-4189-B9A6-0A429FFA9407}"/>
    <cellStyle name="MACRO OLGA 2 2 2 2" xfId="15781" xr:uid="{D71B24A1-3934-4CAC-A4B9-A37AABAD89E7}"/>
    <cellStyle name="MACRO OLGA 2 2 2 2 2" xfId="17137" xr:uid="{C0E06532-64F3-4497-8736-6B33F06D843B}"/>
    <cellStyle name="MACRO OLGA 2 2 2 3" xfId="17046" xr:uid="{2D74BD5D-3E1D-4733-A589-108A312667B5}"/>
    <cellStyle name="MACRO OLGA 2 2 3" xfId="17019" xr:uid="{5AFA426C-1508-4C60-9B87-1943BEF37B72}"/>
    <cellStyle name="MACRO OLGA 2 3" xfId="16984" xr:uid="{627C1F02-4B49-47D8-937B-B93C2577DF3F}"/>
    <cellStyle name="MACRO OLGA 3" xfId="10817" xr:uid="{699D7D46-0B2E-473C-82B7-8904108A2C6A}"/>
    <cellStyle name="MACRO OLGA 3 2" xfId="12903" xr:uid="{71A0C0DF-9C7C-410F-A5B4-A7DC82910923}"/>
    <cellStyle name="MACRO OLGA 3 2 2" xfId="15780" xr:uid="{3D55D000-DF21-49EA-880B-5E62E1FCEF9B}"/>
    <cellStyle name="MACRO OLGA 3 2 2 2" xfId="17136" xr:uid="{A59D9386-93DD-4BA8-B0B0-A696F7ACACB0}"/>
    <cellStyle name="MACRO OLGA 3 2 3" xfId="17045" xr:uid="{0D53D9BF-ED0B-4803-AB49-BEC4F6CAEAF6}"/>
    <cellStyle name="MACRO OLGA 3 3" xfId="17018" xr:uid="{74EE898B-EFC8-4BFB-AC83-6FE53A1F7B3E}"/>
    <cellStyle name="MACRO OLGA 4" xfId="16983" xr:uid="{67F73111-1344-4330-8B4B-1ADB75EB3480}"/>
    <cellStyle name="MacroCode" xfId="2683" xr:uid="{37A78CD4-602E-43B6-AF3F-7587564C3469}"/>
    <cellStyle name="MacroCode 2" xfId="2684" xr:uid="{ED69F442-ACFD-490D-A833-3525CF48835C}"/>
    <cellStyle name="Migliaia (0)_Copia di (TOTOUTST 1)" xfId="2685" xr:uid="{B0836EEC-59B3-484F-B8DE-2DFFCDA60B42}"/>
    <cellStyle name="Migliaia [0]_SITE EVALUATION Option2" xfId="2686" xr:uid="{C0684835-BFD5-4B7B-B768-2073FAD0D337}"/>
    <cellStyle name="Migliaia_Budget_2011_ServCharge_AIRONE" xfId="2687" xr:uid="{71008D61-714B-4A86-8550-EAC84ADB6CD7}"/>
    <cellStyle name="Mike" xfId="2688" xr:uid="{64C7E14A-648C-4F7D-A847-BB83AF8E75D6}"/>
    <cellStyle name="Millares [0]_ Distribution of revenue" xfId="2689" xr:uid="{70BEEBD8-E1A5-4E73-8EE4-619E81567037}"/>
    <cellStyle name="Millares_ Distribution of revenue" xfId="2690" xr:uid="{61B8447F-4CD6-406B-879D-745FF3EABC43}"/>
    <cellStyle name="Milliers [0]_8Gallery BP 2005-12-02" xfId="2691" xr:uid="{DCC8A1D5-062A-4E9E-9556-B0FBC87EC822}"/>
    <cellStyle name="Milliers_8Gallery BP 2005-12-02" xfId="2692" xr:uid="{E64F555D-FB72-4ECE-AD7D-B4391D98218D}"/>
    <cellStyle name="Model" xfId="553" xr:uid="{91F15425-9365-4FF6-8BFC-3B6782968C26}"/>
    <cellStyle name="Model 2" xfId="2693" xr:uid="{B4974D71-2A9D-4A16-BC8B-3977FBF7EB39}"/>
    <cellStyle name="Moeda 2" xfId="508" xr:uid="{9CFA02F8-B7AA-4CE9-AEE4-10180EE6949E}"/>
    <cellStyle name="Moeda 2 2" xfId="554" xr:uid="{2B6656DE-47B9-44BE-8AEB-A9C6239C807F}"/>
    <cellStyle name="Moeda 2 3" xfId="555" xr:uid="{864561CE-0533-4C21-9152-2E5245F29355}"/>
    <cellStyle name="Moeda 2 3 2" xfId="17487" xr:uid="{87933B56-1783-455D-A2C6-F3F31045A0A0}"/>
    <cellStyle name="Moeda 2 4" xfId="10819" xr:uid="{D077E506-BFE5-4707-9D86-11F24AF71541}"/>
    <cellStyle name="Moeda 2 5" xfId="10619" xr:uid="{DC082691-3432-442F-BDCA-CF0C79436F05}"/>
    <cellStyle name="Moeda 3" xfId="2695" xr:uid="{1DCA3193-ADE9-4DCE-954B-F1DD451758C4}"/>
    <cellStyle name="Moeda 3 2" xfId="2696" xr:uid="{17081732-6F16-4FB0-83CC-DD39839BC7C8}"/>
    <cellStyle name="Moeda 3 2 2" xfId="10821" xr:uid="{6F3A7C22-90B6-4CC6-BC98-C8D92E773185}"/>
    <cellStyle name="Moeda 3 2 2 2" xfId="11829" xr:uid="{B35C667E-8E22-4F4E-9F7B-5B8F8F84B81E}"/>
    <cellStyle name="Moeda 3 2 2 2 2" xfId="13730" xr:uid="{C9106035-797A-4320-948F-CA805A111F75}"/>
    <cellStyle name="Moeda 3 2 2 2 2 2" xfId="16582" xr:uid="{6D5FC80F-F7ED-4644-B5B2-34A36BC16003}"/>
    <cellStyle name="Moeda 3 2 2 2 3" xfId="15121" xr:uid="{D9ED2ABC-85FF-4B01-901D-80A1C14D3EA3}"/>
    <cellStyle name="Moeda 3 2 2 3" xfId="12906" xr:uid="{1224A2F2-1AB2-4452-8BE1-C8AB7FF9F404}"/>
    <cellStyle name="Moeda 3 2 2 3 2" xfId="15783" xr:uid="{0C1CEE17-DC16-45B3-BE40-9F35AE3BCEA2}"/>
    <cellStyle name="Moeda 3 2 2 4" xfId="14323" xr:uid="{A837C07D-747B-4C64-B30C-CC5BDDC95E4A}"/>
    <cellStyle name="Moeda 3 2 3" xfId="11421" xr:uid="{639E3BB5-CF7B-4C36-907A-3916F704D6DB}"/>
    <cellStyle name="Moeda 3 2 3 2" xfId="13331" xr:uid="{A7EE8604-1533-45C9-8CE8-038FCC3CFE23}"/>
    <cellStyle name="Moeda 3 2 3 2 2" xfId="16183" xr:uid="{14A58DA8-F69E-4A5B-B3BB-50DD6102245D}"/>
    <cellStyle name="Moeda 3 2 3 3" xfId="14722" xr:uid="{727A3CE0-B755-4DD7-8655-B410E075639F}"/>
    <cellStyle name="Moeda 3 2 4" xfId="12619" xr:uid="{0FE6E024-9E74-4C16-845B-0B7B3EDA6A34}"/>
    <cellStyle name="Moeda 3 2 4 2" xfId="15511" xr:uid="{71A492A0-7F6F-4184-9FFC-79EFC1DF4934}"/>
    <cellStyle name="Moeda 3 2 5" xfId="14119" xr:uid="{D0B52E94-3836-4AC4-819A-9BA1D50AA73E}"/>
    <cellStyle name="Moeda 3 2 6" xfId="17489" xr:uid="{FC0D8C6F-EC7A-4FE5-BE03-39E71B0EBF4B}"/>
    <cellStyle name="Moeda 3 3" xfId="2697" xr:uid="{E48540F3-5C70-4932-96BF-BD46053B242F}"/>
    <cellStyle name="Moeda 3 3 2" xfId="10822" xr:uid="{49299E74-2F15-4CCF-AAD0-FB595463C6AE}"/>
    <cellStyle name="Moeda 3 3 2 2" xfId="11830" xr:uid="{FD538F5F-9E26-4251-9D21-3A885A825D65}"/>
    <cellStyle name="Moeda 3 3 2 2 2" xfId="13731" xr:uid="{987E6E49-F87D-4AE6-90AD-F2F57CBBAC84}"/>
    <cellStyle name="Moeda 3 3 2 2 2 2" xfId="16583" xr:uid="{6A785D85-2848-41D1-BDAA-2E3FADDD80A1}"/>
    <cellStyle name="Moeda 3 3 2 2 3" xfId="15122" xr:uid="{0808164B-50F8-4B36-9F0D-C855EB920597}"/>
    <cellStyle name="Moeda 3 3 2 3" xfId="12907" xr:uid="{96CD2BF0-DF8D-4EF4-8DB7-C80939CDB6F7}"/>
    <cellStyle name="Moeda 3 3 2 3 2" xfId="15784" xr:uid="{B758DB8E-5752-4944-9EC8-5FB011492B83}"/>
    <cellStyle name="Moeda 3 3 2 4" xfId="14324" xr:uid="{A91A8DBD-A89D-4B5B-87EF-050F84E72EEE}"/>
    <cellStyle name="Moeda 3 3 3" xfId="11422" xr:uid="{A6FF8BA5-635B-43A0-9E69-4BD0E93310E8}"/>
    <cellStyle name="Moeda 3 3 3 2" xfId="13332" xr:uid="{857348EA-A3CF-462E-98B0-5D255FBF2959}"/>
    <cellStyle name="Moeda 3 3 3 2 2" xfId="16184" xr:uid="{9F151FDF-5934-4570-804A-83ED82C1B7C1}"/>
    <cellStyle name="Moeda 3 3 3 3" xfId="14723" xr:uid="{918EF990-4418-4D79-9416-66D48BD06579}"/>
    <cellStyle name="Moeda 3 3 4" xfId="12620" xr:uid="{7A594411-AAB5-449D-B80C-47FE22179D95}"/>
    <cellStyle name="Moeda 3 3 4 2" xfId="15512" xr:uid="{63FF23A8-C93D-4C93-AC72-C0278EB1B8B6}"/>
    <cellStyle name="Moeda 3 3 5" xfId="14120" xr:uid="{8871815E-4C01-459C-B94F-46E666E1BA1B}"/>
    <cellStyle name="Moeda 3 4" xfId="10820" xr:uid="{A6D4D5DD-06C0-488D-A605-A03B61A3676F}"/>
    <cellStyle name="Moeda 3 4 2" xfId="11828" xr:uid="{FCCAB2CE-49A1-41FE-BF16-5A6285BF1246}"/>
    <cellStyle name="Moeda 3 4 2 2" xfId="13729" xr:uid="{6ED203A0-DD1F-4081-A809-0CEBAA3858FB}"/>
    <cellStyle name="Moeda 3 4 2 2 2" xfId="16581" xr:uid="{76D68B96-22E0-44A8-AC5A-757AEC588DF1}"/>
    <cellStyle name="Moeda 3 4 2 3" xfId="15120" xr:uid="{DED3A616-BDD2-45A0-A82F-35F361B7AD5D}"/>
    <cellStyle name="Moeda 3 4 3" xfId="12905" xr:uid="{E1D93DA6-C188-4856-AF71-EEB1F2F30F53}"/>
    <cellStyle name="Moeda 3 4 3 2" xfId="15782" xr:uid="{F2BBA4CD-F46B-4462-AA02-6BA22E1C24EE}"/>
    <cellStyle name="Moeda 3 4 4" xfId="14322" xr:uid="{DA9653C3-CC69-4516-8DA4-034C4E531F40}"/>
    <cellStyle name="Moeda 3 5" xfId="11420" xr:uid="{D4EA36C8-0C17-4FB2-B538-7FC753637A8B}"/>
    <cellStyle name="Moeda 3 5 2" xfId="13330" xr:uid="{A90762FA-89D5-4BFC-9DEA-BB9CD9741EEE}"/>
    <cellStyle name="Moeda 3 5 2 2" xfId="16182" xr:uid="{AAF69395-DD04-45C0-B615-6BCCE5003100}"/>
    <cellStyle name="Moeda 3 5 3" xfId="14721" xr:uid="{80896803-8F9B-424A-AFD4-3180C69BB31F}"/>
    <cellStyle name="Moeda 3 6" xfId="12618" xr:uid="{FE7D76A9-4DD2-4EC8-AF49-21285815EDA1}"/>
    <cellStyle name="Moeda 3 6 2" xfId="15510" xr:uid="{2CF25924-8D2F-42C2-8DFF-F7E6781A5D8F}"/>
    <cellStyle name="Moeda 3 7" xfId="14118" xr:uid="{CD2C1ED8-6CD8-4B75-A3FF-159A9D3C6404}"/>
    <cellStyle name="Moeda 3 8" xfId="17488" xr:uid="{25B7C746-401F-436B-94FC-D0A6D880A3E6}"/>
    <cellStyle name="Moeda 3_Fat Aluguel Mínimo 2010" xfId="2698" xr:uid="{FAAFDC36-FA18-4E59-83F6-C2993DCF1A55}"/>
    <cellStyle name="Moeda 4" xfId="2699" xr:uid="{711E14CB-A516-4DD9-9928-517192EAE1F2}"/>
    <cellStyle name="Moeda 4 2" xfId="2700" xr:uid="{9C19CFCE-A46F-44AE-977B-B46C6B778629}"/>
    <cellStyle name="Moeda 4 2 2" xfId="10824" xr:uid="{571D306A-F772-44EC-8C71-A2A85709AB57}"/>
    <cellStyle name="Moeda 4 2 2 2" xfId="11832" xr:uid="{B397FBF9-61D4-43E6-9C99-B7775E99F997}"/>
    <cellStyle name="Moeda 4 2 2 2 2" xfId="13733" xr:uid="{938CA622-FA0C-4F53-A562-60DB573B1E8C}"/>
    <cellStyle name="Moeda 4 2 2 2 2 2" xfId="16585" xr:uid="{FCE75544-FB16-46CF-90AF-40A86CF215DF}"/>
    <cellStyle name="Moeda 4 2 2 2 3" xfId="15124" xr:uid="{1F48CCD4-54A7-4B4C-B900-5B7C53C726A3}"/>
    <cellStyle name="Moeda 4 2 2 3" xfId="12909" xr:uid="{D7D04C8F-C801-42A9-BE39-56FD8115E5A7}"/>
    <cellStyle name="Moeda 4 2 2 3 2" xfId="15786" xr:uid="{1F5720D3-7339-4A97-A95F-9D6B4B3E9868}"/>
    <cellStyle name="Moeda 4 2 2 4" xfId="14326" xr:uid="{6DE99D9E-3500-4368-B075-E41766F191CD}"/>
    <cellStyle name="Moeda 4 2 3" xfId="11424" xr:uid="{F1F6483D-BA1E-4FC5-B807-D925D0398A97}"/>
    <cellStyle name="Moeda 4 2 3 2" xfId="13334" xr:uid="{5888D467-8A7A-4945-8D9E-41F42035F621}"/>
    <cellStyle name="Moeda 4 2 3 2 2" xfId="16186" xr:uid="{52569EB5-8818-491C-A77F-1CB9BD50A499}"/>
    <cellStyle name="Moeda 4 2 3 3" xfId="14725" xr:uid="{399EA9B3-6A8D-4033-AA17-3D9A280CE73F}"/>
    <cellStyle name="Moeda 4 2 4" xfId="12622" xr:uid="{805224F3-D347-49E9-995C-A464C5DAC4D2}"/>
    <cellStyle name="Moeda 4 2 4 2" xfId="15514" xr:uid="{589E83EE-27BC-4A5C-B7F8-9359D2CE152A}"/>
    <cellStyle name="Moeda 4 2 5" xfId="14122" xr:uid="{67632219-AE73-4513-B168-612CBA582DF5}"/>
    <cellStyle name="Moeda 4 3" xfId="10823" xr:uid="{81F3E082-70B3-4DB5-8308-BBA3EEAD99FC}"/>
    <cellStyle name="Moeda 4 3 2" xfId="11831" xr:uid="{70070FAD-9487-4C3D-8B4F-D73137D95157}"/>
    <cellStyle name="Moeda 4 3 2 2" xfId="13732" xr:uid="{33DCA1F5-238A-4107-BE8B-2451ECA8B292}"/>
    <cellStyle name="Moeda 4 3 2 2 2" xfId="16584" xr:uid="{118D8F0D-1D5C-4A94-8147-08375DB79CAE}"/>
    <cellStyle name="Moeda 4 3 2 3" xfId="15123" xr:uid="{C9C80E5E-F76C-4CB3-81CE-F68F920487FD}"/>
    <cellStyle name="Moeda 4 3 2 4" xfId="17521" xr:uid="{672BF8A9-77F4-4D1C-A9E3-AF15C66F92B6}"/>
    <cellStyle name="Moeda 4 3 3" xfId="12908" xr:uid="{748B8A6B-B810-423D-BD71-4DED80F0ECA4}"/>
    <cellStyle name="Moeda 4 3 3 2" xfId="15785" xr:uid="{A1277010-B39A-4BAE-9D63-5B2D76E8E47F}"/>
    <cellStyle name="Moeda 4 3 4" xfId="14325" xr:uid="{4FAF1883-65D0-4A72-850E-A8C1F59B35C9}"/>
    <cellStyle name="Moeda 4 3 5" xfId="17490" xr:uid="{C4D5EF31-D02F-4B10-9871-76672A6EE17C}"/>
    <cellStyle name="Moeda 4 4" xfId="11423" xr:uid="{CC04D824-C77C-403C-B5C7-F9BB8B82AE53}"/>
    <cellStyle name="Moeda 4 4 2" xfId="13333" xr:uid="{1E7111BB-40AF-43F8-8E8C-BB037CA32B91}"/>
    <cellStyle name="Moeda 4 4 2 2" xfId="16185" xr:uid="{4004D4EC-1BF1-4B53-AAB6-6E06F057D868}"/>
    <cellStyle name="Moeda 4 4 3" xfId="14724" xr:uid="{C3CC6D2B-246D-41F5-9D14-3D781DDA9900}"/>
    <cellStyle name="Moeda 4 5" xfId="12621" xr:uid="{B782E336-3BF8-4237-8455-142A8D891F21}"/>
    <cellStyle name="Moeda 4 5 2" xfId="15513" xr:uid="{4C845F45-12EC-4DEC-99CF-A3C8487980A5}"/>
    <cellStyle name="Moeda 4 6" xfId="14121" xr:uid="{32F36360-3DAD-484D-A10F-4EA7684C3132}"/>
    <cellStyle name="Moeda 5" xfId="2701" xr:uid="{6E41834C-CE0F-4B97-B795-D2A5827AE94C}"/>
    <cellStyle name="Moeda 5 2" xfId="2702" xr:uid="{6CD82A35-2C97-4891-9F36-A29AEA2B7F99}"/>
    <cellStyle name="Moeda 5 2 2" xfId="2703" xr:uid="{9C83888C-E219-4394-B56F-7C6CCA54B5BA}"/>
    <cellStyle name="Moeda 5 2 2 2" xfId="10827" xr:uid="{7770E4BA-FBEC-4166-828C-FBEF8A70B3EB}"/>
    <cellStyle name="Moeda 5 2 2 2 2" xfId="11835" xr:uid="{FEC79BD2-0666-4B5A-B7C8-76E74C639A1C}"/>
    <cellStyle name="Moeda 5 2 2 2 2 2" xfId="13736" xr:uid="{50BA129C-8C92-46F5-826A-70CDFE541DC6}"/>
    <cellStyle name="Moeda 5 2 2 2 2 2 2" xfId="16588" xr:uid="{F51DBA4E-52F6-4ABA-A60B-E266EA9A6389}"/>
    <cellStyle name="Moeda 5 2 2 2 2 3" xfId="15127" xr:uid="{56C63D57-8AF9-444A-8605-A5C3DB85F78E}"/>
    <cellStyle name="Moeda 5 2 2 2 3" xfId="12912" xr:uid="{5BAAA3FB-336E-4608-9EF7-2887E6F4D03F}"/>
    <cellStyle name="Moeda 5 2 2 2 3 2" xfId="15789" xr:uid="{48968004-59C7-42B3-803D-0A2B704D8248}"/>
    <cellStyle name="Moeda 5 2 2 2 4" xfId="14329" xr:uid="{A2C43B48-8E89-40EB-A6C2-97573E885422}"/>
    <cellStyle name="Moeda 5 2 2 3" xfId="11427" xr:uid="{2C27B451-C98E-4D50-9826-557978BEA331}"/>
    <cellStyle name="Moeda 5 2 2 3 2" xfId="13337" xr:uid="{66C893AF-84BB-4BD0-8CDD-E98B92A710A7}"/>
    <cellStyle name="Moeda 5 2 2 3 2 2" xfId="16189" xr:uid="{6C7A0A05-A399-46E5-9A0D-B14453BFB284}"/>
    <cellStyle name="Moeda 5 2 2 3 3" xfId="14728" xr:uid="{5D375EAE-6B7D-4751-BCDA-6AEFAF0BCC51}"/>
    <cellStyle name="Moeda 5 2 2 4" xfId="12625" xr:uid="{FDF4E3E9-E5F3-4D3C-8B8A-5BB3A7D6B2A6}"/>
    <cellStyle name="Moeda 5 2 2 4 2" xfId="15517" xr:uid="{E2777793-7B76-4345-80C4-A083516F6928}"/>
    <cellStyle name="Moeda 5 2 2 5" xfId="14125" xr:uid="{1FAD863E-6F08-4DFA-A67C-EB21620B0602}"/>
    <cellStyle name="Moeda 5 2 3" xfId="10826" xr:uid="{51B2F84A-1EAE-4856-A09F-FD91DB46D341}"/>
    <cellStyle name="Moeda 5 2 3 2" xfId="11834" xr:uid="{2744FF9C-0A43-48F3-870A-DD1C81519B9B}"/>
    <cellStyle name="Moeda 5 2 3 2 2" xfId="13735" xr:uid="{10D2BDAB-46FB-40E2-9C54-C04C0C146B7F}"/>
    <cellStyle name="Moeda 5 2 3 2 2 2" xfId="16587" xr:uid="{3AB936F1-CF10-4016-B48E-5DC226EB3538}"/>
    <cellStyle name="Moeda 5 2 3 2 3" xfId="15126" xr:uid="{3FE07C98-6823-4CA5-9102-7B3878C25A09}"/>
    <cellStyle name="Moeda 5 2 3 3" xfId="12911" xr:uid="{99847A6B-C2DC-402A-B616-E96D72E00B92}"/>
    <cellStyle name="Moeda 5 2 3 3 2" xfId="15788" xr:uid="{E6049D0F-8391-4BBC-A686-DEB29C95DD54}"/>
    <cellStyle name="Moeda 5 2 3 4" xfId="14328" xr:uid="{0C3F1A39-6513-4715-B7B4-49878442B07B}"/>
    <cellStyle name="Moeda 5 2 4" xfId="11426" xr:uid="{28C84B29-DC9F-43C5-8370-1F7C4AF8B018}"/>
    <cellStyle name="Moeda 5 2 4 2" xfId="13336" xr:uid="{5BF50183-B9F8-4299-942A-EF7978A9F691}"/>
    <cellStyle name="Moeda 5 2 4 2 2" xfId="16188" xr:uid="{D50B2371-2841-473B-866B-DAB9E8280752}"/>
    <cellStyle name="Moeda 5 2 4 3" xfId="14727" xr:uid="{FE565308-2C20-45C2-A026-627443E74169}"/>
    <cellStyle name="Moeda 5 2 5" xfId="12624" xr:uid="{B6486A7D-25AA-4EB3-BFE6-007C196D1AD3}"/>
    <cellStyle name="Moeda 5 2 5 2" xfId="15516" xr:uid="{9783374B-6579-4200-B3ED-C02BC3254855}"/>
    <cellStyle name="Moeda 5 2 6" xfId="14124" xr:uid="{A32CDCEB-F494-4E80-8E4E-A4167CC12DC9}"/>
    <cellStyle name="Moeda 5 3" xfId="2704" xr:uid="{78455275-3229-4E7E-A15A-5FE48B3208AB}"/>
    <cellStyle name="Moeda 5 3 2" xfId="2705" xr:uid="{E4636ACA-673D-44D5-8DAC-7CE6951D84F0}"/>
    <cellStyle name="Moeda 5 3 2 2" xfId="10829" xr:uid="{8F74CD28-2ECA-4997-9758-3E3D954B6312}"/>
    <cellStyle name="Moeda 5 3 2 2 2" xfId="11837" xr:uid="{E672E225-7767-4F44-B680-C0547ADF4C08}"/>
    <cellStyle name="Moeda 5 3 2 2 2 2" xfId="13738" xr:uid="{302FB50C-286C-4AEB-BD4D-6B5FAA841204}"/>
    <cellStyle name="Moeda 5 3 2 2 2 2 2" xfId="16590" xr:uid="{28C06A16-C553-43F4-9C50-F5DED2DEF25D}"/>
    <cellStyle name="Moeda 5 3 2 2 2 3" xfId="15129" xr:uid="{FB947A7A-150B-4E16-B7F0-4ABF1725F777}"/>
    <cellStyle name="Moeda 5 3 2 2 3" xfId="12914" xr:uid="{2F924D98-C20F-4E7C-ACAC-AD4245754E24}"/>
    <cellStyle name="Moeda 5 3 2 2 3 2" xfId="15791" xr:uid="{5A67E279-24DE-4A26-9A75-333F7040F2D6}"/>
    <cellStyle name="Moeda 5 3 2 2 4" xfId="14331" xr:uid="{864D82DF-5777-4683-AD5B-0CCDC2EA87EA}"/>
    <cellStyle name="Moeda 5 3 2 3" xfId="11429" xr:uid="{CC98EEBC-254C-449E-9914-182A8DC273C2}"/>
    <cellStyle name="Moeda 5 3 2 3 2" xfId="13339" xr:uid="{65600CA9-A068-4DAF-9F64-A4FA6FD80D1B}"/>
    <cellStyle name="Moeda 5 3 2 3 2 2" xfId="16191" xr:uid="{A7F561A7-9AE2-4B35-BDA9-2BF4AA0D3D0D}"/>
    <cellStyle name="Moeda 5 3 2 3 3" xfId="14730" xr:uid="{FE2BC229-C230-42D4-87A6-151EF86A9B0D}"/>
    <cellStyle name="Moeda 5 3 2 4" xfId="12627" xr:uid="{DAFCEA91-4387-4528-AE87-8B1941268CB1}"/>
    <cellStyle name="Moeda 5 3 2 4 2" xfId="15519" xr:uid="{DA35483D-E585-4DEB-A698-4747990D76AC}"/>
    <cellStyle name="Moeda 5 3 2 5" xfId="14127" xr:uid="{3B793571-3F94-42C3-A62F-D19999CB8757}"/>
    <cellStyle name="Moeda 5 3 3" xfId="10828" xr:uid="{6B6708A6-CE0D-414F-BF24-70B066BB005A}"/>
    <cellStyle name="Moeda 5 3 3 2" xfId="11836" xr:uid="{6785878B-9C5D-4D46-9119-7364200A9C4A}"/>
    <cellStyle name="Moeda 5 3 3 2 2" xfId="13737" xr:uid="{8223B7C7-F17E-42BE-87CA-F5ABF2FE0FD5}"/>
    <cellStyle name="Moeda 5 3 3 2 2 2" xfId="16589" xr:uid="{62B5508D-EF79-4C3C-944C-197EBF33473C}"/>
    <cellStyle name="Moeda 5 3 3 2 3" xfId="15128" xr:uid="{5278E7E9-C969-47BB-B8BF-23E1BB48F9E0}"/>
    <cellStyle name="Moeda 5 3 3 3" xfId="12913" xr:uid="{AFCD11B4-D3B5-459D-A8CC-52B248A2D8FD}"/>
    <cellStyle name="Moeda 5 3 3 3 2" xfId="15790" xr:uid="{37639045-BAAC-45B7-9258-57BC19921BDC}"/>
    <cellStyle name="Moeda 5 3 3 4" xfId="14330" xr:uid="{5CFD052E-742A-449A-B1C6-F1971419B27C}"/>
    <cellStyle name="Moeda 5 3 4" xfId="11428" xr:uid="{D2EB76B7-2F4C-4A86-8992-9ACE46C7BA20}"/>
    <cellStyle name="Moeda 5 3 4 2" xfId="13338" xr:uid="{3C52B52C-4890-480E-91F1-76C1B7B2D7A3}"/>
    <cellStyle name="Moeda 5 3 4 2 2" xfId="16190" xr:uid="{86A1EC8F-16F4-4F3A-AFCF-1CEE4053FD0B}"/>
    <cellStyle name="Moeda 5 3 4 3" xfId="14729" xr:uid="{03C9DB9D-11A7-4173-8147-D638E85CEA5E}"/>
    <cellStyle name="Moeda 5 3 5" xfId="12626" xr:uid="{CAD1E428-CE8D-4F03-8FEA-6B6228CC4C7B}"/>
    <cellStyle name="Moeda 5 3 5 2" xfId="15518" xr:uid="{8BE75F84-D6F3-4BE6-9D13-342AF40FB581}"/>
    <cellStyle name="Moeda 5 3 6" xfId="14126" xr:uid="{1C3251DE-20C3-4072-A30B-D1788E33E548}"/>
    <cellStyle name="Moeda 5 4" xfId="2706" xr:uid="{D8185C53-6F22-43FB-97EE-4FEB71CD4E3A}"/>
    <cellStyle name="Moeda 5 4 2" xfId="10830" xr:uid="{748F5A86-AA05-455A-BE12-A26BE6FB6C55}"/>
    <cellStyle name="Moeda 5 4 2 2" xfId="11838" xr:uid="{D0429370-507F-4DCB-8A74-E11CA256C3C5}"/>
    <cellStyle name="Moeda 5 4 2 2 2" xfId="13739" xr:uid="{16F5149C-78D0-49EE-ABE7-7F6EDD10E733}"/>
    <cellStyle name="Moeda 5 4 2 2 2 2" xfId="16591" xr:uid="{F5597EA1-806A-4A34-936A-BCD51C0943F2}"/>
    <cellStyle name="Moeda 5 4 2 2 3" xfId="15130" xr:uid="{FAC0A428-D07B-40BA-9A26-132586073BD2}"/>
    <cellStyle name="Moeda 5 4 2 3" xfId="12915" xr:uid="{70DA9D60-C769-4D4F-9A81-F99DD7C3CB11}"/>
    <cellStyle name="Moeda 5 4 2 3 2" xfId="15792" xr:uid="{207455BB-EA44-4A65-AB61-C8E7A471BF99}"/>
    <cellStyle name="Moeda 5 4 2 4" xfId="14332" xr:uid="{ED984F8E-8C21-4184-B133-635DB2CA9CB9}"/>
    <cellStyle name="Moeda 5 4 3" xfId="11430" xr:uid="{892A31D2-1E90-40A3-B8C8-1AFDC619885B}"/>
    <cellStyle name="Moeda 5 4 3 2" xfId="13340" xr:uid="{BE47F74A-6464-4B67-B9D3-66E04787E8AE}"/>
    <cellStyle name="Moeda 5 4 3 2 2" xfId="16192" xr:uid="{9FB4CFFD-B73B-4624-BE64-205F3EAF932E}"/>
    <cellStyle name="Moeda 5 4 3 3" xfId="14731" xr:uid="{12DDA5B8-26F7-476E-B92D-7B504C68E19D}"/>
    <cellStyle name="Moeda 5 4 4" xfId="12628" xr:uid="{3823C6CD-B816-4AC7-A62B-0D90641E0131}"/>
    <cellStyle name="Moeda 5 4 4 2" xfId="15520" xr:uid="{F75F7113-2F6E-4A1D-BDE2-A0C63BD253A8}"/>
    <cellStyle name="Moeda 5 4 5" xfId="14128" xr:uid="{42809BA4-E9A8-491C-926A-4A678F09B7CB}"/>
    <cellStyle name="Moeda 5 5" xfId="10825" xr:uid="{115B74D4-9933-4FD6-8302-80E4BF2591F3}"/>
    <cellStyle name="Moeda 5 5 2" xfId="11833" xr:uid="{C398A271-5691-4840-9C0E-4A541A953D91}"/>
    <cellStyle name="Moeda 5 5 2 2" xfId="13734" xr:uid="{42A4817E-86E2-42D8-B34E-649151C18455}"/>
    <cellStyle name="Moeda 5 5 2 2 2" xfId="16586" xr:uid="{B4231138-612E-48FD-9DFB-03EA289BDBF9}"/>
    <cellStyle name="Moeda 5 5 2 3" xfId="15125" xr:uid="{BA3EDAA6-9E3C-4684-B0F8-EB64E948A7F2}"/>
    <cellStyle name="Moeda 5 5 3" xfId="12910" xr:uid="{5A9F7059-9B58-4753-ACA6-E3A94299D0EC}"/>
    <cellStyle name="Moeda 5 5 3 2" xfId="15787" xr:uid="{447FA0B6-FA9D-44F3-90C5-904EE4C75D65}"/>
    <cellStyle name="Moeda 5 5 4" xfId="14327" xr:uid="{79FBBFCA-87C5-4862-8EFC-BC1B6419F352}"/>
    <cellStyle name="Moeda 5 6" xfId="11425" xr:uid="{E2A2CD27-21EA-4AC7-9731-00E71626582F}"/>
    <cellStyle name="Moeda 5 6 2" xfId="13335" xr:uid="{4F71D5F7-E12A-4AC4-A30A-DDF0FCC0E282}"/>
    <cellStyle name="Moeda 5 6 2 2" xfId="16187" xr:uid="{520C07EC-B22F-4FDD-89CE-440D351B2D9D}"/>
    <cellStyle name="Moeda 5 6 3" xfId="14726" xr:uid="{67116C5B-C4C3-4BEE-9266-D961BF12AA7C}"/>
    <cellStyle name="Moeda 5 7" xfId="12623" xr:uid="{75C583BF-1EEB-4603-B541-2F8FD1AA85C8}"/>
    <cellStyle name="Moeda 5 7 2" xfId="15515" xr:uid="{34E069E3-12E3-45D9-9DD9-CE5BF2B5CB2A}"/>
    <cellStyle name="Moeda 5 8" xfId="14123" xr:uid="{6E41B25E-3F84-490F-88DB-515A15964057}"/>
    <cellStyle name="Moeda 5 9" xfId="17486" xr:uid="{20D9F845-6971-42B5-8EB9-25533F94CA68}"/>
    <cellStyle name="Moeda 6" xfId="2707" xr:uid="{41ADE65C-EBC8-47AD-AB2F-67F4EA4B97A3}"/>
    <cellStyle name="Moeda 6 2" xfId="2708" xr:uid="{39AEE036-8062-40BC-8ABE-123AF50602AC}"/>
    <cellStyle name="Moeda 6 2 2" xfId="10832" xr:uid="{D115D1AF-6456-409B-9168-87209B119774}"/>
    <cellStyle name="Moeda 6 2 2 2" xfId="11840" xr:uid="{0800C5A9-EFBA-4E9E-98E9-325CBF83E630}"/>
    <cellStyle name="Moeda 6 2 2 2 2" xfId="13741" xr:uid="{E1660F97-DA71-4394-BC40-2FBF0659A270}"/>
    <cellStyle name="Moeda 6 2 2 2 2 2" xfId="16593" xr:uid="{71292B9E-7D03-4A32-9776-AF0596B36D34}"/>
    <cellStyle name="Moeda 6 2 2 2 3" xfId="15132" xr:uid="{3B372F14-3A89-402C-BD13-D52DD1FB6BE1}"/>
    <cellStyle name="Moeda 6 2 2 3" xfId="12917" xr:uid="{BD596B3E-4CA5-453A-8963-230BB816C8FF}"/>
    <cellStyle name="Moeda 6 2 2 3 2" xfId="15794" xr:uid="{A29B5D62-A1CB-4E8D-BDD7-6BCE9A341C48}"/>
    <cellStyle name="Moeda 6 2 2 4" xfId="14334" xr:uid="{AC750291-1398-4B05-867D-3BD47B59075A}"/>
    <cellStyle name="Moeda 6 2 3" xfId="11432" xr:uid="{F1BACAE3-347D-4D94-A322-AA9FE67A85C1}"/>
    <cellStyle name="Moeda 6 2 3 2" xfId="13342" xr:uid="{D945EED3-ACDC-4064-8B9F-9607989FBE65}"/>
    <cellStyle name="Moeda 6 2 3 2 2" xfId="16194" xr:uid="{EC06E2E2-C5D9-458F-B1CE-08CE059315D9}"/>
    <cellStyle name="Moeda 6 2 3 3" xfId="14733" xr:uid="{6E1A3000-01A1-4712-8D86-1734A59C1B3E}"/>
    <cellStyle name="Moeda 6 2 4" xfId="12630" xr:uid="{43361500-A941-486C-AC57-9D8BFCF56E87}"/>
    <cellStyle name="Moeda 6 2 4 2" xfId="15522" xr:uid="{9E73705B-AD56-418E-B44B-0D39F0E6539D}"/>
    <cellStyle name="Moeda 6 2 5" xfId="14130" xr:uid="{1828C91D-5521-4039-A4AF-BD9B9F02687C}"/>
    <cellStyle name="Moeda 6 3" xfId="10831" xr:uid="{DC6A1BDA-745C-414B-9434-E9997A60079F}"/>
    <cellStyle name="Moeda 6 3 2" xfId="11839" xr:uid="{3D04C8BC-CE14-4CA8-A7AA-E84D369E684E}"/>
    <cellStyle name="Moeda 6 3 2 2" xfId="13740" xr:uid="{58499544-F91C-4E72-A645-E7630D7657B8}"/>
    <cellStyle name="Moeda 6 3 2 2 2" xfId="16592" xr:uid="{DE939417-1ED8-4970-B94D-65AAAB1B8244}"/>
    <cellStyle name="Moeda 6 3 2 3" xfId="15131" xr:uid="{88336940-B1FB-4F4C-A737-28A0094A4B9F}"/>
    <cellStyle name="Moeda 6 3 3" xfId="12916" xr:uid="{A7B77352-6062-4ABD-A429-823D1569BA69}"/>
    <cellStyle name="Moeda 6 3 3 2" xfId="15793" xr:uid="{FD28E62E-16F4-476E-8142-DE038EE33935}"/>
    <cellStyle name="Moeda 6 3 4" xfId="14333" xr:uid="{FC33E178-402A-4AEA-A1A8-DE69B70989A8}"/>
    <cellStyle name="Moeda 6 4" xfId="11431" xr:uid="{A154BB30-7259-4C88-A741-203102302EB2}"/>
    <cellStyle name="Moeda 6 4 2" xfId="13341" xr:uid="{27B9752C-5CDD-4085-A41A-5F828F97BDEB}"/>
    <cellStyle name="Moeda 6 4 2 2" xfId="16193" xr:uid="{35C275DA-4D1B-49A8-9769-7772F71949F3}"/>
    <cellStyle name="Moeda 6 4 3" xfId="14732" xr:uid="{BA13A1C2-DEBC-4B9E-A128-1F6E3BFDD126}"/>
    <cellStyle name="Moeda 6 5" xfId="12629" xr:uid="{5FE0DE1B-F1D9-4440-BEA8-D16D15B97ACB}"/>
    <cellStyle name="Moeda 6 5 2" xfId="15521" xr:uid="{43FE83EA-666A-420E-BBFE-A8D2A56D17F5}"/>
    <cellStyle name="Moeda 6 6" xfId="14129" xr:uid="{9C46376E-FEAE-4ED1-AE70-F75DC47ACEFC}"/>
    <cellStyle name="Moeda 7" xfId="2709" xr:uid="{5BCDB0C0-9E84-4BA0-93EE-502A907F8C93}"/>
    <cellStyle name="Moeda 7 2" xfId="2710" xr:uid="{910BB15E-7C89-40BD-9DC8-BA891D738830}"/>
    <cellStyle name="Moeda 7 2 2" xfId="2711" xr:uid="{5254CFEF-6B97-47A3-A692-12954EE5A397}"/>
    <cellStyle name="Moeda 7 2 2 2" xfId="10835" xr:uid="{513E1F02-B045-4E5E-B136-3A0203C0D396}"/>
    <cellStyle name="Moeda 7 2 2 2 2" xfId="11843" xr:uid="{1ED2707C-3D2A-4FB0-A2B6-79D6EF1AE3BA}"/>
    <cellStyle name="Moeda 7 2 2 2 2 2" xfId="13744" xr:uid="{35341EAB-8A2C-449F-8A36-045EDA0C1402}"/>
    <cellStyle name="Moeda 7 2 2 2 2 2 2" xfId="16596" xr:uid="{ACF931F9-23AF-41B7-9F89-C2BBEF84F876}"/>
    <cellStyle name="Moeda 7 2 2 2 2 3" xfId="15135" xr:uid="{33D58B42-4029-4D44-93C6-20D48D282DFF}"/>
    <cellStyle name="Moeda 7 2 2 2 3" xfId="12920" xr:uid="{9B6BB45B-F869-4FA2-AB02-1B765E1202D4}"/>
    <cellStyle name="Moeda 7 2 2 2 3 2" xfId="15797" xr:uid="{4601ACC3-EB4B-42FD-BACB-22A121C3111E}"/>
    <cellStyle name="Moeda 7 2 2 2 4" xfId="14337" xr:uid="{5EB6B398-248B-4DCD-A666-39DEAE8A9FD8}"/>
    <cellStyle name="Moeda 7 2 2 3" xfId="11435" xr:uid="{68A02CA3-E290-483B-90EB-F4B83DBF2FB1}"/>
    <cellStyle name="Moeda 7 2 2 3 2" xfId="13345" xr:uid="{117279FF-56B3-404C-BE14-F0615E86F44F}"/>
    <cellStyle name="Moeda 7 2 2 3 2 2" xfId="16197" xr:uid="{6ADE15BE-6F11-4A74-A940-2A1E74EB7EC4}"/>
    <cellStyle name="Moeda 7 2 2 3 3" xfId="14736" xr:uid="{F2FDF298-8957-4ADB-A706-41E74DB976E4}"/>
    <cellStyle name="Moeda 7 2 2 4" xfId="12633" xr:uid="{336377B5-8906-4F1F-B292-C775E59AE2E5}"/>
    <cellStyle name="Moeda 7 2 2 4 2" xfId="15525" xr:uid="{03813C09-0305-4A41-8FD4-DF7E56DFEE96}"/>
    <cellStyle name="Moeda 7 2 2 5" xfId="14133" xr:uid="{FDD757CC-B038-460C-ABF3-F81F55335214}"/>
    <cellStyle name="Moeda 7 2 3" xfId="10834" xr:uid="{49D42238-02AB-445D-9E91-F172428F065C}"/>
    <cellStyle name="Moeda 7 2 3 2" xfId="11842" xr:uid="{DB33A319-C2CD-4CEE-8994-4D10D5C8443E}"/>
    <cellStyle name="Moeda 7 2 3 2 2" xfId="13743" xr:uid="{2AE4B1B8-E18F-4DAA-A0A0-8653389AF272}"/>
    <cellStyle name="Moeda 7 2 3 2 2 2" xfId="16595" xr:uid="{71C0E556-9EF1-4E6F-9D11-5349C804C1C2}"/>
    <cellStyle name="Moeda 7 2 3 2 3" xfId="15134" xr:uid="{868768DE-70DD-4E77-98E7-648736C58714}"/>
    <cellStyle name="Moeda 7 2 3 3" xfId="12919" xr:uid="{3FCCF5DC-7505-490A-9BF0-FE7E22C7FC97}"/>
    <cellStyle name="Moeda 7 2 3 3 2" xfId="15796" xr:uid="{EC27F0BB-90A6-43BB-9E8E-CB915B40547D}"/>
    <cellStyle name="Moeda 7 2 3 4" xfId="14336" xr:uid="{A8F30C10-500C-49F1-BBFD-9972E833009B}"/>
    <cellStyle name="Moeda 7 2 4" xfId="11434" xr:uid="{24950999-D88C-4340-9C8E-83705B1C31C4}"/>
    <cellStyle name="Moeda 7 2 4 2" xfId="13344" xr:uid="{D50DBBF5-9282-4CFA-9564-C7F9FD2FFB80}"/>
    <cellStyle name="Moeda 7 2 4 2 2" xfId="16196" xr:uid="{2EFAD37C-27AB-4B2B-962F-5D9A6C9DF831}"/>
    <cellStyle name="Moeda 7 2 4 3" xfId="14735" xr:uid="{3A99559F-F3EA-4303-8A73-BE680CFDF674}"/>
    <cellStyle name="Moeda 7 2 5" xfId="12632" xr:uid="{088D517E-2FE5-4936-8425-95CF722060BA}"/>
    <cellStyle name="Moeda 7 2 5 2" xfId="15524" xr:uid="{7C9CA2C5-81B1-47B2-B5CC-BC701F1A8BC3}"/>
    <cellStyle name="Moeda 7 2 6" xfId="14132" xr:uid="{E8995A06-A465-4CAC-BDF0-ECF6CEC07CE0}"/>
    <cellStyle name="Moeda 7 3" xfId="10833" xr:uid="{F2719A8E-D60D-4ACE-9C6D-D4C164244F5C}"/>
    <cellStyle name="Moeda 7 3 2" xfId="11841" xr:uid="{4BA71742-1D3E-434E-95E8-0B0E3538220E}"/>
    <cellStyle name="Moeda 7 3 2 2" xfId="13742" xr:uid="{457EE01B-7F28-473F-909A-E0E0BCD0ACB2}"/>
    <cellStyle name="Moeda 7 3 2 2 2" xfId="16594" xr:uid="{71C59FE1-5E49-4BBA-A3D0-7C4A5BFF8078}"/>
    <cellStyle name="Moeda 7 3 2 3" xfId="15133" xr:uid="{2248AB4C-8CAB-44ED-83AE-9A369A5A6DDE}"/>
    <cellStyle name="Moeda 7 3 3" xfId="12918" xr:uid="{B8FCEAEF-FF5F-4DA4-8613-CF19B2C90321}"/>
    <cellStyle name="Moeda 7 3 3 2" xfId="15795" xr:uid="{321BEFF2-E14B-4F37-8F6E-219278657C52}"/>
    <cellStyle name="Moeda 7 3 4" xfId="14335" xr:uid="{797499AB-3A5F-42AC-BF20-9F267FDC2B2F}"/>
    <cellStyle name="Moeda 7 4" xfId="11433" xr:uid="{366773B8-9562-4FF6-988B-7F94225EA5EE}"/>
    <cellStyle name="Moeda 7 4 2" xfId="13343" xr:uid="{D1D6B5E7-BDB3-4FF8-8FDC-276F8343B245}"/>
    <cellStyle name="Moeda 7 4 2 2" xfId="16195" xr:uid="{34081885-A106-4362-AC23-1350D236223E}"/>
    <cellStyle name="Moeda 7 4 3" xfId="14734" xr:uid="{38E1E25E-5453-4E54-9DB3-36A3991DAC0A}"/>
    <cellStyle name="Moeda 7 5" xfId="12631" xr:uid="{9AD90795-69A6-4031-AEB9-FD7BB9CB277D}"/>
    <cellStyle name="Moeda 7 5 2" xfId="15523" xr:uid="{08B376EC-7147-446C-AE92-118AC54B86FA}"/>
    <cellStyle name="Moeda 7 6" xfId="14131" xr:uid="{BEDF4214-8604-41D9-AA80-50181E85EC5C}"/>
    <cellStyle name="Moeda 8" xfId="2712" xr:uid="{6B71D7ED-C020-42A7-83B1-87164141A62F}"/>
    <cellStyle name="Moeda 8 2" xfId="10836" xr:uid="{FB65429F-1BF9-4B66-BAF4-59DBF57CA6F4}"/>
    <cellStyle name="Moeda 8 2 2" xfId="11844" xr:uid="{189215A3-9FC4-4333-8B81-F31D41F00A47}"/>
    <cellStyle name="Moeda 8 2 2 2" xfId="13745" xr:uid="{EA7AD5A4-EEE0-4B83-8E91-CECEF005CF13}"/>
    <cellStyle name="Moeda 8 2 2 2 2" xfId="16597" xr:uid="{AEEE9047-AB17-414A-9358-111145716157}"/>
    <cellStyle name="Moeda 8 2 2 3" xfId="15136" xr:uid="{4AA51EBC-E34E-4B9D-B2EB-F7E8B872EF82}"/>
    <cellStyle name="Moeda 8 2 3" xfId="12921" xr:uid="{95CEDD4A-7EAF-4FD4-A981-B19F80158E2B}"/>
    <cellStyle name="Moeda 8 2 3 2" xfId="15798" xr:uid="{10C1A762-CE2D-4EA1-8322-B4BDC17C6B07}"/>
    <cellStyle name="Moeda 8 2 4" xfId="14338" xr:uid="{E8B7774F-0575-43CD-9142-3AAE6D4D456F}"/>
    <cellStyle name="Moeda 8 3" xfId="11436" xr:uid="{536A0D68-FF72-4286-9E61-9ABCA1BB5E3F}"/>
    <cellStyle name="Moeda 8 3 2" xfId="13346" xr:uid="{3C01A2D3-969F-4CB8-AA66-997D4989643B}"/>
    <cellStyle name="Moeda 8 3 2 2" xfId="16198" xr:uid="{D2920B39-E1A0-497C-BA15-EC0A453A0819}"/>
    <cellStyle name="Moeda 8 3 3" xfId="14737" xr:uid="{82616CA6-815D-42C4-B67F-6FFCB131F867}"/>
    <cellStyle name="Moeda 8 4" xfId="12634" xr:uid="{1263E42C-FA30-412E-BB02-65F254BD1577}"/>
    <cellStyle name="Moeda 8 4 2" xfId="15526" xr:uid="{5DF10F92-FA41-4246-83D9-13A034D35E9C}"/>
    <cellStyle name="Moeda 8 5" xfId="14134" xr:uid="{27D91BEC-7550-4E46-9DBD-220430A0055B}"/>
    <cellStyle name="Moeda 9" xfId="12812" xr:uid="{9D65405B-ACA1-45AE-85CC-723E4B07607E}"/>
    <cellStyle name="Moeda Z0]_Módulo1" xfId="2713" xr:uid="{E1D3FDDD-E0E1-4337-B9A9-CED1B0F64A11}"/>
    <cellStyle name="Moeda0" xfId="99" xr:uid="{1789D650-FC21-4180-AEA5-C9C1785B9A21}"/>
    <cellStyle name="Moeda0 2" xfId="173" xr:uid="{468D1068-ED87-4C5D-9392-BD2F101ACA74}"/>
    <cellStyle name="Moeda0 2 2" xfId="225" xr:uid="{C7F55970-74F7-4A6E-A0D8-564A3ED34FB7}"/>
    <cellStyle name="Moeda0 2 2 2" xfId="321" xr:uid="{5CD1EA99-5059-4C9D-BE7F-D35DF524D6EE}"/>
    <cellStyle name="Moeda0 2 2 3" xfId="407" xr:uid="{46F5321B-EC41-4CBA-AC1D-562431666DA6}"/>
    <cellStyle name="Moeda0 2 3" xfId="288" xr:uid="{539648F6-901B-4613-8B81-4A3D64B599C0}"/>
    <cellStyle name="Moeda0 2 4" xfId="406" xr:uid="{D111F4E6-11C2-4776-8881-5F6D82F02194}"/>
    <cellStyle name="Moeda0 3" xfId="206" xr:uid="{0D72C6C2-FCE8-471B-A696-1E876AFF356C}"/>
    <cellStyle name="Moeda0 3 2" xfId="306" xr:uid="{49447F72-8C64-4A2B-9DC4-F51F1787DD7B}"/>
    <cellStyle name="Moeda0 3 3" xfId="408" xr:uid="{853B41BF-FDA4-47D6-A121-58DD57E9426C}"/>
    <cellStyle name="Moeda0 4" xfId="405" xr:uid="{57B10E72-0056-4A6B-9126-4AD49734F537}"/>
    <cellStyle name="Moeda0 5" xfId="2714" xr:uid="{E60C18F5-AFBE-4741-BA35-C944198B7972}"/>
    <cellStyle name="Moedaᦠ[0]" xfId="2715" xr:uid="{F2AA27BB-9CD2-4C60-A345-3321170685EC}"/>
    <cellStyle name="Moedaᦠ[0] 2" xfId="10837" xr:uid="{2E527DEB-3258-4C8F-BCCE-D99ACAEE2C92}"/>
    <cellStyle name="Moedaᦠ[0] 2 2" xfId="11845" xr:uid="{10CF0ABC-3C8A-4AF0-81FC-0835348892F8}"/>
    <cellStyle name="Moedaᦠ[0] 2 2 2" xfId="13746" xr:uid="{60150963-D44C-4CA3-A9A5-2E3C00F421F5}"/>
    <cellStyle name="Moedaᦠ[0] 2 2 2 2" xfId="16598" xr:uid="{7D8ADFB0-99D3-4949-8A88-BB9358CA406B}"/>
    <cellStyle name="Moedaᦠ[0] 2 2 3" xfId="15137" xr:uid="{F42DB5F8-249E-46B1-86BA-DEEE3E25B7F7}"/>
    <cellStyle name="Moedaᦠ[0] 2 3" xfId="12922" xr:uid="{2636CA23-54D5-4768-9E05-3A27FD0D2052}"/>
    <cellStyle name="Moedaᦠ[0] 2 3 2" xfId="15799" xr:uid="{A6FAF99A-6846-4717-98E1-D4A9BCA2CD17}"/>
    <cellStyle name="Moedaᦠ[0] 2 4" xfId="14339" xr:uid="{B400D04A-6215-4592-BF1E-7D3D93E6C99D}"/>
    <cellStyle name="Moedaᦠ[0] 3" xfId="11437" xr:uid="{6B04A88A-C51A-4AB2-A347-C363A8EDBBB1}"/>
    <cellStyle name="Moedaᦠ[0] 3 2" xfId="13347" xr:uid="{EF6CE389-B959-471A-973E-2C7E6E3A24FF}"/>
    <cellStyle name="Moedaᦠ[0] 3 2 2" xfId="16199" xr:uid="{188621F7-F6B6-49B1-AC1F-696A3A2D33C9}"/>
    <cellStyle name="Moedaᦠ[0] 3 3" xfId="14738" xr:uid="{03D628FF-66C8-467F-9527-4C6146CE0FE5}"/>
    <cellStyle name="Moneda [0]_ Distribution of revenue" xfId="2716" xr:uid="{C9CDDA9B-5492-45E3-97EB-70693F98B2FF}"/>
    <cellStyle name="Moneda_ Distribution of revenue" xfId="2717" xr:uid="{60E51271-C7CD-4471-9C9D-0CF5872D1831}"/>
    <cellStyle name="Monétaire [0]_Feuil1" xfId="2718" xr:uid="{9FA52750-133B-4C39-9378-FA25CEC45AA7}"/>
    <cellStyle name="Monétaire_Feuil1" xfId="2719" xr:uid="{736FDC74-2765-4A44-B7B5-2F01BB47E764}"/>
    <cellStyle name="Monetario" xfId="2720" xr:uid="{3CE17C13-02C4-4F12-B039-B6614CCF6C84}"/>
    <cellStyle name="Morgan" xfId="2721" xr:uid="{39D8C4A2-00F3-4734-A543-1EEECE08229C}"/>
    <cellStyle name="Morgan 2" xfId="2722" xr:uid="{7EFF66B7-0EF7-4731-98EE-63C3CE523BF3}"/>
    <cellStyle name="Morgan 3" xfId="2723" xr:uid="{5E62816E-9D7A-4E6D-8F7F-7DD265E5F75D}"/>
    <cellStyle name="Morgan 4" xfId="2724" xr:uid="{E82EAF42-D862-4C34-B376-119799BD0167}"/>
    <cellStyle name="Multiple" xfId="2725" xr:uid="{F712AF96-9409-41DA-BD9E-3EDE8F1B5884}"/>
    <cellStyle name="Multiple [0]" xfId="2726" xr:uid="{F3EA88B2-34C7-4CCB-81D5-A8F99DE92E38}"/>
    <cellStyle name="Multiple [1]" xfId="2727" xr:uid="{20DC9F50-BF65-4591-B4CD-55FF47C0596C}"/>
    <cellStyle name="Multiple [2]" xfId="2728" xr:uid="{4A848964-EBD8-4946-9ECC-7F7AAAFBF735}"/>
    <cellStyle name="NA is zero" xfId="2729" xr:uid="{6A314184-24D6-4833-8EF5-32686CEDE5DD}"/>
    <cellStyle name="Neutra" xfId="100" xr:uid="{B37D9EAF-23E3-4A60-A9C2-28EB2F3207C6}"/>
    <cellStyle name="Neutra 2" xfId="2730" xr:uid="{D293D4AF-9F8F-4DE8-A0B6-DDA601D7F7FA}"/>
    <cellStyle name="Neutra 2 2" xfId="2731" xr:uid="{241D2FFC-98EF-4C03-A56C-D393F0BF3E03}"/>
    <cellStyle name="Neutra 2 3" xfId="2732" xr:uid="{9DEE317F-155A-4BE5-800C-F24E02944A8C}"/>
    <cellStyle name="Neutra 2 4" xfId="2733" xr:uid="{BDAA70D4-96C2-4E40-AF7E-75CB1E0B9B28}"/>
    <cellStyle name="Neutra 2 5" xfId="2734" xr:uid="{86EF3D75-8760-4BA5-954B-BB46C8F39C5A}"/>
    <cellStyle name="Neutra 2 6" xfId="17492" xr:uid="{605D1E78-E95D-4191-A480-9280DE889B4E}"/>
    <cellStyle name="Neutra 2_desc" xfId="2735" xr:uid="{B6A49C72-5533-493D-8FE0-5B6C7A8D5EBB}"/>
    <cellStyle name="Neutra 3" xfId="2736" xr:uid="{391FFC09-E95B-4643-A96E-309CC024E271}"/>
    <cellStyle name="Neutra 3 2" xfId="2737" xr:uid="{F9D58296-BA35-44B2-848A-AB24B65A4E0B}"/>
    <cellStyle name="Neutra 3 3" xfId="2738" xr:uid="{41812CC9-EAF7-4E8D-B809-1167624BF332}"/>
    <cellStyle name="Neutra 3 4" xfId="2739" xr:uid="{D1CC6FB7-FD84-4773-8BD1-F7B619C7B986}"/>
    <cellStyle name="Neutra 3 5" xfId="2740" xr:uid="{8EDFEFCF-910C-4FD1-87E7-BCF293B87A3B}"/>
    <cellStyle name="Neutra 3 6" xfId="17491" xr:uid="{D3451E1B-34E6-42A4-823C-0DF9D27FE919}"/>
    <cellStyle name="Neutra 4" xfId="10620" xr:uid="{1A3EC7C0-7EEB-42FF-B9DC-DD795298ED17}"/>
    <cellStyle name="Neutral 2" xfId="47" xr:uid="{346BC232-D288-4261-8A1B-84B285598531}"/>
    <cellStyle name="Neutral 2 2" xfId="255" xr:uid="{DF2A9D6B-A1F6-4F54-8429-C9329444D602}"/>
    <cellStyle name="Neutral 2 3" xfId="409" xr:uid="{514C6E3E-83C1-49C3-8A31-1A4C5B87DE1A}"/>
    <cellStyle name="Neutral 2 4" xfId="17392" xr:uid="{5952B29E-8797-4309-ADD3-6EE333F204C6}"/>
    <cellStyle name="Neutral 3" xfId="22" xr:uid="{BCAB6425-EE96-4538-AEAA-DD45394693E3}"/>
    <cellStyle name="Neutral 3 2" xfId="273" xr:uid="{3E9C5B6E-6A46-4B67-A04C-61D42F617956}"/>
    <cellStyle name="Neutral 4" xfId="461" xr:uid="{561EAF8C-E0E7-4E99-9E6E-71AE589BA3F6}"/>
    <cellStyle name="Neutro" xfId="2741" xr:uid="{0E6C653C-0D50-4DAF-9A2D-027D0EE7EEDD}"/>
    <cellStyle name="Neutro 2" xfId="509" xr:uid="{E93B0E08-86B2-4BFF-8579-78DBDCD5E906}"/>
    <cellStyle name="no dec" xfId="2742" xr:uid="{ADAC2A5C-A3C1-4F33-851D-8F27A1B72EEB}"/>
    <cellStyle name="No Decimal" xfId="2743" xr:uid="{C845D8A2-1EF1-4AC4-BC26-99B084827C59}"/>
    <cellStyle name="No Decimal 2" xfId="10838" xr:uid="{53B3055B-6AD0-4323-B878-2743CCFF1CF5}"/>
    <cellStyle name="No Decimal 2 2" xfId="11846" xr:uid="{3F6CCF91-C2E8-4998-9EBD-97A174683113}"/>
    <cellStyle name="No Decimal 2 2 2" xfId="13747" xr:uid="{11B20CC2-B923-4EE7-928F-F64CB680F2B0}"/>
    <cellStyle name="No Decimal 2 2 2 2" xfId="16599" xr:uid="{F5C211AB-6884-43DD-B9E4-4EDA9658CE0E}"/>
    <cellStyle name="No Decimal 2 2 3" xfId="15138" xr:uid="{2A4E9213-C9A9-4C58-AA8D-5DD2EB2B81F4}"/>
    <cellStyle name="No Decimal 2 3" xfId="12923" xr:uid="{B8D6DB21-F3E7-4BC3-8806-1F692E6CD9A1}"/>
    <cellStyle name="No Decimal 2 3 2" xfId="15800" xr:uid="{D027C716-425F-4BC5-90F0-EA3A40FDD3EE}"/>
    <cellStyle name="No Decimal 2 4" xfId="14340" xr:uid="{9AE18D43-4B45-41ED-9BF2-3BBE3374A925}"/>
    <cellStyle name="No Decimal 3" xfId="11438" xr:uid="{49A54BAC-5DF6-4382-AACB-3234F40820A2}"/>
    <cellStyle name="No Decimal 3 2" xfId="13348" xr:uid="{D70351B0-8C81-437A-BE7D-54E132B645D7}"/>
    <cellStyle name="No Decimal 3 2 2" xfId="16200" xr:uid="{99345409-3366-484F-9532-6193D9936695}"/>
    <cellStyle name="No Decimal 3 3" xfId="14739" xr:uid="{81CC8A8F-561D-4C19-8CA1-E61835F5A2C1}"/>
    <cellStyle name="No-definido" xfId="2744" xr:uid="{6927A0AF-FAA2-45E4-A27B-C87391192256}"/>
    <cellStyle name="Normal" xfId="0" builtinId="0"/>
    <cellStyle name="Normal - Estilo1" xfId="2745" xr:uid="{AB4E30DC-9B1D-4359-857D-2E93D154DD4E}"/>
    <cellStyle name="Normal - Estilo2" xfId="2746" xr:uid="{7203436A-2CC7-48A5-967B-F7142A8C7821}"/>
    <cellStyle name="Normal - Estilo3" xfId="2747" xr:uid="{33B70579-03C9-402A-9F75-2A0D8C80AED5}"/>
    <cellStyle name="Normal - Estilo4" xfId="2748" xr:uid="{2589C0BF-466E-42FB-A2DB-FB5A4F5D0ED0}"/>
    <cellStyle name="Normal - Estilo5" xfId="2749" xr:uid="{EB11C6D7-11F9-4550-8AF4-105F9164369D}"/>
    <cellStyle name="Normal - Estilo6" xfId="2750" xr:uid="{5F545A98-F888-4940-98D4-07CBA02A1237}"/>
    <cellStyle name="Normal - Estilo7" xfId="2751" xr:uid="{636B582B-038E-4483-8CCB-FF8552946757}"/>
    <cellStyle name="Normal - Estilo8" xfId="2752" xr:uid="{1119615E-6D9D-4F7E-BDBE-9294AC35C1C0}"/>
    <cellStyle name="Normal - Style1" xfId="556" xr:uid="{1C109968-DE42-4C5C-8455-CF4F68636832}"/>
    <cellStyle name="Normal - Style1 2" xfId="2754" xr:uid="{8C676526-7468-4358-BABC-C6E8BF454470}"/>
    <cellStyle name="Normal - Style1 3" xfId="2755" xr:uid="{23E83F70-D6CC-4455-A4C8-687A5017D982}"/>
    <cellStyle name="Normal - Style1 4" xfId="2756" xr:uid="{39740C84-6756-46B8-A493-46F7EDE0BB96}"/>
    <cellStyle name="Normal (%)" xfId="2757" xr:uid="{29BBA1DD-460B-4588-B6B8-29F71355A9D6}"/>
    <cellStyle name="Normal (£m)" xfId="2758" xr:uid="{B07979BB-1388-4377-B4C3-5AA20ED25813}"/>
    <cellStyle name="Normal (No)" xfId="2759" xr:uid="{1B066DA7-60ED-4E23-A5A0-7D24CAA6DD8C}"/>
    <cellStyle name="Normal (x)" xfId="2760" xr:uid="{2F7A77C2-9E3C-48A7-96B8-0CDE668B7070}"/>
    <cellStyle name="Normal [0]" xfId="2761" xr:uid="{08E40AD7-0EB7-418D-8984-3D6D788E7335}"/>
    <cellStyle name="Normal [0] 2" xfId="2762" xr:uid="{D0E193E0-1153-4CCD-9851-7DB7D75B7583}"/>
    <cellStyle name="Normal [0] 2 2" xfId="10840" xr:uid="{D1B5C085-5DF9-4D05-BF46-1F37E4313AFB}"/>
    <cellStyle name="Normal [0] 3" xfId="10839" xr:uid="{EED58251-5F46-45A6-8E10-F729F84A0432}"/>
    <cellStyle name="Normal [1]" xfId="2763" xr:uid="{B24BF0A4-EB6B-461B-B8F5-6634C7B3A677}"/>
    <cellStyle name="Normal [2]" xfId="2764" xr:uid="{A3201B17-94FD-4683-AA03-9231FEFF7265}"/>
    <cellStyle name="Normal [3]" xfId="2765" xr:uid="{4DAF1ECD-22DF-4BF2-9AFF-346E791F64AC}"/>
    <cellStyle name="Normal 10" xfId="61" xr:uid="{E1211707-0116-4B5E-A83B-517ECB6A59E9}"/>
    <cellStyle name="Normal 10 10" xfId="11439" xr:uid="{D8FBBA1C-786B-461F-BD67-FAF7E1FC48B8}"/>
    <cellStyle name="Normal 10 11" xfId="12606" xr:uid="{21B2DD1B-105A-46C5-A569-4E47101C4363}"/>
    <cellStyle name="Normal 10 12" xfId="2766" xr:uid="{13793E55-9604-452F-A8A8-2F0FAC9494C1}"/>
    <cellStyle name="Normal 10 2" xfId="203" xr:uid="{DBDEEEC6-242F-41C5-8F86-0327B36852E8}"/>
    <cellStyle name="Normal 10 2 2" xfId="2768" xr:uid="{EBB9CA06-38A0-4AF3-83A9-459357737710}"/>
    <cellStyle name="Normal 10 2 2 2" xfId="2769" xr:uid="{BCFE021F-356E-4226-834B-B634698A8414}"/>
    <cellStyle name="Normal 10 2 2 3" xfId="17592" xr:uid="{52A775CA-468D-48EA-A9CB-96216833E578}"/>
    <cellStyle name="Normal 10 2 3" xfId="2770" xr:uid="{337C4F9E-AD5F-4B06-A2F4-F7DA5DF4110B}"/>
    <cellStyle name="Normal 10 2 3 2" xfId="2771" xr:uid="{CB9566A2-057B-49EC-8D13-6CC24893E4D8}"/>
    <cellStyle name="Normal 10 2 4" xfId="2772" xr:uid="{99456C23-5607-4885-A250-FF1C180C25EA}"/>
    <cellStyle name="Normal 10 2 5" xfId="2767" xr:uid="{902074D7-4090-4F17-A2A2-74CCDB89DC3D}"/>
    <cellStyle name="Normal 10 2 6" xfId="538" xr:uid="{1810505D-2193-4F75-BD80-CD812915C699}"/>
    <cellStyle name="Normal 10 3" xfId="169" xr:uid="{CA2B8872-9C73-4405-B1F5-AADCE4B8CC5B}"/>
    <cellStyle name="Normal 10 3 2" xfId="2774" xr:uid="{1D485DE7-B112-4A8C-8488-3B70A2FB7280}"/>
    <cellStyle name="Normal 10 3 2 2" xfId="2775" xr:uid="{16758404-572A-45EF-84E9-D821C38CC919}"/>
    <cellStyle name="Normal 10 3 3" xfId="2776" xr:uid="{BF32C32A-D2E2-4ED7-936F-9EB021A29FDD}"/>
    <cellStyle name="Normal 10 3 3 2" xfId="2777" xr:uid="{0C3EFAE6-5392-49EB-B38F-4BC2C44FF765}"/>
    <cellStyle name="Normal 10 3 4" xfId="2778" xr:uid="{8C0EACFD-E99F-44FF-9A29-13ACEEEEA2B6}"/>
    <cellStyle name="Normal 10 3 5" xfId="2773" xr:uid="{84D8D223-EF7A-47E0-86B0-F5BDE3D3789E}"/>
    <cellStyle name="Normal 10 4" xfId="2779" xr:uid="{B82D13E6-EA14-47BF-9D10-13957CDDBF21}"/>
    <cellStyle name="Normal 10 4 2" xfId="2780" xr:uid="{9F0B8C56-61E2-433D-BA49-DCFA8A0C2FC6}"/>
    <cellStyle name="Normal 10 4 2 2" xfId="2781" xr:uid="{06C65E78-49C0-4190-80F3-577066E54F61}"/>
    <cellStyle name="Normal 10 4 3" xfId="2782" xr:uid="{FC597B1C-582E-4018-8B4C-E195DE3A1D52}"/>
    <cellStyle name="Normal 10 4 3 2" xfId="2783" xr:uid="{96E0D842-DEC0-4C6C-8E07-5C17304B2392}"/>
    <cellStyle name="Normal 10 4 4" xfId="2784" xr:uid="{8F982F57-5A06-44A5-B8E1-70C94D0C4E9D}"/>
    <cellStyle name="Normal 10 5" xfId="2785" xr:uid="{1FA5D448-6996-4496-B1CC-A3A895008C4E}"/>
    <cellStyle name="Normal 10 5 2" xfId="2786" xr:uid="{5056FC0B-3DF3-4030-B60D-536032B8DE7D}"/>
    <cellStyle name="Normal 10 6" xfId="2787" xr:uid="{2671356D-8EA2-4F7E-9F0E-7F074DE407E1}"/>
    <cellStyle name="Normal 10 6 2" xfId="2788" xr:uid="{DF9B5D2C-2F5E-4509-9B39-B05515C4097F}"/>
    <cellStyle name="Normal 10 7" xfId="2789" xr:uid="{137D629F-92F4-48D4-B3C8-E04B05677205}"/>
    <cellStyle name="Normal 10 8" xfId="2790" xr:uid="{30CD52E8-306A-486B-8929-5B88A12DB34B}"/>
    <cellStyle name="Normal 10 9" xfId="11365" xr:uid="{AFA9EA82-9AAB-4908-82F3-DBD6972F330E}"/>
    <cellStyle name="Normal 10_NOI Ok" xfId="2791" xr:uid="{A6367DE6-C42B-4D71-B646-E9AFB95511DC}"/>
    <cellStyle name="Normal 100" xfId="16964" xr:uid="{32751917-D52B-49DD-8A69-E3006ABB185D}"/>
    <cellStyle name="Normal 101" xfId="16967" xr:uid="{C6CDBBD1-DE95-47C9-A5DC-39BC30C0C3A4}"/>
    <cellStyle name="Normal 102" xfId="12603" xr:uid="{368C7812-4E1C-4CB6-B4B0-AF4B752046F9}"/>
    <cellStyle name="Normal 103" xfId="12604" xr:uid="{49169308-5F79-4E93-AC82-373FBC480731}"/>
    <cellStyle name="Normal 104" xfId="12605" xr:uid="{FB2CD434-3EE7-4151-B24B-6D137D0D380A}"/>
    <cellStyle name="Normal 105" xfId="16968" xr:uid="{1DCD5C75-B5BE-4107-8658-D9F3CAF737C0}"/>
    <cellStyle name="Normal 106" xfId="16970" xr:uid="{0C6C1FF4-7CF1-48F3-82BD-86267F3F2463}"/>
    <cellStyle name="Normal 107" xfId="16971" xr:uid="{84BFCD72-8449-4843-9338-4D49754B8AF8}"/>
    <cellStyle name="Normal 108" xfId="16972" xr:uid="{7B403D57-8F7F-48E3-BF70-E7B78775C4F6}"/>
    <cellStyle name="Normal 109" xfId="16973" xr:uid="{F3DE0A6F-AFFC-4CD0-B65A-0CDE92097705}"/>
    <cellStyle name="Normal 11" xfId="171" xr:uid="{FA415419-039A-416D-BEC6-4944764A2A37}"/>
    <cellStyle name="Normal 11 10" xfId="2792" xr:uid="{36832EC1-3980-4696-8DDE-BC54419950EA}"/>
    <cellStyle name="Normal 11 11" xfId="17191" xr:uid="{C9CAD1F6-D8F9-4509-8796-83B6BEA501F3}"/>
    <cellStyle name="Normal 11 12" xfId="17518" xr:uid="{A3264F3E-8BB1-4FF1-B28F-F3CA3BCA8738}"/>
    <cellStyle name="Normal 11 2" xfId="2793" xr:uid="{6088BF47-5C7B-4D61-BFE4-EE59B41D50E8}"/>
    <cellStyle name="Normal 11 2 10" xfId="2794" xr:uid="{4E8B1048-9C5D-4F40-84C8-8F8F9E0AE61F}"/>
    <cellStyle name="Normal 11 2 10 2" xfId="2795" xr:uid="{2C33483A-8A8C-4D27-AF8C-51EA64EC3DD8}"/>
    <cellStyle name="Normal 11 2 11" xfId="2796" xr:uid="{6CCE0457-74F6-4E62-A275-270266C9F826}"/>
    <cellStyle name="Normal 11 2 12" xfId="2797" xr:uid="{241A28A8-11D4-4F54-89E5-3F819C865E27}"/>
    <cellStyle name="Normal 11 2 13" xfId="17232" xr:uid="{48629448-374E-4575-B66E-713A9DAC57A1}"/>
    <cellStyle name="Normal 11 2 14" xfId="17537" xr:uid="{023E3E43-E7DA-4EF4-A393-0DB6364A45D6}"/>
    <cellStyle name="Normal 11 2 2" xfId="2798" xr:uid="{48CA87A0-4281-4F39-9FC4-8B1E8BE3B9FC}"/>
    <cellStyle name="Normal 11 2 2 2" xfId="2799" xr:uid="{E0ED5072-8A42-443C-86F1-58D53AFCE3E7}"/>
    <cellStyle name="Normal 11 2 2 2 2" xfId="2800" xr:uid="{E842409F-CF97-4111-BD37-7032D119E270}"/>
    <cellStyle name="Normal 11 2 2 2 2 2" xfId="2801" xr:uid="{4B2E35D3-E428-4E6D-AE8C-9C56D086821E}"/>
    <cellStyle name="Normal 11 2 2 2 3" xfId="2802" xr:uid="{197B3F2A-963C-4F16-AD63-D17FB651995E}"/>
    <cellStyle name="Normal 11 2 2 2 3 2" xfId="2803" xr:uid="{7C436FE5-323B-4799-B3B4-4736CE190A76}"/>
    <cellStyle name="Normal 11 2 2 2 4" xfId="2804" xr:uid="{1FAC0F08-3CA1-4976-ADF4-72A9642B0AB6}"/>
    <cellStyle name="Normal 11 2 2 2 5" xfId="2805" xr:uid="{C65752BF-11B1-42FC-8CDE-3035677AFD1E}"/>
    <cellStyle name="Normal 11 2 2 2 6" xfId="2806" xr:uid="{C2808909-ADE5-4E5B-81D2-0252A01A117F}"/>
    <cellStyle name="Normal 11 2 2 3" xfId="2807" xr:uid="{8762951E-7AAB-4AD2-AB2E-A756E49A2C67}"/>
    <cellStyle name="Normal 11 2 2 3 2" xfId="2808" xr:uid="{BA6F46AF-32A4-4AC4-9CC8-F96FD9024BA4}"/>
    <cellStyle name="Normal 11 2 2 3 2 2" xfId="2809" xr:uid="{5F02B48B-E421-4530-BF3B-F266CAA1C5A1}"/>
    <cellStyle name="Normal 11 2 2 3 3" xfId="2810" xr:uid="{826DF516-0F8C-4547-A1CF-B67496312C63}"/>
    <cellStyle name="Normal 11 2 2 3 3 2" xfId="2811" xr:uid="{24F69F4A-EE36-4B8D-875E-C980FF9CF64F}"/>
    <cellStyle name="Normal 11 2 2 3 4" xfId="2812" xr:uid="{4FD68292-7E99-4139-9537-4A9A987C3885}"/>
    <cellStyle name="Normal 11 2 2 4" xfId="2813" xr:uid="{65CF884F-CB30-4E5F-8FB6-AF8C37E1B246}"/>
    <cellStyle name="Normal 11 2 2 4 2" xfId="2814" xr:uid="{E05605ED-B57E-415C-A1F3-08E5F17E067D}"/>
    <cellStyle name="Normal 11 2 2 4 2 2" xfId="2815" xr:uid="{B6529212-7A0F-41F7-9EC0-727DD63CF153}"/>
    <cellStyle name="Normal 11 2 2 4 3" xfId="2816" xr:uid="{65CF8892-C271-475E-A1E0-F7D9C7897727}"/>
    <cellStyle name="Normal 11 2 2 4 3 2" xfId="2817" xr:uid="{68C4BF35-B072-495B-A924-63AB09FE021A}"/>
    <cellStyle name="Normal 11 2 2 4 4" xfId="2818" xr:uid="{3FB23F15-C80D-408C-AAB9-D50EC20A548B}"/>
    <cellStyle name="Normal 11 2 2 5" xfId="2819" xr:uid="{55374D5E-C932-4CA5-994F-1BFBB0B47760}"/>
    <cellStyle name="Normal 11 2 2 5 2" xfId="2820" xr:uid="{7FAD063C-9694-4802-BA4E-0B0D2A0380A2}"/>
    <cellStyle name="Normal 11 2 2 6" xfId="2821" xr:uid="{595E72BC-D2F6-474D-BF92-17BCC4673614}"/>
    <cellStyle name="Normal 11 2 2 6 2" xfId="2822" xr:uid="{16AFDECC-C94A-4125-9134-F0781C7C8455}"/>
    <cellStyle name="Normal 11 2 2 7" xfId="2823" xr:uid="{D098D390-575C-4E60-A34B-5DF144E95E8A}"/>
    <cellStyle name="Normal 11 2 2 7 2" xfId="2824" xr:uid="{E0E1569F-CC7B-4BFB-BD00-4B16E5D2354F}"/>
    <cellStyle name="Normal 11 2 2 8" xfId="2825" xr:uid="{A2AD90E1-C68C-4C33-BA2D-89569E75B7D6}"/>
    <cellStyle name="Normal 11 2 2 9" xfId="2826" xr:uid="{21247A7D-176E-42B2-8F76-0053E43E9252}"/>
    <cellStyle name="Normal 11 2 2_NOI Ok" xfId="2827" xr:uid="{AF94884A-AB9B-40F1-9849-1F63BE93A9E1}"/>
    <cellStyle name="Normal 11 2 3" xfId="2828" xr:uid="{0D3F8301-8AED-4591-96E9-23E353F45995}"/>
    <cellStyle name="Normal 11 2 3 2" xfId="2829" xr:uid="{D2614FFF-3F8D-402C-AFA7-28F51E632792}"/>
    <cellStyle name="Normal 11 2 3 2 2" xfId="2830" xr:uid="{49117DE8-C6A7-439A-AB86-BA93D31D69E5}"/>
    <cellStyle name="Normal 11 2 3 2 2 2" xfId="2831" xr:uid="{021CF735-BE90-4EC3-86A6-FF3978549DB1}"/>
    <cellStyle name="Normal 11 2 3 2 3" xfId="2832" xr:uid="{4FEB0996-3AE6-4407-BF94-E58F341D541A}"/>
    <cellStyle name="Normal 11 2 3 2 3 2" xfId="2833" xr:uid="{A29468D1-84B3-4DB5-9277-F630F159FEB6}"/>
    <cellStyle name="Normal 11 2 3 2 4" xfId="2834" xr:uid="{CC095EF8-451C-4DD0-9B51-06D8604B5FFE}"/>
    <cellStyle name="Normal 11 2 3 2 5" xfId="2835" xr:uid="{5ADB1909-8236-43FF-BECD-62D439A400DE}"/>
    <cellStyle name="Normal 11 2 3 2 6" xfId="2836" xr:uid="{53AA6F0F-D05C-4298-A10A-C05DE552B506}"/>
    <cellStyle name="Normal 11 2 3 3" xfId="2837" xr:uid="{21FEC044-AAFA-4ABC-8E87-C829A8FD286D}"/>
    <cellStyle name="Normal 11 2 3 3 2" xfId="2838" xr:uid="{6D197CE0-78D6-4003-A927-F240B28B3BC9}"/>
    <cellStyle name="Normal 11 2 3 3 2 2" xfId="2839" xr:uid="{1EA3EC1F-A0CE-41A0-B0E0-FDD66091DA79}"/>
    <cellStyle name="Normal 11 2 3 3 3" xfId="2840" xr:uid="{FBF66930-0B2D-4508-9955-03A6FA4AAB71}"/>
    <cellStyle name="Normal 11 2 3 3 3 2" xfId="2841" xr:uid="{E87A983D-BDD2-45C7-BA91-8D55189867D5}"/>
    <cellStyle name="Normal 11 2 3 3 4" xfId="2842" xr:uid="{0980D19C-39AF-4520-AC8A-828CCAACB404}"/>
    <cellStyle name="Normal 11 2 3 4" xfId="2843" xr:uid="{D4EB483F-8FAA-4363-A097-052080103C65}"/>
    <cellStyle name="Normal 11 2 3 4 2" xfId="2844" xr:uid="{250545D4-6124-497C-B789-E1EB65E0C176}"/>
    <cellStyle name="Normal 11 2 3 4 2 2" xfId="2845" xr:uid="{0CD5BF4E-20E1-4008-96E8-06010B60EB41}"/>
    <cellStyle name="Normal 11 2 3 4 3" xfId="2846" xr:uid="{9D217134-F60D-4E34-808F-08305F561306}"/>
    <cellStyle name="Normal 11 2 3 4 3 2" xfId="2847" xr:uid="{0715E053-78B2-4BA6-ADFF-722C2FF810DE}"/>
    <cellStyle name="Normal 11 2 3 4 4" xfId="2848" xr:uid="{DA72B3D0-B9DE-44F6-ADEB-04C8F865C363}"/>
    <cellStyle name="Normal 11 2 3 5" xfId="2849" xr:uid="{F6C72CB7-5AC3-42CD-83E8-62E87F8B9325}"/>
    <cellStyle name="Normal 11 2 3 5 2" xfId="2850" xr:uid="{B4E0A70F-3D58-4FDF-8E4E-5FC4A5252D75}"/>
    <cellStyle name="Normal 11 2 3 6" xfId="2851" xr:uid="{5B2D7608-67DD-452C-8F1A-D252E15DCC7B}"/>
    <cellStyle name="Normal 11 2 3 6 2" xfId="2852" xr:uid="{40145147-A7B7-4677-A380-E96AAB4323E6}"/>
    <cellStyle name="Normal 11 2 3 7" xfId="2853" xr:uid="{817CE3CB-DA1A-485C-9FC3-2EFE3AFDD971}"/>
    <cellStyle name="Normal 11 2 3 7 2" xfId="2854" xr:uid="{25A35390-AADE-4010-B5D4-2D60E6EDC79D}"/>
    <cellStyle name="Normal 11 2 3 8" xfId="2855" xr:uid="{3A95B5A5-0C95-4D77-B713-5C6407122D71}"/>
    <cellStyle name="Normal 11 2 3 9" xfId="2856" xr:uid="{B3DFBF23-B79D-4017-B62A-4FFA4BDB3C49}"/>
    <cellStyle name="Normal 11 2 3_NOI Ok" xfId="2857" xr:uid="{58E42663-6A35-4CE3-BECE-9277C7F07A03}"/>
    <cellStyle name="Normal 11 2 4" xfId="2858" xr:uid="{DA0EA9AD-0E26-423D-8BA6-2DBF5FA66D38}"/>
    <cellStyle name="Normal 11 2 4 2" xfId="2859" xr:uid="{A4038F9B-9C0C-460D-B08E-0B8D9F6D965A}"/>
    <cellStyle name="Normal 11 2 4 2 2" xfId="2860" xr:uid="{32BC65C5-8879-4D58-9B5E-113A0AD22C83}"/>
    <cellStyle name="Normal 11 2 4 2 2 2" xfId="2861" xr:uid="{A77A77D3-BAC5-47A1-8B71-6CC59FB9197E}"/>
    <cellStyle name="Normal 11 2 4 2 3" xfId="2862" xr:uid="{FA8E99BA-FBD3-43A2-9846-1CB8647D7242}"/>
    <cellStyle name="Normal 11 2 4 2 3 2" xfId="2863" xr:uid="{6574C291-06A8-42B4-B7AA-501D32700687}"/>
    <cellStyle name="Normal 11 2 4 2 4" xfId="2864" xr:uid="{CE6E0F89-F38E-49B7-9288-8F5F8754C74D}"/>
    <cellStyle name="Normal 11 2 4 2 5" xfId="2865" xr:uid="{57989D3F-9A1C-4C08-8DFC-25C08D0D901D}"/>
    <cellStyle name="Normal 11 2 4 2 6" xfId="2866" xr:uid="{E2403388-AD40-4AB8-AAFC-4E35521B0362}"/>
    <cellStyle name="Normal 11 2 4 3" xfId="2867" xr:uid="{B09DFDE2-A9AF-433D-B552-98EE63AFC053}"/>
    <cellStyle name="Normal 11 2 4 3 2" xfId="2868" xr:uid="{3E782791-3581-4B12-8ED4-928D47253FD5}"/>
    <cellStyle name="Normal 11 2 4 3 2 2" xfId="2869" xr:uid="{DB2A79FE-ACD8-4D35-9725-2AECE36C9990}"/>
    <cellStyle name="Normal 11 2 4 3 3" xfId="2870" xr:uid="{A27658F5-61BE-4F1F-8C77-CFE20D039879}"/>
    <cellStyle name="Normal 11 2 4 3 3 2" xfId="2871" xr:uid="{7D8C292A-ABB1-406A-9851-B4BDFFF768F1}"/>
    <cellStyle name="Normal 11 2 4 3 4" xfId="2872" xr:uid="{F146DC6B-3048-48B7-9672-5BA96B9DC97A}"/>
    <cellStyle name="Normal 11 2 4 4" xfId="2873" xr:uid="{9BF50C68-8FDA-4780-9A35-DDC9CAC9903A}"/>
    <cellStyle name="Normal 11 2 4 4 2" xfId="2874" xr:uid="{C263E03B-7B79-4A10-A611-D3DDEA210005}"/>
    <cellStyle name="Normal 11 2 4 4 2 2" xfId="2875" xr:uid="{E4221B68-EC01-467D-8A01-0D463B76BE72}"/>
    <cellStyle name="Normal 11 2 4 4 3" xfId="2876" xr:uid="{E5C2581D-1A2D-425D-AEFF-255FDA557F01}"/>
    <cellStyle name="Normal 11 2 4 4 3 2" xfId="2877" xr:uid="{49A4AC67-3ECC-4336-B13D-AA97AFCC6CE9}"/>
    <cellStyle name="Normal 11 2 4 4 4" xfId="2878" xr:uid="{B40F2C2E-BFFB-4630-97C7-8C687EFD614D}"/>
    <cellStyle name="Normal 11 2 4 5" xfId="2879" xr:uid="{BD3ED389-96AC-4E50-B3C0-2DED9D2D1981}"/>
    <cellStyle name="Normal 11 2 4 5 2" xfId="2880" xr:uid="{780F95AE-7BFC-4668-8053-8CC718696EA5}"/>
    <cellStyle name="Normal 11 2 4 6" xfId="2881" xr:uid="{F8802680-1FD9-4644-9DEA-6BAEF2A03B85}"/>
    <cellStyle name="Normal 11 2 4 6 2" xfId="2882" xr:uid="{832A53A0-F751-4AAF-9AF2-6C132C078745}"/>
    <cellStyle name="Normal 11 2 4 7" xfId="2883" xr:uid="{57560B1C-27C9-4A06-8233-528995FAC532}"/>
    <cellStyle name="Normal 11 2 4 7 2" xfId="2884" xr:uid="{0382A0B7-5906-43FE-8804-75BF2859D135}"/>
    <cellStyle name="Normal 11 2 4 8" xfId="2885" xr:uid="{07408634-410D-4283-8A17-2995BAECE995}"/>
    <cellStyle name="Normal 11 2 4 9" xfId="2886" xr:uid="{8D31B777-1605-410E-8F12-40B2812C072C}"/>
    <cellStyle name="Normal 11 2 4_NOI Ok" xfId="2887" xr:uid="{9816D04D-399A-45DE-8255-7F7E006A7973}"/>
    <cellStyle name="Normal 11 2 5" xfId="2888" xr:uid="{9800AC83-64C8-4509-92ED-5836E78A2326}"/>
    <cellStyle name="Normal 11 2 5 2" xfId="2889" xr:uid="{652DE0F6-38A9-425E-A01A-570E9AA87898}"/>
    <cellStyle name="Normal 11 2 5 2 2" xfId="2890" xr:uid="{768273F5-746B-46DC-A958-B6FF5E0FB662}"/>
    <cellStyle name="Normal 11 2 5 3" xfId="2891" xr:uid="{5D5F871D-71F9-49BA-9FBA-1EBC59BE1650}"/>
    <cellStyle name="Normal 11 2 5 3 2" xfId="2892" xr:uid="{19E1E6BB-E234-4F24-9CFF-99263CAEA72F}"/>
    <cellStyle name="Normal 11 2 5 4" xfId="2893" xr:uid="{72BB1A27-6F58-4F5B-8CC0-185CE61A5E89}"/>
    <cellStyle name="Normal 11 2 5 5" xfId="2894" xr:uid="{7166B9F9-B27D-4D46-8270-F6BEAB82DB4B}"/>
    <cellStyle name="Normal 11 2 5 6" xfId="2895" xr:uid="{8D10FDA3-09CF-48C3-8856-04500429DAC9}"/>
    <cellStyle name="Normal 11 2 6" xfId="2896" xr:uid="{41743195-6A68-4339-800C-85ED63BBDFB3}"/>
    <cellStyle name="Normal 11 2 6 2" xfId="2897" xr:uid="{EAF2F57B-DAA8-42D8-AD51-61268FA937B2}"/>
    <cellStyle name="Normal 11 2 6 2 2" xfId="2898" xr:uid="{B2B4DEA5-06E5-417D-B9E9-4852CE0EF1F0}"/>
    <cellStyle name="Normal 11 2 6 3" xfId="2899" xr:uid="{40315E99-E2D9-4D44-B932-852C8BC7387C}"/>
    <cellStyle name="Normal 11 2 6 3 2" xfId="2900" xr:uid="{4F595725-24E4-4442-AB6C-7038EB48FE8D}"/>
    <cellStyle name="Normal 11 2 6 4" xfId="2901" xr:uid="{8A8EEE1E-6B26-47A5-BAD8-BBF719DB1288}"/>
    <cellStyle name="Normal 11 2 7" xfId="2902" xr:uid="{4F765A47-BA21-4786-A2AC-88EED63B595B}"/>
    <cellStyle name="Normal 11 2 7 2" xfId="2903" xr:uid="{B6701D3E-8871-46B7-B476-843A263E519A}"/>
    <cellStyle name="Normal 11 2 7 2 2" xfId="2904" xr:uid="{D2FC1141-1A78-4254-AD35-DD648461D64B}"/>
    <cellStyle name="Normal 11 2 7 3" xfId="2905" xr:uid="{0C5750BE-9615-4DA3-92F2-6F9DD722497E}"/>
    <cellStyle name="Normal 11 2 7 3 2" xfId="2906" xr:uid="{C6354A97-5DCD-4395-A1F8-DD235B3A09E3}"/>
    <cellStyle name="Normal 11 2 7 4" xfId="2907" xr:uid="{DAA78755-D893-4257-96A4-F61235427686}"/>
    <cellStyle name="Normal 11 2 8" xfId="2908" xr:uid="{D262CCF6-9774-4D5D-9F1E-42D2D97BC3BF}"/>
    <cellStyle name="Normal 11 2 8 2" xfId="2909" xr:uid="{A661BA55-1D4B-470E-BECA-DA4B54DE8E27}"/>
    <cellStyle name="Normal 11 2 9" xfId="2910" xr:uid="{C49BCBAF-6FC4-4229-BB75-4ACD61F9E8AB}"/>
    <cellStyle name="Normal 11 2 9 2" xfId="2911" xr:uid="{1B3DCF03-0B9E-481A-A47B-B89D1DCF0447}"/>
    <cellStyle name="Normal 11 2_NOI Ok" xfId="2912" xr:uid="{6C23E602-98C6-4F2F-8D00-308074D63816}"/>
    <cellStyle name="Normal 11 3" xfId="2913" xr:uid="{30D28E79-2AA7-4D75-8F0F-5D5DAFCA0EE2}"/>
    <cellStyle name="Normal 11 3 10" xfId="2914" xr:uid="{A2ADAEF4-1979-4ED2-AFC2-5EBC09FB0CFB}"/>
    <cellStyle name="Normal 11 3 10 2" xfId="2915" xr:uid="{297C6D7C-716D-42D6-A088-DCDF1E36D83A}"/>
    <cellStyle name="Normal 11 3 11" xfId="2916" xr:uid="{20A7D47C-6C8F-4165-A765-F16B34347912}"/>
    <cellStyle name="Normal 11 3 12" xfId="2917" xr:uid="{383DFA18-405C-4C8F-BBD6-97A9BDB935E8}"/>
    <cellStyle name="Normal 11 3 13" xfId="17549" xr:uid="{383B11F3-82BA-48C2-9775-90384716AFA6}"/>
    <cellStyle name="Normal 11 3 2" xfId="2918" xr:uid="{34572FCE-85C3-4FA8-AD15-713AED890B96}"/>
    <cellStyle name="Normal 11 3 2 2" xfId="2919" xr:uid="{E3EF8A89-F705-4FB1-B828-312DEA3F9800}"/>
    <cellStyle name="Normal 11 3 2 2 2" xfId="2920" xr:uid="{9A16CE66-DB0F-4252-9DE4-B6EB318EE21F}"/>
    <cellStyle name="Normal 11 3 2 2 2 2" xfId="2921" xr:uid="{6130CABD-5966-4C32-9DD0-000AE46CB82E}"/>
    <cellStyle name="Normal 11 3 2 2 3" xfId="2922" xr:uid="{8D719FBF-26D0-44EF-9BF9-C7E707BBAE76}"/>
    <cellStyle name="Normal 11 3 2 2 3 2" xfId="2923" xr:uid="{7E717E2D-CD86-4E85-AD75-D98CFDE6E6FB}"/>
    <cellStyle name="Normal 11 3 2 2 4" xfId="2924" xr:uid="{697E9572-57D0-41B7-86A7-48A6278F009F}"/>
    <cellStyle name="Normal 11 3 2 2 5" xfId="2925" xr:uid="{C9BB7687-6CA9-4DFE-8E4D-C055D75C5839}"/>
    <cellStyle name="Normal 11 3 2 2 6" xfId="2926" xr:uid="{68F8D775-7249-4C40-8FE8-9EE3FEE975F3}"/>
    <cellStyle name="Normal 11 3 2 3" xfId="2927" xr:uid="{DA0C8144-903A-469A-B416-5906048AAE80}"/>
    <cellStyle name="Normal 11 3 2 3 2" xfId="2928" xr:uid="{225829DE-F319-464C-8C70-4E459DB7CC8D}"/>
    <cellStyle name="Normal 11 3 2 3 2 2" xfId="2929" xr:uid="{7D1A1B1E-5D41-4B02-8138-6A048369B2BA}"/>
    <cellStyle name="Normal 11 3 2 3 3" xfId="2930" xr:uid="{F074FA1F-E9B1-4C7B-923A-BBCB0EA0A3A9}"/>
    <cellStyle name="Normal 11 3 2 3 3 2" xfId="2931" xr:uid="{9F3719DF-48FD-45A8-9D08-772DE278CC52}"/>
    <cellStyle name="Normal 11 3 2 3 4" xfId="2932" xr:uid="{6E484DFD-CAD0-42FF-B208-E94F4CD03F8A}"/>
    <cellStyle name="Normal 11 3 2 4" xfId="2933" xr:uid="{A791728D-EBEC-416D-82EC-5C0010EC36C3}"/>
    <cellStyle name="Normal 11 3 2 4 2" xfId="2934" xr:uid="{15E28864-06C9-4566-82C9-BB4167DAC856}"/>
    <cellStyle name="Normal 11 3 2 4 2 2" xfId="2935" xr:uid="{31F1F093-AA33-4554-9A34-37BC5A1F25C3}"/>
    <cellStyle name="Normal 11 3 2 4 3" xfId="2936" xr:uid="{688CC03D-E627-4426-A6B3-B1F4BD9D75D5}"/>
    <cellStyle name="Normal 11 3 2 4 3 2" xfId="2937" xr:uid="{1565AAF7-D61E-4E79-9B9F-353B20B8A08E}"/>
    <cellStyle name="Normal 11 3 2 4 4" xfId="2938" xr:uid="{4556A70C-CC4D-40FE-9DAF-BCD3B72991AB}"/>
    <cellStyle name="Normal 11 3 2 5" xfId="2939" xr:uid="{5B017778-E516-4B9D-8E4E-8CA010A2E206}"/>
    <cellStyle name="Normal 11 3 2 5 2" xfId="2940" xr:uid="{E1FBD255-9E6B-42E5-9E0B-A997600D8643}"/>
    <cellStyle name="Normal 11 3 2 6" xfId="2941" xr:uid="{FA89D9FB-1B01-4C6D-99A5-1A772672C3EA}"/>
    <cellStyle name="Normal 11 3 2 6 2" xfId="2942" xr:uid="{C9B55352-17BD-4604-91B1-022210A2334B}"/>
    <cellStyle name="Normal 11 3 2 7" xfId="2943" xr:uid="{8184D118-413D-4C21-A1A1-C8CF48291F69}"/>
    <cellStyle name="Normal 11 3 2 7 2" xfId="2944" xr:uid="{DB52210E-BF1A-43E6-8FFC-F727E4F5039C}"/>
    <cellStyle name="Normal 11 3 2 8" xfId="2945" xr:uid="{9F5406EE-47B6-42B2-B276-1FE8E7E60285}"/>
    <cellStyle name="Normal 11 3 2 9" xfId="2946" xr:uid="{FB99C6F8-F915-4214-8408-AE05B4E888D0}"/>
    <cellStyle name="Normal 11 3 2_NOI Ok" xfId="2947" xr:uid="{BDE87421-E372-4DEB-A251-7B2F36FE0660}"/>
    <cellStyle name="Normal 11 3 3" xfId="2948" xr:uid="{CB909A80-A655-4C77-A80D-F3FF7D3CAB45}"/>
    <cellStyle name="Normal 11 3 3 2" xfId="2949" xr:uid="{644656F7-D948-4373-B13C-1EC4F6337BA8}"/>
    <cellStyle name="Normal 11 3 3 2 2" xfId="2950" xr:uid="{CB83D501-4B3B-43B4-B737-09151EC7321E}"/>
    <cellStyle name="Normal 11 3 3 2 2 2" xfId="2951" xr:uid="{85DF76A6-3F91-46DB-971C-8851EE2BF8F1}"/>
    <cellStyle name="Normal 11 3 3 2 3" xfId="2952" xr:uid="{65B42EDE-071F-4C5F-AED6-50E63E7569BB}"/>
    <cellStyle name="Normal 11 3 3 2 3 2" xfId="2953" xr:uid="{7E94F048-0F1C-4C10-BA61-6E66EE2230C5}"/>
    <cellStyle name="Normal 11 3 3 2 4" xfId="2954" xr:uid="{D322D54A-254C-4093-87AB-3D4F21707EF5}"/>
    <cellStyle name="Normal 11 3 3 2 5" xfId="2955" xr:uid="{E8FBC181-03C4-4FAB-9421-0D80189A1F74}"/>
    <cellStyle name="Normal 11 3 3 2 6" xfId="2956" xr:uid="{B48AF7BC-9CEC-4C18-B399-013D6A3B0D37}"/>
    <cellStyle name="Normal 11 3 3 3" xfId="2957" xr:uid="{FCDB2ABE-94F9-46F8-A6A4-1889198BD742}"/>
    <cellStyle name="Normal 11 3 3 3 2" xfId="2958" xr:uid="{9035C8DD-F290-4493-86D7-CFC26C3B4A16}"/>
    <cellStyle name="Normal 11 3 3 3 2 2" xfId="2959" xr:uid="{A8B1071C-8893-41F3-96F6-6399265D7D06}"/>
    <cellStyle name="Normal 11 3 3 3 3" xfId="2960" xr:uid="{265375E9-6E83-49FE-ABC4-41692D3099BA}"/>
    <cellStyle name="Normal 11 3 3 3 3 2" xfId="2961" xr:uid="{3C3BA9C7-0484-4A72-B4DA-2317E9C88278}"/>
    <cellStyle name="Normal 11 3 3 3 4" xfId="2962" xr:uid="{62EF72F4-9718-4EAF-B87A-F041B386A3F6}"/>
    <cellStyle name="Normal 11 3 3 4" xfId="2963" xr:uid="{E4132EF7-F771-4F34-BACF-F5AB4EF47E62}"/>
    <cellStyle name="Normal 11 3 3 4 2" xfId="2964" xr:uid="{CEBD59F8-F6EB-4932-BF09-51728FCB4399}"/>
    <cellStyle name="Normal 11 3 3 4 2 2" xfId="2965" xr:uid="{EDE5289F-15B7-4339-B57F-3D1627810A9A}"/>
    <cellStyle name="Normal 11 3 3 4 3" xfId="2966" xr:uid="{52907824-6B5F-4A14-9665-2C3B8BE187CE}"/>
    <cellStyle name="Normal 11 3 3 4 3 2" xfId="2967" xr:uid="{DD6C71DB-EC26-4CD9-A0A7-0A2CE8C37991}"/>
    <cellStyle name="Normal 11 3 3 4 4" xfId="2968" xr:uid="{3F93EDF5-114A-4A7A-963A-59806579ABAB}"/>
    <cellStyle name="Normal 11 3 3 5" xfId="2969" xr:uid="{38DA446B-2022-4CBD-A508-79E43E78DAE5}"/>
    <cellStyle name="Normal 11 3 3 5 2" xfId="2970" xr:uid="{4010ADA0-B5CE-4B90-AC01-8CD40B25E2A9}"/>
    <cellStyle name="Normal 11 3 3 6" xfId="2971" xr:uid="{9397DC05-7625-45E0-A4B3-FB29202083C5}"/>
    <cellStyle name="Normal 11 3 3 6 2" xfId="2972" xr:uid="{0FF2E35C-1E16-4310-B12B-1794E3784440}"/>
    <cellStyle name="Normal 11 3 3 7" xfId="2973" xr:uid="{49BE815E-0750-40FA-8150-27E911AB767B}"/>
    <cellStyle name="Normal 11 3 3 7 2" xfId="2974" xr:uid="{31B66E21-62E6-49E3-9743-72A16605A0FB}"/>
    <cellStyle name="Normal 11 3 3 8" xfId="2975" xr:uid="{15D7E232-A0CC-443F-A1EE-F591216B3297}"/>
    <cellStyle name="Normal 11 3 3 9" xfId="2976" xr:uid="{9F90AA7E-89A3-4EF6-B2D6-37405B04C5D0}"/>
    <cellStyle name="Normal 11 3 3_NOI Ok" xfId="2977" xr:uid="{3F486CCE-38B9-4D35-A6D3-9816105B3CD6}"/>
    <cellStyle name="Normal 11 3 4" xfId="2978" xr:uid="{8C59A606-914C-429C-A41F-D289A2BDC642}"/>
    <cellStyle name="Normal 11 3 4 2" xfId="2979" xr:uid="{B12827D4-1AEB-48DF-BEF6-31265DD11FC4}"/>
    <cellStyle name="Normal 11 3 4 2 2" xfId="2980" xr:uid="{6E4F4A48-D1E7-42DB-B024-42A72A2F8396}"/>
    <cellStyle name="Normal 11 3 4 2 2 2" xfId="2981" xr:uid="{D3C26EF7-7FDD-47CD-81FF-B4595663F2B8}"/>
    <cellStyle name="Normal 11 3 4 2 3" xfId="2982" xr:uid="{D98A9076-A623-407E-AA64-CB6E8AEEDEE2}"/>
    <cellStyle name="Normal 11 3 4 2 3 2" xfId="2983" xr:uid="{1E36F73D-588D-4AAE-A278-2E09AB3DD6AB}"/>
    <cellStyle name="Normal 11 3 4 2 4" xfId="2984" xr:uid="{3BFA5920-3B20-4A95-ACFE-1454A4735400}"/>
    <cellStyle name="Normal 11 3 4 2 5" xfId="2985" xr:uid="{D2547FC8-E6D6-4109-A3E8-1908505D81A5}"/>
    <cellStyle name="Normal 11 3 4 2 6" xfId="2986" xr:uid="{5E46BAC7-8583-42F3-9EDD-6EDF6C469762}"/>
    <cellStyle name="Normal 11 3 4 3" xfId="2987" xr:uid="{83439471-9889-438E-85D2-9D211DFC24BE}"/>
    <cellStyle name="Normal 11 3 4 3 2" xfId="2988" xr:uid="{1C50457A-05DD-4717-A3FA-2D8AA1B8CE4A}"/>
    <cellStyle name="Normal 11 3 4 3 2 2" xfId="2989" xr:uid="{C0C27CA2-F78F-4B81-9EF1-9A2CBFD1C61F}"/>
    <cellStyle name="Normal 11 3 4 3 3" xfId="2990" xr:uid="{507C6325-AAAD-4D38-9D2A-BFB4BD3E402A}"/>
    <cellStyle name="Normal 11 3 4 3 3 2" xfId="2991" xr:uid="{EEF6B291-3A00-4C7A-9B40-792F50739F54}"/>
    <cellStyle name="Normal 11 3 4 3 4" xfId="2992" xr:uid="{200EC161-65CB-42D2-A809-EDE459683722}"/>
    <cellStyle name="Normal 11 3 4 4" xfId="2993" xr:uid="{60A16A35-C287-4F4F-9EED-A36CF3470F9B}"/>
    <cellStyle name="Normal 11 3 4 4 2" xfId="2994" xr:uid="{703042AD-9404-450D-BC05-6579D9902044}"/>
    <cellStyle name="Normal 11 3 4 4 2 2" xfId="2995" xr:uid="{EF14A1C5-4AFC-44C1-A29D-5B7D346C8271}"/>
    <cellStyle name="Normal 11 3 4 4 3" xfId="2996" xr:uid="{C63F75D2-84CF-4809-AD96-AC40A9B5AA35}"/>
    <cellStyle name="Normal 11 3 4 4 3 2" xfId="2997" xr:uid="{5E4A7932-CEA3-4A41-BBE7-144239EAC00A}"/>
    <cellStyle name="Normal 11 3 4 4 4" xfId="2998" xr:uid="{E5B5A25E-A6FA-4717-B7A6-FE2D170AECCE}"/>
    <cellStyle name="Normal 11 3 4 5" xfId="2999" xr:uid="{5ECC3146-A59E-4DCC-8002-DD306DD8D1B0}"/>
    <cellStyle name="Normal 11 3 4 5 2" xfId="3000" xr:uid="{4AA3804B-3113-4539-BE27-9D151228EB7F}"/>
    <cellStyle name="Normal 11 3 4 6" xfId="3001" xr:uid="{8F4EED44-FA50-4733-867C-2D933FF8EF1D}"/>
    <cellStyle name="Normal 11 3 4 6 2" xfId="3002" xr:uid="{07FF3995-97C8-4EA2-8A52-FF54471F24F4}"/>
    <cellStyle name="Normal 11 3 4 7" xfId="3003" xr:uid="{F6F4B97F-A6F3-46AD-A950-2015DC191054}"/>
    <cellStyle name="Normal 11 3 4 7 2" xfId="3004" xr:uid="{34E0EE9F-2A00-49DB-9B29-BDA001ECAAB3}"/>
    <cellStyle name="Normal 11 3 4 8" xfId="3005" xr:uid="{DCD7A78E-334E-4EB3-873A-17E79A73F648}"/>
    <cellStyle name="Normal 11 3 4 9" xfId="3006" xr:uid="{0D9CC439-4CAF-4B7D-8260-32C4443D601A}"/>
    <cellStyle name="Normal 11 3 4_NOI Ok" xfId="3007" xr:uid="{8DC89238-4642-49F7-9DC6-922A628BE0DF}"/>
    <cellStyle name="Normal 11 3 5" xfId="3008" xr:uid="{8990C00B-B3E6-4568-97AB-42A2D262C2CB}"/>
    <cellStyle name="Normal 11 3 5 2" xfId="3009" xr:uid="{3C8512E7-5D4B-4490-AFD8-666B701EC0C4}"/>
    <cellStyle name="Normal 11 3 5 2 2" xfId="3010" xr:uid="{190B571B-B2F9-4FF0-8ABD-443AD990C31E}"/>
    <cellStyle name="Normal 11 3 5 3" xfId="3011" xr:uid="{795C5CE2-7905-4B63-8F9B-C2426D093B1A}"/>
    <cellStyle name="Normal 11 3 5 3 2" xfId="3012" xr:uid="{1DA71B52-3EF4-4291-9C41-8BCDC6F5A1EB}"/>
    <cellStyle name="Normal 11 3 5 4" xfId="3013" xr:uid="{0E957866-B7B3-449A-833B-9811A3F3DB2B}"/>
    <cellStyle name="Normal 11 3 5 5" xfId="3014" xr:uid="{A3D9EF4C-6634-4223-BE32-C9524798FC85}"/>
    <cellStyle name="Normal 11 3 5 6" xfId="3015" xr:uid="{A9EF72AC-9D29-447A-9C3C-7044E3571C1D}"/>
    <cellStyle name="Normal 11 3 6" xfId="3016" xr:uid="{027EA5D3-A8BC-4BFC-99D7-947A9ECF8AEA}"/>
    <cellStyle name="Normal 11 3 6 2" xfId="3017" xr:uid="{051DB87B-67F8-40B6-B9FC-8A9120A08F1B}"/>
    <cellStyle name="Normal 11 3 6 2 2" xfId="3018" xr:uid="{36AB8784-F544-4D8B-8F2A-01B15E98DED5}"/>
    <cellStyle name="Normal 11 3 6 3" xfId="3019" xr:uid="{35681C59-78F9-499F-84AD-089C47DB8096}"/>
    <cellStyle name="Normal 11 3 6 3 2" xfId="3020" xr:uid="{2A0CDF4D-1D93-4C38-B6B8-6E42A983BD83}"/>
    <cellStyle name="Normal 11 3 6 4" xfId="3021" xr:uid="{1A24726B-4C29-4C04-95DB-0EDB221C3EC7}"/>
    <cellStyle name="Normal 11 3 7" xfId="3022" xr:uid="{62FBF2D8-B1C2-48FD-BC09-C0D71A4ECABF}"/>
    <cellStyle name="Normal 11 3 7 2" xfId="3023" xr:uid="{CC5D7410-294A-4AD4-BC11-9F1F083FA484}"/>
    <cellStyle name="Normal 11 3 7 2 2" xfId="3024" xr:uid="{0CE2FE94-4D13-4CC9-92FB-C47CDB17ACF4}"/>
    <cellStyle name="Normal 11 3 7 3" xfId="3025" xr:uid="{B7DBB5E7-9B9D-4850-B692-F57C9C8D70CA}"/>
    <cellStyle name="Normal 11 3 7 3 2" xfId="3026" xr:uid="{752615E5-A0D1-4990-BE85-C344EE35F654}"/>
    <cellStyle name="Normal 11 3 7 4" xfId="3027" xr:uid="{A95BF348-3468-4425-B9A6-C3F8B914FC36}"/>
    <cellStyle name="Normal 11 3 8" xfId="3028" xr:uid="{FCEA3A43-1F25-4517-9D53-B9EF925DC192}"/>
    <cellStyle name="Normal 11 3 8 2" xfId="3029" xr:uid="{E3555543-62CE-4004-80EF-B240524E9E62}"/>
    <cellStyle name="Normal 11 3 9" xfId="3030" xr:uid="{F6065C9D-4B56-47CB-9ACB-E9E4BBEB450D}"/>
    <cellStyle name="Normal 11 3 9 2" xfId="3031" xr:uid="{E6219CB0-2DB9-4CE3-B342-29779DFFE9EF}"/>
    <cellStyle name="Normal 11 3_NOI Ok" xfId="3032" xr:uid="{506C6BA3-8321-4E91-99FD-B0DCC85168E9}"/>
    <cellStyle name="Normal 11 4" xfId="543" xr:uid="{7979D5F8-8D22-4EFF-AE1F-4C481D1A804C}"/>
    <cellStyle name="Normal 11 4 2" xfId="578" xr:uid="{620A9FB4-B87F-46C2-8680-5DB1C294CB07}"/>
    <cellStyle name="Normal 11 5" xfId="3033" xr:uid="{91E21DC9-C184-4A95-A78D-0CAE339A6E7C}"/>
    <cellStyle name="Normal 11 5 2" xfId="3034" xr:uid="{6C301F94-B1FB-47FF-B1A4-2BA70FE67475}"/>
    <cellStyle name="Normal 11 5 2 2" xfId="3035" xr:uid="{99657802-F086-470B-8AC6-D2E916173EBF}"/>
    <cellStyle name="Normal 11 5 3" xfId="3036" xr:uid="{E3E2E003-71E0-478B-9D4C-883386D8BDA6}"/>
    <cellStyle name="Normal 11 5 3 2" xfId="3037" xr:uid="{3C5488A3-E222-4907-BED3-A1103340E6AC}"/>
    <cellStyle name="Normal 11 5 4" xfId="3038" xr:uid="{52E68E66-7C5A-4797-806D-C580D49F5B09}"/>
    <cellStyle name="Normal 11 6" xfId="3039" xr:uid="{12873664-2E9C-4F80-B1F0-2BD5EB63A1B9}"/>
    <cellStyle name="Normal 11 6 2" xfId="3040" xr:uid="{7485F35C-F36D-4C36-8707-B404F8AFF6CA}"/>
    <cellStyle name="Normal 11 6 2 2" xfId="3041" xr:uid="{D98910D4-F7F1-404D-9E5C-C6C18730D893}"/>
    <cellStyle name="Normal 11 6 3" xfId="3042" xr:uid="{11674FEA-19D5-4A70-A56E-DADECD02F0D6}"/>
    <cellStyle name="Normal 11 6 3 2" xfId="3043" xr:uid="{BE0307F0-8265-4C7F-A118-AE76FC91DDD9}"/>
    <cellStyle name="Normal 11 6 4" xfId="3044" xr:uid="{FFC3B976-FFB5-4942-9B90-5C541776411A}"/>
    <cellStyle name="Normal 11 7" xfId="3045" xr:uid="{D414A90F-40BE-42D6-B712-A73E00F93042}"/>
    <cellStyle name="Normal 11 7 2" xfId="3046" xr:uid="{AA713F53-C106-40C1-B4C9-CB979AD3862F}"/>
    <cellStyle name="Normal 11 8" xfId="3047" xr:uid="{54CD67E6-9C53-46BD-B5BE-D47936D36A64}"/>
    <cellStyle name="Normal 11 8 2" xfId="3048" xr:uid="{D3E325D7-E810-414B-A395-15EC3B00BEFB}"/>
    <cellStyle name="Normal 11 9" xfId="3049" xr:uid="{B9C04816-EEE9-49CA-8E2B-F04C1A700492}"/>
    <cellStyle name="Normal 11_NOI Ok" xfId="3050" xr:uid="{0529E170-54DA-4D56-BB9A-4355777863FD}"/>
    <cellStyle name="Normal 110" xfId="565" xr:uid="{D4E0F706-58DF-4F73-BD55-2E9B062F9828}"/>
    <cellStyle name="Normal 111" xfId="10428" xr:uid="{8AB7712E-C2C9-4FF7-B501-EBF8C5165DD8}"/>
    <cellStyle name="Normal 12" xfId="172" xr:uid="{6D215B65-52DE-4B97-BC55-E47CD3932EE4}"/>
    <cellStyle name="Normal 12 10" xfId="3052" xr:uid="{E7D4D8D6-6FDA-4902-A058-FD63A3EE9747}"/>
    <cellStyle name="Normal 12 10 10" xfId="3053" xr:uid="{CF206A6A-88A7-4AC8-94EC-A3547653C7FE}"/>
    <cellStyle name="Normal 12 10 10 2" xfId="3054" xr:uid="{C70DE384-AD0E-4132-909B-CC08577E5E0E}"/>
    <cellStyle name="Normal 12 10 11" xfId="3055" xr:uid="{BABAE108-05F3-45CD-B994-758F36B32BA5}"/>
    <cellStyle name="Normal 12 10 12" xfId="3056" xr:uid="{E513D3B1-E514-409C-BBF3-C394D783BC89}"/>
    <cellStyle name="Normal 12 10 2" xfId="3057" xr:uid="{62FD6DFC-D5AE-414E-ACB3-A07FC34358C9}"/>
    <cellStyle name="Normal 12 10 2 2" xfId="3058" xr:uid="{B4711724-9163-415E-970A-14F45AD50391}"/>
    <cellStyle name="Normal 12 10 2 2 2" xfId="3059" xr:uid="{C6EA16FD-B910-4D8C-B5C9-DE71C5AF1197}"/>
    <cellStyle name="Normal 12 10 2 2 2 2" xfId="3060" xr:uid="{B210BD45-26BE-49D7-B093-92A7A146A9F7}"/>
    <cellStyle name="Normal 12 10 2 2 3" xfId="3061" xr:uid="{56B4BBB5-60A3-4732-86C0-8242F5F9AD70}"/>
    <cellStyle name="Normal 12 10 2 2 3 2" xfId="3062" xr:uid="{16A95058-BCA8-4F14-B890-63354657B1CF}"/>
    <cellStyle name="Normal 12 10 2 2 4" xfId="3063" xr:uid="{451E5E24-5531-411F-9A4F-E7897009D8B0}"/>
    <cellStyle name="Normal 12 10 2 2 5" xfId="3064" xr:uid="{642B9CA8-6015-4C6A-A9F9-5B78988CA9AC}"/>
    <cellStyle name="Normal 12 10 2 2 6" xfId="3065" xr:uid="{74251F96-4A37-4BD8-9079-11C88113B4A4}"/>
    <cellStyle name="Normal 12 10 2 3" xfId="3066" xr:uid="{4635B88A-1A84-4DF0-870D-CE33CE2EAE51}"/>
    <cellStyle name="Normal 12 10 2 3 2" xfId="3067" xr:uid="{839FA59C-BBFD-4EC6-A372-30DDB12A5F5A}"/>
    <cellStyle name="Normal 12 10 2 3 2 2" xfId="3068" xr:uid="{12EFCCE3-942B-43F8-8351-D92CAFADE90C}"/>
    <cellStyle name="Normal 12 10 2 3 3" xfId="3069" xr:uid="{AD3DDADA-E28D-4B2A-A194-03AD3F6754CB}"/>
    <cellStyle name="Normal 12 10 2 3 3 2" xfId="3070" xr:uid="{AE188EBA-38DA-4CEE-A35E-19FFBBE4C5CE}"/>
    <cellStyle name="Normal 12 10 2 3 4" xfId="3071" xr:uid="{31EC3BC0-5FE1-4162-8A93-65ADCA206670}"/>
    <cellStyle name="Normal 12 10 2 4" xfId="3072" xr:uid="{480FE76A-CDAF-4A0B-BDFB-5F37C13A777D}"/>
    <cellStyle name="Normal 12 10 2 4 2" xfId="3073" xr:uid="{7F1C4517-9876-4804-A356-9A77733FD53C}"/>
    <cellStyle name="Normal 12 10 2 4 2 2" xfId="3074" xr:uid="{001D738A-9F9D-4D59-8396-BFF1079F1394}"/>
    <cellStyle name="Normal 12 10 2 4 3" xfId="3075" xr:uid="{2A2D60AB-5B4E-4A3D-9BE2-322A32DB9E81}"/>
    <cellStyle name="Normal 12 10 2 4 3 2" xfId="3076" xr:uid="{05BB6FCF-CF78-4B61-A903-6B9013BFF949}"/>
    <cellStyle name="Normal 12 10 2 4 4" xfId="3077" xr:uid="{D526DFC8-3738-4ED1-A195-172A07A33D8B}"/>
    <cellStyle name="Normal 12 10 2 5" xfId="3078" xr:uid="{B243456E-AD50-41C5-BC42-7CCCEC2B1F63}"/>
    <cellStyle name="Normal 12 10 2 5 2" xfId="3079" xr:uid="{67320EF5-4620-48D5-B5C1-CBFD4638DC89}"/>
    <cellStyle name="Normal 12 10 2 6" xfId="3080" xr:uid="{ED34F48A-77B9-49EC-8951-7DAC10043B23}"/>
    <cellStyle name="Normal 12 10 2 6 2" xfId="3081" xr:uid="{874B9BAD-3C48-484D-95B6-1A21D6A49BB5}"/>
    <cellStyle name="Normal 12 10 2 7" xfId="3082" xr:uid="{871594BE-58D8-42F3-A116-6FBC715FDDBE}"/>
    <cellStyle name="Normal 12 10 2 7 2" xfId="3083" xr:uid="{6D9A09EF-E645-4163-A7FA-FBC7BBDAF92C}"/>
    <cellStyle name="Normal 12 10 2 8" xfId="3084" xr:uid="{70689CAC-B933-4E0A-9379-EDEE9B622B48}"/>
    <cellStyle name="Normal 12 10 2 9" xfId="3085" xr:uid="{0704AE35-63BE-4C1D-9BD9-C93C88EF755A}"/>
    <cellStyle name="Normal 12 10 2_NOI Ok" xfId="3086" xr:uid="{5E686416-4DFC-4320-A283-AE650C8BFE28}"/>
    <cellStyle name="Normal 12 10 3" xfId="3087" xr:uid="{F9AB1311-6F51-458D-ACDB-A3261943CD3A}"/>
    <cellStyle name="Normal 12 10 3 2" xfId="3088" xr:uid="{EC2AA757-AEBC-46A6-814C-A393492DDB43}"/>
    <cellStyle name="Normal 12 10 3 2 2" xfId="3089" xr:uid="{07DEBCF1-30E4-4103-A563-49259295D41B}"/>
    <cellStyle name="Normal 12 10 3 2 2 2" xfId="3090" xr:uid="{76373E24-DCC2-4860-8CD1-7941582CF4B4}"/>
    <cellStyle name="Normal 12 10 3 2 3" xfId="3091" xr:uid="{7DF7B177-9836-4E4B-BC4B-1252EDFD3CD4}"/>
    <cellStyle name="Normal 12 10 3 2 3 2" xfId="3092" xr:uid="{E6E30984-3EEC-4CBE-8CDD-91530F02C3D3}"/>
    <cellStyle name="Normal 12 10 3 2 4" xfId="3093" xr:uid="{C157271F-D846-4806-95F8-26ADF3C68FA6}"/>
    <cellStyle name="Normal 12 10 3 2 5" xfId="3094" xr:uid="{18251989-C0CC-418D-B471-84ACCE598E86}"/>
    <cellStyle name="Normal 12 10 3 2 6" xfId="3095" xr:uid="{7714AE72-52EF-4BAE-B94A-2F8B058F5E67}"/>
    <cellStyle name="Normal 12 10 3 3" xfId="3096" xr:uid="{D96033CD-9709-4D8A-93F6-379A1097BD81}"/>
    <cellStyle name="Normal 12 10 3 3 2" xfId="3097" xr:uid="{5EBF4E81-7ABB-4870-8500-D623F683E1D7}"/>
    <cellStyle name="Normal 12 10 3 3 2 2" xfId="3098" xr:uid="{A7BC0BA1-8F2E-407C-A488-C103D79F0D26}"/>
    <cellStyle name="Normal 12 10 3 3 3" xfId="3099" xr:uid="{328269FF-AC08-4842-A9C7-1D3C148CF7BD}"/>
    <cellStyle name="Normal 12 10 3 3 3 2" xfId="3100" xr:uid="{195231AD-52FC-4B68-B169-ED207DB88523}"/>
    <cellStyle name="Normal 12 10 3 3 4" xfId="3101" xr:uid="{12936307-7DE8-4FC7-B4F4-AA3E136976E5}"/>
    <cellStyle name="Normal 12 10 3 4" xfId="3102" xr:uid="{AE0B1602-CAB8-4848-A01A-843E3F17AA9A}"/>
    <cellStyle name="Normal 12 10 3 4 2" xfId="3103" xr:uid="{0BB1E529-E077-48DD-861C-DC7A15493787}"/>
    <cellStyle name="Normal 12 10 3 4 2 2" xfId="3104" xr:uid="{73F15D02-3D6B-4449-ACCA-18B339E503CF}"/>
    <cellStyle name="Normal 12 10 3 4 3" xfId="3105" xr:uid="{AD5F6762-E352-486A-BD92-2A0C2A55EAF6}"/>
    <cellStyle name="Normal 12 10 3 4 3 2" xfId="3106" xr:uid="{FDA3F00D-0D1A-43E4-9385-AF9A19B234DE}"/>
    <cellStyle name="Normal 12 10 3 4 4" xfId="3107" xr:uid="{096E9375-963C-4EE1-ACA3-49D27979B0EC}"/>
    <cellStyle name="Normal 12 10 3 5" xfId="3108" xr:uid="{C54AB0FB-CEB2-48F3-8B8C-33F5E7A472BC}"/>
    <cellStyle name="Normal 12 10 3 5 2" xfId="3109" xr:uid="{11AA4127-F8AA-448C-970A-DAC6337FBA53}"/>
    <cellStyle name="Normal 12 10 3 6" xfId="3110" xr:uid="{0F1420BF-3DCD-44CB-A3A3-489EDC9F9B72}"/>
    <cellStyle name="Normal 12 10 3 6 2" xfId="3111" xr:uid="{50A1C7B5-AC5C-4238-BDCE-3AE9C3937F27}"/>
    <cellStyle name="Normal 12 10 3 7" xfId="3112" xr:uid="{73476930-BDF2-40C9-9DAF-1F6859B60F88}"/>
    <cellStyle name="Normal 12 10 3 7 2" xfId="3113" xr:uid="{E016A88B-E508-4692-8CBF-7264373A2229}"/>
    <cellStyle name="Normal 12 10 3 8" xfId="3114" xr:uid="{D723829F-83B3-4733-A11E-902AFB5EC803}"/>
    <cellStyle name="Normal 12 10 3 9" xfId="3115" xr:uid="{5CA20233-94A6-4175-9492-D8582822D099}"/>
    <cellStyle name="Normal 12 10 3_NOI Ok" xfId="3116" xr:uid="{36C1B041-48B0-4EAD-B87C-AA36A8B3AC54}"/>
    <cellStyle name="Normal 12 10 4" xfId="3117" xr:uid="{D02BF57F-4330-4746-BA2F-BBA9A12ABB87}"/>
    <cellStyle name="Normal 12 10 4 2" xfId="3118" xr:uid="{047D704F-7A12-443F-8E96-DAAA32B3F7E0}"/>
    <cellStyle name="Normal 12 10 4 2 2" xfId="3119" xr:uid="{61B120C7-AE70-4C69-865B-98CA8D9EF569}"/>
    <cellStyle name="Normal 12 10 4 2 2 2" xfId="3120" xr:uid="{24F79517-8ACA-4104-8ACA-F486E2DDA7FD}"/>
    <cellStyle name="Normal 12 10 4 2 3" xfId="3121" xr:uid="{7BDC3B9E-41F8-43CA-A9E4-46C0F2934CBF}"/>
    <cellStyle name="Normal 12 10 4 2 3 2" xfId="3122" xr:uid="{15470A43-B16F-4D37-85D7-373BC090BCA7}"/>
    <cellStyle name="Normal 12 10 4 2 4" xfId="3123" xr:uid="{6BF33A0C-FFE3-4940-885A-B0218FA380D7}"/>
    <cellStyle name="Normal 12 10 4 2 5" xfId="3124" xr:uid="{9B0250F3-2CC1-478C-8A41-DDDC040367FD}"/>
    <cellStyle name="Normal 12 10 4 2 6" xfId="3125" xr:uid="{DDB3A6E1-8992-4B6E-A9F8-77E47D83239D}"/>
    <cellStyle name="Normal 12 10 4 3" xfId="3126" xr:uid="{BE46835D-CCF0-4E13-9B51-85B8CCBDD5D1}"/>
    <cellStyle name="Normal 12 10 4 3 2" xfId="3127" xr:uid="{F0982E23-BFA0-41DB-88C0-063F683EBB17}"/>
    <cellStyle name="Normal 12 10 4 3 2 2" xfId="3128" xr:uid="{3B96B252-F07F-4AB8-8990-5F970C5CCC39}"/>
    <cellStyle name="Normal 12 10 4 3 3" xfId="3129" xr:uid="{FD29720A-2BBF-458F-9E56-6D637E76AC88}"/>
    <cellStyle name="Normal 12 10 4 3 3 2" xfId="3130" xr:uid="{B0176B79-1D16-40E9-97F9-582BE5128D56}"/>
    <cellStyle name="Normal 12 10 4 3 4" xfId="3131" xr:uid="{987FC573-10A4-4A55-B2D8-B18FE05B42F8}"/>
    <cellStyle name="Normal 12 10 4 4" xfId="3132" xr:uid="{8E4218AE-CE5D-458B-9CFB-01708A0DC5AA}"/>
    <cellStyle name="Normal 12 10 4 4 2" xfId="3133" xr:uid="{5272BFCA-7069-48AB-A12C-BEE3DC0C1573}"/>
    <cellStyle name="Normal 12 10 4 4 2 2" xfId="3134" xr:uid="{74E075D1-A356-4BC5-86EF-0C55CFBC2CE1}"/>
    <cellStyle name="Normal 12 10 4 4 3" xfId="3135" xr:uid="{362EA53C-0AFA-4972-9738-0014A68BC2FA}"/>
    <cellStyle name="Normal 12 10 4 4 3 2" xfId="3136" xr:uid="{087DA484-5E16-4B31-B88A-C7C9D0641E25}"/>
    <cellStyle name="Normal 12 10 4 4 4" xfId="3137" xr:uid="{C070418E-03D3-45C9-9636-4B42889AF050}"/>
    <cellStyle name="Normal 12 10 4 5" xfId="3138" xr:uid="{A47D7FD4-0F14-4728-988B-D42B8B339ADC}"/>
    <cellStyle name="Normal 12 10 4 5 2" xfId="3139" xr:uid="{C688DEDF-A929-424E-BC94-2D87A55BFC2A}"/>
    <cellStyle name="Normal 12 10 4 6" xfId="3140" xr:uid="{7F27402B-A73E-4090-9D78-BE972B49DE77}"/>
    <cellStyle name="Normal 12 10 4 6 2" xfId="3141" xr:uid="{431F0D98-D166-4B8F-B7F0-5EE65813DBC7}"/>
    <cellStyle name="Normal 12 10 4 7" xfId="3142" xr:uid="{A49111D1-F0D4-44ED-B4C7-9F8EBB703822}"/>
    <cellStyle name="Normal 12 10 4 7 2" xfId="3143" xr:uid="{0626D32B-8058-43E6-8EC1-5EB8F5ECDB57}"/>
    <cellStyle name="Normal 12 10 4 8" xfId="3144" xr:uid="{4FC5A649-EF1C-4795-B1EB-7E94AB96D262}"/>
    <cellStyle name="Normal 12 10 4 9" xfId="3145" xr:uid="{826C3A27-78CF-4D87-9875-F1791B668E24}"/>
    <cellStyle name="Normal 12 10 4_NOI Ok" xfId="3146" xr:uid="{0C2416AC-8472-4475-AB44-D3619F5EE5A3}"/>
    <cellStyle name="Normal 12 10 5" xfId="3147" xr:uid="{73F7A7A7-AFF8-42DC-80C1-015773EEB497}"/>
    <cellStyle name="Normal 12 10 5 2" xfId="3148" xr:uid="{6596C2A0-B4BA-4763-827E-1CEFBE11C37C}"/>
    <cellStyle name="Normal 12 10 5 2 2" xfId="3149" xr:uid="{CEA18E85-7BF1-423E-AE6A-A60D6D142CD2}"/>
    <cellStyle name="Normal 12 10 5 3" xfId="3150" xr:uid="{372FFE51-BE6F-419C-9D08-C5426F631A78}"/>
    <cellStyle name="Normal 12 10 5 3 2" xfId="3151" xr:uid="{209B2051-171B-4F8F-B45F-AEE64691AE04}"/>
    <cellStyle name="Normal 12 10 5 4" xfId="3152" xr:uid="{B9A89BBC-9520-46C7-84E2-A122D5CC8565}"/>
    <cellStyle name="Normal 12 10 5 5" xfId="3153" xr:uid="{F579B28A-B3B6-460D-94BC-5F5ABEFFDE2A}"/>
    <cellStyle name="Normal 12 10 5 6" xfId="3154" xr:uid="{B44F0BCB-1C6D-4815-B69F-9653F7D0EC91}"/>
    <cellStyle name="Normal 12 10 6" xfId="3155" xr:uid="{A081CEF4-A45E-49DF-BF2D-9B1135F47007}"/>
    <cellStyle name="Normal 12 10 6 2" xfId="3156" xr:uid="{972B171F-F3FF-4896-A978-C7BE995A1105}"/>
    <cellStyle name="Normal 12 10 6 2 2" xfId="3157" xr:uid="{F552B3D6-DA69-4D41-8806-7D0B3C96BBB8}"/>
    <cellStyle name="Normal 12 10 6 3" xfId="3158" xr:uid="{222BAF2E-83B3-4285-B6D0-DE9FC6570B4E}"/>
    <cellStyle name="Normal 12 10 6 3 2" xfId="3159" xr:uid="{1B42BD23-F8C5-44B8-B277-337704D32F77}"/>
    <cellStyle name="Normal 12 10 6 4" xfId="3160" xr:uid="{398DA1B2-8AB0-4E8B-A964-9B10C075FD1E}"/>
    <cellStyle name="Normal 12 10 7" xfId="3161" xr:uid="{FA93C40B-653E-459C-BEFA-4637180B83B1}"/>
    <cellStyle name="Normal 12 10 7 2" xfId="3162" xr:uid="{70ECB7FA-5592-4F47-B0C9-CC4B8D5C9523}"/>
    <cellStyle name="Normal 12 10 7 2 2" xfId="3163" xr:uid="{25149440-EDFA-4535-B321-CD4214671047}"/>
    <cellStyle name="Normal 12 10 7 3" xfId="3164" xr:uid="{94C35E02-AAE5-41CF-89F4-E43F1E941393}"/>
    <cellStyle name="Normal 12 10 7 3 2" xfId="3165" xr:uid="{6425BCA4-DC4B-4150-A734-1F84FD374094}"/>
    <cellStyle name="Normal 12 10 7 4" xfId="3166" xr:uid="{5F8D6E8E-893C-426F-B140-72CF1452E907}"/>
    <cellStyle name="Normal 12 10 8" xfId="3167" xr:uid="{8EC0BFF4-F95E-4204-BDF0-994328D9F170}"/>
    <cellStyle name="Normal 12 10 8 2" xfId="3168" xr:uid="{24DD9B43-775E-4D80-B66C-479F22C73F3A}"/>
    <cellStyle name="Normal 12 10 9" xfId="3169" xr:uid="{97268389-A198-4B4B-B1A8-3F7A815F00B5}"/>
    <cellStyle name="Normal 12 10 9 2" xfId="3170" xr:uid="{5863BFB6-E6EB-407C-BFA8-6F2A6296A3FC}"/>
    <cellStyle name="Normal 12 10_NOI Ok" xfId="3171" xr:uid="{50959C06-C598-48BC-A1E4-5A418663DE94}"/>
    <cellStyle name="Normal 12 11" xfId="3172" xr:uid="{5D2E6680-49AA-4759-988E-63668F16B5F3}"/>
    <cellStyle name="Normal 12 11 2" xfId="3173" xr:uid="{C576FB22-DA0F-49E6-9A0E-95DB6B629742}"/>
    <cellStyle name="Normal 12 11 2 2" xfId="3174" xr:uid="{9636A998-8E2E-4621-BF8B-A3D761D5B9C5}"/>
    <cellStyle name="Normal 12 11 2 2 2" xfId="3175" xr:uid="{5E3B0D7E-636F-493F-A7B8-EC88313FED37}"/>
    <cellStyle name="Normal 12 11 2 3" xfId="3176" xr:uid="{08C557B2-1F00-4F37-BC96-94DB06A612B3}"/>
    <cellStyle name="Normal 12 11 2 3 2" xfId="3177" xr:uid="{9758BFED-B3DF-4412-98B2-BF24AF1D2A13}"/>
    <cellStyle name="Normal 12 11 2 4" xfId="3178" xr:uid="{5836F9AB-9DC4-474C-9A70-14C59280C8F6}"/>
    <cellStyle name="Normal 12 11 2 5" xfId="3179" xr:uid="{24AC045A-047A-48D9-A55F-607DA369C1A3}"/>
    <cellStyle name="Normal 12 11 2 6" xfId="3180" xr:uid="{05CA9C8F-CA94-4020-A320-BC48A5ECDB83}"/>
    <cellStyle name="Normal 12 11 3" xfId="3181" xr:uid="{8BB9AB32-D9F8-40DD-8ADC-EC46802FC4D4}"/>
    <cellStyle name="Normal 12 11 3 2" xfId="3182" xr:uid="{6F639EBD-F864-44ED-8B8D-8F41C05104D5}"/>
    <cellStyle name="Normal 12 11 3 2 2" xfId="3183" xr:uid="{B89A56EE-20F4-4CBA-906F-1DEED2FC122A}"/>
    <cellStyle name="Normal 12 11 3 3" xfId="3184" xr:uid="{D50826DF-8671-48A2-A62B-814ABA84A343}"/>
    <cellStyle name="Normal 12 11 3 3 2" xfId="3185" xr:uid="{261E1C11-7575-4276-AB63-3879CF8994D6}"/>
    <cellStyle name="Normal 12 11 3 4" xfId="3186" xr:uid="{012B1D87-E8CD-4699-AFB3-062BD9EE6776}"/>
    <cellStyle name="Normal 12 11 4" xfId="3187" xr:uid="{719BD944-DBDD-4987-9BC7-6F28506381FC}"/>
    <cellStyle name="Normal 12 11 4 2" xfId="3188" xr:uid="{DD01C07B-2347-4ADA-A80D-D4903AA0F0CF}"/>
    <cellStyle name="Normal 12 11 4 2 2" xfId="3189" xr:uid="{D510848B-8B7E-493A-96ED-3FD18F825E43}"/>
    <cellStyle name="Normal 12 11 4 3" xfId="3190" xr:uid="{A2CA3462-B6EB-4341-83D4-EA4CA9F8DF21}"/>
    <cellStyle name="Normal 12 11 4 3 2" xfId="3191" xr:uid="{A5576D97-FDFD-4A38-B83A-FFDF5648D459}"/>
    <cellStyle name="Normal 12 11 4 4" xfId="3192" xr:uid="{7D75C93B-5622-4EC6-8FFE-C81537BA2432}"/>
    <cellStyle name="Normal 12 11 5" xfId="3193" xr:uid="{61847A47-887C-45C4-B2FC-29E0126385D5}"/>
    <cellStyle name="Normal 12 11 5 2" xfId="3194" xr:uid="{A892C785-9DE4-4E58-BBD8-F2E6F3FB8AD0}"/>
    <cellStyle name="Normal 12 11 6" xfId="3195" xr:uid="{54049F1E-E77B-44D4-82E7-1462CC98554E}"/>
    <cellStyle name="Normal 12 11 6 2" xfId="3196" xr:uid="{8DF1C339-48EA-462D-9B05-D251B2A5A430}"/>
    <cellStyle name="Normal 12 11 7" xfId="3197" xr:uid="{2631A8A4-9B1C-41D8-A828-F9CFC1D8F5A4}"/>
    <cellStyle name="Normal 12 11 7 2" xfId="3198" xr:uid="{CDF880BE-B6BF-4EB1-B598-E1A7B3336FE5}"/>
    <cellStyle name="Normal 12 11 8" xfId="3199" xr:uid="{B816D331-44C7-4F51-93FC-35D1D8C61CBD}"/>
    <cellStyle name="Normal 12 11 9" xfId="3200" xr:uid="{6A784998-028F-43A3-9FF7-127BDF0A2F0F}"/>
    <cellStyle name="Normal 12 11_NOI Ok" xfId="3201" xr:uid="{DEA0D380-6412-439A-ADE2-7843828EED75}"/>
    <cellStyle name="Normal 12 12" xfId="3202" xr:uid="{4EF16954-3211-4958-BBDF-916ED31F5990}"/>
    <cellStyle name="Normal 12 12 2" xfId="3203" xr:uid="{21A3ACF1-1E9A-4CB3-B481-41DA5CDAD17E}"/>
    <cellStyle name="Normal 12 12 2 2" xfId="3204" xr:uid="{8D368E41-49DB-4053-9CC4-1984CE337468}"/>
    <cellStyle name="Normal 12 12 2 2 2" xfId="3205" xr:uid="{9C309193-E255-407C-BED6-C8B8C68BA3C7}"/>
    <cellStyle name="Normal 12 12 2 3" xfId="3206" xr:uid="{EC978B79-FB93-4089-BB44-2D5B47D67195}"/>
    <cellStyle name="Normal 12 12 2 3 2" xfId="3207" xr:uid="{72CA6B49-304C-4E5D-9AE3-AEAE81F6BB67}"/>
    <cellStyle name="Normal 12 12 2 4" xfId="3208" xr:uid="{A4F1FCAB-D56C-4C52-9EB7-7CB3579CC204}"/>
    <cellStyle name="Normal 12 12 2 5" xfId="3209" xr:uid="{638FA2A8-BAA1-4D23-95FE-1B9525B99F30}"/>
    <cellStyle name="Normal 12 12 2 6" xfId="3210" xr:uid="{A4FBA464-D858-4558-A5A0-DA17E0359B3F}"/>
    <cellStyle name="Normal 12 12 3" xfId="3211" xr:uid="{25C95716-0E9C-44BF-B2B8-DDB8C9178DD5}"/>
    <cellStyle name="Normal 12 12 3 2" xfId="3212" xr:uid="{ED6F665E-B941-4807-870E-D392479C92C0}"/>
    <cellStyle name="Normal 12 12 3 2 2" xfId="3213" xr:uid="{F8F6DE10-956F-4DDE-B828-3E75AE6EE69A}"/>
    <cellStyle name="Normal 12 12 3 3" xfId="3214" xr:uid="{CB9409A4-5608-4AC3-9553-B2FA4C232FBD}"/>
    <cellStyle name="Normal 12 12 3 3 2" xfId="3215" xr:uid="{B71494BD-5E22-4769-8366-B40645C9284D}"/>
    <cellStyle name="Normal 12 12 3 4" xfId="3216" xr:uid="{A447C46B-143B-4AF1-9185-F4603A4B88BA}"/>
    <cellStyle name="Normal 12 12 4" xfId="3217" xr:uid="{9B1BA0DC-5BB6-4611-9109-D03A41FE706D}"/>
    <cellStyle name="Normal 12 12 4 2" xfId="3218" xr:uid="{9D0B429A-A94F-4DD6-AE0D-30FFAD09A1A6}"/>
    <cellStyle name="Normal 12 12 4 2 2" xfId="3219" xr:uid="{E29DF381-906E-42CC-A889-C45418B3D56C}"/>
    <cellStyle name="Normal 12 12 4 3" xfId="3220" xr:uid="{0252AEFF-6885-42AD-900D-1E995C028A6E}"/>
    <cellStyle name="Normal 12 12 4 3 2" xfId="3221" xr:uid="{19ED8434-8631-454D-AB22-A5FD10614524}"/>
    <cellStyle name="Normal 12 12 4 4" xfId="3222" xr:uid="{4EFDE38A-73A5-43F6-BE40-B3BBDC81E5E5}"/>
    <cellStyle name="Normal 12 12 5" xfId="3223" xr:uid="{8C584F85-853B-4F75-A42C-9F8303049D01}"/>
    <cellStyle name="Normal 12 12 5 2" xfId="3224" xr:uid="{0BAB61C9-8574-4B23-909D-B42E821047CB}"/>
    <cellStyle name="Normal 12 12 6" xfId="3225" xr:uid="{CE483FA9-3B30-4601-88D0-E8CE0F0A1BDA}"/>
    <cellStyle name="Normal 12 12 6 2" xfId="3226" xr:uid="{94637F98-7E95-43A9-8B67-7A709DAC50C1}"/>
    <cellStyle name="Normal 12 12 7" xfId="3227" xr:uid="{7A2A8665-DBFA-4DB8-98AF-33F56ECF259E}"/>
    <cellStyle name="Normal 12 12 7 2" xfId="3228" xr:uid="{9AA55713-8E19-41D1-A39D-3A2F7C20DC26}"/>
    <cellStyle name="Normal 12 12 8" xfId="3229" xr:uid="{FEE3C3A6-A680-4829-81DA-90340532B7D2}"/>
    <cellStyle name="Normal 12 12 9" xfId="3230" xr:uid="{A2638F7C-E1F2-460A-B07C-6A84976E9457}"/>
    <cellStyle name="Normal 12 12_NOI Ok" xfId="3231" xr:uid="{E96ACB22-DA03-46E9-BDAD-5FAE03EBE08C}"/>
    <cellStyle name="Normal 12 13" xfId="3232" xr:uid="{B3482BDF-44B2-41A5-BF03-BCCC72B173E2}"/>
    <cellStyle name="Normal 12 13 2" xfId="3233" xr:uid="{D055AFD7-F8E8-4493-BFA8-EF38DF66C56D}"/>
    <cellStyle name="Normal 12 13 2 2" xfId="3234" xr:uid="{2A50F7A1-BDBC-41E7-9139-08072EAC6AE8}"/>
    <cellStyle name="Normal 12 13 2 2 2" xfId="3235" xr:uid="{DFA73B0E-079E-47ED-9BD4-C8E9A39478DB}"/>
    <cellStyle name="Normal 12 13 2 3" xfId="3236" xr:uid="{109E5C57-FC2F-4151-B8AC-1169C7B1B7D2}"/>
    <cellStyle name="Normal 12 13 2 3 2" xfId="3237" xr:uid="{ABA73915-79C1-4E52-861E-F2F5A718E3DB}"/>
    <cellStyle name="Normal 12 13 2 4" xfId="3238" xr:uid="{4002A633-6AF6-4853-A061-8E4A878302BD}"/>
    <cellStyle name="Normal 12 13 2 5" xfId="3239" xr:uid="{5D6C5134-F85B-42F8-A489-15E15C8CE005}"/>
    <cellStyle name="Normal 12 13 2 6" xfId="3240" xr:uid="{B2DD0915-18F7-42AF-A0D8-7C604EC23605}"/>
    <cellStyle name="Normal 12 13 3" xfId="3241" xr:uid="{2372626D-371B-4439-B50D-8A9845F2985B}"/>
    <cellStyle name="Normal 12 13 3 2" xfId="3242" xr:uid="{AC5A5705-87F1-4986-864F-298216961D93}"/>
    <cellStyle name="Normal 12 13 3 2 2" xfId="3243" xr:uid="{5F5AFB63-A18B-479D-A5F5-B6338EFBD74B}"/>
    <cellStyle name="Normal 12 13 3 3" xfId="3244" xr:uid="{2AA50FB6-CBE7-4B38-8FD1-7E30DA3F1149}"/>
    <cellStyle name="Normal 12 13 3 3 2" xfId="3245" xr:uid="{8D1A9B7C-7ED8-41A8-9802-C52DF80FFE8C}"/>
    <cellStyle name="Normal 12 13 3 4" xfId="3246" xr:uid="{8FB80407-5332-4E2B-A288-9F731F5777EB}"/>
    <cellStyle name="Normal 12 13 4" xfId="3247" xr:uid="{8B229505-4B77-42FF-B62E-AA236241EFA6}"/>
    <cellStyle name="Normal 12 13 4 2" xfId="3248" xr:uid="{E916E391-EF34-4A71-9DB7-6A3B5C89C52C}"/>
    <cellStyle name="Normal 12 13 4 2 2" xfId="3249" xr:uid="{0B9F603F-8CB7-493E-9BFC-9681E850B79B}"/>
    <cellStyle name="Normal 12 13 4 3" xfId="3250" xr:uid="{03964611-8F48-4726-9D71-C0938604DD82}"/>
    <cellStyle name="Normal 12 13 4 3 2" xfId="3251" xr:uid="{49EFDEC4-5F48-41E7-8DDC-62772C548CF7}"/>
    <cellStyle name="Normal 12 13 4 4" xfId="3252" xr:uid="{8E272047-2235-44AE-B3D4-FCB325125576}"/>
    <cellStyle name="Normal 12 13 5" xfId="3253" xr:uid="{1A84F387-7A32-4B46-BAD1-C1F679A51455}"/>
    <cellStyle name="Normal 12 13 5 2" xfId="3254" xr:uid="{A3B13948-2921-45CE-AD6A-337C605C85CC}"/>
    <cellStyle name="Normal 12 13 6" xfId="3255" xr:uid="{E585E302-F710-43F0-971D-D30D5D9CA394}"/>
    <cellStyle name="Normal 12 13 6 2" xfId="3256" xr:uid="{FE6A5276-1DAC-4644-BF91-9341533CDB1D}"/>
    <cellStyle name="Normal 12 13 7" xfId="3257" xr:uid="{1656B084-4BD1-496F-9728-163DF10D03A1}"/>
    <cellStyle name="Normal 12 13 7 2" xfId="3258" xr:uid="{A35D287F-3469-4799-BA09-79503880AF9C}"/>
    <cellStyle name="Normal 12 13 8" xfId="3259" xr:uid="{D709AE36-6E66-4933-BB59-4F4ECA782C7B}"/>
    <cellStyle name="Normal 12 13 9" xfId="3260" xr:uid="{612ABC36-2423-48AE-AB07-E76D1BF7A8E6}"/>
    <cellStyle name="Normal 12 13_NOI Ok" xfId="3261" xr:uid="{A50F7C1C-7C00-4846-A63A-D36E073780F9}"/>
    <cellStyle name="Normal 12 14" xfId="3262" xr:uid="{EFAD6BF5-EE8C-4C10-911D-7174CE53EB3D}"/>
    <cellStyle name="Normal 12 14 2" xfId="3263" xr:uid="{2B2276F0-906C-4D7E-A8C5-BBA829263F76}"/>
    <cellStyle name="Normal 12 14 2 2" xfId="3264" xr:uid="{1C281AFC-AD7C-4369-97AE-FF263102CE4B}"/>
    <cellStyle name="Normal 12 14 3" xfId="3265" xr:uid="{E79742A8-E2BF-4A05-B37E-8CFEAEFFFE53}"/>
    <cellStyle name="Normal 12 14 3 2" xfId="3266" xr:uid="{92950CEC-DD5A-40F2-BD46-59A44248A3F2}"/>
    <cellStyle name="Normal 12 14 4" xfId="3267" xr:uid="{05EE9B4A-D787-4AC0-9BFF-7E7C62C49B2C}"/>
    <cellStyle name="Normal 12 14 5" xfId="3268" xr:uid="{02C34ED5-8551-4D22-A2ED-AC9574384158}"/>
    <cellStyle name="Normal 12 14 6" xfId="3269" xr:uid="{2962F223-028B-40FB-8F0C-EB6CADA4C8F6}"/>
    <cellStyle name="Normal 12 15" xfId="3270" xr:uid="{E10B2251-73BF-4A94-A659-B351C7CA1DC4}"/>
    <cellStyle name="Normal 12 15 2" xfId="3271" xr:uid="{8CDBCE4A-5CCF-4C4B-BCCE-C6954BDED8B0}"/>
    <cellStyle name="Normal 12 15 2 2" xfId="3272" xr:uid="{1D7A67ED-70D2-4DC4-8587-EF2A314AF8AA}"/>
    <cellStyle name="Normal 12 15 3" xfId="3273" xr:uid="{929D3198-B247-448F-B43A-F9F944F04CBF}"/>
    <cellStyle name="Normal 12 15 3 2" xfId="3274" xr:uid="{0F206E3E-0441-41E0-96F3-05E64459257E}"/>
    <cellStyle name="Normal 12 15 4" xfId="3275" xr:uid="{25D88189-9F1D-4BFF-A403-7119FAA28700}"/>
    <cellStyle name="Normal 12 16" xfId="3276" xr:uid="{D504BDC8-BFA5-4A30-9B4D-2721AAEA52AA}"/>
    <cellStyle name="Normal 12 16 2" xfId="3277" xr:uid="{F994AFC2-549B-4D79-A21A-AE822E99E119}"/>
    <cellStyle name="Normal 12 16 2 2" xfId="3278" xr:uid="{D53059E9-2ECB-4524-A5F5-0847819E3CA2}"/>
    <cellStyle name="Normal 12 16 3" xfId="3279" xr:uid="{03181EBC-DCF9-4C2A-A07A-FF3A784809A3}"/>
    <cellStyle name="Normal 12 16 3 2" xfId="3280" xr:uid="{F41D3A9F-E269-45E7-9E77-93042926A218}"/>
    <cellStyle name="Normal 12 16 4" xfId="3281" xr:uid="{DC4AD1F1-C9EB-4682-A29F-4846C27BC4A1}"/>
    <cellStyle name="Normal 12 17" xfId="3282" xr:uid="{4644AB71-E262-49DF-BD5B-3EE00ECC60BC}"/>
    <cellStyle name="Normal 12 17 2" xfId="3283" xr:uid="{FAECDA5A-E1B5-4E69-B426-D75030E31F7B}"/>
    <cellStyle name="Normal 12 18" xfId="3284" xr:uid="{0BDC01C2-8E2F-4F9E-BFD7-0ECBAD6F622E}"/>
    <cellStyle name="Normal 12 18 2" xfId="3285" xr:uid="{C988A7CF-8E37-4300-9EBD-B739F5B8E68A}"/>
    <cellStyle name="Normal 12 19" xfId="3286" xr:uid="{15DE442E-5A32-457A-BC5F-4306C911CBB5}"/>
    <cellStyle name="Normal 12 19 2" xfId="3287" xr:uid="{53AA3E36-3F9C-4B8A-81D1-E989A90EA1E1}"/>
    <cellStyle name="Normal 12 2" xfId="187" xr:uid="{7E3E9DDB-93F3-40C2-A754-87262DBE99A7}"/>
    <cellStyle name="Normal 12 2 10" xfId="3289" xr:uid="{46534F59-288E-4BD0-AECF-2F8FF8FBC4C6}"/>
    <cellStyle name="Normal 12 2 10 2" xfId="3290" xr:uid="{C2F2DB0E-FDAC-4657-81F0-31C51F6DBFB9}"/>
    <cellStyle name="Normal 12 2 11" xfId="3291" xr:uid="{69C2AF70-7AF3-4A4C-A00D-7E3F235E5156}"/>
    <cellStyle name="Normal 12 2 12" xfId="3292" xr:uid="{CF774496-FE32-451C-8A1C-BA55C8908596}"/>
    <cellStyle name="Normal 12 2 13" xfId="3288" xr:uid="{B5786614-5881-4A98-B084-55E0D9D9ED3B}"/>
    <cellStyle name="Normal 12 2 14" xfId="17233" xr:uid="{6E748AD0-3DC1-420D-AD42-C97970689FE0}"/>
    <cellStyle name="Normal 12 2 2" xfId="3293" xr:uid="{BECDBF6C-7C09-4FD7-A7CD-67212034768B}"/>
    <cellStyle name="Normal 12 2 2 2" xfId="3294" xr:uid="{35396615-2154-4D0E-8B3B-B53D838D82EA}"/>
    <cellStyle name="Normal 12 2 2 2 2" xfId="3295" xr:uid="{F890EC7C-944A-43BB-AF53-6A533C4392B5}"/>
    <cellStyle name="Normal 12 2 2 2 2 2" xfId="3296" xr:uid="{2099969A-BB80-495D-8298-984A2C7C2F44}"/>
    <cellStyle name="Normal 12 2 2 2 3" xfId="3297" xr:uid="{64F7752A-8A36-4F65-9369-5DE9BAF53120}"/>
    <cellStyle name="Normal 12 2 2 2 3 2" xfId="3298" xr:uid="{02099F97-21D8-4B5C-9C02-F39589317D04}"/>
    <cellStyle name="Normal 12 2 2 2 4" xfId="3299" xr:uid="{80CD8634-B868-41AD-901D-C36135F847E3}"/>
    <cellStyle name="Normal 12 2 2 2 5" xfId="3300" xr:uid="{3CA29CED-5A10-4DA5-895B-C4D9471922E8}"/>
    <cellStyle name="Normal 12 2 2 2 6" xfId="3301" xr:uid="{EC78DFA9-BCF8-4D44-9541-12EC712B9D44}"/>
    <cellStyle name="Normal 12 2 2 3" xfId="3302" xr:uid="{8007327C-B78D-4AD6-84DE-85020B9F1E39}"/>
    <cellStyle name="Normal 12 2 2 3 2" xfId="3303" xr:uid="{F2D044CE-A015-4009-8F29-EC7B3811973F}"/>
    <cellStyle name="Normal 12 2 2 3 2 2" xfId="3304" xr:uid="{BD5525EE-CFB8-4ECF-94B2-B1870A831216}"/>
    <cellStyle name="Normal 12 2 2 3 3" xfId="3305" xr:uid="{5E2F94A4-3FB3-4487-A2CC-E544258635C5}"/>
    <cellStyle name="Normal 12 2 2 3 3 2" xfId="3306" xr:uid="{233F0FC9-1999-4B8E-902B-C42977E07D2E}"/>
    <cellStyle name="Normal 12 2 2 3 4" xfId="3307" xr:uid="{B083C590-8BF9-4079-AB60-B7D4677AA37F}"/>
    <cellStyle name="Normal 12 2 2 4" xfId="3308" xr:uid="{3531E9C2-A38C-4900-90FC-AB5B7447A388}"/>
    <cellStyle name="Normal 12 2 2 4 2" xfId="3309" xr:uid="{F58D48AD-D404-4DF9-932F-FF5F11587ACC}"/>
    <cellStyle name="Normal 12 2 2 4 2 2" xfId="3310" xr:uid="{F8564969-36BF-4DF9-BEDD-8F22898EF520}"/>
    <cellStyle name="Normal 12 2 2 4 3" xfId="3311" xr:uid="{0ADFBD4F-8FF7-467F-892A-389347F2A2B6}"/>
    <cellStyle name="Normal 12 2 2 4 3 2" xfId="3312" xr:uid="{9ED674C3-E486-4A8E-8F1D-6AAB137F8D1C}"/>
    <cellStyle name="Normal 12 2 2 4 4" xfId="3313" xr:uid="{526A78CC-6785-478A-896E-ECFC966D5DEF}"/>
    <cellStyle name="Normal 12 2 2 5" xfId="3314" xr:uid="{92F1317A-9E07-4E71-A88F-FAC716A0D614}"/>
    <cellStyle name="Normal 12 2 2 5 2" xfId="3315" xr:uid="{AEA50047-0456-448B-B26B-D174D282FB35}"/>
    <cellStyle name="Normal 12 2 2 6" xfId="3316" xr:uid="{4F5030AF-BF64-4220-98C2-226CD87BD90D}"/>
    <cellStyle name="Normal 12 2 2 6 2" xfId="3317" xr:uid="{31DB631A-C27C-4213-B198-F352F66015E1}"/>
    <cellStyle name="Normal 12 2 2 7" xfId="3318" xr:uid="{13098487-B384-4AE5-99A4-14961393B320}"/>
    <cellStyle name="Normal 12 2 2 7 2" xfId="3319" xr:uid="{0DB70E7A-D5CE-4D17-B45D-7EDBDAF1314E}"/>
    <cellStyle name="Normal 12 2 2 8" xfId="3320" xr:uid="{F7AF7089-8EE8-4794-8364-97D991A8C8A8}"/>
    <cellStyle name="Normal 12 2 2 9" xfId="3321" xr:uid="{A0785598-C923-4784-958B-FA1CB0A2BF5F}"/>
    <cellStyle name="Normal 12 2 2_NOI Ok" xfId="3322" xr:uid="{42020931-DF7F-4E78-9CA0-AD2B627F310B}"/>
    <cellStyle name="Normal 12 2 3" xfId="3323" xr:uid="{11C34CB5-BDAD-4157-8D2A-E0ECA456BB90}"/>
    <cellStyle name="Normal 12 2 3 2" xfId="3324" xr:uid="{02C3DA99-4B4B-4B60-BCFE-111BA2C84E13}"/>
    <cellStyle name="Normal 12 2 3 2 2" xfId="3325" xr:uid="{2F2C9DB0-20C9-4A21-B273-00B73CBE94BF}"/>
    <cellStyle name="Normal 12 2 3 2 2 2" xfId="3326" xr:uid="{91E197B7-C9EC-456F-92A1-DA4D8B957C85}"/>
    <cellStyle name="Normal 12 2 3 2 3" xfId="3327" xr:uid="{6E6EA5A5-C56A-4A39-90DE-7DE003DE84C5}"/>
    <cellStyle name="Normal 12 2 3 2 3 2" xfId="3328" xr:uid="{D886048D-2CD8-4ACC-9C59-5BC21C4F786C}"/>
    <cellStyle name="Normal 12 2 3 2 4" xfId="3329" xr:uid="{7573D7A5-12DA-4FE1-A54A-F403439DC4C0}"/>
    <cellStyle name="Normal 12 2 3 2 5" xfId="3330" xr:uid="{F74C8F1C-810C-4BC5-AC40-B9FBCD483D1C}"/>
    <cellStyle name="Normal 12 2 3 2 6" xfId="3331" xr:uid="{68FB3E1A-ACB6-4EC7-846B-66EDB63457EA}"/>
    <cellStyle name="Normal 12 2 3 3" xfId="3332" xr:uid="{827E9AE8-A902-430C-AE4C-E8A3129AF248}"/>
    <cellStyle name="Normal 12 2 3 3 2" xfId="3333" xr:uid="{1DCDB586-1E66-440A-BF90-E38871DF287C}"/>
    <cellStyle name="Normal 12 2 3 3 2 2" xfId="3334" xr:uid="{A75F1EBD-3AAD-4397-A7C6-36F18FD2E816}"/>
    <cellStyle name="Normal 12 2 3 3 3" xfId="3335" xr:uid="{6BEABC33-EA37-4EFD-B67C-DE26A5FA5A86}"/>
    <cellStyle name="Normal 12 2 3 3 3 2" xfId="3336" xr:uid="{C7F9C826-D623-4EBD-8FDC-01F0ADDA060F}"/>
    <cellStyle name="Normal 12 2 3 3 4" xfId="3337" xr:uid="{08C60529-97DD-45E5-A178-B77E3831B1D6}"/>
    <cellStyle name="Normal 12 2 3 4" xfId="3338" xr:uid="{0FF1F441-2D62-439C-96AF-A69D8411A9A0}"/>
    <cellStyle name="Normal 12 2 3 4 2" xfId="3339" xr:uid="{6A9AAAD0-4BD7-49DB-803F-3E3395B97AD1}"/>
    <cellStyle name="Normal 12 2 3 4 2 2" xfId="3340" xr:uid="{E7CD85A2-101F-4058-BE0F-D3D242BC91BD}"/>
    <cellStyle name="Normal 12 2 3 4 3" xfId="3341" xr:uid="{C8CC496E-6C53-44EE-906C-65B73CC7D3AE}"/>
    <cellStyle name="Normal 12 2 3 4 3 2" xfId="3342" xr:uid="{7F3CDA98-0F18-4D77-9314-BD03B702F60F}"/>
    <cellStyle name="Normal 12 2 3 4 4" xfId="3343" xr:uid="{84F30596-B59D-45B4-850E-6DF60838E4D5}"/>
    <cellStyle name="Normal 12 2 3 5" xfId="3344" xr:uid="{F537FA71-DE64-45BD-BA38-AD34D701300D}"/>
    <cellStyle name="Normal 12 2 3 5 2" xfId="3345" xr:uid="{EA675083-0922-4FE9-BB1C-9FA5BF5856C7}"/>
    <cellStyle name="Normal 12 2 3 6" xfId="3346" xr:uid="{C0967655-0D37-4A9F-B6A7-340ED23DBD5F}"/>
    <cellStyle name="Normal 12 2 3 6 2" xfId="3347" xr:uid="{D4DE05DB-5E45-4CB2-B0A6-A3B88DAD283B}"/>
    <cellStyle name="Normal 12 2 3 7" xfId="3348" xr:uid="{DA3C7437-361B-48B1-9AC4-B124D81198BB}"/>
    <cellStyle name="Normal 12 2 3 7 2" xfId="3349" xr:uid="{A6212329-D25B-4D6F-AA65-4B8D1D5EB52A}"/>
    <cellStyle name="Normal 12 2 3 8" xfId="3350" xr:uid="{3F973112-B2E2-4589-90C8-7AE46AD3CC00}"/>
    <cellStyle name="Normal 12 2 3 9" xfId="3351" xr:uid="{361DFA69-C744-4C28-B24A-300D4271E8B3}"/>
    <cellStyle name="Normal 12 2 3_NOI Ok" xfId="3352" xr:uid="{4346B6D2-0603-40AC-9345-9CCD6D76F050}"/>
    <cellStyle name="Normal 12 2 4" xfId="3353" xr:uid="{042910EF-C804-4115-846D-76A08A98A966}"/>
    <cellStyle name="Normal 12 2 4 2" xfId="3354" xr:uid="{CDB0342E-AC84-4C2B-8AD1-4D5E9FB6AB9F}"/>
    <cellStyle name="Normal 12 2 4 2 2" xfId="3355" xr:uid="{1466F8F0-7E06-4863-BB93-5668FE326506}"/>
    <cellStyle name="Normal 12 2 4 2 2 2" xfId="3356" xr:uid="{9C768D71-EBA1-4B65-B784-90DD7B702F97}"/>
    <cellStyle name="Normal 12 2 4 2 3" xfId="3357" xr:uid="{D0058600-773C-418B-B2BF-617A339F152E}"/>
    <cellStyle name="Normal 12 2 4 2 3 2" xfId="3358" xr:uid="{7CE5E448-DB6F-4C15-8B49-14D092A75197}"/>
    <cellStyle name="Normal 12 2 4 2 4" xfId="3359" xr:uid="{5E347228-E0B9-42D8-90EC-310B375B9F3D}"/>
    <cellStyle name="Normal 12 2 4 2 5" xfId="3360" xr:uid="{542827CA-928F-42D1-98F0-BF1C855E70DD}"/>
    <cellStyle name="Normal 12 2 4 2 6" xfId="3361" xr:uid="{84669681-B9F3-4B8B-A1BC-F2C858925DB8}"/>
    <cellStyle name="Normal 12 2 4 3" xfId="3362" xr:uid="{4FBD7334-2077-4894-8011-EC65A0FAD0E3}"/>
    <cellStyle name="Normal 12 2 4 3 2" xfId="3363" xr:uid="{1B90AA45-7D97-4A94-BF42-089F6B0A67EA}"/>
    <cellStyle name="Normal 12 2 4 3 2 2" xfId="3364" xr:uid="{6A691481-DA82-4537-BBDA-505E4DC93565}"/>
    <cellStyle name="Normal 12 2 4 3 3" xfId="3365" xr:uid="{0DAE230B-14DD-4AB6-941F-486AF5AD0333}"/>
    <cellStyle name="Normal 12 2 4 3 3 2" xfId="3366" xr:uid="{DA6357AD-2252-46B8-B718-C98100F019C4}"/>
    <cellStyle name="Normal 12 2 4 3 4" xfId="3367" xr:uid="{48B40E47-176A-43DA-86F0-BF3302DF6050}"/>
    <cellStyle name="Normal 12 2 4 4" xfId="3368" xr:uid="{F51563F0-4158-4AFC-9554-A3954C0992C5}"/>
    <cellStyle name="Normal 12 2 4 4 2" xfId="3369" xr:uid="{DB08453C-3102-4591-9C4D-490B322F9BFB}"/>
    <cellStyle name="Normal 12 2 4 4 2 2" xfId="3370" xr:uid="{1FF1B612-3E25-4F87-9908-280041950D54}"/>
    <cellStyle name="Normal 12 2 4 4 3" xfId="3371" xr:uid="{523CAD3D-C359-4DC2-9DBD-290B3EC02F56}"/>
    <cellStyle name="Normal 12 2 4 4 3 2" xfId="3372" xr:uid="{A9DE8081-1F80-42D0-8F1B-A24A7B514515}"/>
    <cellStyle name="Normal 12 2 4 4 4" xfId="3373" xr:uid="{31A9F3C5-AD1E-4273-B136-39571E88E2BA}"/>
    <cellStyle name="Normal 12 2 4 5" xfId="3374" xr:uid="{2C4572F1-31FD-4DB0-A6AB-FB309700514D}"/>
    <cellStyle name="Normal 12 2 4 5 2" xfId="3375" xr:uid="{12EA6740-0231-4B22-BB78-D7D090C319B7}"/>
    <cellStyle name="Normal 12 2 4 6" xfId="3376" xr:uid="{A8A2627C-1D30-454A-B0A0-E22F77FBE81E}"/>
    <cellStyle name="Normal 12 2 4 6 2" xfId="3377" xr:uid="{C574F1CD-8A69-4EC4-B736-C0DEFDD6F526}"/>
    <cellStyle name="Normal 12 2 4 7" xfId="3378" xr:uid="{F0052C6D-C47D-4854-814D-3EFA9BAE52A6}"/>
    <cellStyle name="Normal 12 2 4 7 2" xfId="3379" xr:uid="{4C4ABDE2-AC71-4CAC-B747-D04544EE5716}"/>
    <cellStyle name="Normal 12 2 4 8" xfId="3380" xr:uid="{CA309F9E-D37D-4036-AF34-D81C8D6433B3}"/>
    <cellStyle name="Normal 12 2 4 9" xfId="3381" xr:uid="{D00EC42E-BDC8-4395-B622-A1FF996B8A21}"/>
    <cellStyle name="Normal 12 2 4_NOI Ok" xfId="3382" xr:uid="{9EE09C87-6FEA-4BBE-BE41-674B438438C7}"/>
    <cellStyle name="Normal 12 2 5" xfId="3383" xr:uid="{C0A40B75-2B02-4789-98A2-CD752E66B062}"/>
    <cellStyle name="Normal 12 2 5 2" xfId="3384" xr:uid="{93B810A4-AF73-45A6-A2E8-47368F325859}"/>
    <cellStyle name="Normal 12 2 5 2 2" xfId="3385" xr:uid="{1062A40C-693E-4F79-88F5-BAC3A31DE158}"/>
    <cellStyle name="Normal 12 2 5 3" xfId="3386" xr:uid="{FCA507F7-AC98-4278-9CF2-4459E206DCBA}"/>
    <cellStyle name="Normal 12 2 5 3 2" xfId="3387" xr:uid="{CD23F80E-844A-447A-B1EC-E26042D0E6C8}"/>
    <cellStyle name="Normal 12 2 5 4" xfId="3388" xr:uid="{A55321ED-B12A-42C8-B1F6-DAAE798945D1}"/>
    <cellStyle name="Normal 12 2 5 5" xfId="3389" xr:uid="{6CDF9FCE-57F9-4B75-A473-777CD7CB7CE4}"/>
    <cellStyle name="Normal 12 2 5 6" xfId="3390" xr:uid="{774BBD8C-1648-4D97-AB0B-BEE28DB8088B}"/>
    <cellStyle name="Normal 12 2 6" xfId="3391" xr:uid="{37728784-003D-4A68-AC77-F1EC49893B86}"/>
    <cellStyle name="Normal 12 2 6 2" xfId="3392" xr:uid="{323FB202-E317-4D8A-946C-AAED7F2EA066}"/>
    <cellStyle name="Normal 12 2 6 2 2" xfId="3393" xr:uid="{A4739C80-0D57-4AD2-A0BA-D276E011A3BE}"/>
    <cellStyle name="Normal 12 2 6 3" xfId="3394" xr:uid="{49129D96-7EC2-4C1C-9DAC-52C3A0A3A41A}"/>
    <cellStyle name="Normal 12 2 6 3 2" xfId="3395" xr:uid="{D2D5BC95-CF33-4C93-B267-9730147E43FF}"/>
    <cellStyle name="Normal 12 2 6 4" xfId="3396" xr:uid="{D0D783D2-4B6E-4746-B0E9-F815D4AAAD2D}"/>
    <cellStyle name="Normal 12 2 7" xfId="3397" xr:uid="{6B486CDD-ADFD-431E-B52E-FECC1052305D}"/>
    <cellStyle name="Normal 12 2 7 2" xfId="3398" xr:uid="{A9E5F7AB-42AA-4D25-B637-3A3372DFDC8B}"/>
    <cellStyle name="Normal 12 2 7 2 2" xfId="3399" xr:uid="{60F12B7A-2A62-4286-8209-2FD4B4637294}"/>
    <cellStyle name="Normal 12 2 7 3" xfId="3400" xr:uid="{FFE33997-EBE5-43A3-BC96-3A1BBEC98F0B}"/>
    <cellStyle name="Normal 12 2 7 3 2" xfId="3401" xr:uid="{479F315D-A295-4251-A360-436B10A85AA6}"/>
    <cellStyle name="Normal 12 2 7 4" xfId="3402" xr:uid="{9F640A0C-FB31-4413-90FF-1DAEF063AA40}"/>
    <cellStyle name="Normal 12 2 8" xfId="3403" xr:uid="{DABDB2A0-62FA-42F9-80DA-A30466F60FE0}"/>
    <cellStyle name="Normal 12 2 8 2" xfId="3404" xr:uid="{8E414B7E-B994-4064-A73D-3976987A19C9}"/>
    <cellStyle name="Normal 12 2 9" xfId="3405" xr:uid="{4DAB3ECE-2CC1-4C6A-B011-C98E630AC178}"/>
    <cellStyle name="Normal 12 2 9 2" xfId="3406" xr:uid="{A6D93201-6740-41C2-94A8-D73CB50820F8}"/>
    <cellStyle name="Normal 12 2_NOI Ok" xfId="3407" xr:uid="{58D24FE9-AF60-403B-8063-70BE0ABC34DC}"/>
    <cellStyle name="Normal 12 20" xfId="3408" xr:uid="{05AA90E5-DB29-4661-B0D1-75BC2B612555}"/>
    <cellStyle name="Normal 12 21" xfId="3409" xr:uid="{0A307DB0-DB9B-479D-A936-4788B62D8519}"/>
    <cellStyle name="Normal 12 22" xfId="3051" xr:uid="{8C7BD0D1-F26C-459E-88BB-7E616368F25C}"/>
    <cellStyle name="Normal 12 23" xfId="17203" xr:uid="{B4FF2A9B-A5E7-43DB-BB91-EA8CEECBA3A8}"/>
    <cellStyle name="Normal 12 3" xfId="3410" xr:uid="{C4A51940-C6C4-481E-8421-43313C3C440E}"/>
    <cellStyle name="Normal 12 3 10" xfId="3411" xr:uid="{8F402B0A-CC37-4C4A-BB59-6C9B25C5B86B}"/>
    <cellStyle name="Normal 12 3 10 2" xfId="3412" xr:uid="{E67270BA-0902-41BD-AC65-F13AB3900C61}"/>
    <cellStyle name="Normal 12 3 11" xfId="3413" xr:uid="{0D83AB6A-0902-457F-958A-6095E1D37F19}"/>
    <cellStyle name="Normal 12 3 12" xfId="3414" xr:uid="{DA97DB19-3635-4200-8737-D56A26D0B110}"/>
    <cellStyle name="Normal 12 3 2" xfId="3415" xr:uid="{B26282FA-A14B-4A6A-BF12-E2EC72EC4204}"/>
    <cellStyle name="Normal 12 3 2 2" xfId="3416" xr:uid="{0E11E44C-9EEA-4F29-83B7-C6BC73A8AB2A}"/>
    <cellStyle name="Normal 12 3 2 2 2" xfId="3417" xr:uid="{E6733052-E6AC-4951-8906-9659937CFE4E}"/>
    <cellStyle name="Normal 12 3 2 2 2 2" xfId="3418" xr:uid="{697F1A3E-56A3-4FD6-8E84-8E041958A8AA}"/>
    <cellStyle name="Normal 12 3 2 2 3" xfId="3419" xr:uid="{2B2FF033-2010-424F-A5ED-609A8997514C}"/>
    <cellStyle name="Normal 12 3 2 2 3 2" xfId="3420" xr:uid="{79C3444A-144A-4757-82AD-559E8F247AE0}"/>
    <cellStyle name="Normal 12 3 2 2 4" xfId="3421" xr:uid="{FC64196B-1E4D-49FA-A828-1BB721D733FA}"/>
    <cellStyle name="Normal 12 3 2 2 5" xfId="3422" xr:uid="{27A302CD-5475-40FF-AEC7-B80D04850C7A}"/>
    <cellStyle name="Normal 12 3 2 2 6" xfId="3423" xr:uid="{DCAA7FD8-4E16-45B1-B8FE-9674363010DE}"/>
    <cellStyle name="Normal 12 3 2 3" xfId="3424" xr:uid="{05D033BB-4C86-47BE-96BF-1E5A26FA72CE}"/>
    <cellStyle name="Normal 12 3 2 3 2" xfId="3425" xr:uid="{9774507F-1A62-4D48-940F-F5956D529708}"/>
    <cellStyle name="Normal 12 3 2 3 2 2" xfId="3426" xr:uid="{606F3A67-80B6-4ABB-B14B-EDC5727CBB7C}"/>
    <cellStyle name="Normal 12 3 2 3 3" xfId="3427" xr:uid="{3AC7FF1A-8D37-4C7D-8062-FCC6299B44D0}"/>
    <cellStyle name="Normal 12 3 2 3 3 2" xfId="3428" xr:uid="{B1669F2E-C88F-4FF0-9621-1855EEB1C6F2}"/>
    <cellStyle name="Normal 12 3 2 3 4" xfId="3429" xr:uid="{FB7766FF-648D-4FE0-8502-B12CCC170317}"/>
    <cellStyle name="Normal 12 3 2 4" xfId="3430" xr:uid="{2BF375D5-36F4-43A3-BC0F-C3EDAA967633}"/>
    <cellStyle name="Normal 12 3 2 4 2" xfId="3431" xr:uid="{096AAB0B-BF23-4A03-9423-66040980518F}"/>
    <cellStyle name="Normal 12 3 2 4 2 2" xfId="3432" xr:uid="{EFE006E6-94B6-4752-AC1F-D7EB05A433B4}"/>
    <cellStyle name="Normal 12 3 2 4 3" xfId="3433" xr:uid="{3BF1C7DC-2C99-46FB-9838-3E0F342B7520}"/>
    <cellStyle name="Normal 12 3 2 4 3 2" xfId="3434" xr:uid="{32DA33CA-567D-43AB-826A-3CB890D37220}"/>
    <cellStyle name="Normal 12 3 2 4 4" xfId="3435" xr:uid="{A102080D-502D-490D-8A2F-D99CB39298A0}"/>
    <cellStyle name="Normal 12 3 2 5" xfId="3436" xr:uid="{2765A64C-B39E-44FB-9616-2508C04CC184}"/>
    <cellStyle name="Normal 12 3 2 5 2" xfId="3437" xr:uid="{AD671B3C-872E-4A64-9440-096F18005E7A}"/>
    <cellStyle name="Normal 12 3 2 6" xfId="3438" xr:uid="{D8CC7CF6-B498-4E03-A548-B322920474C7}"/>
    <cellStyle name="Normal 12 3 2 6 2" xfId="3439" xr:uid="{A28BA5D8-BD37-42CF-91FA-C370CDB290A3}"/>
    <cellStyle name="Normal 12 3 2 7" xfId="3440" xr:uid="{F16B14F5-FEE4-40FE-9152-785145FF5F49}"/>
    <cellStyle name="Normal 12 3 2 7 2" xfId="3441" xr:uid="{E736DBAB-CE3D-4615-98B9-6F6DB86656A3}"/>
    <cellStyle name="Normal 12 3 2 8" xfId="3442" xr:uid="{196BE642-AEDE-4A63-8FFC-EF1DE96F6C57}"/>
    <cellStyle name="Normal 12 3 2 9" xfId="3443" xr:uid="{055CBB36-5E37-4BAF-94C7-89A6A0AF04A1}"/>
    <cellStyle name="Normal 12 3 2_NOI Ok" xfId="3444" xr:uid="{102883ED-96E2-41CB-8BC4-8112D5715448}"/>
    <cellStyle name="Normal 12 3 3" xfId="3445" xr:uid="{6AB607C0-9E82-4526-9A25-518F62DBB7A7}"/>
    <cellStyle name="Normal 12 3 3 2" xfId="3446" xr:uid="{BB245867-291D-4C87-BBF4-21D90260A9F1}"/>
    <cellStyle name="Normal 12 3 3 2 2" xfId="3447" xr:uid="{3A827CA4-B6DD-41A7-AB33-74B44B585213}"/>
    <cellStyle name="Normal 12 3 3 2 2 2" xfId="3448" xr:uid="{76EA528E-EFD1-4382-8A39-E769EC41B9C4}"/>
    <cellStyle name="Normal 12 3 3 2 3" xfId="3449" xr:uid="{064DE0D8-331F-466D-B6BB-DE6C6D5E1F4F}"/>
    <cellStyle name="Normal 12 3 3 2 3 2" xfId="3450" xr:uid="{C8644BCF-DCE0-4308-A301-FE860B86D226}"/>
    <cellStyle name="Normal 12 3 3 2 4" xfId="3451" xr:uid="{5EFE3785-4566-4795-BD26-0E4F3E2636BB}"/>
    <cellStyle name="Normal 12 3 3 2 5" xfId="3452" xr:uid="{F918060A-E62E-4DAF-9134-1C94F0549F98}"/>
    <cellStyle name="Normal 12 3 3 2 6" xfId="3453" xr:uid="{3627C9AB-C8CC-4A8E-815C-D248F5DB3891}"/>
    <cellStyle name="Normal 12 3 3 3" xfId="3454" xr:uid="{974734C3-6AEB-493E-B741-2B06AA77F9D7}"/>
    <cellStyle name="Normal 12 3 3 3 2" xfId="3455" xr:uid="{B32F23F4-8F1E-4164-8AA2-E0FA939202E9}"/>
    <cellStyle name="Normal 12 3 3 3 2 2" xfId="3456" xr:uid="{0A63A9BD-F737-4309-A763-4E2158464AA5}"/>
    <cellStyle name="Normal 12 3 3 3 3" xfId="3457" xr:uid="{6E8688E8-D634-44E8-9A98-11C878E62B02}"/>
    <cellStyle name="Normal 12 3 3 3 3 2" xfId="3458" xr:uid="{F5A39D78-2502-430D-9144-4C91173EFB45}"/>
    <cellStyle name="Normal 12 3 3 3 4" xfId="3459" xr:uid="{617BF4E0-B2C3-4F96-AE36-B79836154794}"/>
    <cellStyle name="Normal 12 3 3 4" xfId="3460" xr:uid="{9D69B60B-F2EB-4694-AF08-E74D91E2A5F3}"/>
    <cellStyle name="Normal 12 3 3 4 2" xfId="3461" xr:uid="{58F828AA-EC53-49F7-8874-29D986170319}"/>
    <cellStyle name="Normal 12 3 3 4 2 2" xfId="3462" xr:uid="{622D036B-CCCB-4E4C-BBF1-A99EFCA04D44}"/>
    <cellStyle name="Normal 12 3 3 4 3" xfId="3463" xr:uid="{C6534555-5024-4E97-AB7D-03B69C53CE14}"/>
    <cellStyle name="Normal 12 3 3 4 3 2" xfId="3464" xr:uid="{0A7B108B-DD90-4211-AFC2-B381A6FF365A}"/>
    <cellStyle name="Normal 12 3 3 4 4" xfId="3465" xr:uid="{16281A59-9B97-41DD-9AD3-0E156B73082D}"/>
    <cellStyle name="Normal 12 3 3 5" xfId="3466" xr:uid="{80AB3971-49F2-4331-9887-267811374260}"/>
    <cellStyle name="Normal 12 3 3 5 2" xfId="3467" xr:uid="{75B0045B-69C0-4B8C-B91B-9EECBF5A29D7}"/>
    <cellStyle name="Normal 12 3 3 6" xfId="3468" xr:uid="{B0795157-3E2B-4747-8EBE-3448877A4DCF}"/>
    <cellStyle name="Normal 12 3 3 6 2" xfId="3469" xr:uid="{5CB0AFCD-CF64-4E48-8424-85FF16653635}"/>
    <cellStyle name="Normal 12 3 3 7" xfId="3470" xr:uid="{5374D099-AFC7-4FEF-BDDC-E499B047BE29}"/>
    <cellStyle name="Normal 12 3 3 7 2" xfId="3471" xr:uid="{FEA87621-7CD8-4EAE-8394-5D06D310251C}"/>
    <cellStyle name="Normal 12 3 3 8" xfId="3472" xr:uid="{F721CD11-4528-4F96-AF21-3F6B578C321D}"/>
    <cellStyle name="Normal 12 3 3 9" xfId="3473" xr:uid="{214CA716-EAA0-426F-8525-F603E99B5F6F}"/>
    <cellStyle name="Normal 12 3 3_NOI Ok" xfId="3474" xr:uid="{E52C72C1-4E0E-463B-834C-CC95567F752F}"/>
    <cellStyle name="Normal 12 3 4" xfId="3475" xr:uid="{8E949277-BCCB-4394-83AF-D62C0369988B}"/>
    <cellStyle name="Normal 12 3 4 2" xfId="3476" xr:uid="{221E7CBA-1F8D-4033-897E-B2C1675FF849}"/>
    <cellStyle name="Normal 12 3 4 2 2" xfId="3477" xr:uid="{2FC8D01E-04DF-4DA6-97AF-D7E8078F047A}"/>
    <cellStyle name="Normal 12 3 4 2 2 2" xfId="3478" xr:uid="{77D35C09-EE18-48EA-AAB3-C556590A9ED0}"/>
    <cellStyle name="Normal 12 3 4 2 3" xfId="3479" xr:uid="{81E917C6-DF0A-4B39-92E0-808E512C4ECA}"/>
    <cellStyle name="Normal 12 3 4 2 3 2" xfId="3480" xr:uid="{C5167CB8-34E8-4767-B0A8-395F206BA7C5}"/>
    <cellStyle name="Normal 12 3 4 2 4" xfId="3481" xr:uid="{37844E0F-48BD-455D-9612-41037206BFC8}"/>
    <cellStyle name="Normal 12 3 4 2 5" xfId="3482" xr:uid="{910241FD-6B0A-4BC9-8CD6-9C4E95C7AC52}"/>
    <cellStyle name="Normal 12 3 4 2 6" xfId="3483" xr:uid="{2141146E-9F23-4B54-B9FC-A88332426205}"/>
    <cellStyle name="Normal 12 3 4 3" xfId="3484" xr:uid="{72353B57-487F-43D0-A085-01C013298895}"/>
    <cellStyle name="Normal 12 3 4 3 2" xfId="3485" xr:uid="{18DAB674-EA7B-439C-AF02-9E2C89A27B3A}"/>
    <cellStyle name="Normal 12 3 4 3 2 2" xfId="3486" xr:uid="{0EC6266E-B2E0-4444-9A3A-DAF831B3845F}"/>
    <cellStyle name="Normal 12 3 4 3 3" xfId="3487" xr:uid="{8C9A2F8D-CBFC-45B5-AC94-D0182CF78CD6}"/>
    <cellStyle name="Normal 12 3 4 3 3 2" xfId="3488" xr:uid="{6353F98A-0BCB-4A0E-8817-68B3FBDA45C5}"/>
    <cellStyle name="Normal 12 3 4 3 4" xfId="3489" xr:uid="{63486187-73E8-4090-936F-633A0AEFC763}"/>
    <cellStyle name="Normal 12 3 4 4" xfId="3490" xr:uid="{4E6358F1-8D78-42D0-9A24-F365CECD58EB}"/>
    <cellStyle name="Normal 12 3 4 4 2" xfId="3491" xr:uid="{4DDAD302-986C-4792-9289-3526FF454C2E}"/>
    <cellStyle name="Normal 12 3 4 4 2 2" xfId="3492" xr:uid="{3342BF9A-6FC5-4E0D-AA55-6C46B00767E5}"/>
    <cellStyle name="Normal 12 3 4 4 3" xfId="3493" xr:uid="{2E05861B-CD80-40E5-8ED5-E0ABFE78002C}"/>
    <cellStyle name="Normal 12 3 4 4 3 2" xfId="3494" xr:uid="{3E11CFC4-2674-4241-9AEE-4971FDC75B9A}"/>
    <cellStyle name="Normal 12 3 4 4 4" xfId="3495" xr:uid="{A9A5556E-627D-485D-935D-D24C052C7277}"/>
    <cellStyle name="Normal 12 3 4 5" xfId="3496" xr:uid="{706A4DD8-9348-4D24-95F2-1337FBCF57D0}"/>
    <cellStyle name="Normal 12 3 4 5 2" xfId="3497" xr:uid="{AC9DB096-9B4C-4000-B739-5F9BC71888EF}"/>
    <cellStyle name="Normal 12 3 4 6" xfId="3498" xr:uid="{B48494EE-8033-4ECB-A234-2F8A3F78C551}"/>
    <cellStyle name="Normal 12 3 4 6 2" xfId="3499" xr:uid="{75B7EF6C-A91C-47C7-9C09-50D2040CFA50}"/>
    <cellStyle name="Normal 12 3 4 7" xfId="3500" xr:uid="{3C1EB7AF-C81A-4312-BDBF-BE8EF563AD1B}"/>
    <cellStyle name="Normal 12 3 4 7 2" xfId="3501" xr:uid="{509CB62F-31FB-4F13-B660-FA42324B38CC}"/>
    <cellStyle name="Normal 12 3 4 8" xfId="3502" xr:uid="{219624D6-6C09-4D85-90E4-D98435211886}"/>
    <cellStyle name="Normal 12 3 4 9" xfId="3503" xr:uid="{E44493FD-1126-420E-B036-479342BF9C73}"/>
    <cellStyle name="Normal 12 3 4_NOI Ok" xfId="3504" xr:uid="{215FDD99-43FF-45B6-8B79-DED155DD902A}"/>
    <cellStyle name="Normal 12 3 5" xfId="3505" xr:uid="{38921C52-E6D6-4508-B9CA-0C82B59EA01B}"/>
    <cellStyle name="Normal 12 3 5 2" xfId="3506" xr:uid="{D2A36C87-886D-48B4-A6CA-863E36D8FABE}"/>
    <cellStyle name="Normal 12 3 5 2 2" xfId="3507" xr:uid="{4C8F0100-9FDD-4C15-8664-8D8C7606CB56}"/>
    <cellStyle name="Normal 12 3 5 3" xfId="3508" xr:uid="{DBDA6827-17B9-4289-9684-17803DEE39CF}"/>
    <cellStyle name="Normal 12 3 5 3 2" xfId="3509" xr:uid="{E1F33DF2-485A-4604-B545-151C6E5B9B22}"/>
    <cellStyle name="Normal 12 3 5 4" xfId="3510" xr:uid="{0F094ED6-EF44-4F0B-BFCD-AFC51D9D142A}"/>
    <cellStyle name="Normal 12 3 5 5" xfId="3511" xr:uid="{2489881E-5F7A-4486-8967-87A688AF1291}"/>
    <cellStyle name="Normal 12 3 5 6" xfId="3512" xr:uid="{E42CFF09-A047-4A21-AC46-B7B2A0CB457B}"/>
    <cellStyle name="Normal 12 3 6" xfId="3513" xr:uid="{1DFCE319-6491-42A9-A55D-E0D8E8744524}"/>
    <cellStyle name="Normal 12 3 6 2" xfId="3514" xr:uid="{55F079EB-1844-443D-8CA1-30B90D1CE724}"/>
    <cellStyle name="Normal 12 3 6 2 2" xfId="3515" xr:uid="{F49DABCD-21EB-465B-9775-903DE9BA9307}"/>
    <cellStyle name="Normal 12 3 6 3" xfId="3516" xr:uid="{3C0AFDE5-A649-4599-B099-A77B1DEE13E8}"/>
    <cellStyle name="Normal 12 3 6 3 2" xfId="3517" xr:uid="{7CA90125-3F52-46A9-8EA4-330D3AC88BB1}"/>
    <cellStyle name="Normal 12 3 6 4" xfId="3518" xr:uid="{2758D26B-7244-46FF-8FE9-6CF7F57D946D}"/>
    <cellStyle name="Normal 12 3 7" xfId="3519" xr:uid="{C5C0C571-093F-4BEA-8751-6E1C2D8F553C}"/>
    <cellStyle name="Normal 12 3 7 2" xfId="3520" xr:uid="{4F0140C0-1A05-4225-A170-235E80239220}"/>
    <cellStyle name="Normal 12 3 7 2 2" xfId="3521" xr:uid="{46933A15-DADC-4047-B7D2-D693F5C329E6}"/>
    <cellStyle name="Normal 12 3 7 3" xfId="3522" xr:uid="{ACF4A4FF-218D-43C5-877E-4A30C4151822}"/>
    <cellStyle name="Normal 12 3 7 3 2" xfId="3523" xr:uid="{70C9CDBD-EE47-4A8B-A918-2688080C4B2A}"/>
    <cellStyle name="Normal 12 3 7 4" xfId="3524" xr:uid="{DCAAB468-C4C2-4672-B647-ABF5831E022F}"/>
    <cellStyle name="Normal 12 3 8" xfId="3525" xr:uid="{02A62F0E-0890-42BB-BF84-1741EA0A6D35}"/>
    <cellStyle name="Normal 12 3 8 2" xfId="3526" xr:uid="{D2AD70B5-1F2F-4067-B69A-15D606BA4BB1}"/>
    <cellStyle name="Normal 12 3 9" xfId="3527" xr:uid="{B4022271-445F-467E-8F74-A9C17BF84781}"/>
    <cellStyle name="Normal 12 3 9 2" xfId="3528" xr:uid="{3DAE4C70-0903-43AE-BDE5-0513E9EEE67F}"/>
    <cellStyle name="Normal 12 3_NOI Ok" xfId="3529" xr:uid="{62868584-FB4A-4266-9E90-466BBFD01F6F}"/>
    <cellStyle name="Normal 12 4" xfId="3530" xr:uid="{1C53DEE0-D35D-4A97-B8C9-E9628F83F545}"/>
    <cellStyle name="Normal 12 4 10" xfId="3531" xr:uid="{4C65D957-D719-4BF8-9726-931284C68FBA}"/>
    <cellStyle name="Normal 12 4 10 2" xfId="3532" xr:uid="{CE37C432-7EBC-4C16-9D9E-E9ADC1BAC62B}"/>
    <cellStyle name="Normal 12 4 11" xfId="3533" xr:uid="{7D25BF16-9F3F-4EB3-99C6-C79E0C1350E3}"/>
    <cellStyle name="Normal 12 4 12" xfId="3534" xr:uid="{03A1CC09-E987-4415-8429-11FE23E6ADCB}"/>
    <cellStyle name="Normal 12 4 2" xfId="3535" xr:uid="{8156C8B1-2BC7-4BAE-8987-88D499D1EDAF}"/>
    <cellStyle name="Normal 12 4 2 2" xfId="3536" xr:uid="{9B679A24-84E1-445C-BCEA-2D9851FC5C08}"/>
    <cellStyle name="Normal 12 4 2 2 2" xfId="3537" xr:uid="{445CAF81-9EA6-4F1A-9810-D039608B9B62}"/>
    <cellStyle name="Normal 12 4 2 2 2 2" xfId="3538" xr:uid="{CB910215-B3AC-4F01-BBF3-786E54A0E283}"/>
    <cellStyle name="Normal 12 4 2 2 3" xfId="3539" xr:uid="{A41F1519-4580-41AF-AE0E-CAAFD8528FA6}"/>
    <cellStyle name="Normal 12 4 2 2 3 2" xfId="3540" xr:uid="{4E0578DF-A3AA-4648-8339-924FDEE14A3A}"/>
    <cellStyle name="Normal 12 4 2 2 4" xfId="3541" xr:uid="{65850691-1F43-4C78-B7AF-F9C5BFB71C38}"/>
    <cellStyle name="Normal 12 4 2 2 5" xfId="3542" xr:uid="{3343B61D-633E-4E0B-807B-41F6B50D2208}"/>
    <cellStyle name="Normal 12 4 2 2 6" xfId="3543" xr:uid="{D1C6C6C7-6ECD-4326-983B-F0A6C8816631}"/>
    <cellStyle name="Normal 12 4 2 3" xfId="3544" xr:uid="{FBC0CFB5-7DAE-48F7-8CE6-A5F2D16724A9}"/>
    <cellStyle name="Normal 12 4 2 3 2" xfId="3545" xr:uid="{A4C58A21-96AD-4CC3-B03A-C261F0B85D53}"/>
    <cellStyle name="Normal 12 4 2 3 2 2" xfId="3546" xr:uid="{4D2492C1-535E-46BE-A588-A230A38DE6AD}"/>
    <cellStyle name="Normal 12 4 2 3 3" xfId="3547" xr:uid="{19720F15-5482-440C-A801-73BDA264D31B}"/>
    <cellStyle name="Normal 12 4 2 3 3 2" xfId="3548" xr:uid="{24643605-4A51-408C-8ADB-23B973DC5036}"/>
    <cellStyle name="Normal 12 4 2 3 4" xfId="3549" xr:uid="{32A7D24B-EC6D-4550-ACAA-89B44CEDC548}"/>
    <cellStyle name="Normal 12 4 2 4" xfId="3550" xr:uid="{4243C2C5-D59A-468E-A789-34F322ED60DC}"/>
    <cellStyle name="Normal 12 4 2 4 2" xfId="3551" xr:uid="{F2F12D97-83AC-4A21-AD13-BD732F527D78}"/>
    <cellStyle name="Normal 12 4 2 4 2 2" xfId="3552" xr:uid="{7D8B3333-1792-48FD-983B-89B2691C3E7D}"/>
    <cellStyle name="Normal 12 4 2 4 3" xfId="3553" xr:uid="{372873B0-9D55-4AAF-880E-782A42616EB8}"/>
    <cellStyle name="Normal 12 4 2 4 3 2" xfId="3554" xr:uid="{09D99D14-F4F0-4206-AB25-2E8BC2313352}"/>
    <cellStyle name="Normal 12 4 2 4 4" xfId="3555" xr:uid="{ED114E28-8804-48B6-895A-C65479260F90}"/>
    <cellStyle name="Normal 12 4 2 5" xfId="3556" xr:uid="{0D1AA744-0607-446D-85B7-5FCBD00D663C}"/>
    <cellStyle name="Normal 12 4 2 5 2" xfId="3557" xr:uid="{2318781F-9139-427C-824F-BC8903B0EF94}"/>
    <cellStyle name="Normal 12 4 2 6" xfId="3558" xr:uid="{F33D0735-7F14-4066-95A8-44FCC0FA993C}"/>
    <cellStyle name="Normal 12 4 2 6 2" xfId="3559" xr:uid="{A60AA49B-ABA9-4AD4-ADE1-245899BEDBED}"/>
    <cellStyle name="Normal 12 4 2 7" xfId="3560" xr:uid="{59F5AACD-0731-469B-8F39-121A736E08AD}"/>
    <cellStyle name="Normal 12 4 2 7 2" xfId="3561" xr:uid="{BF0BFC0A-801B-4748-BFC7-7393A921F336}"/>
    <cellStyle name="Normal 12 4 2 8" xfId="3562" xr:uid="{FC1F8E64-B794-42FE-8929-82B52AB404CD}"/>
    <cellStyle name="Normal 12 4 2 9" xfId="3563" xr:uid="{3BBF98CB-CCFD-4D70-98CE-E1A051A43FF0}"/>
    <cellStyle name="Normal 12 4 2_NOI Ok" xfId="3564" xr:uid="{BDA59F5C-654C-4974-B90F-1241C5A4E722}"/>
    <cellStyle name="Normal 12 4 3" xfId="3565" xr:uid="{01ED8728-CACC-4B50-88CD-8A6CC07DBCD6}"/>
    <cellStyle name="Normal 12 4 3 2" xfId="3566" xr:uid="{045D41AE-0EB3-47DD-B10A-F2B41FCA0EE5}"/>
    <cellStyle name="Normal 12 4 3 2 2" xfId="3567" xr:uid="{FF847707-D657-4091-A98F-26472E9FAFD6}"/>
    <cellStyle name="Normal 12 4 3 2 2 2" xfId="3568" xr:uid="{AEEA3326-6412-4332-A4E1-5EB3D95AB564}"/>
    <cellStyle name="Normal 12 4 3 2 3" xfId="3569" xr:uid="{306F0860-07DC-46E4-B30C-E2E79AC6DC8D}"/>
    <cellStyle name="Normal 12 4 3 2 3 2" xfId="3570" xr:uid="{152EB6E3-3833-424B-8F58-CA519773D65F}"/>
    <cellStyle name="Normal 12 4 3 2 4" xfId="3571" xr:uid="{D27CA7B5-8270-41C1-84DC-7600B226B32A}"/>
    <cellStyle name="Normal 12 4 3 2 5" xfId="3572" xr:uid="{69E15152-449B-4166-A045-9C391585AEDA}"/>
    <cellStyle name="Normal 12 4 3 2 6" xfId="3573" xr:uid="{F4AAD158-D45F-4CFA-88C4-8EE850EF7E91}"/>
    <cellStyle name="Normal 12 4 3 3" xfId="3574" xr:uid="{FEF64AAC-29A9-42EA-9F3B-1CAC94340DEF}"/>
    <cellStyle name="Normal 12 4 3 3 2" xfId="3575" xr:uid="{C540454B-C6BD-4A37-A68D-6ED1897F65AA}"/>
    <cellStyle name="Normal 12 4 3 3 2 2" xfId="3576" xr:uid="{09F404E6-CB9C-4E48-BB6C-503E8FE939FB}"/>
    <cellStyle name="Normal 12 4 3 3 3" xfId="3577" xr:uid="{1670E7C5-A66D-404C-BC5D-0B16CD5EBF81}"/>
    <cellStyle name="Normal 12 4 3 3 3 2" xfId="3578" xr:uid="{C9A40160-8A91-4E1C-9C70-84A789299711}"/>
    <cellStyle name="Normal 12 4 3 3 4" xfId="3579" xr:uid="{180B95C5-7F49-4822-90D3-6BB11B0A3F7D}"/>
    <cellStyle name="Normal 12 4 3 4" xfId="3580" xr:uid="{A5B56326-15E2-498E-8557-438066A3ABF6}"/>
    <cellStyle name="Normal 12 4 3 4 2" xfId="3581" xr:uid="{238A7557-F3EF-42AD-A0D9-C0F92B79F75B}"/>
    <cellStyle name="Normal 12 4 3 4 2 2" xfId="3582" xr:uid="{F718DD72-593D-4CF9-B3B8-9B988FC93048}"/>
    <cellStyle name="Normal 12 4 3 4 3" xfId="3583" xr:uid="{B083DBAC-0F32-4D94-8BCE-A875759F1E4D}"/>
    <cellStyle name="Normal 12 4 3 4 3 2" xfId="3584" xr:uid="{EA9FEDD5-45D7-4DD5-8399-4B187A691D5C}"/>
    <cellStyle name="Normal 12 4 3 4 4" xfId="3585" xr:uid="{563A255A-BDFD-4326-892A-E0083669626A}"/>
    <cellStyle name="Normal 12 4 3 5" xfId="3586" xr:uid="{D2D36473-5975-4C20-B33E-8CC52CFF943E}"/>
    <cellStyle name="Normal 12 4 3 5 2" xfId="3587" xr:uid="{808D755D-2BED-4FE5-8D73-66B83AD88ACE}"/>
    <cellStyle name="Normal 12 4 3 6" xfId="3588" xr:uid="{BDCA5C32-74E0-40D2-A880-F6218054B698}"/>
    <cellStyle name="Normal 12 4 3 6 2" xfId="3589" xr:uid="{4740400D-C079-458D-ACB5-D10613908E74}"/>
    <cellStyle name="Normal 12 4 3 7" xfId="3590" xr:uid="{72748CB5-A913-4D44-BA0D-A8BDE4CA1356}"/>
    <cellStyle name="Normal 12 4 3 7 2" xfId="3591" xr:uid="{E2D60662-3B6A-423E-9549-525B2BBA7584}"/>
    <cellStyle name="Normal 12 4 3 8" xfId="3592" xr:uid="{AC221CAF-A315-4DEC-B2CD-D38BB7AD240F}"/>
    <cellStyle name="Normal 12 4 3 9" xfId="3593" xr:uid="{5F89CCA6-2D75-48E2-B5E9-FD9BC2825766}"/>
    <cellStyle name="Normal 12 4 3_NOI Ok" xfId="3594" xr:uid="{CDE20B11-3DA2-473C-83F7-3FC382AD2C36}"/>
    <cellStyle name="Normal 12 4 4" xfId="3595" xr:uid="{E632F084-0006-4C46-AD46-9A9675CE35E7}"/>
    <cellStyle name="Normal 12 4 4 2" xfId="3596" xr:uid="{D9989C0C-CA95-47AE-B108-76B3C38DAB06}"/>
    <cellStyle name="Normal 12 4 4 2 2" xfId="3597" xr:uid="{E46B8B3E-14DD-4901-AA49-D7CB293E9F86}"/>
    <cellStyle name="Normal 12 4 4 2 2 2" xfId="3598" xr:uid="{2E3F28D5-EE28-42E0-A308-E67445C5BD21}"/>
    <cellStyle name="Normal 12 4 4 2 3" xfId="3599" xr:uid="{EDF1C225-CDCD-418E-8A0F-2EE8A8A8B2FE}"/>
    <cellStyle name="Normal 12 4 4 2 3 2" xfId="3600" xr:uid="{CED18D38-A0B1-4931-BE1A-1764E0260A96}"/>
    <cellStyle name="Normal 12 4 4 2 4" xfId="3601" xr:uid="{C1DEF63F-1327-44D5-8075-F69E8A2535F4}"/>
    <cellStyle name="Normal 12 4 4 2 5" xfId="3602" xr:uid="{5D6D4508-5AF9-4662-B168-386E60D53FDF}"/>
    <cellStyle name="Normal 12 4 4 2 6" xfId="3603" xr:uid="{B29B3448-E7C9-4EEA-B4D2-CC480C8EE468}"/>
    <cellStyle name="Normal 12 4 4 3" xfId="3604" xr:uid="{C5AEDC4E-B337-4E6B-B630-70713200ED47}"/>
    <cellStyle name="Normal 12 4 4 3 2" xfId="3605" xr:uid="{C131514E-AD3D-4DBE-BAF4-AF01E53BF851}"/>
    <cellStyle name="Normal 12 4 4 3 2 2" xfId="3606" xr:uid="{0B2EF49A-5ED5-4A27-98E9-CBEA1671EFD3}"/>
    <cellStyle name="Normal 12 4 4 3 3" xfId="3607" xr:uid="{8F2A00D4-968F-4F6A-BCB8-1C3474CC936B}"/>
    <cellStyle name="Normal 12 4 4 3 3 2" xfId="3608" xr:uid="{09727BE3-1FC5-49B6-A801-3F8846F418A7}"/>
    <cellStyle name="Normal 12 4 4 3 4" xfId="3609" xr:uid="{2D4FC473-7DC3-4002-86A1-2882A315705D}"/>
    <cellStyle name="Normal 12 4 4 4" xfId="3610" xr:uid="{2D5AB2B7-582D-4EDE-9C6F-35154046FAD6}"/>
    <cellStyle name="Normal 12 4 4 4 2" xfId="3611" xr:uid="{F6F2A654-1FA4-449B-9DA2-0BD425317B42}"/>
    <cellStyle name="Normal 12 4 4 4 2 2" xfId="3612" xr:uid="{F93673BA-A2D6-4C7F-B575-6EFA234B9BD8}"/>
    <cellStyle name="Normal 12 4 4 4 3" xfId="3613" xr:uid="{D5605A73-6688-4D2B-80F2-14BB78400486}"/>
    <cellStyle name="Normal 12 4 4 4 3 2" xfId="3614" xr:uid="{6ACF8398-5FA4-4707-94E9-194DA635013A}"/>
    <cellStyle name="Normal 12 4 4 4 4" xfId="3615" xr:uid="{18BE1225-04EA-42B3-8860-5D2EACF619B5}"/>
    <cellStyle name="Normal 12 4 4 5" xfId="3616" xr:uid="{D3187715-4886-4AC8-A138-F2603648BDAA}"/>
    <cellStyle name="Normal 12 4 4 5 2" xfId="3617" xr:uid="{249D098D-DA90-4C65-BC86-C98DBC0F046C}"/>
    <cellStyle name="Normal 12 4 4 6" xfId="3618" xr:uid="{57E2B251-AED0-4223-9B34-D66A08D43B02}"/>
    <cellStyle name="Normal 12 4 4 6 2" xfId="3619" xr:uid="{BD1DF3FB-60FB-4AD6-B01B-6BFFC3EA3022}"/>
    <cellStyle name="Normal 12 4 4 7" xfId="3620" xr:uid="{FC6E6979-CDAB-484A-A052-9DF18A3036DF}"/>
    <cellStyle name="Normal 12 4 4 7 2" xfId="3621" xr:uid="{96FF243E-271F-4EF0-A98E-251CF6BD6FC7}"/>
    <cellStyle name="Normal 12 4 4 8" xfId="3622" xr:uid="{EF0A0354-3B2E-469E-8E87-4B78925E7F7C}"/>
    <cellStyle name="Normal 12 4 4 9" xfId="3623" xr:uid="{7D05AF08-7ADF-43D2-A0E2-F99A62B03577}"/>
    <cellStyle name="Normal 12 4 4_NOI Ok" xfId="3624" xr:uid="{967BB6B8-E008-41E6-AB50-0A692DFEFF88}"/>
    <cellStyle name="Normal 12 4 5" xfId="3625" xr:uid="{35ADF143-2B45-436A-84E7-F3CD04064B78}"/>
    <cellStyle name="Normal 12 4 5 2" xfId="3626" xr:uid="{946EB72C-A778-4CA6-862B-C8A30A653A0D}"/>
    <cellStyle name="Normal 12 4 5 2 2" xfId="3627" xr:uid="{2257909F-43CA-403A-8A5B-2F0A1F236C34}"/>
    <cellStyle name="Normal 12 4 5 3" xfId="3628" xr:uid="{D907F4D0-752E-4C34-B2F1-DCDF8BA211F3}"/>
    <cellStyle name="Normal 12 4 5 3 2" xfId="3629" xr:uid="{4AFC7ACC-B110-43E1-845E-746F39406AEB}"/>
    <cellStyle name="Normal 12 4 5 4" xfId="3630" xr:uid="{5C0B96C9-8EBF-4C6A-9705-A2DD36762ECE}"/>
    <cellStyle name="Normal 12 4 5 5" xfId="3631" xr:uid="{0D8EF85B-B41E-416C-8FC5-5B5EDC046057}"/>
    <cellStyle name="Normal 12 4 5 6" xfId="3632" xr:uid="{DF9C099E-3EDA-4276-BF68-09B28337F9DD}"/>
    <cellStyle name="Normal 12 4 6" xfId="3633" xr:uid="{0BD1C4CC-17A4-4556-9B5D-6B301ACA522D}"/>
    <cellStyle name="Normal 12 4 6 2" xfId="3634" xr:uid="{3D2CFAC7-C98F-48F8-899E-757B71FEEF3A}"/>
    <cellStyle name="Normal 12 4 6 2 2" xfId="3635" xr:uid="{20E3D24F-159E-4B43-84EE-AE3F40F07575}"/>
    <cellStyle name="Normal 12 4 6 3" xfId="3636" xr:uid="{5CC4C46D-7E33-4407-94D0-5F934DB4D228}"/>
    <cellStyle name="Normal 12 4 6 3 2" xfId="3637" xr:uid="{57828E1B-0E62-45A6-8A75-963B32A82616}"/>
    <cellStyle name="Normal 12 4 6 4" xfId="3638" xr:uid="{F145EF39-D54D-42C7-B853-97FE254BF8E5}"/>
    <cellStyle name="Normal 12 4 7" xfId="3639" xr:uid="{1E54EDEE-26B5-4373-8191-0EC5628714CF}"/>
    <cellStyle name="Normal 12 4 7 2" xfId="3640" xr:uid="{7EA80F4A-8C68-4519-A5E0-BEA88DC794A5}"/>
    <cellStyle name="Normal 12 4 7 2 2" xfId="3641" xr:uid="{20DD9C2B-627C-46E9-8064-FCCA6C0D1B3B}"/>
    <cellStyle name="Normal 12 4 7 3" xfId="3642" xr:uid="{396E35DB-191F-4B6E-A962-408AB0B0D5D5}"/>
    <cellStyle name="Normal 12 4 7 3 2" xfId="3643" xr:uid="{35583BF8-029B-4CD1-82AF-930545D9B536}"/>
    <cellStyle name="Normal 12 4 7 4" xfId="3644" xr:uid="{A7CAAB6E-BEBF-48A9-8BA7-BD84852EB5F3}"/>
    <cellStyle name="Normal 12 4 8" xfId="3645" xr:uid="{783F4E52-11E3-45F5-A428-20774B4534FB}"/>
    <cellStyle name="Normal 12 4 8 2" xfId="3646" xr:uid="{B9E437B0-7F99-444F-B19E-9B779BF9A514}"/>
    <cellStyle name="Normal 12 4 9" xfId="3647" xr:uid="{EE3E3295-C3EC-463E-831E-AB0569A29BB8}"/>
    <cellStyle name="Normal 12 4 9 2" xfId="3648" xr:uid="{27970CAA-DC29-4E4D-A2E9-949B8CD767ED}"/>
    <cellStyle name="Normal 12 4_NOI Ok" xfId="3649" xr:uid="{F9E9E12B-40A4-475F-9C3A-A3BA481BB4F8}"/>
    <cellStyle name="Normal 12 5" xfId="3650" xr:uid="{3091E0F7-3A36-4720-B688-EDC8E9CAB626}"/>
    <cellStyle name="Normal 12 5 10" xfId="3651" xr:uid="{3CFC6702-7470-49D6-AB6D-4336A1CAD497}"/>
    <cellStyle name="Normal 12 5 10 2" xfId="3652" xr:uid="{81A265C9-0EBC-4CF8-9CB0-E005218CCD95}"/>
    <cellStyle name="Normal 12 5 11" xfId="3653" xr:uid="{B168DA10-8B0F-4D36-842E-57306B88F5C9}"/>
    <cellStyle name="Normal 12 5 12" xfId="3654" xr:uid="{A9C5292C-83A1-4C49-8660-26BBBD85E6C0}"/>
    <cellStyle name="Normal 12 5 2" xfId="3655" xr:uid="{EE007484-D418-4650-BA83-F77F350B2C84}"/>
    <cellStyle name="Normal 12 5 2 2" xfId="3656" xr:uid="{D2B97576-7A04-413C-B8B4-CE78C6FD8153}"/>
    <cellStyle name="Normal 12 5 2 2 2" xfId="3657" xr:uid="{08E585A1-9475-496C-81BC-7FCE2B6778D8}"/>
    <cellStyle name="Normal 12 5 2 2 2 2" xfId="3658" xr:uid="{11F72E19-BCA9-4FFD-896D-44091FADE517}"/>
    <cellStyle name="Normal 12 5 2 2 3" xfId="3659" xr:uid="{606556F6-DB01-430E-AA86-F93FFFB29184}"/>
    <cellStyle name="Normal 12 5 2 2 3 2" xfId="3660" xr:uid="{1E39E8DD-7750-4504-84A8-F7DB754B88B6}"/>
    <cellStyle name="Normal 12 5 2 2 4" xfId="3661" xr:uid="{25CA6604-F761-4D19-9A4B-3B28BA9876CA}"/>
    <cellStyle name="Normal 12 5 2 2 5" xfId="3662" xr:uid="{04B8C0B6-3A7C-48EB-8BAC-347020914F50}"/>
    <cellStyle name="Normal 12 5 2 2 6" xfId="3663" xr:uid="{3D2C1CF6-4558-4079-A89D-9ED893B25A2E}"/>
    <cellStyle name="Normal 12 5 2 3" xfId="3664" xr:uid="{FE804636-8AC2-47DC-9E59-425A911D0BE0}"/>
    <cellStyle name="Normal 12 5 2 3 2" xfId="3665" xr:uid="{09FC8654-6795-4A20-ADCA-7A44D97644BE}"/>
    <cellStyle name="Normal 12 5 2 3 2 2" xfId="3666" xr:uid="{7E00826A-70BC-4690-8147-FAA8949A0CEC}"/>
    <cellStyle name="Normal 12 5 2 3 3" xfId="3667" xr:uid="{DE83C9C7-1F6C-49C6-AE04-B97FB5BFCF3A}"/>
    <cellStyle name="Normal 12 5 2 3 3 2" xfId="3668" xr:uid="{2FBE1129-F086-4F31-9422-9B779D76FD6F}"/>
    <cellStyle name="Normal 12 5 2 3 4" xfId="3669" xr:uid="{4D4EE3D7-EBF8-426D-BEA0-AD6FBE0C3611}"/>
    <cellStyle name="Normal 12 5 2 4" xfId="3670" xr:uid="{68FEE208-F1D0-4782-B642-E8880C4AE3CD}"/>
    <cellStyle name="Normal 12 5 2 4 2" xfId="3671" xr:uid="{1729C2CE-EFC9-44B2-B375-A3B73CD40F47}"/>
    <cellStyle name="Normal 12 5 2 4 2 2" xfId="3672" xr:uid="{A339B23F-4FB7-49DF-B7A3-E85844389107}"/>
    <cellStyle name="Normal 12 5 2 4 3" xfId="3673" xr:uid="{B462FC0C-121E-490A-9E07-AC073CF18A74}"/>
    <cellStyle name="Normal 12 5 2 4 3 2" xfId="3674" xr:uid="{D0D33034-F443-448A-8BC8-80CC7AECFFD3}"/>
    <cellStyle name="Normal 12 5 2 4 4" xfId="3675" xr:uid="{C6C81C30-9285-4F0D-ACFF-C0C2739C19D8}"/>
    <cellStyle name="Normal 12 5 2 5" xfId="3676" xr:uid="{FFE25EEC-A8CB-4ADB-850C-EFF8E6099780}"/>
    <cellStyle name="Normal 12 5 2 5 2" xfId="3677" xr:uid="{0D6CCC50-9638-4B4D-80A7-27F21861666D}"/>
    <cellStyle name="Normal 12 5 2 6" xfId="3678" xr:uid="{95CD529A-2865-405A-BB09-F964DB08AA8A}"/>
    <cellStyle name="Normal 12 5 2 6 2" xfId="3679" xr:uid="{5C6FA04D-2D8F-42AB-8CE7-777EB4005F53}"/>
    <cellStyle name="Normal 12 5 2 7" xfId="3680" xr:uid="{18FC022D-5E2B-4F00-AB4E-D0B95ED2F965}"/>
    <cellStyle name="Normal 12 5 2 7 2" xfId="3681" xr:uid="{EA2C01F6-EECC-4277-852A-BD2B5CFC7838}"/>
    <cellStyle name="Normal 12 5 2 8" xfId="3682" xr:uid="{49C77C7B-D195-4D69-B9DB-8AF35890D10D}"/>
    <cellStyle name="Normal 12 5 2 9" xfId="3683" xr:uid="{8FF20A48-EB7D-444A-8E8C-06EAFC39959B}"/>
    <cellStyle name="Normal 12 5 2_NOI Ok" xfId="3684" xr:uid="{2215E910-716D-45CB-AFF8-9BC5E9C85917}"/>
    <cellStyle name="Normal 12 5 3" xfId="3685" xr:uid="{3B7908A7-9BA7-4BB3-8CB9-866AD397E32C}"/>
    <cellStyle name="Normal 12 5 3 2" xfId="3686" xr:uid="{3F57D589-E589-4C9C-AA3F-8FF2EAA5E763}"/>
    <cellStyle name="Normal 12 5 3 2 2" xfId="3687" xr:uid="{7F24AFB6-23F3-4260-B7E6-236827F29E27}"/>
    <cellStyle name="Normal 12 5 3 2 2 2" xfId="3688" xr:uid="{7FDF7E92-FA37-4FC0-82E2-A174C48230CD}"/>
    <cellStyle name="Normal 12 5 3 2 3" xfId="3689" xr:uid="{53700D51-1DC7-43C0-B794-3B0141661988}"/>
    <cellStyle name="Normal 12 5 3 2 3 2" xfId="3690" xr:uid="{2EBCFB05-3679-4A44-BEFE-D405A8743D68}"/>
    <cellStyle name="Normal 12 5 3 2 4" xfId="3691" xr:uid="{8099D851-5647-4F9F-8C6D-A01C0825277B}"/>
    <cellStyle name="Normal 12 5 3 2 5" xfId="3692" xr:uid="{BA5DF88A-5819-4B9F-9A24-9C1B53B049CB}"/>
    <cellStyle name="Normal 12 5 3 2 6" xfId="3693" xr:uid="{563435DF-52D8-434E-801E-993264F5F594}"/>
    <cellStyle name="Normal 12 5 3 3" xfId="3694" xr:uid="{22EC9F33-FDC6-42C1-B89A-7E13C7987332}"/>
    <cellStyle name="Normal 12 5 3 3 2" xfId="3695" xr:uid="{4166887E-8B2C-4D3A-A427-83497E273A6D}"/>
    <cellStyle name="Normal 12 5 3 3 2 2" xfId="3696" xr:uid="{9F3A9DA0-E811-4981-A0C4-4BD3A25D0199}"/>
    <cellStyle name="Normal 12 5 3 3 3" xfId="3697" xr:uid="{FC66EAA9-37EB-4620-9EA6-4690E8DB0CA4}"/>
    <cellStyle name="Normal 12 5 3 3 3 2" xfId="3698" xr:uid="{C3DA06C2-7B9C-4E3F-88F6-BD0C75A963D1}"/>
    <cellStyle name="Normal 12 5 3 3 4" xfId="3699" xr:uid="{950DA0BA-E0B1-4580-A79D-3A17B1C08455}"/>
    <cellStyle name="Normal 12 5 3 4" xfId="3700" xr:uid="{33E6A3E0-702B-4627-81E8-8A4D7005BA56}"/>
    <cellStyle name="Normal 12 5 3 4 2" xfId="3701" xr:uid="{9874BCD0-28BB-43C6-A4BC-E77037827362}"/>
    <cellStyle name="Normal 12 5 3 4 2 2" xfId="3702" xr:uid="{5E28CE61-4A8C-4CFB-BE73-9893C6241FB8}"/>
    <cellStyle name="Normal 12 5 3 4 3" xfId="3703" xr:uid="{FFD25DD0-6557-4434-AC00-12E7589AD1BB}"/>
    <cellStyle name="Normal 12 5 3 4 3 2" xfId="3704" xr:uid="{8679B825-D6EB-4B01-A224-1341A7C7F677}"/>
    <cellStyle name="Normal 12 5 3 4 4" xfId="3705" xr:uid="{50B0A966-AF7F-4F8C-938A-29AB13032D0D}"/>
    <cellStyle name="Normal 12 5 3 5" xfId="3706" xr:uid="{9B4CA545-70EB-40AB-9568-131EDC74E54B}"/>
    <cellStyle name="Normal 12 5 3 5 2" xfId="3707" xr:uid="{F15FDA93-B3C3-4D3D-B6A1-9676B368EB27}"/>
    <cellStyle name="Normal 12 5 3 6" xfId="3708" xr:uid="{C5B66353-C507-4178-8B3D-DF6324583CDE}"/>
    <cellStyle name="Normal 12 5 3 6 2" xfId="3709" xr:uid="{113A62F9-BE6A-4112-B355-012D41650C0D}"/>
    <cellStyle name="Normal 12 5 3 7" xfId="3710" xr:uid="{4E465E44-E15D-4F0C-8745-72F57126B022}"/>
    <cellStyle name="Normal 12 5 3 7 2" xfId="3711" xr:uid="{F391F65F-E38F-40D9-9AF9-83DBD11AF2AF}"/>
    <cellStyle name="Normal 12 5 3 8" xfId="3712" xr:uid="{6A72AE30-CCAA-49B7-8C2A-2D401A2B012C}"/>
    <cellStyle name="Normal 12 5 3 9" xfId="3713" xr:uid="{CEE07A53-32C7-4CAA-B2C2-0E97A3414F44}"/>
    <cellStyle name="Normal 12 5 3_NOI Ok" xfId="3714" xr:uid="{7641B85D-7C85-4500-B58D-C54C79E9B590}"/>
    <cellStyle name="Normal 12 5 4" xfId="3715" xr:uid="{1E0FED15-120E-481C-8C5B-9F84FF2B86B3}"/>
    <cellStyle name="Normal 12 5 4 2" xfId="3716" xr:uid="{F1A12E2A-A1B8-4DCE-A508-EAFF9E161C3E}"/>
    <cellStyle name="Normal 12 5 4 2 2" xfId="3717" xr:uid="{89B586EA-4FE2-432C-885F-0FD1ACCC730D}"/>
    <cellStyle name="Normal 12 5 4 2 2 2" xfId="3718" xr:uid="{956FAE15-DAC6-4860-8D36-85FC4006CA6C}"/>
    <cellStyle name="Normal 12 5 4 2 3" xfId="3719" xr:uid="{BB17D7F3-5477-46D4-A084-659A476E16EE}"/>
    <cellStyle name="Normal 12 5 4 2 3 2" xfId="3720" xr:uid="{76035409-FE24-479D-91A2-45E475849609}"/>
    <cellStyle name="Normal 12 5 4 2 4" xfId="3721" xr:uid="{CE1D7FD9-39E4-4EC7-8BD5-4BA51D52FB25}"/>
    <cellStyle name="Normal 12 5 4 2 5" xfId="3722" xr:uid="{96BE812F-5909-466E-BF3E-979A8D4F3F57}"/>
    <cellStyle name="Normal 12 5 4 2 6" xfId="3723" xr:uid="{26BA3C35-2EFD-46C9-B753-E2A4BD1F5A95}"/>
    <cellStyle name="Normal 12 5 4 3" xfId="3724" xr:uid="{77CC4CCF-16D8-4564-B591-E7FBBFFF8B8F}"/>
    <cellStyle name="Normal 12 5 4 3 2" xfId="3725" xr:uid="{6ECA75D8-A6CA-44C5-AD45-614BF9D1BE8F}"/>
    <cellStyle name="Normal 12 5 4 3 2 2" xfId="3726" xr:uid="{2DE26B74-6C91-4A56-8A8A-C48F2AE41D7E}"/>
    <cellStyle name="Normal 12 5 4 3 3" xfId="3727" xr:uid="{6AE65EC6-4CA6-40F5-8021-761A786D218B}"/>
    <cellStyle name="Normal 12 5 4 3 3 2" xfId="3728" xr:uid="{71622CA0-9577-485F-B9B5-DEF44E739D0D}"/>
    <cellStyle name="Normal 12 5 4 3 4" xfId="3729" xr:uid="{0F8087FA-6EAE-4D63-A2BC-77CC809C007F}"/>
    <cellStyle name="Normal 12 5 4 4" xfId="3730" xr:uid="{D55BA456-2F98-4437-BA06-66935F083E5C}"/>
    <cellStyle name="Normal 12 5 4 4 2" xfId="3731" xr:uid="{249C3691-3DC8-4328-B80F-3BF4F12B8817}"/>
    <cellStyle name="Normal 12 5 4 4 2 2" xfId="3732" xr:uid="{B7925943-21EC-454F-8D65-6CD956431E08}"/>
    <cellStyle name="Normal 12 5 4 4 3" xfId="3733" xr:uid="{E43EDA49-8C72-4035-8EC6-70D10FDB2AAB}"/>
    <cellStyle name="Normal 12 5 4 4 3 2" xfId="3734" xr:uid="{99F1BF8A-1CF7-4AA3-B087-5D622D05100B}"/>
    <cellStyle name="Normal 12 5 4 4 4" xfId="3735" xr:uid="{D5F9FE30-704A-49D9-B757-4CAFE34F0CF3}"/>
    <cellStyle name="Normal 12 5 4 5" xfId="3736" xr:uid="{5972A181-AFFF-4432-A799-0BFF899DD80D}"/>
    <cellStyle name="Normal 12 5 4 5 2" xfId="3737" xr:uid="{87EA5E14-7456-4657-BA60-53A4AFFE175B}"/>
    <cellStyle name="Normal 12 5 4 6" xfId="3738" xr:uid="{14DA60F7-6431-427E-B4CE-5894E0509459}"/>
    <cellStyle name="Normal 12 5 4 6 2" xfId="3739" xr:uid="{F5F7F327-A5E5-4595-8541-21D2ACCF19EF}"/>
    <cellStyle name="Normal 12 5 4 7" xfId="3740" xr:uid="{AD3B1109-5B9E-48F7-B1DC-AB7A147CF205}"/>
    <cellStyle name="Normal 12 5 4 7 2" xfId="3741" xr:uid="{8BCEE91B-83D7-48D8-BE93-8C5C76F0CA4C}"/>
    <cellStyle name="Normal 12 5 4 8" xfId="3742" xr:uid="{49AB47C3-3335-4A20-8A97-9A56FE4944F9}"/>
    <cellStyle name="Normal 12 5 4 9" xfId="3743" xr:uid="{0405F411-C036-44B7-A278-6A223F6111F3}"/>
    <cellStyle name="Normal 12 5 4_NOI Ok" xfId="3744" xr:uid="{9DDC03D7-CA4B-4C29-A39C-81800BBFD139}"/>
    <cellStyle name="Normal 12 5 5" xfId="3745" xr:uid="{F3BAC3FE-FA67-4116-9BDC-55EF1FF8C509}"/>
    <cellStyle name="Normal 12 5 5 2" xfId="3746" xr:uid="{1FC2403C-0F7C-4744-9D5B-778513866051}"/>
    <cellStyle name="Normal 12 5 5 2 2" xfId="3747" xr:uid="{AE703657-2B77-4FD0-8C07-7A711814608F}"/>
    <cellStyle name="Normal 12 5 5 3" xfId="3748" xr:uid="{473934E5-DA8E-421A-B7B4-9559A944EBF8}"/>
    <cellStyle name="Normal 12 5 5 3 2" xfId="3749" xr:uid="{667BD9F6-9F58-4976-97B0-03B0FA8DDE4A}"/>
    <cellStyle name="Normal 12 5 5 4" xfId="3750" xr:uid="{344A273F-596F-4A92-BB1F-D04DC71EAA3A}"/>
    <cellStyle name="Normal 12 5 5 5" xfId="3751" xr:uid="{CD54FA75-AF44-4632-A1AF-47BDC5B7B73F}"/>
    <cellStyle name="Normal 12 5 5 6" xfId="3752" xr:uid="{98399209-EA95-4CBE-9CE8-9510772572DE}"/>
    <cellStyle name="Normal 12 5 6" xfId="3753" xr:uid="{4191FB56-C971-40CF-83DD-86BB91846A7B}"/>
    <cellStyle name="Normal 12 5 6 2" xfId="3754" xr:uid="{3145B73F-6EAC-4AD6-B5C8-4FEF4CB56308}"/>
    <cellStyle name="Normal 12 5 6 2 2" xfId="3755" xr:uid="{715B056C-0E0E-4A74-9351-8E3F1B82B8A6}"/>
    <cellStyle name="Normal 12 5 6 3" xfId="3756" xr:uid="{EE36FBAC-879C-44D5-B9D3-A26106DD15D3}"/>
    <cellStyle name="Normal 12 5 6 3 2" xfId="3757" xr:uid="{D1D1B2A1-1226-4DFA-9465-A2B3DC62C0A5}"/>
    <cellStyle name="Normal 12 5 6 4" xfId="3758" xr:uid="{27F454DE-B656-444A-831B-D3FDB1BD006C}"/>
    <cellStyle name="Normal 12 5 7" xfId="3759" xr:uid="{B719027F-2143-47D3-9433-86F1CB83C4B3}"/>
    <cellStyle name="Normal 12 5 7 2" xfId="3760" xr:uid="{4A5734CC-001E-49FD-B6D2-C99FC1C20473}"/>
    <cellStyle name="Normal 12 5 7 2 2" xfId="3761" xr:uid="{07AF65F7-9D7A-4CE3-AF86-1E999328E431}"/>
    <cellStyle name="Normal 12 5 7 3" xfId="3762" xr:uid="{D0564988-DDA2-4E6A-8778-9896E8536BF0}"/>
    <cellStyle name="Normal 12 5 7 3 2" xfId="3763" xr:uid="{852D4144-17DF-4544-B6D5-80FD1832437B}"/>
    <cellStyle name="Normal 12 5 7 4" xfId="3764" xr:uid="{7CDB54DF-FAFF-458E-B0AE-6BFC40649521}"/>
    <cellStyle name="Normal 12 5 8" xfId="3765" xr:uid="{A49A12B0-F614-43E5-918A-3664F4340EE5}"/>
    <cellStyle name="Normal 12 5 8 2" xfId="3766" xr:uid="{0E0E0552-E347-4411-A29B-1570EF2AF4F9}"/>
    <cellStyle name="Normal 12 5 9" xfId="3767" xr:uid="{4FCC6A3E-5200-491B-9A67-F10E097564A1}"/>
    <cellStyle name="Normal 12 5 9 2" xfId="3768" xr:uid="{17EED9FC-0D55-466D-BFE4-2C7730874AA1}"/>
    <cellStyle name="Normal 12 5_NOI Ok" xfId="3769" xr:uid="{FD606869-3866-4E57-86F3-DA329EA68922}"/>
    <cellStyle name="Normal 12 6" xfId="3770" xr:uid="{0B4ED44E-1CED-4354-A013-B0BB2FDAE84C}"/>
    <cellStyle name="Normal 12 6 10" xfId="3771" xr:uid="{87FB4892-0B82-4E18-9B65-B64BC0614D9E}"/>
    <cellStyle name="Normal 12 6 10 2" xfId="3772" xr:uid="{3F5D57F2-9AB5-4188-AD1B-F3DCF0A3407B}"/>
    <cellStyle name="Normal 12 6 11" xfId="3773" xr:uid="{BBABC7FB-1D21-432D-9CC9-F464BED4FA8B}"/>
    <cellStyle name="Normal 12 6 12" xfId="3774" xr:uid="{99E706AE-040E-47B9-994F-A89D8FEB0EC5}"/>
    <cellStyle name="Normal 12 6 2" xfId="3775" xr:uid="{9295B4B5-FB8E-4AF8-85FC-96D03F89A81A}"/>
    <cellStyle name="Normal 12 6 2 2" xfId="3776" xr:uid="{4CE7EE26-E21F-478B-9A83-BB4B6436B345}"/>
    <cellStyle name="Normal 12 6 2 2 2" xfId="3777" xr:uid="{19FAC40E-D2F8-48DC-8B2F-62874E3F0BD5}"/>
    <cellStyle name="Normal 12 6 2 2 2 2" xfId="3778" xr:uid="{707EB073-BD18-4DE7-81CB-3DA46C70E151}"/>
    <cellStyle name="Normal 12 6 2 2 3" xfId="3779" xr:uid="{2FD1D50F-D894-4612-AF33-C8AB834DCF58}"/>
    <cellStyle name="Normal 12 6 2 2 3 2" xfId="3780" xr:uid="{967D94D8-DFD4-4413-ABE9-3255ABA705F0}"/>
    <cellStyle name="Normal 12 6 2 2 4" xfId="3781" xr:uid="{458E830B-780B-4F9C-8FBE-DA4FB8B51BC1}"/>
    <cellStyle name="Normal 12 6 2 2 5" xfId="3782" xr:uid="{3F35BB61-097D-4220-BF10-1F5C19CCE74D}"/>
    <cellStyle name="Normal 12 6 2 2 6" xfId="3783" xr:uid="{38EE440D-20A8-421B-8C9B-ECD9A162DFB0}"/>
    <cellStyle name="Normal 12 6 2 3" xfId="3784" xr:uid="{932EB4C8-057B-4479-8FE1-EBC134C3ADB3}"/>
    <cellStyle name="Normal 12 6 2 3 2" xfId="3785" xr:uid="{E7BC1716-7FCD-4069-BDB8-76AF38863184}"/>
    <cellStyle name="Normal 12 6 2 3 2 2" xfId="3786" xr:uid="{106E7B9F-7B41-4BA7-992B-B003E4FCB00A}"/>
    <cellStyle name="Normal 12 6 2 3 3" xfId="3787" xr:uid="{F9635481-0747-488F-8AC3-53A0A9B82A7C}"/>
    <cellStyle name="Normal 12 6 2 3 3 2" xfId="3788" xr:uid="{25D0AAE6-4F3D-465E-9433-DE60732EA876}"/>
    <cellStyle name="Normal 12 6 2 3 4" xfId="3789" xr:uid="{74478634-1BB5-4F29-9E90-997C6EF6B714}"/>
    <cellStyle name="Normal 12 6 2 4" xfId="3790" xr:uid="{7FEB605A-2C92-420C-B9CA-5439D57CE1F9}"/>
    <cellStyle name="Normal 12 6 2 4 2" xfId="3791" xr:uid="{06A7B48A-9F62-4556-8CCC-A5D7F2BFD6B9}"/>
    <cellStyle name="Normal 12 6 2 4 2 2" xfId="3792" xr:uid="{1703C3B9-8D9E-4246-ABEE-DA1B1F84844A}"/>
    <cellStyle name="Normal 12 6 2 4 3" xfId="3793" xr:uid="{8370DB9F-BA78-4405-8602-058DAC310875}"/>
    <cellStyle name="Normal 12 6 2 4 3 2" xfId="3794" xr:uid="{FA538606-3D51-41F6-94C0-3340B44B2E91}"/>
    <cellStyle name="Normal 12 6 2 4 4" xfId="3795" xr:uid="{004AAF95-2192-47EC-A92E-8A1E10DE044B}"/>
    <cellStyle name="Normal 12 6 2 5" xfId="3796" xr:uid="{13C7146A-24F0-41EE-A171-38D4AA71C579}"/>
    <cellStyle name="Normal 12 6 2 5 2" xfId="3797" xr:uid="{11F2F6DD-502B-4134-A1E5-4F2AC81BDB25}"/>
    <cellStyle name="Normal 12 6 2 6" xfId="3798" xr:uid="{F97EF028-960F-4295-9437-E0B13AC42B12}"/>
    <cellStyle name="Normal 12 6 2 6 2" xfId="3799" xr:uid="{48F670B5-999E-4560-B82A-818B4282C1AA}"/>
    <cellStyle name="Normal 12 6 2 7" xfId="3800" xr:uid="{7E17211F-90F9-4696-9297-ED8C3582A778}"/>
    <cellStyle name="Normal 12 6 2 7 2" xfId="3801" xr:uid="{BC83ACC8-933B-4619-8BA7-F2E21649D66D}"/>
    <cellStyle name="Normal 12 6 2 8" xfId="3802" xr:uid="{A533DDE6-4970-4CA1-A1D5-E0885148E065}"/>
    <cellStyle name="Normal 12 6 2 9" xfId="3803" xr:uid="{AB46E1E7-485E-42E5-A048-1ADFA722E363}"/>
    <cellStyle name="Normal 12 6 2_NOI Ok" xfId="3804" xr:uid="{978A0F7C-AFF5-4749-A3AA-011B748E5A2F}"/>
    <cellStyle name="Normal 12 6 3" xfId="3805" xr:uid="{5ECF04D1-9CEE-4DC3-95CD-FA35736B5F36}"/>
    <cellStyle name="Normal 12 6 3 2" xfId="3806" xr:uid="{8B51B9F5-F4B1-4577-863A-F45FB0CD5520}"/>
    <cellStyle name="Normal 12 6 3 2 2" xfId="3807" xr:uid="{A5B669C5-393F-4452-BD78-AB21F64FF08C}"/>
    <cellStyle name="Normal 12 6 3 2 2 2" xfId="3808" xr:uid="{2257B50B-E3C2-4D7E-B1C5-63E01F32A2EF}"/>
    <cellStyle name="Normal 12 6 3 2 3" xfId="3809" xr:uid="{783168B4-A795-4EC5-866E-3C4D5FC44A2D}"/>
    <cellStyle name="Normal 12 6 3 2 3 2" xfId="3810" xr:uid="{E12449B3-0980-4B2B-8EE6-C40E2E57D80A}"/>
    <cellStyle name="Normal 12 6 3 2 4" xfId="3811" xr:uid="{521F0897-5E47-4999-9E62-D7DA541C0ACC}"/>
    <cellStyle name="Normal 12 6 3 2 5" xfId="3812" xr:uid="{362978FE-8ABA-48EA-957E-3C7A9816BA78}"/>
    <cellStyle name="Normal 12 6 3 2 6" xfId="3813" xr:uid="{4D9AB953-7329-4A9E-81F7-078F3CC34000}"/>
    <cellStyle name="Normal 12 6 3 3" xfId="3814" xr:uid="{855E581C-51C9-4F54-A11E-4AB13DCBC8A5}"/>
    <cellStyle name="Normal 12 6 3 3 2" xfId="3815" xr:uid="{D18D7D98-62BC-436D-8DA4-FF0578C0016F}"/>
    <cellStyle name="Normal 12 6 3 3 2 2" xfId="3816" xr:uid="{84DF4A29-73B3-47DB-9B55-670A8E61CDCA}"/>
    <cellStyle name="Normal 12 6 3 3 3" xfId="3817" xr:uid="{E6D080D9-573B-45C9-A71F-3776EB0532A0}"/>
    <cellStyle name="Normal 12 6 3 3 3 2" xfId="3818" xr:uid="{94E6AA71-85CB-4185-999E-9A9562D29F7F}"/>
    <cellStyle name="Normal 12 6 3 3 4" xfId="3819" xr:uid="{69920CA3-1219-49D3-9999-1886F434C41A}"/>
    <cellStyle name="Normal 12 6 3 4" xfId="3820" xr:uid="{812169FE-82EB-478B-BD07-636C8545FDDD}"/>
    <cellStyle name="Normal 12 6 3 4 2" xfId="3821" xr:uid="{3012EB24-CB99-4D76-9327-3682E27B95E7}"/>
    <cellStyle name="Normal 12 6 3 4 2 2" xfId="3822" xr:uid="{DF68B6B9-3401-4A3F-A083-9E889DC2AA7F}"/>
    <cellStyle name="Normal 12 6 3 4 3" xfId="3823" xr:uid="{2B38DA86-F16B-4401-A7BB-8D9883424998}"/>
    <cellStyle name="Normal 12 6 3 4 3 2" xfId="3824" xr:uid="{9C8897F6-27A5-4D72-A9EB-0460524672C2}"/>
    <cellStyle name="Normal 12 6 3 4 4" xfId="3825" xr:uid="{52A4DCB1-F433-4E41-A41E-2BC9F7E1D346}"/>
    <cellStyle name="Normal 12 6 3 5" xfId="3826" xr:uid="{CA2914FA-ADF2-4A23-B47E-0544CF599D41}"/>
    <cellStyle name="Normal 12 6 3 5 2" xfId="3827" xr:uid="{7D7D8D27-E578-47ED-BCB6-E98FD699649A}"/>
    <cellStyle name="Normal 12 6 3 6" xfId="3828" xr:uid="{E97F7982-C12C-4490-976A-B0D28A750281}"/>
    <cellStyle name="Normal 12 6 3 6 2" xfId="3829" xr:uid="{1B646C89-639B-461F-8214-6C8707E17BC0}"/>
    <cellStyle name="Normal 12 6 3 7" xfId="3830" xr:uid="{A77D70F1-025A-4E7E-B47C-1014670A6729}"/>
    <cellStyle name="Normal 12 6 3 7 2" xfId="3831" xr:uid="{0921C31D-A080-46DB-BF16-5391CEB87A32}"/>
    <cellStyle name="Normal 12 6 3 8" xfId="3832" xr:uid="{982B19EB-1B12-45FA-B4CD-740EB7577988}"/>
    <cellStyle name="Normal 12 6 3 9" xfId="3833" xr:uid="{E2EDFFDF-C741-402E-B9DC-79972D37B50A}"/>
    <cellStyle name="Normal 12 6 3_NOI Ok" xfId="3834" xr:uid="{22897DC6-0D00-4F8E-891D-083EF6DDA9C3}"/>
    <cellStyle name="Normal 12 6 4" xfId="3835" xr:uid="{2AA264F2-68DE-4A21-80B1-B420B2232C2D}"/>
    <cellStyle name="Normal 12 6 4 2" xfId="3836" xr:uid="{7141EA13-4F67-4811-9387-1AC8927A7E25}"/>
    <cellStyle name="Normal 12 6 4 2 2" xfId="3837" xr:uid="{ABC22D11-6623-4657-A751-364C091B6526}"/>
    <cellStyle name="Normal 12 6 4 2 2 2" xfId="3838" xr:uid="{996DC3B8-023C-40A5-8EEB-6AF484EEAD90}"/>
    <cellStyle name="Normal 12 6 4 2 3" xfId="3839" xr:uid="{B102A57C-FC26-4BD6-83AE-C18343572AE0}"/>
    <cellStyle name="Normal 12 6 4 2 3 2" xfId="3840" xr:uid="{D4C6556F-F1ED-4D3F-9012-61F093EF3A7E}"/>
    <cellStyle name="Normal 12 6 4 2 4" xfId="3841" xr:uid="{CF6FCD4E-4010-427D-BE0F-39BB3E428262}"/>
    <cellStyle name="Normal 12 6 4 2 5" xfId="3842" xr:uid="{6B95F7FF-7628-4532-934D-3804A5ED8373}"/>
    <cellStyle name="Normal 12 6 4 2 6" xfId="3843" xr:uid="{137DFD4F-C7CC-474A-9B7C-AE849C7D84E2}"/>
    <cellStyle name="Normal 12 6 4 3" xfId="3844" xr:uid="{E0E61CCA-7EA4-4739-8A92-7E578EC61996}"/>
    <cellStyle name="Normal 12 6 4 3 2" xfId="3845" xr:uid="{061B9C4A-CDE7-45A5-BCCF-044603834CBF}"/>
    <cellStyle name="Normal 12 6 4 3 2 2" xfId="3846" xr:uid="{AF9EACA1-CF7B-4348-890D-CDB5241C98A0}"/>
    <cellStyle name="Normal 12 6 4 3 3" xfId="3847" xr:uid="{00427AA9-9F8F-4AE5-94EE-08EEF66BF3AA}"/>
    <cellStyle name="Normal 12 6 4 3 3 2" xfId="3848" xr:uid="{2DDD0B6F-3F84-441E-A76B-20A2C5B7FB85}"/>
    <cellStyle name="Normal 12 6 4 3 4" xfId="3849" xr:uid="{A87DDE91-31A1-40A8-940F-CA588696355E}"/>
    <cellStyle name="Normal 12 6 4 4" xfId="3850" xr:uid="{29BD2D4E-A8BF-4CB5-B9C9-4581017A9E85}"/>
    <cellStyle name="Normal 12 6 4 4 2" xfId="3851" xr:uid="{B5303EC8-05D2-4D3C-A9BE-55B5E6EB42F9}"/>
    <cellStyle name="Normal 12 6 4 4 2 2" xfId="3852" xr:uid="{A250E37C-72D4-4B3A-A50C-B817A5C8FAC6}"/>
    <cellStyle name="Normal 12 6 4 4 3" xfId="3853" xr:uid="{3D9A33A8-7D8C-46ED-A448-78AD5C1E08C0}"/>
    <cellStyle name="Normal 12 6 4 4 3 2" xfId="3854" xr:uid="{2728CCC9-DEBF-4D5D-86BC-93D11D0DE87B}"/>
    <cellStyle name="Normal 12 6 4 4 4" xfId="3855" xr:uid="{946CDD8D-18A1-4B67-9722-BB44D69E92A6}"/>
    <cellStyle name="Normal 12 6 4 5" xfId="3856" xr:uid="{A2FB9B66-D10E-4B11-A695-E261C3B8878A}"/>
    <cellStyle name="Normal 12 6 4 5 2" xfId="3857" xr:uid="{11D7208D-35F3-4ACD-8C75-A176DC36C067}"/>
    <cellStyle name="Normal 12 6 4 6" xfId="3858" xr:uid="{E877ADC9-9DEE-46EC-9172-2171AE9436AD}"/>
    <cellStyle name="Normal 12 6 4 6 2" xfId="3859" xr:uid="{1A7EB007-3355-4636-8F51-19A6169E4673}"/>
    <cellStyle name="Normal 12 6 4 7" xfId="3860" xr:uid="{A34C824A-1C57-4F45-B454-8F1D350AAA4D}"/>
    <cellStyle name="Normal 12 6 4 7 2" xfId="3861" xr:uid="{7BA74883-9AEA-4E74-9B63-4CDE9974743C}"/>
    <cellStyle name="Normal 12 6 4 8" xfId="3862" xr:uid="{3108B445-AEE8-448A-BF4E-A76E466285A9}"/>
    <cellStyle name="Normal 12 6 4 9" xfId="3863" xr:uid="{941A1694-4081-49DA-AE50-AB912B3E3B66}"/>
    <cellStyle name="Normal 12 6 4_NOI Ok" xfId="3864" xr:uid="{C155DEA5-AB8A-4995-BEF6-F9391E8A644C}"/>
    <cellStyle name="Normal 12 6 5" xfId="3865" xr:uid="{77719188-C9DC-47E5-BE08-AB53A31D5C1E}"/>
    <cellStyle name="Normal 12 6 5 2" xfId="3866" xr:uid="{BAF4D045-1611-4490-829B-8E7654DFFE38}"/>
    <cellStyle name="Normal 12 6 5 2 2" xfId="3867" xr:uid="{6DEA8682-AF9F-48F1-8236-D79A4972E8C8}"/>
    <cellStyle name="Normal 12 6 5 3" xfId="3868" xr:uid="{E5E40D72-7424-4723-B296-D4193460146D}"/>
    <cellStyle name="Normal 12 6 5 3 2" xfId="3869" xr:uid="{413C745B-3F01-40B7-AE37-74663085F68E}"/>
    <cellStyle name="Normal 12 6 5 4" xfId="3870" xr:uid="{D6786EFE-FCFC-44AD-A035-A290A7A696ED}"/>
    <cellStyle name="Normal 12 6 5 5" xfId="3871" xr:uid="{9119D645-719F-4670-B343-EF60F20006D4}"/>
    <cellStyle name="Normal 12 6 5 6" xfId="3872" xr:uid="{EA4F8516-4D37-4C20-9946-264936A171B0}"/>
    <cellStyle name="Normal 12 6 6" xfId="3873" xr:uid="{D10A608E-D268-452A-BB2A-56F05457DA94}"/>
    <cellStyle name="Normal 12 6 6 2" xfId="3874" xr:uid="{25B93E75-F981-4762-A611-3A76F849094D}"/>
    <cellStyle name="Normal 12 6 6 2 2" xfId="3875" xr:uid="{1FCFFA42-8E7C-47E8-A1CC-F213B9DF55B1}"/>
    <cellStyle name="Normal 12 6 6 3" xfId="3876" xr:uid="{6DC556CD-4634-4DB6-ADE8-1CF8877A0A23}"/>
    <cellStyle name="Normal 12 6 6 3 2" xfId="3877" xr:uid="{2A881F96-40BC-4C42-83F5-F0818B20CAF7}"/>
    <cellStyle name="Normal 12 6 6 4" xfId="3878" xr:uid="{A8D3C9EC-8228-4175-8D27-8EDD2DD7FB0E}"/>
    <cellStyle name="Normal 12 6 7" xfId="3879" xr:uid="{66E4B993-FCF9-402A-9AF5-CAF5F2CD7AD1}"/>
    <cellStyle name="Normal 12 6 7 2" xfId="3880" xr:uid="{372C0C58-B6D8-4320-A07C-D5B630B7911A}"/>
    <cellStyle name="Normal 12 6 7 2 2" xfId="3881" xr:uid="{20FDD67F-C0C1-46EB-9E91-A28293C30601}"/>
    <cellStyle name="Normal 12 6 7 3" xfId="3882" xr:uid="{8EAB1ABE-2227-4154-AE1B-6021913B0131}"/>
    <cellStyle name="Normal 12 6 7 3 2" xfId="3883" xr:uid="{E22CAEAE-2C95-4F99-A065-2ECC6FF797F8}"/>
    <cellStyle name="Normal 12 6 7 4" xfId="3884" xr:uid="{F7B9E7F9-BCBA-46E2-8C50-360B32293461}"/>
    <cellStyle name="Normal 12 6 8" xfId="3885" xr:uid="{8B016F3A-0FFE-4060-85AE-95A8D6890E36}"/>
    <cellStyle name="Normal 12 6 8 2" xfId="3886" xr:uid="{0BF0145E-2F5F-480D-9E90-C939978F824F}"/>
    <cellStyle name="Normal 12 6 9" xfId="3887" xr:uid="{323A2455-567B-4556-841B-23AF906B983E}"/>
    <cellStyle name="Normal 12 6 9 2" xfId="3888" xr:uid="{51C39EC0-1A5B-4515-8215-3737015D3F5C}"/>
    <cellStyle name="Normal 12 6_NOI Ok" xfId="3889" xr:uid="{2EEDE95A-8B27-4DA4-A0C3-12925B25C52D}"/>
    <cellStyle name="Normal 12 7" xfId="3890" xr:uid="{FF626D80-044C-4BCB-BE81-D73865A6A7B3}"/>
    <cellStyle name="Normal 12 7 10" xfId="3891" xr:uid="{F37E2C3F-6BBC-44B9-AE14-7A7E10AC5444}"/>
    <cellStyle name="Normal 12 7 10 2" xfId="3892" xr:uid="{EE46A063-2A57-44FA-BA3F-80122394FCCF}"/>
    <cellStyle name="Normal 12 7 11" xfId="3893" xr:uid="{1F9A232B-6E8B-4436-B372-4C36E86B4689}"/>
    <cellStyle name="Normal 12 7 12" xfId="3894" xr:uid="{7C3B7637-43BF-4FA4-8C1A-D52C093650E6}"/>
    <cellStyle name="Normal 12 7 2" xfId="3895" xr:uid="{269362B1-204D-4F6D-96AF-0757649FEE80}"/>
    <cellStyle name="Normal 12 7 2 2" xfId="3896" xr:uid="{1BDB66B7-A3DD-4C96-B78E-26F232BA839E}"/>
    <cellStyle name="Normal 12 7 2 2 2" xfId="3897" xr:uid="{AB23721A-C455-4AED-A4C2-081DE40B639F}"/>
    <cellStyle name="Normal 12 7 2 2 2 2" xfId="3898" xr:uid="{5541C8F6-7BD4-4405-8DB6-A526B513A652}"/>
    <cellStyle name="Normal 12 7 2 2 3" xfId="3899" xr:uid="{3367BFC9-0078-4FF0-B0A1-3876FD8D77D5}"/>
    <cellStyle name="Normal 12 7 2 2 3 2" xfId="3900" xr:uid="{D65B3017-3820-4AEC-AF7D-0ACCF715F69A}"/>
    <cellStyle name="Normal 12 7 2 2 4" xfId="3901" xr:uid="{92A400A7-3979-4B3C-918F-F2C1E8EC8EE4}"/>
    <cellStyle name="Normal 12 7 2 2 5" xfId="3902" xr:uid="{0D2AD2C9-20BA-4922-90CD-94AE35BD5681}"/>
    <cellStyle name="Normal 12 7 2 2 6" xfId="3903" xr:uid="{9E58C807-0828-48BE-A2C3-50793EB1EF7B}"/>
    <cellStyle name="Normal 12 7 2 3" xfId="3904" xr:uid="{6DD43C49-85D4-4375-92A8-F79B930C3318}"/>
    <cellStyle name="Normal 12 7 2 3 2" xfId="3905" xr:uid="{347C6794-147E-4C12-8B5D-3469D34C604C}"/>
    <cellStyle name="Normal 12 7 2 3 2 2" xfId="3906" xr:uid="{9CCCAA44-60BF-4FFA-AAB7-256CF90BFAAD}"/>
    <cellStyle name="Normal 12 7 2 3 3" xfId="3907" xr:uid="{A9CDA344-2458-48A9-9C3F-0F72E3305F87}"/>
    <cellStyle name="Normal 12 7 2 3 3 2" xfId="3908" xr:uid="{E27CE529-E8C4-4A39-85C8-60388FDE06ED}"/>
    <cellStyle name="Normal 12 7 2 3 4" xfId="3909" xr:uid="{221BFCF9-F57E-46AE-90C5-CD404042FFA0}"/>
    <cellStyle name="Normal 12 7 2 4" xfId="3910" xr:uid="{69DA0F49-72AD-4F09-ACFE-D2BA1DF3D7DA}"/>
    <cellStyle name="Normal 12 7 2 4 2" xfId="3911" xr:uid="{915044BE-B809-4D90-AD88-F607984A5692}"/>
    <cellStyle name="Normal 12 7 2 4 2 2" xfId="3912" xr:uid="{4A1B67DF-CE4C-4EC4-9FCC-04CDDC0CE682}"/>
    <cellStyle name="Normal 12 7 2 4 3" xfId="3913" xr:uid="{8C8BCA6C-0E3E-460A-AF44-0A07DABCB0DB}"/>
    <cellStyle name="Normal 12 7 2 4 3 2" xfId="3914" xr:uid="{F7DE1E81-A17A-4F1C-B3C9-E4628F49699B}"/>
    <cellStyle name="Normal 12 7 2 4 4" xfId="3915" xr:uid="{ED256C3E-5BDA-4F7E-99BE-4F1D8A8E67F5}"/>
    <cellStyle name="Normal 12 7 2 5" xfId="3916" xr:uid="{5501D6D1-C04C-4432-970B-A941738A3CA7}"/>
    <cellStyle name="Normal 12 7 2 5 2" xfId="3917" xr:uid="{41E93230-FC4A-4439-ACDE-65D211FAEAC5}"/>
    <cellStyle name="Normal 12 7 2 6" xfId="3918" xr:uid="{B2D8DE41-7C22-4EB1-9DC1-2CB687FC3D93}"/>
    <cellStyle name="Normal 12 7 2 6 2" xfId="3919" xr:uid="{0408AE63-16F2-4952-8B54-9B6431D28688}"/>
    <cellStyle name="Normal 12 7 2 7" xfId="3920" xr:uid="{73EA5B29-7086-4251-998A-BCC26C2DA808}"/>
    <cellStyle name="Normal 12 7 2 7 2" xfId="3921" xr:uid="{CADB22DF-30D9-4285-800C-60801A741550}"/>
    <cellStyle name="Normal 12 7 2 8" xfId="3922" xr:uid="{AF298066-533B-45DF-BA5B-7FA3263BE710}"/>
    <cellStyle name="Normal 12 7 2 9" xfId="3923" xr:uid="{BDA3972F-B483-4BAC-9E54-B7BBCAB6FAB9}"/>
    <cellStyle name="Normal 12 7 2_NOI Ok" xfId="3924" xr:uid="{95965B7A-286F-49E0-A346-1297398E98B9}"/>
    <cellStyle name="Normal 12 7 3" xfId="3925" xr:uid="{6A8E189B-1103-4199-A99E-10155A0F9B86}"/>
    <cellStyle name="Normal 12 7 3 2" xfId="3926" xr:uid="{37750F3F-8B70-4F0E-899A-C9FB9D90235F}"/>
    <cellStyle name="Normal 12 7 3 2 2" xfId="3927" xr:uid="{9EC46788-AD84-4CD5-9115-A288D8F6CAF4}"/>
    <cellStyle name="Normal 12 7 3 2 2 2" xfId="3928" xr:uid="{68679125-D554-47C0-A7A1-8A15A9EAF433}"/>
    <cellStyle name="Normal 12 7 3 2 3" xfId="3929" xr:uid="{3FF2F6F7-84B4-4B15-9FC4-FEF769D2DFB8}"/>
    <cellStyle name="Normal 12 7 3 2 3 2" xfId="3930" xr:uid="{AF42F060-E72C-42D5-9E2A-61FF387A3890}"/>
    <cellStyle name="Normal 12 7 3 2 4" xfId="3931" xr:uid="{52A46C5B-08D7-4700-BEF3-302BC3BF5236}"/>
    <cellStyle name="Normal 12 7 3 2 5" xfId="3932" xr:uid="{B788F00E-D14B-4AD3-A317-711C835EEEAA}"/>
    <cellStyle name="Normal 12 7 3 2 6" xfId="3933" xr:uid="{F461B412-9082-425C-877F-B0D7A4221C4D}"/>
    <cellStyle name="Normal 12 7 3 3" xfId="3934" xr:uid="{3B608406-5D3C-4042-B215-5B87A43A88E1}"/>
    <cellStyle name="Normal 12 7 3 3 2" xfId="3935" xr:uid="{0D02595F-BA07-4FE2-AF80-DAB68FED9B7A}"/>
    <cellStyle name="Normal 12 7 3 3 2 2" xfId="3936" xr:uid="{D21BD32E-8C4C-4D78-9D1C-CBDCC4DDBAA0}"/>
    <cellStyle name="Normal 12 7 3 3 3" xfId="3937" xr:uid="{D58B5193-3FE1-4C94-86DE-F1BDB5F6D903}"/>
    <cellStyle name="Normal 12 7 3 3 3 2" xfId="3938" xr:uid="{CD00846E-D478-4C9F-93B4-5E25DB1D414C}"/>
    <cellStyle name="Normal 12 7 3 3 4" xfId="3939" xr:uid="{AA4FF799-1B03-4FEB-B5F3-8EBFB03A5617}"/>
    <cellStyle name="Normal 12 7 3 4" xfId="3940" xr:uid="{37A1BDB4-EB36-4596-814A-FD5FCB5B0EFD}"/>
    <cellStyle name="Normal 12 7 3 4 2" xfId="3941" xr:uid="{825580BD-E0EA-440A-9F89-B3FA6598309F}"/>
    <cellStyle name="Normal 12 7 3 4 2 2" xfId="3942" xr:uid="{5B9CF702-0817-4AE4-9A54-CD479DBFA76E}"/>
    <cellStyle name="Normal 12 7 3 4 3" xfId="3943" xr:uid="{74CDD8B6-7F80-42DE-BB4F-4724990F1281}"/>
    <cellStyle name="Normal 12 7 3 4 3 2" xfId="3944" xr:uid="{51DADC1B-33B3-433A-B331-4CEDA8761826}"/>
    <cellStyle name="Normal 12 7 3 4 4" xfId="3945" xr:uid="{C0E4B1C0-0DD8-4B6F-8376-FF085AE94C40}"/>
    <cellStyle name="Normal 12 7 3 5" xfId="3946" xr:uid="{073C183A-4837-464B-961D-483B4931C584}"/>
    <cellStyle name="Normal 12 7 3 5 2" xfId="3947" xr:uid="{1C777308-BEC0-4172-81B1-DE857D568E7D}"/>
    <cellStyle name="Normal 12 7 3 6" xfId="3948" xr:uid="{17B22963-17CA-4DC6-AD4F-C0A3D0D0DA3D}"/>
    <cellStyle name="Normal 12 7 3 6 2" xfId="3949" xr:uid="{81A12EB6-5465-4169-9EF9-45F6E6603D6A}"/>
    <cellStyle name="Normal 12 7 3 7" xfId="3950" xr:uid="{076A8FC2-73D2-4F86-A380-BA62135563A3}"/>
    <cellStyle name="Normal 12 7 3 7 2" xfId="3951" xr:uid="{C8F78312-D06D-4080-8FE8-670E7B8071E6}"/>
    <cellStyle name="Normal 12 7 3 8" xfId="3952" xr:uid="{EB2D2F71-2164-40B2-824A-D94ABE32B4B2}"/>
    <cellStyle name="Normal 12 7 3 9" xfId="3953" xr:uid="{3DB161F6-E605-43C0-819C-6CA399FAFC48}"/>
    <cellStyle name="Normal 12 7 3_NOI Ok" xfId="3954" xr:uid="{675076E9-B8E6-4AD5-89DE-12778C68BBFC}"/>
    <cellStyle name="Normal 12 7 4" xfId="3955" xr:uid="{7CFAC4C0-03DB-4224-AEBD-166E1E15EB02}"/>
    <cellStyle name="Normal 12 7 4 2" xfId="3956" xr:uid="{F3C8AA0F-9A23-4DCC-8DBD-4B9871541970}"/>
    <cellStyle name="Normal 12 7 4 2 2" xfId="3957" xr:uid="{C66290A9-AA38-45C0-A33C-FA479F3ED621}"/>
    <cellStyle name="Normal 12 7 4 2 2 2" xfId="3958" xr:uid="{93772B9F-EF39-4B20-9ACA-96644FA0E691}"/>
    <cellStyle name="Normal 12 7 4 2 3" xfId="3959" xr:uid="{0CDFED80-CF74-42C1-A087-9E71D8FA72F8}"/>
    <cellStyle name="Normal 12 7 4 2 3 2" xfId="3960" xr:uid="{67109639-FFA0-4E2D-9A90-FA646639CB45}"/>
    <cellStyle name="Normal 12 7 4 2 4" xfId="3961" xr:uid="{312ED2CD-4204-405D-ADCD-036F14DF928B}"/>
    <cellStyle name="Normal 12 7 4 2 5" xfId="3962" xr:uid="{07E4CD47-3066-4D60-8462-7AE15C70F074}"/>
    <cellStyle name="Normal 12 7 4 2 6" xfId="3963" xr:uid="{CBC24F19-95FC-46F2-AC8B-BDE70EBA01CE}"/>
    <cellStyle name="Normal 12 7 4 3" xfId="3964" xr:uid="{6EAEE6A8-5633-4C1E-B1F2-8B9FC1C58BFD}"/>
    <cellStyle name="Normal 12 7 4 3 2" xfId="3965" xr:uid="{D755270E-63A7-4E87-A196-6308BD46A646}"/>
    <cellStyle name="Normal 12 7 4 3 2 2" xfId="3966" xr:uid="{88C9CEFB-485D-459B-B179-005C4409226B}"/>
    <cellStyle name="Normal 12 7 4 3 3" xfId="3967" xr:uid="{CADFE86C-FF21-4241-BC8A-0ED7C151C622}"/>
    <cellStyle name="Normal 12 7 4 3 3 2" xfId="3968" xr:uid="{E8262DC7-86AE-47E1-94A8-79BCCFCB10D7}"/>
    <cellStyle name="Normal 12 7 4 3 4" xfId="3969" xr:uid="{9AD37F01-AD25-4B63-9739-C876B1D59655}"/>
    <cellStyle name="Normal 12 7 4 4" xfId="3970" xr:uid="{619F5CAF-7483-42E5-8595-F354688D70C8}"/>
    <cellStyle name="Normal 12 7 4 4 2" xfId="3971" xr:uid="{C247468A-6FFA-43D4-AE12-8E30B1ED916C}"/>
    <cellStyle name="Normal 12 7 4 4 2 2" xfId="3972" xr:uid="{033A6427-DB41-4011-B2E8-5DA7CE38629F}"/>
    <cellStyle name="Normal 12 7 4 4 3" xfId="3973" xr:uid="{9E14F1EE-68C2-4701-8121-A2B93AAAEC37}"/>
    <cellStyle name="Normal 12 7 4 4 3 2" xfId="3974" xr:uid="{95C926FE-B6CA-4D8E-BCB9-49D725C79FD8}"/>
    <cellStyle name="Normal 12 7 4 4 4" xfId="3975" xr:uid="{CC5ADDA4-714D-457A-8563-55F1C6CF797F}"/>
    <cellStyle name="Normal 12 7 4 5" xfId="3976" xr:uid="{C578AAE0-05DA-443B-8AEA-69CDC518B6F4}"/>
    <cellStyle name="Normal 12 7 4 5 2" xfId="3977" xr:uid="{5664CE4A-BD6C-41F7-9D59-7D0B79496964}"/>
    <cellStyle name="Normal 12 7 4 6" xfId="3978" xr:uid="{6E960EF7-FAAF-4D45-ADF8-255137816ADF}"/>
    <cellStyle name="Normal 12 7 4 6 2" xfId="3979" xr:uid="{3FC08D96-5635-4310-9FD4-5904E6A990DF}"/>
    <cellStyle name="Normal 12 7 4 7" xfId="3980" xr:uid="{ED2C9C47-B1BE-476D-BC97-2B1C64074416}"/>
    <cellStyle name="Normal 12 7 4 7 2" xfId="3981" xr:uid="{6EDCE499-9369-4FEE-8770-9CB8FEB22E73}"/>
    <cellStyle name="Normal 12 7 4 8" xfId="3982" xr:uid="{2CBADDC4-98F5-4218-A4F0-14A290F9CB90}"/>
    <cellStyle name="Normal 12 7 4 9" xfId="3983" xr:uid="{C64E46B1-12D7-4BB5-BF8D-311B5328CC13}"/>
    <cellStyle name="Normal 12 7 4_NOI Ok" xfId="3984" xr:uid="{B94DDD39-B5D2-4B3E-8F07-710CE4EBB976}"/>
    <cellStyle name="Normal 12 7 5" xfId="3985" xr:uid="{DB801E29-2D3E-4DB8-A5FA-1C8AD60E0EEA}"/>
    <cellStyle name="Normal 12 7 5 2" xfId="3986" xr:uid="{B5068675-9DA7-4B80-8489-2C4CFA2F1371}"/>
    <cellStyle name="Normal 12 7 5 2 2" xfId="3987" xr:uid="{616C2B21-7999-4C5C-A5D5-95DF25BBE8C3}"/>
    <cellStyle name="Normal 12 7 5 3" xfId="3988" xr:uid="{FA5CFED8-B084-4B48-8314-B6FCB0AE1782}"/>
    <cellStyle name="Normal 12 7 5 3 2" xfId="3989" xr:uid="{6628018E-0A9E-49C9-99C1-66269E1D0D88}"/>
    <cellStyle name="Normal 12 7 5 4" xfId="3990" xr:uid="{BDDBB50E-F561-448E-8863-0627D566A660}"/>
    <cellStyle name="Normal 12 7 5 5" xfId="3991" xr:uid="{033548D8-B013-480E-8E92-2371E2CA0382}"/>
    <cellStyle name="Normal 12 7 5 6" xfId="3992" xr:uid="{1AE409C8-7404-447E-98D9-A86977384131}"/>
    <cellStyle name="Normal 12 7 6" xfId="3993" xr:uid="{4277EA8C-71FF-4E71-A567-478BDA4327BA}"/>
    <cellStyle name="Normal 12 7 6 2" xfId="3994" xr:uid="{E020C07A-3959-4388-BA47-1C166E89AD07}"/>
    <cellStyle name="Normal 12 7 6 2 2" xfId="3995" xr:uid="{BF81AF86-20A9-44AD-A6DA-22E2E94AD89B}"/>
    <cellStyle name="Normal 12 7 6 3" xfId="3996" xr:uid="{37525DB8-C2BB-4983-A8D7-BA0008F5DDF7}"/>
    <cellStyle name="Normal 12 7 6 3 2" xfId="3997" xr:uid="{FB3D2AFB-0A6F-4BF2-A92E-C512C9450785}"/>
    <cellStyle name="Normal 12 7 6 4" xfId="3998" xr:uid="{2C9657C9-E3A3-491A-81FA-81C376F7B20D}"/>
    <cellStyle name="Normal 12 7 7" xfId="3999" xr:uid="{2360279C-2221-4D0B-B774-B1B8CB2ECBA9}"/>
    <cellStyle name="Normal 12 7 7 2" xfId="4000" xr:uid="{AC82EB87-CA66-4BFC-B0E9-3A6FFD10442B}"/>
    <cellStyle name="Normal 12 7 7 2 2" xfId="4001" xr:uid="{F6B8319D-AF10-4794-A5AE-FCF8F245EA37}"/>
    <cellStyle name="Normal 12 7 7 3" xfId="4002" xr:uid="{CEF056D1-8C42-494D-9F06-E255CB8CB27F}"/>
    <cellStyle name="Normal 12 7 7 3 2" xfId="4003" xr:uid="{0E33353C-1C6F-4391-B413-BC86780F8566}"/>
    <cellStyle name="Normal 12 7 7 4" xfId="4004" xr:uid="{0A587DF2-3446-4D44-9325-B5852B6D5D3C}"/>
    <cellStyle name="Normal 12 7 8" xfId="4005" xr:uid="{8D3AE46F-2764-4808-8381-B316CCB9BF95}"/>
    <cellStyle name="Normal 12 7 8 2" xfId="4006" xr:uid="{E2778DA0-47F7-4526-B62C-565BC32499B4}"/>
    <cellStyle name="Normal 12 7 9" xfId="4007" xr:uid="{DCE37B86-D3A8-4033-A0EA-C3133FDCDE6D}"/>
    <cellStyle name="Normal 12 7 9 2" xfId="4008" xr:uid="{16E69129-20BA-408B-BB1A-47DF9B0B7052}"/>
    <cellStyle name="Normal 12 7_NOI Ok" xfId="4009" xr:uid="{F2C14093-5B4B-41BC-BBF1-6C6B22F33B29}"/>
    <cellStyle name="Normal 12 8" xfId="4010" xr:uid="{A175D98B-1421-4CEE-AFFF-8A5B9CA73483}"/>
    <cellStyle name="Normal 12 8 10" xfId="4011" xr:uid="{0DCBA191-3F4D-4B5F-9B06-A09DD19D9DC6}"/>
    <cellStyle name="Normal 12 8 10 2" xfId="4012" xr:uid="{B4026761-9D9A-45F5-A9EB-162590306C48}"/>
    <cellStyle name="Normal 12 8 11" xfId="4013" xr:uid="{7060D298-D66F-4FA2-ABD4-05D8C8A40483}"/>
    <cellStyle name="Normal 12 8 12" xfId="4014" xr:uid="{9F4D02F5-805D-4D47-81DF-0A08574009A6}"/>
    <cellStyle name="Normal 12 8 2" xfId="4015" xr:uid="{3EED0BE0-B636-4DA8-B2AB-6D0694EC61BE}"/>
    <cellStyle name="Normal 12 8 2 2" xfId="4016" xr:uid="{BED842B9-594C-41BA-9CB5-AF124A0F3A2C}"/>
    <cellStyle name="Normal 12 8 2 2 2" xfId="4017" xr:uid="{2369C5F9-067C-4964-818D-08FB080D7D88}"/>
    <cellStyle name="Normal 12 8 2 2 2 2" xfId="4018" xr:uid="{20B6749C-8AA2-43F5-84D6-0B1B684F09E6}"/>
    <cellStyle name="Normal 12 8 2 2 3" xfId="4019" xr:uid="{63364BCB-AA1C-46C4-B327-A98A230A7079}"/>
    <cellStyle name="Normal 12 8 2 2 3 2" xfId="4020" xr:uid="{A4184EA9-10E6-4089-90C1-FE4B3D375766}"/>
    <cellStyle name="Normal 12 8 2 2 4" xfId="4021" xr:uid="{028018E8-8691-4CAB-B204-F8471A5ABDA4}"/>
    <cellStyle name="Normal 12 8 2 2 5" xfId="4022" xr:uid="{E95BB8DC-A3F9-486A-9675-6C5B1D766D98}"/>
    <cellStyle name="Normal 12 8 2 2 6" xfId="4023" xr:uid="{6F19E64E-2876-46E8-8A40-891E39E123B3}"/>
    <cellStyle name="Normal 12 8 2 3" xfId="4024" xr:uid="{E990BECB-65F9-4BE3-B780-D8D82B9F3CEA}"/>
    <cellStyle name="Normal 12 8 2 3 2" xfId="4025" xr:uid="{B49F3C15-07FE-4AFB-A1B8-B4F96380768C}"/>
    <cellStyle name="Normal 12 8 2 3 2 2" xfId="4026" xr:uid="{E6C266C1-2799-42B6-9A25-8ED8A33A9D14}"/>
    <cellStyle name="Normal 12 8 2 3 3" xfId="4027" xr:uid="{4AEAFAC2-9EB5-43BB-BAD7-0F9D4ED4114C}"/>
    <cellStyle name="Normal 12 8 2 3 3 2" xfId="4028" xr:uid="{2F6B8A15-074F-430E-AD42-B0A033096D82}"/>
    <cellStyle name="Normal 12 8 2 3 4" xfId="4029" xr:uid="{395B19CE-6FC7-4816-9A0E-2F7BF4EDF315}"/>
    <cellStyle name="Normal 12 8 2 4" xfId="4030" xr:uid="{01E14F14-0401-4055-AFBD-41E8719579CD}"/>
    <cellStyle name="Normal 12 8 2 4 2" xfId="4031" xr:uid="{CB00FE1F-7430-4876-8591-5B9736265660}"/>
    <cellStyle name="Normal 12 8 2 4 2 2" xfId="4032" xr:uid="{B62B8A3F-56D5-4331-BE53-714330A225F9}"/>
    <cellStyle name="Normal 12 8 2 4 3" xfId="4033" xr:uid="{94298DE0-BD15-493A-A7A8-7658C9BEABC8}"/>
    <cellStyle name="Normal 12 8 2 4 3 2" xfId="4034" xr:uid="{A993130B-BF78-4F69-BE01-A13975B5AB5D}"/>
    <cellStyle name="Normal 12 8 2 4 4" xfId="4035" xr:uid="{7444C9E5-FDE1-4556-AB40-40054DFE59FF}"/>
    <cellStyle name="Normal 12 8 2 5" xfId="4036" xr:uid="{0DB3C0C7-69FF-4402-83C8-6BC502A87AC0}"/>
    <cellStyle name="Normal 12 8 2 5 2" xfId="4037" xr:uid="{6A6B5963-9DF3-4FB5-9F6F-160EF3371F10}"/>
    <cellStyle name="Normal 12 8 2 6" xfId="4038" xr:uid="{06945A23-E1CA-4F45-B7EA-D1962605BEE9}"/>
    <cellStyle name="Normal 12 8 2 6 2" xfId="4039" xr:uid="{819A100B-53EE-43BB-BBE3-2115CB2792F0}"/>
    <cellStyle name="Normal 12 8 2 7" xfId="4040" xr:uid="{38EF5620-6B72-431D-A4A2-760FF80A624D}"/>
    <cellStyle name="Normal 12 8 2 7 2" xfId="4041" xr:uid="{D0E2EA20-4245-4B78-A48B-106F97C854CB}"/>
    <cellStyle name="Normal 12 8 2 8" xfId="4042" xr:uid="{B37C7464-F890-4548-B196-1E65DB098FE6}"/>
    <cellStyle name="Normal 12 8 2 9" xfId="4043" xr:uid="{9F2EB59C-55A8-49F8-878E-E1F02D815120}"/>
    <cellStyle name="Normal 12 8 2_NOI Ok" xfId="4044" xr:uid="{E6895FCD-FF8F-4546-A303-2213455AB719}"/>
    <cellStyle name="Normal 12 8 3" xfId="4045" xr:uid="{955032C8-6864-49CA-8808-7590E534A567}"/>
    <cellStyle name="Normal 12 8 3 2" xfId="4046" xr:uid="{3C44665C-27F1-4F94-9885-9103C8E38B26}"/>
    <cellStyle name="Normal 12 8 3 2 2" xfId="4047" xr:uid="{1B2520B7-90D7-4051-A419-FC665CFCD9A3}"/>
    <cellStyle name="Normal 12 8 3 2 2 2" xfId="4048" xr:uid="{F0874FB5-FF13-453E-BA27-E28EBEE635F1}"/>
    <cellStyle name="Normal 12 8 3 2 3" xfId="4049" xr:uid="{73EC5F2A-738E-4D8D-91B4-6913E5F54D29}"/>
    <cellStyle name="Normal 12 8 3 2 3 2" xfId="4050" xr:uid="{A5F605A2-3CEF-4637-B3C9-9530CA0A873F}"/>
    <cellStyle name="Normal 12 8 3 2 4" xfId="4051" xr:uid="{A049791D-AC7B-4FEB-A845-D77C636BC607}"/>
    <cellStyle name="Normal 12 8 3 2 5" xfId="4052" xr:uid="{777C196B-855E-42D0-B0DB-D950E0E44605}"/>
    <cellStyle name="Normal 12 8 3 2 6" xfId="4053" xr:uid="{4A1B96A4-EC08-4F52-8288-1B0DC22DA6E7}"/>
    <cellStyle name="Normal 12 8 3 3" xfId="4054" xr:uid="{5E62E00B-7B08-4766-ADE5-7F58A76B42FB}"/>
    <cellStyle name="Normal 12 8 3 3 2" xfId="4055" xr:uid="{6FF81CA2-93C7-48F5-B293-2DC6CF039FEA}"/>
    <cellStyle name="Normal 12 8 3 3 2 2" xfId="4056" xr:uid="{BEDD2988-3F8E-4BC9-B848-61AD549CA1AE}"/>
    <cellStyle name="Normal 12 8 3 3 3" xfId="4057" xr:uid="{7A5B08C9-6576-449F-8E52-F15317BB5E4B}"/>
    <cellStyle name="Normal 12 8 3 3 3 2" xfId="4058" xr:uid="{0AB6B72B-84B9-4803-9C2A-9C37CF05BA17}"/>
    <cellStyle name="Normal 12 8 3 3 4" xfId="4059" xr:uid="{28439A30-17C1-450E-A9D1-BA974DDDF087}"/>
    <cellStyle name="Normal 12 8 3 4" xfId="4060" xr:uid="{6AC720C6-5264-4AAF-9B91-CC24EBE1A3F1}"/>
    <cellStyle name="Normal 12 8 3 4 2" xfId="4061" xr:uid="{4A078358-706B-4118-8A01-5F3003420A52}"/>
    <cellStyle name="Normal 12 8 3 4 2 2" xfId="4062" xr:uid="{66C9FFE4-89B9-4B0C-ACD5-EA4F48AB732F}"/>
    <cellStyle name="Normal 12 8 3 4 3" xfId="4063" xr:uid="{22B66C04-4235-4AA9-9980-F6290203BF1B}"/>
    <cellStyle name="Normal 12 8 3 4 3 2" xfId="4064" xr:uid="{D4366A1A-6887-4057-89E4-49663F6DA3BA}"/>
    <cellStyle name="Normal 12 8 3 4 4" xfId="4065" xr:uid="{961EE331-6CE4-4807-9EE2-7E3840907F6D}"/>
    <cellStyle name="Normal 12 8 3 5" xfId="4066" xr:uid="{885DA3C5-2613-44AC-A186-B269F62E391B}"/>
    <cellStyle name="Normal 12 8 3 5 2" xfId="4067" xr:uid="{84AB3877-BCE4-4A78-9643-8633614D57DE}"/>
    <cellStyle name="Normal 12 8 3 6" xfId="4068" xr:uid="{E4BA1CA0-460A-4EF2-8951-AAC9597146C1}"/>
    <cellStyle name="Normal 12 8 3 6 2" xfId="4069" xr:uid="{A673CFB0-3B1E-410E-9CBA-0717362A1E94}"/>
    <cellStyle name="Normal 12 8 3 7" xfId="4070" xr:uid="{BB702240-BE07-4145-8275-9B576CE1CB5D}"/>
    <cellStyle name="Normal 12 8 3 7 2" xfId="4071" xr:uid="{9179FCCB-C2FD-4FF1-AF9F-CC3F6492A050}"/>
    <cellStyle name="Normal 12 8 3 8" xfId="4072" xr:uid="{06928972-E28D-4F64-9EF4-69A370C34F27}"/>
    <cellStyle name="Normal 12 8 3 9" xfId="4073" xr:uid="{9950F4B8-7281-4F4F-8DC5-E4C28045C4EB}"/>
    <cellStyle name="Normal 12 8 3_NOI Ok" xfId="4074" xr:uid="{109A8A53-F0A3-4498-B465-5B38C85CDF1B}"/>
    <cellStyle name="Normal 12 8 4" xfId="4075" xr:uid="{F503959B-585C-416F-8F46-1BD532A923B6}"/>
    <cellStyle name="Normal 12 8 4 2" xfId="4076" xr:uid="{A7C4B64B-D923-456E-8F00-4BE95DEC62A4}"/>
    <cellStyle name="Normal 12 8 4 2 2" xfId="4077" xr:uid="{251231CF-7587-4FA6-BC7C-32CF819E59A0}"/>
    <cellStyle name="Normal 12 8 4 2 2 2" xfId="4078" xr:uid="{0E21A7A7-2833-4971-A5AB-77DD41A175D6}"/>
    <cellStyle name="Normal 12 8 4 2 3" xfId="4079" xr:uid="{36B560DC-9908-457A-A662-E8926A7EF1F1}"/>
    <cellStyle name="Normal 12 8 4 2 3 2" xfId="4080" xr:uid="{90F5A146-9BA2-4D98-AD1E-AB3EC4AF4C1C}"/>
    <cellStyle name="Normal 12 8 4 2 4" xfId="4081" xr:uid="{C4E16404-B55E-4B30-BBCC-633615DED45A}"/>
    <cellStyle name="Normal 12 8 4 2 5" xfId="4082" xr:uid="{032DB8D4-4944-4BAE-8E9A-53970F927623}"/>
    <cellStyle name="Normal 12 8 4 2 6" xfId="4083" xr:uid="{67954C0F-A8F9-42A6-B5EC-0418059F7B94}"/>
    <cellStyle name="Normal 12 8 4 3" xfId="4084" xr:uid="{0616D1E2-C9C2-47D4-9644-44EDAB9DFBD9}"/>
    <cellStyle name="Normal 12 8 4 3 2" xfId="4085" xr:uid="{78C2C478-7694-482F-AD9A-CE3CF7A1C006}"/>
    <cellStyle name="Normal 12 8 4 3 2 2" xfId="4086" xr:uid="{AC632A59-93E7-4D87-AC3F-26CD264F60B6}"/>
    <cellStyle name="Normal 12 8 4 3 3" xfId="4087" xr:uid="{BB84D64D-2F8D-4DFB-8C9D-FB0FD3B2EF6A}"/>
    <cellStyle name="Normal 12 8 4 3 3 2" xfId="4088" xr:uid="{3C9FC8B7-F842-4192-9649-D80817FAEFAE}"/>
    <cellStyle name="Normal 12 8 4 3 4" xfId="4089" xr:uid="{427A8EFC-4644-413C-B31B-BC14016490AE}"/>
    <cellStyle name="Normal 12 8 4 4" xfId="4090" xr:uid="{A9287103-BADB-40C1-B442-D2DF693E9071}"/>
    <cellStyle name="Normal 12 8 4 4 2" xfId="4091" xr:uid="{A2E01801-A63D-4100-9952-6818E0688AE1}"/>
    <cellStyle name="Normal 12 8 4 4 2 2" xfId="4092" xr:uid="{872C217B-D760-4B38-8823-76A3A883204E}"/>
    <cellStyle name="Normal 12 8 4 4 3" xfId="4093" xr:uid="{3AA1F9FF-72F2-4FCF-88A0-80F3CAD7D6BC}"/>
    <cellStyle name="Normal 12 8 4 4 3 2" xfId="4094" xr:uid="{1DE8CB0A-61BF-4805-9CE2-68A98B3F2FE9}"/>
    <cellStyle name="Normal 12 8 4 4 4" xfId="4095" xr:uid="{AFE3DAA0-56BF-43D1-9115-885CAED94EFC}"/>
    <cellStyle name="Normal 12 8 4 5" xfId="4096" xr:uid="{64420C0A-D35C-4729-AC59-F22CB4968613}"/>
    <cellStyle name="Normal 12 8 4 5 2" xfId="4097" xr:uid="{7A5D2BC7-5E39-4D92-962C-1498CBED7324}"/>
    <cellStyle name="Normal 12 8 4 6" xfId="4098" xr:uid="{426D2CE5-14C9-4871-A829-B20B6B9FFA24}"/>
    <cellStyle name="Normal 12 8 4 6 2" xfId="4099" xr:uid="{DFFB7923-D146-4F7F-B972-27828C7F9F58}"/>
    <cellStyle name="Normal 12 8 4 7" xfId="4100" xr:uid="{0F6D52DC-0384-44DC-838E-ABC3410D7FC2}"/>
    <cellStyle name="Normal 12 8 4 7 2" xfId="4101" xr:uid="{19FD135B-6868-4253-9593-DF5E1893A1C5}"/>
    <cellStyle name="Normal 12 8 4 8" xfId="4102" xr:uid="{164163D4-1231-4329-831C-5134C86530C6}"/>
    <cellStyle name="Normal 12 8 4 9" xfId="4103" xr:uid="{0CDFE94A-4E95-4FDE-96D9-71DB6E7D4EF3}"/>
    <cellStyle name="Normal 12 8 4_NOI Ok" xfId="4104" xr:uid="{79BF0D92-AD4D-4102-B6C7-7B027DAF9689}"/>
    <cellStyle name="Normal 12 8 5" xfId="4105" xr:uid="{450D58A7-5688-4515-83A1-066BBB414B36}"/>
    <cellStyle name="Normal 12 8 5 2" xfId="4106" xr:uid="{63D8214C-D3BF-4392-B5F7-D8889A4F6889}"/>
    <cellStyle name="Normal 12 8 5 2 2" xfId="4107" xr:uid="{698C79B6-DA8A-4FE7-9CB6-055858F3E6F5}"/>
    <cellStyle name="Normal 12 8 5 3" xfId="4108" xr:uid="{6382C6A3-1CEA-4982-80F9-1D06839CE738}"/>
    <cellStyle name="Normal 12 8 5 3 2" xfId="4109" xr:uid="{6F70E911-63E8-4DAA-A59C-47DC8F82A10A}"/>
    <cellStyle name="Normal 12 8 5 4" xfId="4110" xr:uid="{0DBE7242-F264-4065-8C4F-B05E39078787}"/>
    <cellStyle name="Normal 12 8 5 5" xfId="4111" xr:uid="{8A27BEB3-83FE-4FBC-AA94-DF82EE08801F}"/>
    <cellStyle name="Normal 12 8 5 6" xfId="4112" xr:uid="{B94D9B00-9203-4251-AA6C-F7ECC09A5AAB}"/>
    <cellStyle name="Normal 12 8 6" xfId="4113" xr:uid="{90D82AC3-46FE-45C4-96A7-01DE215A3620}"/>
    <cellStyle name="Normal 12 8 6 2" xfId="4114" xr:uid="{48876645-F483-4F5C-B3E9-7BC720ADBA1F}"/>
    <cellStyle name="Normal 12 8 6 2 2" xfId="4115" xr:uid="{BA3B4FD5-D387-4FAE-9A8E-03AB3F57A148}"/>
    <cellStyle name="Normal 12 8 6 3" xfId="4116" xr:uid="{BCA1E392-9373-4F3F-B9F8-93A5C0622A04}"/>
    <cellStyle name="Normal 12 8 6 3 2" xfId="4117" xr:uid="{1D2B237A-F3D8-481C-BF88-61BC2CDC1E35}"/>
    <cellStyle name="Normal 12 8 6 4" xfId="4118" xr:uid="{EAB66EE4-246A-42CB-951B-8FBAA559ADB7}"/>
    <cellStyle name="Normal 12 8 7" xfId="4119" xr:uid="{0ACC2066-AFCE-4084-967B-F75BAB6F5150}"/>
    <cellStyle name="Normal 12 8 7 2" xfId="4120" xr:uid="{E93EE350-99EB-489B-96F0-51A482FE15DC}"/>
    <cellStyle name="Normal 12 8 7 2 2" xfId="4121" xr:uid="{5ECC9C9B-73E6-49C7-8F4C-D2EF9BD918E5}"/>
    <cellStyle name="Normal 12 8 7 3" xfId="4122" xr:uid="{6ABFFB13-4EF6-44EC-A021-F33A6E25AAC1}"/>
    <cellStyle name="Normal 12 8 7 3 2" xfId="4123" xr:uid="{4919C3FF-6171-4286-8582-D4A3AA2E0FA1}"/>
    <cellStyle name="Normal 12 8 7 4" xfId="4124" xr:uid="{6458EDFA-96D0-41AD-85F3-E5A37E2D26B3}"/>
    <cellStyle name="Normal 12 8 8" xfId="4125" xr:uid="{48558815-95D2-4472-8ACF-E53C28A2250C}"/>
    <cellStyle name="Normal 12 8 8 2" xfId="4126" xr:uid="{29B359C9-A493-48DC-8963-29C1107D6D8F}"/>
    <cellStyle name="Normal 12 8 9" xfId="4127" xr:uid="{3472BC73-6493-4C31-AB00-ACD3E9124CA6}"/>
    <cellStyle name="Normal 12 8 9 2" xfId="4128" xr:uid="{F6657D2B-DA4A-4B38-8D27-E848ADF9C416}"/>
    <cellStyle name="Normal 12 8_NOI Ok" xfId="4129" xr:uid="{D050D553-C6E3-4CB9-86A0-991E9B31BE23}"/>
    <cellStyle name="Normal 12 9" xfId="4130" xr:uid="{ABE266B0-D847-4A41-A750-96AECDAAC78D}"/>
    <cellStyle name="Normal 12 9 10" xfId="4131" xr:uid="{7E74E695-0B02-4401-9F2B-5A30BD60AAE1}"/>
    <cellStyle name="Normal 12 9 10 2" xfId="4132" xr:uid="{D9D0F938-5886-4388-A6F7-99C64A3BEE6E}"/>
    <cellStyle name="Normal 12 9 11" xfId="4133" xr:uid="{F00019B2-2D61-4B89-A31B-3D654707232D}"/>
    <cellStyle name="Normal 12 9 12" xfId="4134" xr:uid="{F01D2A6F-C664-4DB4-BC58-844A3E9460C9}"/>
    <cellStyle name="Normal 12 9 2" xfId="4135" xr:uid="{981381EE-0B13-432B-96F2-B2D437EBDCFA}"/>
    <cellStyle name="Normal 12 9 2 2" xfId="4136" xr:uid="{33B807AE-384E-4625-A664-F5AD31D2EF73}"/>
    <cellStyle name="Normal 12 9 2 2 2" xfId="4137" xr:uid="{CC1EB9FD-4DCE-4967-A8F7-61A3EDEA409A}"/>
    <cellStyle name="Normal 12 9 2 2 2 2" xfId="4138" xr:uid="{8A01C5D1-D45C-45CE-9F75-AADDFA8F74FE}"/>
    <cellStyle name="Normal 12 9 2 2 3" xfId="4139" xr:uid="{B6BB0F92-8023-46A1-B91C-F5BDD2F56B48}"/>
    <cellStyle name="Normal 12 9 2 2 3 2" xfId="4140" xr:uid="{147B075A-A706-42B0-AB08-5372492A7F82}"/>
    <cellStyle name="Normal 12 9 2 2 4" xfId="4141" xr:uid="{3C0590E2-CBD8-40F2-B696-E31C606BFCFA}"/>
    <cellStyle name="Normal 12 9 2 2 5" xfId="4142" xr:uid="{4CD8E6E4-38FA-4AB5-9B2C-0AD2D90A9BDD}"/>
    <cellStyle name="Normal 12 9 2 2 6" xfId="4143" xr:uid="{6B3A800E-7FDF-4A77-8542-4A6BFED6E8AF}"/>
    <cellStyle name="Normal 12 9 2 3" xfId="4144" xr:uid="{AC6464A0-A02B-4D2A-9F64-BD8C8CDE7D23}"/>
    <cellStyle name="Normal 12 9 2 3 2" xfId="4145" xr:uid="{E7D87C5D-AFCE-42DC-984F-34D302C46782}"/>
    <cellStyle name="Normal 12 9 2 3 2 2" xfId="4146" xr:uid="{DA26BCE4-0CC0-463B-83AA-AA7D83517F8E}"/>
    <cellStyle name="Normal 12 9 2 3 3" xfId="4147" xr:uid="{1BA36407-16D2-412E-959F-3026B8762770}"/>
    <cellStyle name="Normal 12 9 2 3 3 2" xfId="4148" xr:uid="{0B90AAA7-98D5-42F5-A8D3-3EF8B08C1888}"/>
    <cellStyle name="Normal 12 9 2 3 4" xfId="4149" xr:uid="{340D6167-9541-4E7E-B593-D0A5CB534A51}"/>
    <cellStyle name="Normal 12 9 2 4" xfId="4150" xr:uid="{CB41F736-5425-4FA9-98BA-56C201B8F0A1}"/>
    <cellStyle name="Normal 12 9 2 4 2" xfId="4151" xr:uid="{E1D9DC74-1852-4418-9111-26C0949FC7EB}"/>
    <cellStyle name="Normal 12 9 2 4 2 2" xfId="4152" xr:uid="{64DEE6EE-4177-4DF3-B8AD-235305016D65}"/>
    <cellStyle name="Normal 12 9 2 4 3" xfId="4153" xr:uid="{D39E640C-F219-48A3-A29C-8F031C2F87C3}"/>
    <cellStyle name="Normal 12 9 2 4 3 2" xfId="4154" xr:uid="{CD9382DB-1A9F-44CC-B453-63F3DE83E764}"/>
    <cellStyle name="Normal 12 9 2 4 4" xfId="4155" xr:uid="{2ED3DD5B-922E-4BF7-9988-37C702315CF7}"/>
    <cellStyle name="Normal 12 9 2 5" xfId="4156" xr:uid="{1DB0DD3E-CD2A-4374-BCB8-5EACEC5A7BB4}"/>
    <cellStyle name="Normal 12 9 2 5 2" xfId="4157" xr:uid="{9B32283E-5716-4715-A63E-9F35D94E21CB}"/>
    <cellStyle name="Normal 12 9 2 6" xfId="4158" xr:uid="{BD36E931-C03A-44C3-8F13-330EFAF6282F}"/>
    <cellStyle name="Normal 12 9 2 6 2" xfId="4159" xr:uid="{4252308E-F326-4C41-A1EE-4387E0B93F1F}"/>
    <cellStyle name="Normal 12 9 2 7" xfId="4160" xr:uid="{F2F3FDEC-BE59-4CBD-A065-B33FBB8DEF1A}"/>
    <cellStyle name="Normal 12 9 2 7 2" xfId="4161" xr:uid="{81DA79B9-32E0-4B29-BA0B-F0676DD3E463}"/>
    <cellStyle name="Normal 12 9 2 8" xfId="4162" xr:uid="{F470C1A2-4AD4-4046-9F12-CB6CCE84D952}"/>
    <cellStyle name="Normal 12 9 2 9" xfId="4163" xr:uid="{CAC7582E-BC0B-4EC3-BD22-D644E5CCDE3C}"/>
    <cellStyle name="Normal 12 9 2_NOI Ok" xfId="4164" xr:uid="{A6EDF809-472A-4004-B9F4-C187712864DE}"/>
    <cellStyle name="Normal 12 9 3" xfId="4165" xr:uid="{BEED3991-100C-48FC-B035-81F9D478BA46}"/>
    <cellStyle name="Normal 12 9 3 2" xfId="4166" xr:uid="{13D4A512-D8C8-4AD1-A0D9-7FC389D482E4}"/>
    <cellStyle name="Normal 12 9 3 2 2" xfId="4167" xr:uid="{3D765FB8-37CA-44C4-BD7E-DCF6C66A42AA}"/>
    <cellStyle name="Normal 12 9 3 2 2 2" xfId="4168" xr:uid="{E93BF3EE-8A7D-4C8E-8FDD-1554989AD5B3}"/>
    <cellStyle name="Normal 12 9 3 2 3" xfId="4169" xr:uid="{4775818E-7C9A-4BDF-AC45-CD78DD99EE8C}"/>
    <cellStyle name="Normal 12 9 3 2 3 2" xfId="4170" xr:uid="{34B366F4-6ED8-46C4-8B36-FD568FBCC13C}"/>
    <cellStyle name="Normal 12 9 3 2 4" xfId="4171" xr:uid="{BE562989-5C83-4283-9453-63FABB836601}"/>
    <cellStyle name="Normal 12 9 3 2 5" xfId="4172" xr:uid="{FA41131B-0412-4BD6-8B34-51CE94F86383}"/>
    <cellStyle name="Normal 12 9 3 2 6" xfId="4173" xr:uid="{D7CE04EC-9C41-487C-949E-09DF4E9AF282}"/>
    <cellStyle name="Normal 12 9 3 3" xfId="4174" xr:uid="{F6449CF9-9DF3-431F-8357-B778BA71BE1C}"/>
    <cellStyle name="Normal 12 9 3 3 2" xfId="4175" xr:uid="{283629B9-A767-428A-9071-48CEB54E9B05}"/>
    <cellStyle name="Normal 12 9 3 3 2 2" xfId="4176" xr:uid="{88748E6C-F232-4BD5-A993-A1EFACE38C59}"/>
    <cellStyle name="Normal 12 9 3 3 3" xfId="4177" xr:uid="{1B5EE019-4F07-44C9-B290-1372395BCCE5}"/>
    <cellStyle name="Normal 12 9 3 3 3 2" xfId="4178" xr:uid="{B8506370-11F1-4659-99E0-21BD43477B2F}"/>
    <cellStyle name="Normal 12 9 3 3 4" xfId="4179" xr:uid="{24BB46B8-9226-4F5A-80D5-B3B4AD634FFB}"/>
    <cellStyle name="Normal 12 9 3 4" xfId="4180" xr:uid="{26AE83E5-98C8-4957-AEDF-88884BCEE5C4}"/>
    <cellStyle name="Normal 12 9 3 4 2" xfId="4181" xr:uid="{6BD3D25E-896A-461D-89D8-530086E83207}"/>
    <cellStyle name="Normal 12 9 3 4 2 2" xfId="4182" xr:uid="{F1E8021F-F3AD-454F-9354-CE1E51D9129D}"/>
    <cellStyle name="Normal 12 9 3 4 3" xfId="4183" xr:uid="{79C4C6E1-CA7A-447C-BC3D-DB396E3C9BF0}"/>
    <cellStyle name="Normal 12 9 3 4 3 2" xfId="4184" xr:uid="{0BEA2BED-10B4-40C6-AD30-D57A982C0324}"/>
    <cellStyle name="Normal 12 9 3 4 4" xfId="4185" xr:uid="{28CCFF87-CC1D-4A4C-883A-42E37CAAC39D}"/>
    <cellStyle name="Normal 12 9 3 5" xfId="4186" xr:uid="{F928284F-6D6B-4348-83B2-A26C8144C773}"/>
    <cellStyle name="Normal 12 9 3 5 2" xfId="4187" xr:uid="{64EC0232-E640-4A48-90A7-204B0ACADB45}"/>
    <cellStyle name="Normal 12 9 3 6" xfId="4188" xr:uid="{0D084133-B9C7-4EC0-884B-5F7258082927}"/>
    <cellStyle name="Normal 12 9 3 6 2" xfId="4189" xr:uid="{825B30DB-F685-4CF3-BA06-C5AFDB85F4DC}"/>
    <cellStyle name="Normal 12 9 3 7" xfId="4190" xr:uid="{B1BF62F0-1C73-49FF-89A0-6E91754DACD0}"/>
    <cellStyle name="Normal 12 9 3 7 2" xfId="4191" xr:uid="{4C1D8002-9E66-4085-BD07-A8EA82C352F4}"/>
    <cellStyle name="Normal 12 9 3 8" xfId="4192" xr:uid="{5ADFD92A-CD7F-4794-A852-F30A902B5DEA}"/>
    <cellStyle name="Normal 12 9 3 9" xfId="4193" xr:uid="{29668B39-9664-465D-A41F-B13BFA0A76E5}"/>
    <cellStyle name="Normal 12 9 3_NOI Ok" xfId="4194" xr:uid="{EADD6498-E56B-4891-AB1B-8C7905A9FF4A}"/>
    <cellStyle name="Normal 12 9 4" xfId="4195" xr:uid="{3237D10E-D45A-43AD-AFFB-20C353FA6F18}"/>
    <cellStyle name="Normal 12 9 4 2" xfId="4196" xr:uid="{77F8636C-624B-41B3-9260-3F346DC88151}"/>
    <cellStyle name="Normal 12 9 4 2 2" xfId="4197" xr:uid="{6C48F60D-240B-47ED-8485-AE5CF439E67D}"/>
    <cellStyle name="Normal 12 9 4 2 2 2" xfId="4198" xr:uid="{8BC3567E-A3FD-4C82-A610-35885E2B7594}"/>
    <cellStyle name="Normal 12 9 4 2 3" xfId="4199" xr:uid="{453512D6-2E79-4152-8B03-EA948677CFB8}"/>
    <cellStyle name="Normal 12 9 4 2 3 2" xfId="4200" xr:uid="{82D27140-B912-4B3E-A747-2CD2D825FADA}"/>
    <cellStyle name="Normal 12 9 4 2 4" xfId="4201" xr:uid="{85AC7189-81AC-414C-BD78-158CD3687BC2}"/>
    <cellStyle name="Normal 12 9 4 2 5" xfId="4202" xr:uid="{C5459684-1C6A-4B86-BCFA-3BD82236D6BB}"/>
    <cellStyle name="Normal 12 9 4 2 6" xfId="4203" xr:uid="{AC6A5063-E0F0-4EE2-8463-794C6B167FFC}"/>
    <cellStyle name="Normal 12 9 4 3" xfId="4204" xr:uid="{F43B4F8A-B252-4B21-BE63-F2ED703275F8}"/>
    <cellStyle name="Normal 12 9 4 3 2" xfId="4205" xr:uid="{34DFDB76-4809-4216-84F1-F9126F5FFB4A}"/>
    <cellStyle name="Normal 12 9 4 3 2 2" xfId="4206" xr:uid="{53CE608D-0DCC-4A10-97D3-4C40EE99E104}"/>
    <cellStyle name="Normal 12 9 4 3 3" xfId="4207" xr:uid="{0C0F067C-CCE0-4F77-AEBF-10B162430369}"/>
    <cellStyle name="Normal 12 9 4 3 3 2" xfId="4208" xr:uid="{5D3EAF3F-4BAF-4A75-9473-28779D366DB0}"/>
    <cellStyle name="Normal 12 9 4 3 4" xfId="4209" xr:uid="{D274AA3A-307D-4804-8C58-CB459E9643A0}"/>
    <cellStyle name="Normal 12 9 4 4" xfId="4210" xr:uid="{A50639CA-62A1-4065-A317-05CC60498B99}"/>
    <cellStyle name="Normal 12 9 4 4 2" xfId="4211" xr:uid="{EF6220F9-7ADF-4644-A261-1DD0AF66CF15}"/>
    <cellStyle name="Normal 12 9 4 4 2 2" xfId="4212" xr:uid="{53273130-D86D-44FE-ADF0-506B26BA7411}"/>
    <cellStyle name="Normal 12 9 4 4 3" xfId="4213" xr:uid="{94815A7A-D4E6-4D2E-A4E2-9C6C85AF7281}"/>
    <cellStyle name="Normal 12 9 4 4 3 2" xfId="4214" xr:uid="{A24BD047-2C17-4A84-8592-A5F64DABFEC8}"/>
    <cellStyle name="Normal 12 9 4 4 4" xfId="4215" xr:uid="{C039F28D-A99B-4567-B72D-63DFF962A5E4}"/>
    <cellStyle name="Normal 12 9 4 5" xfId="4216" xr:uid="{74C87565-707E-414B-BC24-9F28B4FFD929}"/>
    <cellStyle name="Normal 12 9 4 5 2" xfId="4217" xr:uid="{00FF5813-17FB-4855-90CE-6B0D020F096E}"/>
    <cellStyle name="Normal 12 9 4 6" xfId="4218" xr:uid="{E64A6319-4F75-4198-AD9D-740D9B19316D}"/>
    <cellStyle name="Normal 12 9 4 6 2" xfId="4219" xr:uid="{2D53111F-165C-42AE-855F-738E9693E923}"/>
    <cellStyle name="Normal 12 9 4 7" xfId="4220" xr:uid="{8C6F4652-0758-4B63-8099-7246F298167D}"/>
    <cellStyle name="Normal 12 9 4 7 2" xfId="4221" xr:uid="{8F1B0925-1BD3-488C-9D8D-623340FCF493}"/>
    <cellStyle name="Normal 12 9 4 8" xfId="4222" xr:uid="{D7330C4C-F3FE-4B1E-9CF0-678B2301A1C7}"/>
    <cellStyle name="Normal 12 9 4 9" xfId="4223" xr:uid="{0FEE4B2D-2408-46F0-9A42-70D4BEC912A7}"/>
    <cellStyle name="Normal 12 9 4_NOI Ok" xfId="4224" xr:uid="{81A1190E-4EFA-4AC1-865B-6C99E14B0A9F}"/>
    <cellStyle name="Normal 12 9 5" xfId="4225" xr:uid="{1DAB27C8-9A36-461A-9577-6F8062B5EC34}"/>
    <cellStyle name="Normal 12 9 5 2" xfId="4226" xr:uid="{9B877030-EBDF-45B7-9E45-A6D6DF4C7242}"/>
    <cellStyle name="Normal 12 9 5 2 2" xfId="4227" xr:uid="{C1761DDA-E058-4CA4-80DF-62896C79092C}"/>
    <cellStyle name="Normal 12 9 5 3" xfId="4228" xr:uid="{9A62F819-B9C4-4740-87C8-0AC564C5F00F}"/>
    <cellStyle name="Normal 12 9 5 3 2" xfId="4229" xr:uid="{4F7AB4A8-B124-4A8A-BA9B-584A2C3E8BCF}"/>
    <cellStyle name="Normal 12 9 5 4" xfId="4230" xr:uid="{C016351B-3F0B-4F8F-A9A8-92F166E66624}"/>
    <cellStyle name="Normal 12 9 5 5" xfId="4231" xr:uid="{A009AFDA-5D21-45EB-AEE3-3ED05B035A39}"/>
    <cellStyle name="Normal 12 9 5 6" xfId="4232" xr:uid="{81C176AB-9229-47C0-9B41-CC3B6D025D1D}"/>
    <cellStyle name="Normal 12 9 6" xfId="4233" xr:uid="{6B2B6080-40CA-495F-B65C-73D17F5D05F4}"/>
    <cellStyle name="Normal 12 9 6 2" xfId="4234" xr:uid="{7C55E3FC-8901-4F13-BCD2-D505BE0720A6}"/>
    <cellStyle name="Normal 12 9 6 2 2" xfId="4235" xr:uid="{3124598A-DF5D-4A35-9852-97DBABDBE755}"/>
    <cellStyle name="Normal 12 9 6 3" xfId="4236" xr:uid="{49F5240F-CC29-415A-B995-8B5F955730E0}"/>
    <cellStyle name="Normal 12 9 6 3 2" xfId="4237" xr:uid="{7256FD5D-8662-4ADF-ABFF-19CEEF1F995A}"/>
    <cellStyle name="Normal 12 9 6 4" xfId="4238" xr:uid="{1ED39B4B-E964-4214-831C-1172988311C5}"/>
    <cellStyle name="Normal 12 9 7" xfId="4239" xr:uid="{A92110F6-CA4A-480E-A949-615820AB51B3}"/>
    <cellStyle name="Normal 12 9 7 2" xfId="4240" xr:uid="{32D50DD5-E626-4932-BCA2-5FF5101F969E}"/>
    <cellStyle name="Normal 12 9 7 2 2" xfId="4241" xr:uid="{DD0C88F6-3BF6-4565-BD9D-0FF1431E4A62}"/>
    <cellStyle name="Normal 12 9 7 3" xfId="4242" xr:uid="{A1DEA972-40CB-46B9-93B7-21CB4E54BAC2}"/>
    <cellStyle name="Normal 12 9 7 3 2" xfId="4243" xr:uid="{BFA13AFC-EE4B-495B-AD86-02901FD0C19B}"/>
    <cellStyle name="Normal 12 9 7 4" xfId="4244" xr:uid="{B9A78AA0-3072-4A1E-927C-F53E6289EE0B}"/>
    <cellStyle name="Normal 12 9 8" xfId="4245" xr:uid="{B5AC1BFB-4D4C-48A7-98ED-216F4BB499BE}"/>
    <cellStyle name="Normal 12 9 8 2" xfId="4246" xr:uid="{FC656A16-5553-415B-8E2C-FFB59634410B}"/>
    <cellStyle name="Normal 12 9 9" xfId="4247" xr:uid="{0DCA13CC-C3CB-4649-9FE8-016DDB90EB63}"/>
    <cellStyle name="Normal 12 9 9 2" xfId="4248" xr:uid="{46035B24-2BD4-4472-B932-7D963A3B1E42}"/>
    <cellStyle name="Normal 12 9_NOI Ok" xfId="4249" xr:uid="{8BE9F80D-459B-405A-9259-FB91F8CF333E}"/>
    <cellStyle name="Normal 12_NOI Ok" xfId="4250" xr:uid="{E7D0FDAB-5B01-4D84-BE83-321502B549E8}"/>
    <cellStyle name="Normal 13" xfId="188" xr:uid="{79C40FFF-9360-4FBB-BA84-E412CEBC8A3E}"/>
    <cellStyle name="Normal 13 2" xfId="256" xr:uid="{CF584D76-1622-4169-AAC3-F59CC5B2F999}"/>
    <cellStyle name="Normal 13 2 2" xfId="4253" xr:uid="{29879014-CD06-4D2D-A1E9-CAED77AEE9CE}"/>
    <cellStyle name="Normal 13 2 2 2" xfId="4254" xr:uid="{9E08AAFC-1CCE-48D5-946C-A62B22E05341}"/>
    <cellStyle name="Normal 13 2 3" xfId="4255" xr:uid="{1C8477CC-6306-4D47-9FE1-4ECF2A0397E8}"/>
    <cellStyle name="Normal 13 2 3 2" xfId="4256" xr:uid="{06F89952-0D3C-4D68-8638-5E05CA6A654A}"/>
    <cellStyle name="Normal 13 2 4" xfId="4257" xr:uid="{9437435C-3BA9-4D9F-91A6-C990F4C41B4C}"/>
    <cellStyle name="Normal 13 2 5" xfId="4252" xr:uid="{8C9C4BD7-AA39-4E99-8B67-D20F4872624F}"/>
    <cellStyle name="Normal 13 3" xfId="410" xr:uid="{D46B6FF3-6874-48D0-83A6-44C531C6ECF8}"/>
    <cellStyle name="Normal 13 3 2" xfId="4258" xr:uid="{5EC6FE9B-2BDB-4224-B68F-069B54F5EEE6}"/>
    <cellStyle name="Normal 13 4" xfId="4251" xr:uid="{54D362E3-9F1F-48C8-8DFB-5E1BD1C19D2C}"/>
    <cellStyle name="Normal 13 5" xfId="564" xr:uid="{4D6DDFED-71C3-425E-B166-0AD1B112F54A}"/>
    <cellStyle name="Normal 14" xfId="191" xr:uid="{04A52EC9-7EC9-4E0C-B3DB-C9D2B2EB874A}"/>
    <cellStyle name="Normal 14 10" xfId="4260" xr:uid="{460EF49B-C075-41A6-BA49-ABD345FEE88B}"/>
    <cellStyle name="Normal 14 10 2" xfId="4261" xr:uid="{95145410-51DE-448F-8FFC-9974CA135927}"/>
    <cellStyle name="Normal 14 10 2 2" xfId="4262" xr:uid="{7E268A3F-4F50-42B2-97C2-80AD0B70995D}"/>
    <cellStyle name="Normal 14 10 2 2 2" xfId="4263" xr:uid="{165BEC96-1FAF-4138-BFA2-0FEF5C9B8E57}"/>
    <cellStyle name="Normal 14 10 2 3" xfId="4264" xr:uid="{B2F0A4B2-783A-4656-8754-2DF423A96A20}"/>
    <cellStyle name="Normal 14 10 2 3 2" xfId="4265" xr:uid="{EAA264CA-DC57-4436-81CD-BB2E9CBE5318}"/>
    <cellStyle name="Normal 14 10 2 4" xfId="4266" xr:uid="{70BB00B4-FE8A-43FB-8A9D-0CF3EAF4DA43}"/>
    <cellStyle name="Normal 14 10 2 5" xfId="4267" xr:uid="{C8A1CA99-9732-4712-8319-32A755C8B1FC}"/>
    <cellStyle name="Normal 14 10 2 6" xfId="4268" xr:uid="{218FD5A6-4217-4C8B-A32C-A59C44B0E16F}"/>
    <cellStyle name="Normal 14 10 3" xfId="4269" xr:uid="{25DE619D-7C41-4903-BA17-AAE791134B02}"/>
    <cellStyle name="Normal 14 10 3 2" xfId="4270" xr:uid="{99EDFE2F-8D7F-401E-A6BB-05B57F0ABB1D}"/>
    <cellStyle name="Normal 14 10 3 2 2" xfId="4271" xr:uid="{B2909224-CEC0-4A97-B357-FFDE5A84BADE}"/>
    <cellStyle name="Normal 14 10 3 3" xfId="4272" xr:uid="{A0C285A8-B96C-4283-8714-882F850B15E6}"/>
    <cellStyle name="Normal 14 10 3 3 2" xfId="4273" xr:uid="{F70451E8-3215-4748-9ED5-57E86BC4A41A}"/>
    <cellStyle name="Normal 14 10 3 4" xfId="4274" xr:uid="{BFD18532-7700-4E12-8DB5-DA543A793437}"/>
    <cellStyle name="Normal 14 10 4" xfId="4275" xr:uid="{EC2CFD21-C033-4D0D-9B44-34D37834AD11}"/>
    <cellStyle name="Normal 14 10 4 2" xfId="4276" xr:uid="{34C55DFC-C8F4-4DA5-AB4D-DAFD54901CA2}"/>
    <cellStyle name="Normal 14 10 4 2 2" xfId="4277" xr:uid="{C8E90C51-1222-4022-92BD-36940D465145}"/>
    <cellStyle name="Normal 14 10 4 3" xfId="4278" xr:uid="{E9DE13F7-E235-4D7D-9856-461074292F0E}"/>
    <cellStyle name="Normal 14 10 4 3 2" xfId="4279" xr:uid="{0CEFE251-696A-4D51-B40D-8C9FC4966BAB}"/>
    <cellStyle name="Normal 14 10 4 4" xfId="4280" xr:uid="{387F8FA6-5225-48E7-8761-8EE3ED170152}"/>
    <cellStyle name="Normal 14 10 5" xfId="4281" xr:uid="{4E79A5DF-B820-4994-A2D5-97EFE62CD151}"/>
    <cellStyle name="Normal 14 10 5 2" xfId="4282" xr:uid="{CE873C5B-4E29-4777-AF2B-7F356175294E}"/>
    <cellStyle name="Normal 14 10 6" xfId="4283" xr:uid="{00F5AA64-3152-49B2-8E2F-37A9AA6C185B}"/>
    <cellStyle name="Normal 14 10 6 2" xfId="4284" xr:uid="{EB72C569-0035-4BA2-B4DB-D0EA00217035}"/>
    <cellStyle name="Normal 14 10 7" xfId="4285" xr:uid="{AEBEE731-C706-45C7-B26E-4319E20B827C}"/>
    <cellStyle name="Normal 14 10 7 2" xfId="4286" xr:uid="{212C07A0-F86B-4C1F-9DD4-6F890C8EA91F}"/>
    <cellStyle name="Normal 14 10 8" xfId="4287" xr:uid="{009E891B-A513-4F04-9C71-E09E2EE68640}"/>
    <cellStyle name="Normal 14 10 9" xfId="4288" xr:uid="{9F927B60-BF4B-4AEB-8D6A-FB435598A812}"/>
    <cellStyle name="Normal 14 10_NOI Ok" xfId="4289" xr:uid="{5371D167-CD78-4D3D-9849-4FA2CC413D07}"/>
    <cellStyle name="Normal 14 11" xfId="4290" xr:uid="{EF20F5BD-9C86-48BC-B118-48E5436676ED}"/>
    <cellStyle name="Normal 14 11 2" xfId="4291" xr:uid="{39E12740-9EEE-47EF-89CC-8D04B71F0895}"/>
    <cellStyle name="Normal 14 11 2 2" xfId="4292" xr:uid="{51107860-E9FF-4ADC-A582-F79ECC1EAA54}"/>
    <cellStyle name="Normal 14 11 2 2 2" xfId="4293" xr:uid="{4B2B33EA-D32C-47EE-A39D-AC38FEAD12CF}"/>
    <cellStyle name="Normal 14 11 2 3" xfId="4294" xr:uid="{1E98362D-815E-4F7A-A652-E55FC4FD14E0}"/>
    <cellStyle name="Normal 14 11 2 3 2" xfId="4295" xr:uid="{A92A5779-470B-4B1A-8B36-F8CD58939C84}"/>
    <cellStyle name="Normal 14 11 2 4" xfId="4296" xr:uid="{BDE46CC1-6EEA-416A-829A-910F815F1CE8}"/>
    <cellStyle name="Normal 14 11 2 5" xfId="4297" xr:uid="{559945E9-C44C-4B8B-913C-14E5FF610F83}"/>
    <cellStyle name="Normal 14 11 2 6" xfId="4298" xr:uid="{5A2B8B09-C8D8-46DB-8026-E75D3F157BD9}"/>
    <cellStyle name="Normal 14 11 3" xfId="4299" xr:uid="{7BEEAA2D-716F-4434-9EF1-C4457B603BF5}"/>
    <cellStyle name="Normal 14 11 3 2" xfId="4300" xr:uid="{0A906AB5-D4C7-49F9-B2CD-AC28F1674B91}"/>
    <cellStyle name="Normal 14 11 3 2 2" xfId="4301" xr:uid="{AC838C18-2152-4372-9A6A-8195030AFD24}"/>
    <cellStyle name="Normal 14 11 3 3" xfId="4302" xr:uid="{FB30B060-D856-484D-BEF4-B2E21A10BE3A}"/>
    <cellStyle name="Normal 14 11 3 3 2" xfId="4303" xr:uid="{5E334C9B-91D8-4869-9953-1C4C9F5106BF}"/>
    <cellStyle name="Normal 14 11 3 4" xfId="4304" xr:uid="{304090E3-C9CF-4E57-A4A5-F68C45F2AB5B}"/>
    <cellStyle name="Normal 14 11 4" xfId="4305" xr:uid="{99FDDE2F-A0B9-4756-BD33-DC50EF3AE5B5}"/>
    <cellStyle name="Normal 14 11 4 2" xfId="4306" xr:uid="{6490A313-F92B-4ECC-82F2-B691E3AD4203}"/>
    <cellStyle name="Normal 14 11 4 2 2" xfId="4307" xr:uid="{EB5D9C57-6BD8-4B94-AA17-07D84234169D}"/>
    <cellStyle name="Normal 14 11 4 3" xfId="4308" xr:uid="{CCC50FE1-ED1A-4CD0-8E5E-29731A40A7FC}"/>
    <cellStyle name="Normal 14 11 4 3 2" xfId="4309" xr:uid="{1D6F7B5A-8997-436C-9FCC-68586A9B2D96}"/>
    <cellStyle name="Normal 14 11 4 4" xfId="4310" xr:uid="{3B6CAD15-D4AD-497E-B065-6771AD8E4821}"/>
    <cellStyle name="Normal 14 11 5" xfId="4311" xr:uid="{CF1F7B54-CD5B-4F07-832F-33F11D0A7517}"/>
    <cellStyle name="Normal 14 11 5 2" xfId="4312" xr:uid="{D1B4E35A-8B63-4959-9131-0577AE034B3E}"/>
    <cellStyle name="Normal 14 11 6" xfId="4313" xr:uid="{A085124D-31DC-47F0-A15E-6384E53E6BD0}"/>
    <cellStyle name="Normal 14 11 6 2" xfId="4314" xr:uid="{10CAACD9-44AD-43BA-BD22-E8833733B651}"/>
    <cellStyle name="Normal 14 11 7" xfId="4315" xr:uid="{72CECF5B-3028-4FA2-8A3E-1EAB7A684D0C}"/>
    <cellStyle name="Normal 14 11 7 2" xfId="4316" xr:uid="{FE72D3E3-5D48-4927-BFDA-330157B29789}"/>
    <cellStyle name="Normal 14 11 8" xfId="4317" xr:uid="{473DFA63-5367-4A1C-B0E7-736BDBBC8379}"/>
    <cellStyle name="Normal 14 11 9" xfId="4318" xr:uid="{603B3652-FF9B-416B-808E-886C148DBC07}"/>
    <cellStyle name="Normal 14 11_NOI Ok" xfId="4319" xr:uid="{80DF6E5F-A51E-4CF4-97EC-AAF356204B1A}"/>
    <cellStyle name="Normal 14 12" xfId="4320" xr:uid="{A2BB1DB0-1BE2-40D0-AF6D-9714A897A50C}"/>
    <cellStyle name="Normal 14 12 2" xfId="4321" xr:uid="{8FE5A34E-E3D5-4DC7-BCBF-9FE22C45BFD6}"/>
    <cellStyle name="Normal 14 12 2 2" xfId="4322" xr:uid="{BFDB9A4D-CF8F-40C1-9CB5-5FFBAEF929A2}"/>
    <cellStyle name="Normal 14 12 3" xfId="4323" xr:uid="{FB44CCCE-8B3F-4076-B160-ABCDD9F3DE11}"/>
    <cellStyle name="Normal 14 12 3 2" xfId="4324" xr:uid="{13E454CF-2CB0-4C7C-A77B-019A882ECA15}"/>
    <cellStyle name="Normal 14 12 4" xfId="4325" xr:uid="{DF4AAAC2-719E-4F47-843D-9484EB43616E}"/>
    <cellStyle name="Normal 14 12 5" xfId="4326" xr:uid="{C36CB47F-3910-4EEE-A899-ED0D7C1F7964}"/>
    <cellStyle name="Normal 14 12 6" xfId="4327" xr:uid="{1A5985E1-D6E9-473E-B572-E0F60B476E2D}"/>
    <cellStyle name="Normal 14 13" xfId="4328" xr:uid="{FD8A7170-DBEA-49F6-9B58-185BA8BCECC7}"/>
    <cellStyle name="Normal 14 13 2" xfId="4329" xr:uid="{03D2D206-0499-4308-94D9-1A7C880869CB}"/>
    <cellStyle name="Normal 14 13 2 2" xfId="4330" xr:uid="{05F6B54C-49C1-4172-B8AC-8930196D53D9}"/>
    <cellStyle name="Normal 14 13 3" xfId="4331" xr:uid="{41A34B24-1E33-4A44-AD73-0AF696EEFC71}"/>
    <cellStyle name="Normal 14 13 3 2" xfId="4332" xr:uid="{EBD3DD0F-FC55-460C-897B-58BEE40CCCF7}"/>
    <cellStyle name="Normal 14 13 4" xfId="4333" xr:uid="{BB547E1E-C85A-454E-9F62-A13191AB6AC6}"/>
    <cellStyle name="Normal 14 14" xfId="4334" xr:uid="{E25D8D63-8D09-41B2-BABA-4644FAAD1DB4}"/>
    <cellStyle name="Normal 14 14 2" xfId="4335" xr:uid="{132FDB67-3791-464E-AAF0-87BAC4FC1C52}"/>
    <cellStyle name="Normal 14 14 2 2" xfId="4336" xr:uid="{1C8F30BE-7996-4C6E-B3DD-F30CFAFAA23F}"/>
    <cellStyle name="Normal 14 14 3" xfId="4337" xr:uid="{15D25A28-BC29-4710-BBDB-F9FD234E12B4}"/>
    <cellStyle name="Normal 14 14 3 2" xfId="4338" xr:uid="{5065B973-6119-4043-AB5C-6D1AE05492F2}"/>
    <cellStyle name="Normal 14 14 4" xfId="4339" xr:uid="{F5CD2EDB-295A-4294-829D-6E93C2938068}"/>
    <cellStyle name="Normal 14 15" xfId="4340" xr:uid="{FFD4F398-1C8D-4D73-8E8C-F3E2C86CA795}"/>
    <cellStyle name="Normal 14 15 2" xfId="4341" xr:uid="{1F973E64-3169-474D-AC5C-F8AFEA5A458C}"/>
    <cellStyle name="Normal 14 16" xfId="4342" xr:uid="{03539FB8-7875-4A8C-B7F2-FBFA895F6E47}"/>
    <cellStyle name="Normal 14 16 2" xfId="4343" xr:uid="{DD08F1C1-BEF2-4482-A775-48C9A11F2EB3}"/>
    <cellStyle name="Normal 14 17" xfId="4344" xr:uid="{805F5D15-CCBA-433D-9126-F55EBFAF7873}"/>
    <cellStyle name="Normal 14 17 2" xfId="4345" xr:uid="{92BC9E9F-EF83-4BB7-838D-0C2FBC1D0467}"/>
    <cellStyle name="Normal 14 18" xfId="4346" xr:uid="{EE798548-3B23-4653-8015-2CA053B7673D}"/>
    <cellStyle name="Normal 14 19" xfId="4347" xr:uid="{61CC1F13-F3AC-44A2-B48C-4AC555DF340F}"/>
    <cellStyle name="Normal 14 2" xfId="4348" xr:uid="{D32D440C-0DD1-4F6F-BD13-0644B851FD99}"/>
    <cellStyle name="Normal 14 2 10" xfId="4349" xr:uid="{5468FBBD-8C0D-4366-A7DB-9AC0F36829FB}"/>
    <cellStyle name="Normal 14 2 10 2" xfId="4350" xr:uid="{71A60F0D-5FEE-44F6-8FD5-12A65BBAD2FA}"/>
    <cellStyle name="Normal 14 2 11" xfId="4351" xr:uid="{90551E18-DCEC-45E5-BF08-A9A7320B331B}"/>
    <cellStyle name="Normal 14 2 12" xfId="4352" xr:uid="{1FCE44F9-CAC2-4C15-BDE6-FBAE848E8400}"/>
    <cellStyle name="Normal 14 2 2" xfId="4353" xr:uid="{4631FDC4-1511-409D-9D52-DE84C8A10F4B}"/>
    <cellStyle name="Normal 14 2 2 2" xfId="4354" xr:uid="{88622F89-66C6-49D1-8652-65E2E864127A}"/>
    <cellStyle name="Normal 14 2 2 2 2" xfId="4355" xr:uid="{C2B213A1-4322-482D-BBFC-D2FB37E80035}"/>
    <cellStyle name="Normal 14 2 2 2 2 2" xfId="4356" xr:uid="{9C1ED29D-9F34-45E8-A8B6-36A47A99D641}"/>
    <cellStyle name="Normal 14 2 2 2 3" xfId="4357" xr:uid="{23153888-BB7E-4411-BA98-4B8F3854863C}"/>
    <cellStyle name="Normal 14 2 2 2 3 2" xfId="4358" xr:uid="{A3886D22-9669-4DAF-BA5F-6DDB94ECA3F4}"/>
    <cellStyle name="Normal 14 2 2 2 4" xfId="4359" xr:uid="{DD72B8D1-198B-49B8-87FC-EDB0AC276C10}"/>
    <cellStyle name="Normal 14 2 2 2 5" xfId="4360" xr:uid="{5DBB3403-0CE2-4F8C-9377-865D38B982FA}"/>
    <cellStyle name="Normal 14 2 2 2 6" xfId="4361" xr:uid="{515A8796-43D1-4ADF-8872-51303F76C65B}"/>
    <cellStyle name="Normal 14 2 2 3" xfId="4362" xr:uid="{7C998F71-D4D2-471C-9269-F4298A0B281A}"/>
    <cellStyle name="Normal 14 2 2 3 2" xfId="4363" xr:uid="{ECAA315D-CE85-4C85-A47B-D80228D75289}"/>
    <cellStyle name="Normal 14 2 2 3 2 2" xfId="4364" xr:uid="{7B7BF20C-9FE1-4C05-B372-879DFDEED459}"/>
    <cellStyle name="Normal 14 2 2 3 3" xfId="4365" xr:uid="{7D71BE6E-790B-4C8D-A510-1B217C4EF9B3}"/>
    <cellStyle name="Normal 14 2 2 3 3 2" xfId="4366" xr:uid="{57B407CE-1FD2-44AA-A5D7-AF4B91B7F16A}"/>
    <cellStyle name="Normal 14 2 2 3 4" xfId="4367" xr:uid="{20812499-813B-42D5-98A6-BA831F60459F}"/>
    <cellStyle name="Normal 14 2 2 4" xfId="4368" xr:uid="{57CC5D94-3132-4C30-92E7-D4A6CD9F6E34}"/>
    <cellStyle name="Normal 14 2 2 4 2" xfId="4369" xr:uid="{BD8AF4D9-3A6F-4614-8CFF-6BF36F9345A0}"/>
    <cellStyle name="Normal 14 2 2 4 2 2" xfId="4370" xr:uid="{70C8FFA7-6545-4FF4-A59D-D7CDADA34FB9}"/>
    <cellStyle name="Normal 14 2 2 4 3" xfId="4371" xr:uid="{6C99DBD2-A0F8-4B20-BC11-A79EF9E8AB1D}"/>
    <cellStyle name="Normal 14 2 2 4 3 2" xfId="4372" xr:uid="{90951DD8-EB64-42F8-BA2A-A41420AAD5C9}"/>
    <cellStyle name="Normal 14 2 2 4 4" xfId="4373" xr:uid="{08C69FF3-F789-4FA6-AA15-606D1B6B58F1}"/>
    <cellStyle name="Normal 14 2 2 5" xfId="4374" xr:uid="{5E0DF5BB-8EBA-4614-8175-2F811CD23287}"/>
    <cellStyle name="Normal 14 2 2 5 2" xfId="4375" xr:uid="{002DC92F-94BF-4E60-92D4-E13A8991B317}"/>
    <cellStyle name="Normal 14 2 2 6" xfId="4376" xr:uid="{1DBDAC93-7598-44F1-8B24-3EE0683BF3C5}"/>
    <cellStyle name="Normal 14 2 2 6 2" xfId="4377" xr:uid="{35CEF5E5-ED2A-40E8-8421-461CCDAEB6C6}"/>
    <cellStyle name="Normal 14 2 2 7" xfId="4378" xr:uid="{E9DB571E-DFC1-4714-B664-25E10F210988}"/>
    <cellStyle name="Normal 14 2 2 7 2" xfId="4379" xr:uid="{70C90C6F-62BC-4F26-B391-F5484BD4ADDD}"/>
    <cellStyle name="Normal 14 2 2 8" xfId="4380" xr:uid="{601D15C4-3D9C-45F7-B5D8-3C26C2BA4014}"/>
    <cellStyle name="Normal 14 2 2 9" xfId="4381" xr:uid="{E6E85AC2-6FFD-4AC5-84D1-A9990C3AF006}"/>
    <cellStyle name="Normal 14 2 2_NOI Ok" xfId="4382" xr:uid="{392B0A43-E434-400C-B6D6-F31D03C79B96}"/>
    <cellStyle name="Normal 14 2 3" xfId="4383" xr:uid="{1267FD20-8A52-4728-A969-B5E613AC3B6A}"/>
    <cellStyle name="Normal 14 2 3 2" xfId="4384" xr:uid="{7FD3B00E-DA13-4DD1-9418-D82D2411C1A8}"/>
    <cellStyle name="Normal 14 2 3 2 2" xfId="4385" xr:uid="{790363A7-6B98-45D0-BE26-EB4AF1449E73}"/>
    <cellStyle name="Normal 14 2 3 2 2 2" xfId="4386" xr:uid="{8D3AD521-2A4B-43DC-BEB0-C8E6C6D9B278}"/>
    <cellStyle name="Normal 14 2 3 2 3" xfId="4387" xr:uid="{0D27A8E4-1AE0-4AE5-8192-C05A162CEEB3}"/>
    <cellStyle name="Normal 14 2 3 2 3 2" xfId="4388" xr:uid="{59342937-F9D6-4AF1-94E4-04A1A016C459}"/>
    <cellStyle name="Normal 14 2 3 2 4" xfId="4389" xr:uid="{C98BCADC-276E-4E63-A5E5-8540955DCDCF}"/>
    <cellStyle name="Normal 14 2 3 2 5" xfId="4390" xr:uid="{71072E9B-5114-425E-880F-948C96A17979}"/>
    <cellStyle name="Normal 14 2 3 2 6" xfId="4391" xr:uid="{0B6C9495-5F85-4A60-9903-28C4D9100C0F}"/>
    <cellStyle name="Normal 14 2 3 3" xfId="4392" xr:uid="{33A2782D-7EA4-45C0-92FD-4AB6B1794989}"/>
    <cellStyle name="Normal 14 2 3 3 2" xfId="4393" xr:uid="{FDD73FB9-23EC-44E3-B2B8-93C839552EAC}"/>
    <cellStyle name="Normal 14 2 3 3 2 2" xfId="4394" xr:uid="{81CD5196-1358-468B-A3E7-EB111EA86C46}"/>
    <cellStyle name="Normal 14 2 3 3 3" xfId="4395" xr:uid="{5E3BF388-CE90-4531-B2DF-8876314AF23F}"/>
    <cellStyle name="Normal 14 2 3 3 3 2" xfId="4396" xr:uid="{288E741B-E44B-423D-919F-F8388C49CF4F}"/>
    <cellStyle name="Normal 14 2 3 3 4" xfId="4397" xr:uid="{E6015C21-16C2-43F2-AC97-EE834E8DEFA9}"/>
    <cellStyle name="Normal 14 2 3 4" xfId="4398" xr:uid="{EB3A6517-537A-4472-ACA4-FDFA755AC3D6}"/>
    <cellStyle name="Normal 14 2 3 4 2" xfId="4399" xr:uid="{956C6FCB-797A-4771-867B-2ACD9F7BEA62}"/>
    <cellStyle name="Normal 14 2 3 4 2 2" xfId="4400" xr:uid="{8D3FFD6D-C696-48E0-B26B-3CDBCC25AB5D}"/>
    <cellStyle name="Normal 14 2 3 4 3" xfId="4401" xr:uid="{407809A7-AFC8-49C6-8FA4-F48A0C08EBEC}"/>
    <cellStyle name="Normal 14 2 3 4 3 2" xfId="4402" xr:uid="{2B6E6AB2-18EC-44B5-8379-3DB3CA3F6CD4}"/>
    <cellStyle name="Normal 14 2 3 4 4" xfId="4403" xr:uid="{E0D32714-F13F-4434-BE3B-A8CA64BD0D2F}"/>
    <cellStyle name="Normal 14 2 3 5" xfId="4404" xr:uid="{DA644923-D21F-4B70-9947-18B9E6E0103A}"/>
    <cellStyle name="Normal 14 2 3 5 2" xfId="4405" xr:uid="{304634CD-564C-49B8-B836-EE04129DAF2D}"/>
    <cellStyle name="Normal 14 2 3 6" xfId="4406" xr:uid="{CE535AC6-13AE-400E-BC14-CD9703C0F328}"/>
    <cellStyle name="Normal 14 2 3 6 2" xfId="4407" xr:uid="{ABDA7AD1-D600-49C8-B66F-9E0324DF1401}"/>
    <cellStyle name="Normal 14 2 3 7" xfId="4408" xr:uid="{D7E36C13-D9D7-4DCA-A74C-D9979863DEDD}"/>
    <cellStyle name="Normal 14 2 3 7 2" xfId="4409" xr:uid="{EE74B68A-094E-4DC8-9B81-25928EC82A04}"/>
    <cellStyle name="Normal 14 2 3 8" xfId="4410" xr:uid="{BD7947A8-3AD9-4244-BBD5-54BBA391E326}"/>
    <cellStyle name="Normal 14 2 3 9" xfId="4411" xr:uid="{15B2B421-604D-4C0D-B96F-982BCA41E5E2}"/>
    <cellStyle name="Normal 14 2 3_NOI Ok" xfId="4412" xr:uid="{EAB74894-19F6-40A7-B494-487A1A14DEBA}"/>
    <cellStyle name="Normal 14 2 4" xfId="4413" xr:uid="{4F8F77C0-484F-456F-8933-C18B88C22BA2}"/>
    <cellStyle name="Normal 14 2 4 2" xfId="4414" xr:uid="{AA6C86B0-4D4E-48C3-A9B1-6D17A6163614}"/>
    <cellStyle name="Normal 14 2 4 2 2" xfId="4415" xr:uid="{BE5C1D07-A9A9-416C-A137-62C4EE577DD9}"/>
    <cellStyle name="Normal 14 2 4 2 2 2" xfId="4416" xr:uid="{39D9901F-89C4-4B7E-976F-DBDB47DF959E}"/>
    <cellStyle name="Normal 14 2 4 2 3" xfId="4417" xr:uid="{E30F0B70-B838-44F9-9284-0FBB8634FC43}"/>
    <cellStyle name="Normal 14 2 4 2 3 2" xfId="4418" xr:uid="{CAABA612-7E04-4324-BDE4-8A2E44503A3C}"/>
    <cellStyle name="Normal 14 2 4 2 4" xfId="4419" xr:uid="{AC17EACB-436F-4E20-9A9B-8A025F0209A8}"/>
    <cellStyle name="Normal 14 2 4 2 5" xfId="4420" xr:uid="{99708F4C-D69F-48DA-93BF-3C14C1AF9D52}"/>
    <cellStyle name="Normal 14 2 4 2 6" xfId="4421" xr:uid="{0B755671-75F0-418A-A8D9-B5B91EC91681}"/>
    <cellStyle name="Normal 14 2 4 3" xfId="4422" xr:uid="{8B0CCF71-302C-45C3-818B-18240B652383}"/>
    <cellStyle name="Normal 14 2 4 3 2" xfId="4423" xr:uid="{5AAF91FA-DFBF-40E1-9960-B1697A48DD8B}"/>
    <cellStyle name="Normal 14 2 4 3 2 2" xfId="4424" xr:uid="{CDBD1402-1859-47AD-9EC1-2BE32F932CAB}"/>
    <cellStyle name="Normal 14 2 4 3 3" xfId="4425" xr:uid="{E6608858-12F2-441F-9492-B217F6BF4E48}"/>
    <cellStyle name="Normal 14 2 4 3 3 2" xfId="4426" xr:uid="{3BF873CD-BD01-42DD-AEFF-A4952A3F98BB}"/>
    <cellStyle name="Normal 14 2 4 3 4" xfId="4427" xr:uid="{1AE9BD54-8F04-4FF4-9E80-DD46FCABFEC8}"/>
    <cellStyle name="Normal 14 2 4 4" xfId="4428" xr:uid="{95A63A0C-1325-4B7D-8573-6446667F95A0}"/>
    <cellStyle name="Normal 14 2 4 4 2" xfId="4429" xr:uid="{1AB9A426-CD23-42BC-9B03-95069F9B4179}"/>
    <cellStyle name="Normal 14 2 4 4 2 2" xfId="4430" xr:uid="{D207D63D-1257-43F6-8A7B-5B209B3A0F5B}"/>
    <cellStyle name="Normal 14 2 4 4 3" xfId="4431" xr:uid="{22FD21A8-BCC9-4AD7-9C48-DA3435F99381}"/>
    <cellStyle name="Normal 14 2 4 4 3 2" xfId="4432" xr:uid="{1F0399D4-735F-4E51-93D0-2E99D8223122}"/>
    <cellStyle name="Normal 14 2 4 4 4" xfId="4433" xr:uid="{80BFA930-F7E3-4371-94BB-DB20D416B23E}"/>
    <cellStyle name="Normal 14 2 4 5" xfId="4434" xr:uid="{0E3EBDE7-AAC5-4597-85CD-6C0575377EA3}"/>
    <cellStyle name="Normal 14 2 4 5 2" xfId="4435" xr:uid="{888726C7-BB47-4711-95C8-4599734C14C8}"/>
    <cellStyle name="Normal 14 2 4 6" xfId="4436" xr:uid="{9CC923E7-E4DE-4E81-9423-99DFDD8F8A99}"/>
    <cellStyle name="Normal 14 2 4 6 2" xfId="4437" xr:uid="{48640E52-7445-4DAE-9EB3-8F864A208D1F}"/>
    <cellStyle name="Normal 14 2 4 7" xfId="4438" xr:uid="{7ECC9063-6780-4843-B00A-54A38A7C8CD2}"/>
    <cellStyle name="Normal 14 2 4 7 2" xfId="4439" xr:uid="{4CE59215-2956-45F3-AE97-E7C273E84E07}"/>
    <cellStyle name="Normal 14 2 4 8" xfId="4440" xr:uid="{CB6CDA79-03D0-4368-B1DF-EA1ACE0F77D2}"/>
    <cellStyle name="Normal 14 2 4 9" xfId="4441" xr:uid="{45C9D641-47A9-4C90-B47B-489FD10763AC}"/>
    <cellStyle name="Normal 14 2 4_NOI Ok" xfId="4442" xr:uid="{0766A45F-80B8-406E-A785-065E3E1DD639}"/>
    <cellStyle name="Normal 14 2 5" xfId="4443" xr:uid="{E96AD568-A0EC-421F-8E16-9B947D6A6336}"/>
    <cellStyle name="Normal 14 2 5 2" xfId="4444" xr:uid="{8BDE021A-E631-4A5E-96E6-67A842AD6232}"/>
    <cellStyle name="Normal 14 2 5 2 2" xfId="4445" xr:uid="{A2F2AA3C-13B8-4166-B61C-BD3E45A70FD7}"/>
    <cellStyle name="Normal 14 2 5 3" xfId="4446" xr:uid="{E8CA7BB8-2FCA-468D-A436-D9C22EEEC63E}"/>
    <cellStyle name="Normal 14 2 5 3 2" xfId="4447" xr:uid="{45652268-A7F8-4457-9C33-82F689B07DA6}"/>
    <cellStyle name="Normal 14 2 5 4" xfId="4448" xr:uid="{C72FA92C-56A0-4263-91C0-1B415A0013C6}"/>
    <cellStyle name="Normal 14 2 5 5" xfId="4449" xr:uid="{19528EE4-CA42-4D1A-B0E8-DC2211BBAAF3}"/>
    <cellStyle name="Normal 14 2 5 6" xfId="4450" xr:uid="{A13FBF58-744C-4156-A319-7EEC0E71ED60}"/>
    <cellStyle name="Normal 14 2 6" xfId="4451" xr:uid="{1DCB6A3B-5F38-4395-A2C2-AE5C5F1FAA04}"/>
    <cellStyle name="Normal 14 2 6 2" xfId="4452" xr:uid="{456EC484-018E-4990-BFE9-207AC08F4703}"/>
    <cellStyle name="Normal 14 2 6 2 2" xfId="4453" xr:uid="{2D798C98-B892-4CC7-8738-1AA5929B6AEA}"/>
    <cellStyle name="Normal 14 2 6 3" xfId="4454" xr:uid="{1AE05492-EBEC-41B3-8F27-4AAD4E544D1C}"/>
    <cellStyle name="Normal 14 2 6 3 2" xfId="4455" xr:uid="{774546E6-245E-46AA-A5E3-090DE58AFDDA}"/>
    <cellStyle name="Normal 14 2 6 4" xfId="4456" xr:uid="{A9B54414-88BD-46C3-87D9-5B8F87ED1F17}"/>
    <cellStyle name="Normal 14 2 7" xfId="4457" xr:uid="{D34512D8-10C8-4C59-86D4-620BC4CD1C8F}"/>
    <cellStyle name="Normal 14 2 7 2" xfId="4458" xr:uid="{A154BF0C-2C8A-4349-84D6-471813C55C5E}"/>
    <cellStyle name="Normal 14 2 7 2 2" xfId="4459" xr:uid="{49050F25-5D53-4596-A551-442A9FDA0811}"/>
    <cellStyle name="Normal 14 2 7 3" xfId="4460" xr:uid="{67A0F8C3-16D8-4DD5-8803-905D1DA06416}"/>
    <cellStyle name="Normal 14 2 7 3 2" xfId="4461" xr:uid="{7BAEC871-21CE-440A-9493-7E003006751E}"/>
    <cellStyle name="Normal 14 2 7 4" xfId="4462" xr:uid="{EAF339D6-71AD-4CB5-AB8C-8B265B5FC0EE}"/>
    <cellStyle name="Normal 14 2 8" xfId="4463" xr:uid="{E6ADE3D5-B96E-4C1E-8896-C9742A8BCAD7}"/>
    <cellStyle name="Normal 14 2 8 2" xfId="4464" xr:uid="{3B662B47-A133-4668-B529-F882CDE80EDA}"/>
    <cellStyle name="Normal 14 2 9" xfId="4465" xr:uid="{10462DB6-099F-4BFA-911C-7AF6F57F4AFC}"/>
    <cellStyle name="Normal 14 2 9 2" xfId="4466" xr:uid="{59E3F7F8-9A80-4F6C-ACD0-057CCAA2658C}"/>
    <cellStyle name="Normal 14 2_NOI Ok" xfId="4467" xr:uid="{BF437824-828C-491C-9AAA-DEDA122969D2}"/>
    <cellStyle name="Normal 14 20" xfId="4259" xr:uid="{ED73A715-55E3-4C95-BE66-602919B9F70C}"/>
    <cellStyle name="Normal 14 21" xfId="17234" xr:uid="{6138D43D-981E-485E-A1E4-69E1B8530329}"/>
    <cellStyle name="Normal 14 22" xfId="17540" xr:uid="{90BC7990-AE1D-4A91-B438-37B52968AB46}"/>
    <cellStyle name="Normal 14 23" xfId="17588" xr:uid="{8FFB1A1E-EA31-4C89-8274-EE501463C130}"/>
    <cellStyle name="Normal 14 24" xfId="17583" xr:uid="{47EE15E1-A710-4ED8-BDAD-605C26515927}"/>
    <cellStyle name="Normal 14 25" xfId="17416" xr:uid="{3636DDE5-A0F3-4BA2-AE67-2C6C0944DCB6}"/>
    <cellStyle name="Normal 14 3" xfId="4468" xr:uid="{B9EC9466-D6AC-4194-9CC5-77A85B29314C}"/>
    <cellStyle name="Normal 14 3 10" xfId="4469" xr:uid="{F02DC208-D972-40EF-A3B1-8A666110BB39}"/>
    <cellStyle name="Normal 14 3 10 2" xfId="4470" xr:uid="{CA81C4BB-EFAE-4DC9-852A-B40CDC909D4B}"/>
    <cellStyle name="Normal 14 3 11" xfId="4471" xr:uid="{6E823E5E-99C4-419F-B872-2DB5CFC0D973}"/>
    <cellStyle name="Normal 14 3 12" xfId="4472" xr:uid="{D4B9A0F0-3FDC-402A-AB35-529186A23FAD}"/>
    <cellStyle name="Normal 14 3 2" xfId="4473" xr:uid="{A78ED008-899C-4500-851E-CD1406A2E48C}"/>
    <cellStyle name="Normal 14 3 2 2" xfId="4474" xr:uid="{20FA1B83-B0E7-4750-A220-A4EF81022C53}"/>
    <cellStyle name="Normal 14 3 2 2 2" xfId="4475" xr:uid="{B2CDD586-825F-4052-B147-12A7E0DA9CCC}"/>
    <cellStyle name="Normal 14 3 2 2 2 2" xfId="4476" xr:uid="{757F814E-4EAB-4288-955E-DCC6F9A0CE05}"/>
    <cellStyle name="Normal 14 3 2 2 3" xfId="4477" xr:uid="{3E733C8B-B5D0-4C2B-9995-4DDEFB751CA5}"/>
    <cellStyle name="Normal 14 3 2 2 3 2" xfId="4478" xr:uid="{DD3F412A-60FC-4B70-BF9C-C26D2F2C9781}"/>
    <cellStyle name="Normal 14 3 2 2 4" xfId="4479" xr:uid="{EFB6CA8E-5F69-4CB8-998B-30CC7CEA556A}"/>
    <cellStyle name="Normal 14 3 2 2 5" xfId="4480" xr:uid="{6DB0218D-4C45-4460-9BB7-2F242DC12E93}"/>
    <cellStyle name="Normal 14 3 2 2 6" xfId="4481" xr:uid="{15478B90-9103-4DBC-A38A-DD758590F133}"/>
    <cellStyle name="Normal 14 3 2 3" xfId="4482" xr:uid="{748AF5C4-8EB1-4C62-ADFE-B9973C73044B}"/>
    <cellStyle name="Normal 14 3 2 3 2" xfId="4483" xr:uid="{847AC876-7E6E-41FA-9441-07360D93D327}"/>
    <cellStyle name="Normal 14 3 2 3 2 2" xfId="4484" xr:uid="{EF26EC1E-0A46-4AD4-819F-67EF2147A3E5}"/>
    <cellStyle name="Normal 14 3 2 3 3" xfId="4485" xr:uid="{6760161C-B6F0-42A8-8F3D-F77BCAC84DE5}"/>
    <cellStyle name="Normal 14 3 2 3 3 2" xfId="4486" xr:uid="{D75FE67E-2575-4BEA-A743-D311172D2206}"/>
    <cellStyle name="Normal 14 3 2 3 4" xfId="4487" xr:uid="{8F44CD5D-4CA4-467B-AB1A-CEA3EE457EB4}"/>
    <cellStyle name="Normal 14 3 2 4" xfId="4488" xr:uid="{2499C43A-679B-49AE-9D48-F67090757016}"/>
    <cellStyle name="Normal 14 3 2 4 2" xfId="4489" xr:uid="{60E56609-A834-46D0-8EF9-6C7BA1838251}"/>
    <cellStyle name="Normal 14 3 2 4 2 2" xfId="4490" xr:uid="{895E92B9-FEE6-4191-BC46-52A379E59EF3}"/>
    <cellStyle name="Normal 14 3 2 4 3" xfId="4491" xr:uid="{CC2E9902-510C-4AD0-AB12-7AC4EE003815}"/>
    <cellStyle name="Normal 14 3 2 4 3 2" xfId="4492" xr:uid="{910F3939-E49B-4727-9E9B-584A7F99CA80}"/>
    <cellStyle name="Normal 14 3 2 4 4" xfId="4493" xr:uid="{7C08764F-0D8E-4080-B304-831AE13A8DD7}"/>
    <cellStyle name="Normal 14 3 2 5" xfId="4494" xr:uid="{E6C8C8B9-B90E-4D88-978E-98A79ACA31BB}"/>
    <cellStyle name="Normal 14 3 2 5 2" xfId="4495" xr:uid="{D1353A5F-E850-424C-BF40-8B49973FCD1C}"/>
    <cellStyle name="Normal 14 3 2 6" xfId="4496" xr:uid="{5DC51DFA-9768-4398-B100-DB8F4E3B867F}"/>
    <cellStyle name="Normal 14 3 2 6 2" xfId="4497" xr:uid="{989F05C3-329A-4D26-A16E-4D9C589DC279}"/>
    <cellStyle name="Normal 14 3 2 7" xfId="4498" xr:uid="{B8BAB796-D926-4568-B7AD-6331C43EAA36}"/>
    <cellStyle name="Normal 14 3 2 7 2" xfId="4499" xr:uid="{F31E3E8F-7702-4F5D-AE0C-53B58386A92E}"/>
    <cellStyle name="Normal 14 3 2 8" xfId="4500" xr:uid="{BF7E103E-B8A5-467A-80AC-5481B4A7581A}"/>
    <cellStyle name="Normal 14 3 2 9" xfId="4501" xr:uid="{79FD1E39-7F99-4DAC-AB09-62852BDC1331}"/>
    <cellStyle name="Normal 14 3 2_NOI Ok" xfId="4502" xr:uid="{84135693-964F-4DCC-B508-41D91F7EDFF6}"/>
    <cellStyle name="Normal 14 3 3" xfId="4503" xr:uid="{9D97C434-66CA-4E01-A878-76862AB23ACD}"/>
    <cellStyle name="Normal 14 3 3 2" xfId="4504" xr:uid="{F7416D32-1511-4941-BD6E-2B8B2060724A}"/>
    <cellStyle name="Normal 14 3 3 2 2" xfId="4505" xr:uid="{3C6835F9-3085-4408-9A48-5A519D932B09}"/>
    <cellStyle name="Normal 14 3 3 2 2 2" xfId="4506" xr:uid="{F4CDAFE8-0CF8-496D-B712-97740D49E3C9}"/>
    <cellStyle name="Normal 14 3 3 2 3" xfId="4507" xr:uid="{7785EDAC-960D-40B1-BD5F-0D6181700B66}"/>
    <cellStyle name="Normal 14 3 3 2 3 2" xfId="4508" xr:uid="{A05C571C-EAC0-497D-BB72-8CD2681D339C}"/>
    <cellStyle name="Normal 14 3 3 2 4" xfId="4509" xr:uid="{FA9B8A99-E2F4-4327-9DFC-A6337E71816F}"/>
    <cellStyle name="Normal 14 3 3 2 5" xfId="4510" xr:uid="{CCC5B128-77C6-4BD9-8FB4-99E59ED57942}"/>
    <cellStyle name="Normal 14 3 3 2 6" xfId="4511" xr:uid="{A366633F-6E2C-4D80-AFBE-AC4D6945A606}"/>
    <cellStyle name="Normal 14 3 3 3" xfId="4512" xr:uid="{CC879FD1-A233-4129-9A86-79F5A0D92822}"/>
    <cellStyle name="Normal 14 3 3 3 2" xfId="4513" xr:uid="{72A37BD9-BDC0-4CCB-BAE8-29A7CCE1BF81}"/>
    <cellStyle name="Normal 14 3 3 3 2 2" xfId="4514" xr:uid="{826640AB-2CB2-4621-9154-60F33F34ABAE}"/>
    <cellStyle name="Normal 14 3 3 3 3" xfId="4515" xr:uid="{3C44792B-3221-4FA6-A1E7-D4EEB4A3A30C}"/>
    <cellStyle name="Normal 14 3 3 3 3 2" xfId="4516" xr:uid="{3BE9B317-7309-4A45-961D-C37FB3751FB4}"/>
    <cellStyle name="Normal 14 3 3 3 4" xfId="4517" xr:uid="{9CD9FF24-CAB5-4AB0-81A0-ADF81C115531}"/>
    <cellStyle name="Normal 14 3 3 4" xfId="4518" xr:uid="{1F944FAD-248D-4AD3-8672-6089F3823879}"/>
    <cellStyle name="Normal 14 3 3 4 2" xfId="4519" xr:uid="{9BBD0B3C-74DD-40B4-86B3-63AB40D28F66}"/>
    <cellStyle name="Normal 14 3 3 4 2 2" xfId="4520" xr:uid="{83A07DCE-3591-47CD-9AA4-DB2FBFCC6A45}"/>
    <cellStyle name="Normal 14 3 3 4 3" xfId="4521" xr:uid="{9F70DD80-A493-44E5-B722-0304A4C968DA}"/>
    <cellStyle name="Normal 14 3 3 4 3 2" xfId="4522" xr:uid="{7C6BDFA2-3B7C-4A4E-85D3-747A0A418AAD}"/>
    <cellStyle name="Normal 14 3 3 4 4" xfId="4523" xr:uid="{2875D58B-FDBB-4566-9CB5-0E3EC026FD0E}"/>
    <cellStyle name="Normal 14 3 3 5" xfId="4524" xr:uid="{5502C424-6F29-49A9-B3E4-2B4BF9653091}"/>
    <cellStyle name="Normal 14 3 3 5 2" xfId="4525" xr:uid="{F8D22A99-DBC9-420D-9E18-08DC68C0504C}"/>
    <cellStyle name="Normal 14 3 3 6" xfId="4526" xr:uid="{412A162F-45E3-4C3B-A300-F3BC41450F64}"/>
    <cellStyle name="Normal 14 3 3 6 2" xfId="4527" xr:uid="{FEA8D9A0-2009-4AFC-BC41-881691582A77}"/>
    <cellStyle name="Normal 14 3 3 7" xfId="4528" xr:uid="{8AEF7943-06EC-4AA4-8214-C8136353883F}"/>
    <cellStyle name="Normal 14 3 3 7 2" xfId="4529" xr:uid="{56061977-A7EC-44AA-8FFB-2C67E4872FC1}"/>
    <cellStyle name="Normal 14 3 3 8" xfId="4530" xr:uid="{6F57678D-A6B0-40B0-90A7-25EC36AC22BC}"/>
    <cellStyle name="Normal 14 3 3 9" xfId="4531" xr:uid="{DDC23B54-72E6-4CDD-B63E-4244B5BD2E75}"/>
    <cellStyle name="Normal 14 3 3_NOI Ok" xfId="4532" xr:uid="{E1D9E337-7461-4ED1-B05D-D379B10AF3FD}"/>
    <cellStyle name="Normal 14 3 4" xfId="4533" xr:uid="{0A7BCAA0-660A-4068-A080-FC1070E0816F}"/>
    <cellStyle name="Normal 14 3 4 2" xfId="4534" xr:uid="{77704EB9-95E2-4736-AE89-E2D4D73496E5}"/>
    <cellStyle name="Normal 14 3 4 2 2" xfId="4535" xr:uid="{E9530B2B-43E0-4703-8C4E-B53386543FA1}"/>
    <cellStyle name="Normal 14 3 4 2 2 2" xfId="4536" xr:uid="{5B090B2F-3941-4C3E-82AD-461D2CB7EA9C}"/>
    <cellStyle name="Normal 14 3 4 2 3" xfId="4537" xr:uid="{8375B171-31B1-4A16-8629-2A7D32643AA4}"/>
    <cellStyle name="Normal 14 3 4 2 3 2" xfId="4538" xr:uid="{AC8927B6-CAF2-486A-A602-ADD9D4FE1389}"/>
    <cellStyle name="Normal 14 3 4 2 4" xfId="4539" xr:uid="{E63700AC-2038-4F87-99E7-8FCB455A3F5A}"/>
    <cellStyle name="Normal 14 3 4 2 5" xfId="4540" xr:uid="{443099FE-14B1-4B18-A772-8413509930C6}"/>
    <cellStyle name="Normal 14 3 4 2 6" xfId="4541" xr:uid="{A8772AB8-EC38-4C9D-B150-5EAF6B703506}"/>
    <cellStyle name="Normal 14 3 4 3" xfId="4542" xr:uid="{F6924B12-1E94-4B19-BE0C-1B3F50369B58}"/>
    <cellStyle name="Normal 14 3 4 3 2" xfId="4543" xr:uid="{87C35A06-ADA6-43C1-BF4A-5DB8981DB5F9}"/>
    <cellStyle name="Normal 14 3 4 3 2 2" xfId="4544" xr:uid="{91D45CEE-4737-49EC-A7D3-ED5938686A42}"/>
    <cellStyle name="Normal 14 3 4 3 3" xfId="4545" xr:uid="{508D17B6-E0CC-4AF6-9463-89DCCAA4F1E7}"/>
    <cellStyle name="Normal 14 3 4 3 3 2" xfId="4546" xr:uid="{2A41681B-ADFA-4572-B179-1C5468EB4CBC}"/>
    <cellStyle name="Normal 14 3 4 3 4" xfId="4547" xr:uid="{F22979A7-8FE9-4A2D-A25C-CF160C4FB0F1}"/>
    <cellStyle name="Normal 14 3 4 4" xfId="4548" xr:uid="{683D0F10-D49C-4849-B07D-1D4D7FA77827}"/>
    <cellStyle name="Normal 14 3 4 4 2" xfId="4549" xr:uid="{2EA9371A-CCD5-47BD-8B45-74F98B4B1BDE}"/>
    <cellStyle name="Normal 14 3 4 4 2 2" xfId="4550" xr:uid="{3FA1FC15-B095-4ADE-8C43-AAA12ECB546C}"/>
    <cellStyle name="Normal 14 3 4 4 3" xfId="4551" xr:uid="{84585BD4-21AC-4C35-BFFE-38846F496E06}"/>
    <cellStyle name="Normal 14 3 4 4 3 2" xfId="4552" xr:uid="{B7FE3285-B6FB-40AB-B852-E7BBC65523AC}"/>
    <cellStyle name="Normal 14 3 4 4 4" xfId="4553" xr:uid="{E1738C7D-6A76-4525-9184-B4AB1C1666DC}"/>
    <cellStyle name="Normal 14 3 4 5" xfId="4554" xr:uid="{DF2BF975-DB50-4779-BA76-A76EB50C8DC1}"/>
    <cellStyle name="Normal 14 3 4 5 2" xfId="4555" xr:uid="{E65251CA-D286-40C0-AE74-760722D98320}"/>
    <cellStyle name="Normal 14 3 4 6" xfId="4556" xr:uid="{4DF20C56-042C-43A8-8CF0-79DE34132FC1}"/>
    <cellStyle name="Normal 14 3 4 6 2" xfId="4557" xr:uid="{718B5FAE-6637-4447-AB80-7B7D35E1230E}"/>
    <cellStyle name="Normal 14 3 4 7" xfId="4558" xr:uid="{A419D96A-F358-4C31-A7C0-D0E306DF01DC}"/>
    <cellStyle name="Normal 14 3 4 7 2" xfId="4559" xr:uid="{66064202-C361-450D-8C68-BEAC9AF1D551}"/>
    <cellStyle name="Normal 14 3 4 8" xfId="4560" xr:uid="{97B9FCC0-A977-447A-A3E6-E3EF14648DAC}"/>
    <cellStyle name="Normal 14 3 4 9" xfId="4561" xr:uid="{8E107596-5BB0-4CDB-8416-7146F51EAFD2}"/>
    <cellStyle name="Normal 14 3 4_NOI Ok" xfId="4562" xr:uid="{E2BFF785-4C55-4515-A921-89EE7DB7736C}"/>
    <cellStyle name="Normal 14 3 5" xfId="4563" xr:uid="{32BFD387-3AEE-46F0-B252-05452D1A0E48}"/>
    <cellStyle name="Normal 14 3 5 2" xfId="4564" xr:uid="{89371B81-19D7-46E0-B4E3-241704FE66C4}"/>
    <cellStyle name="Normal 14 3 5 2 2" xfId="4565" xr:uid="{406E3B25-F35C-4DA0-9922-9A143E23EE88}"/>
    <cellStyle name="Normal 14 3 5 3" xfId="4566" xr:uid="{CF506080-42AA-4022-8E02-6AE4E156E666}"/>
    <cellStyle name="Normal 14 3 5 3 2" xfId="4567" xr:uid="{E156750F-696F-419D-956D-954C7D841BE2}"/>
    <cellStyle name="Normal 14 3 5 4" xfId="4568" xr:uid="{26E974AD-AE54-49CB-ACC7-8182268E56C1}"/>
    <cellStyle name="Normal 14 3 5 5" xfId="4569" xr:uid="{B4F30F9F-5092-4309-B7CE-AA6E285E4009}"/>
    <cellStyle name="Normal 14 3 5 6" xfId="4570" xr:uid="{0CA8ADF4-4279-4186-B402-3AB1F167FEAC}"/>
    <cellStyle name="Normal 14 3 6" xfId="4571" xr:uid="{2A46DC6B-B2F6-47F5-A6EE-0831FA5A2B8B}"/>
    <cellStyle name="Normal 14 3 6 2" xfId="4572" xr:uid="{FEBE2C78-9B8B-4970-AC73-2099EE4E2053}"/>
    <cellStyle name="Normal 14 3 6 2 2" xfId="4573" xr:uid="{D4807BBB-C607-4142-A8F0-763A60F6A132}"/>
    <cellStyle name="Normal 14 3 6 3" xfId="4574" xr:uid="{21E33D39-922A-4B15-993D-3F360715C7E8}"/>
    <cellStyle name="Normal 14 3 6 3 2" xfId="4575" xr:uid="{8AD8FEB5-ACDB-4F7A-8F5B-7852CDBACE3B}"/>
    <cellStyle name="Normal 14 3 6 4" xfId="4576" xr:uid="{68F0B771-2545-4AC9-9DD0-BA9F7C517CAC}"/>
    <cellStyle name="Normal 14 3 7" xfId="4577" xr:uid="{9D5F593B-97CB-44C8-96BA-BF7EC4E6C484}"/>
    <cellStyle name="Normal 14 3 7 2" xfId="4578" xr:uid="{F1A0D684-C742-4A4B-8496-F5B79534CAF9}"/>
    <cellStyle name="Normal 14 3 7 2 2" xfId="4579" xr:uid="{70D8E8D1-A347-4464-9201-E1ECC045969D}"/>
    <cellStyle name="Normal 14 3 7 3" xfId="4580" xr:uid="{9EA6F790-38FB-4FF7-8919-324186BC6759}"/>
    <cellStyle name="Normal 14 3 7 3 2" xfId="4581" xr:uid="{F3945D11-59F6-4701-B6D1-4A8E7CB69216}"/>
    <cellStyle name="Normal 14 3 7 4" xfId="4582" xr:uid="{AA8A5EDA-25D5-4FC8-A74F-AD3DE905627E}"/>
    <cellStyle name="Normal 14 3 8" xfId="4583" xr:uid="{0922C23B-94C8-4177-9A09-DDEBEA562716}"/>
    <cellStyle name="Normal 14 3 8 2" xfId="4584" xr:uid="{B9FE2274-B396-4A0C-B926-E5A55381C9EC}"/>
    <cellStyle name="Normal 14 3 9" xfId="4585" xr:uid="{7A1936A3-FF94-42D1-BFAE-4FE4046CBCD3}"/>
    <cellStyle name="Normal 14 3 9 2" xfId="4586" xr:uid="{8FD34508-28BF-4EFB-B970-C5EA48494BBC}"/>
    <cellStyle name="Normal 14 3_NOI Ok" xfId="4587" xr:uid="{83C5E982-D9E9-421F-8734-F7B9041DE973}"/>
    <cellStyle name="Normal 14 4" xfId="4588" xr:uid="{C64500EA-3E3C-4DF6-BFB8-B44B63CFB79A}"/>
    <cellStyle name="Normal 14 4 10" xfId="4589" xr:uid="{A34BACCC-8544-473C-B546-CCEA13144738}"/>
    <cellStyle name="Normal 14 4 10 2" xfId="4590" xr:uid="{6C22A92E-5850-42A6-A346-EDCB9B5E0CA8}"/>
    <cellStyle name="Normal 14 4 11" xfId="4591" xr:uid="{82F2F0F0-728F-427D-BF75-8738FA344CE7}"/>
    <cellStyle name="Normal 14 4 12" xfId="4592" xr:uid="{9DFA139B-59A0-41B6-9D09-A38D77A0F015}"/>
    <cellStyle name="Normal 14 4 2" xfId="4593" xr:uid="{9714EAB0-D1D0-488A-BE70-F78D33126D7B}"/>
    <cellStyle name="Normal 14 4 2 2" xfId="4594" xr:uid="{AA3BDD41-B780-4DB6-9E3E-00AA8C879D84}"/>
    <cellStyle name="Normal 14 4 2 2 2" xfId="4595" xr:uid="{E9F0FD0E-C27C-4BD5-A39E-87DCAC81254E}"/>
    <cellStyle name="Normal 14 4 2 2 2 2" xfId="4596" xr:uid="{6F891BBE-C706-4424-A9E3-5C58BA38D923}"/>
    <cellStyle name="Normal 14 4 2 2 3" xfId="4597" xr:uid="{864C9809-5D1C-4D5F-9EDF-DBCEF75D8D4C}"/>
    <cellStyle name="Normal 14 4 2 2 3 2" xfId="4598" xr:uid="{32DAB8FB-6BDF-418B-9376-5FA2E43A9517}"/>
    <cellStyle name="Normal 14 4 2 2 4" xfId="4599" xr:uid="{B1475E79-A249-4B0A-8202-FFAA2DB47E30}"/>
    <cellStyle name="Normal 14 4 2 2 5" xfId="4600" xr:uid="{3B76785D-4AAD-4CC5-A929-3B63B38E08CF}"/>
    <cellStyle name="Normal 14 4 2 2 6" xfId="4601" xr:uid="{467813D9-D0E7-43E6-BD77-9876F0AD8A7B}"/>
    <cellStyle name="Normal 14 4 2 3" xfId="4602" xr:uid="{413B96BE-83E9-40E3-B76F-BD2ED687BB8C}"/>
    <cellStyle name="Normal 14 4 2 3 2" xfId="4603" xr:uid="{BF56DE69-ABC8-4A46-962E-AA4C427B8DF7}"/>
    <cellStyle name="Normal 14 4 2 3 2 2" xfId="4604" xr:uid="{07C78AF8-FA56-4779-8CD1-2E9FE21984FE}"/>
    <cellStyle name="Normal 14 4 2 3 3" xfId="4605" xr:uid="{B988D4E8-58FD-41EA-BF68-7A33BF78271A}"/>
    <cellStyle name="Normal 14 4 2 3 3 2" xfId="4606" xr:uid="{665D7F34-8EB5-4410-9CFD-7F04557A3F9C}"/>
    <cellStyle name="Normal 14 4 2 3 4" xfId="4607" xr:uid="{20E14424-EC0A-4C83-99D1-929B16EAC5CF}"/>
    <cellStyle name="Normal 14 4 2 4" xfId="4608" xr:uid="{A28E9931-4A39-45E8-890E-A389934E0439}"/>
    <cellStyle name="Normal 14 4 2 4 2" xfId="4609" xr:uid="{5BCC0748-11F8-4E77-A436-DF42608FCC9B}"/>
    <cellStyle name="Normal 14 4 2 4 2 2" xfId="4610" xr:uid="{A5AD39E5-7E47-410B-A25A-A14BF542AFAD}"/>
    <cellStyle name="Normal 14 4 2 4 3" xfId="4611" xr:uid="{71B7CF40-30E5-4D77-B8EC-C70B0D4EFEF1}"/>
    <cellStyle name="Normal 14 4 2 4 3 2" xfId="4612" xr:uid="{C862503E-D723-44D8-A849-53F4CD6FF957}"/>
    <cellStyle name="Normal 14 4 2 4 4" xfId="4613" xr:uid="{C3448DEE-AF46-4B3E-A3BB-F0571260BF5B}"/>
    <cellStyle name="Normal 14 4 2 5" xfId="4614" xr:uid="{49B94D50-BD3A-412C-9868-E093367CDDAE}"/>
    <cellStyle name="Normal 14 4 2 5 2" xfId="4615" xr:uid="{8DC3A0C8-D1DD-49EE-9E2B-6D0A13D3AC50}"/>
    <cellStyle name="Normal 14 4 2 6" xfId="4616" xr:uid="{19B314D9-573B-44F7-9AD5-0F3696B2B583}"/>
    <cellStyle name="Normal 14 4 2 6 2" xfId="4617" xr:uid="{28EC6B0A-6B46-4FFA-8648-D323DA4A4D14}"/>
    <cellStyle name="Normal 14 4 2 7" xfId="4618" xr:uid="{49C2DE8D-D95B-41A3-8195-1DF2425651A1}"/>
    <cellStyle name="Normal 14 4 2 7 2" xfId="4619" xr:uid="{97D8C894-A41E-47D8-8550-F3D11C5FFDF0}"/>
    <cellStyle name="Normal 14 4 2 8" xfId="4620" xr:uid="{730B1E78-A29A-4AFC-BC3B-A89EBA94DE98}"/>
    <cellStyle name="Normal 14 4 2 9" xfId="4621" xr:uid="{08B70417-39B6-4330-BD31-9CB34FC6371C}"/>
    <cellStyle name="Normal 14 4 2_NOI Ok" xfId="4622" xr:uid="{0BF1DE73-39F4-49E3-B2FD-BE4E91F55406}"/>
    <cellStyle name="Normal 14 4 3" xfId="4623" xr:uid="{821EEE49-F22C-4AC7-A9F6-02E53EF988B9}"/>
    <cellStyle name="Normal 14 4 3 2" xfId="4624" xr:uid="{CE225FB8-71B8-41A0-94C3-1DA972D6F81F}"/>
    <cellStyle name="Normal 14 4 3 2 2" xfId="4625" xr:uid="{CB278B1B-9D04-4DF1-B857-9D33E1F4C63C}"/>
    <cellStyle name="Normal 14 4 3 2 2 2" xfId="4626" xr:uid="{B30A6653-09E1-40A8-B51F-6F9B387676B0}"/>
    <cellStyle name="Normal 14 4 3 2 3" xfId="4627" xr:uid="{DA3242EA-21B0-4262-8237-2004B756D957}"/>
    <cellStyle name="Normal 14 4 3 2 3 2" xfId="4628" xr:uid="{F6320CE2-B305-4392-B3C5-B990792F5A95}"/>
    <cellStyle name="Normal 14 4 3 2 4" xfId="4629" xr:uid="{C985DA77-DA64-47CC-8BB5-C7131618D9DB}"/>
    <cellStyle name="Normal 14 4 3 2 5" xfId="4630" xr:uid="{A08AC7BB-2EA9-4EAE-82FF-BB4AB3743F0D}"/>
    <cellStyle name="Normal 14 4 3 2 6" xfId="4631" xr:uid="{A5ABED7E-A971-4F01-B87E-D8D535D74329}"/>
    <cellStyle name="Normal 14 4 3 3" xfId="4632" xr:uid="{F4560B98-0978-4122-A21A-F6BFA2295C7E}"/>
    <cellStyle name="Normal 14 4 3 3 2" xfId="4633" xr:uid="{91373DC5-985B-48B0-A5FB-A79DA227009A}"/>
    <cellStyle name="Normal 14 4 3 3 2 2" xfId="4634" xr:uid="{05C071B8-DF4F-460D-A2C7-DE7A1EE822B0}"/>
    <cellStyle name="Normal 14 4 3 3 3" xfId="4635" xr:uid="{C84848AA-80FF-4C07-BEA2-BC458C743026}"/>
    <cellStyle name="Normal 14 4 3 3 3 2" xfId="4636" xr:uid="{682D9524-BED5-4FC0-BFB5-D6169F68C9BF}"/>
    <cellStyle name="Normal 14 4 3 3 4" xfId="4637" xr:uid="{789A8D1A-69B5-469A-9278-B1298D704CE2}"/>
    <cellStyle name="Normal 14 4 3 4" xfId="4638" xr:uid="{E2B3E852-1542-4D64-99D3-78F378F15619}"/>
    <cellStyle name="Normal 14 4 3 4 2" xfId="4639" xr:uid="{54625D87-4CAB-4E44-AF78-BB719B720D5D}"/>
    <cellStyle name="Normal 14 4 3 4 2 2" xfId="4640" xr:uid="{55BCEA04-ABE2-40B4-AF81-5FE6A4106458}"/>
    <cellStyle name="Normal 14 4 3 4 3" xfId="4641" xr:uid="{D00CFA0B-A862-4B98-B1D1-5A33A68274B5}"/>
    <cellStyle name="Normal 14 4 3 4 3 2" xfId="4642" xr:uid="{3C614551-D665-4110-8D6E-016E29B4EA04}"/>
    <cellStyle name="Normal 14 4 3 4 4" xfId="4643" xr:uid="{9CB64020-2AE4-464A-B04E-3623B79962B1}"/>
    <cellStyle name="Normal 14 4 3 5" xfId="4644" xr:uid="{47124200-5D7A-4F90-9A8F-EA482C06A5E4}"/>
    <cellStyle name="Normal 14 4 3 5 2" xfId="4645" xr:uid="{FFE651D9-BD1F-4F8D-8732-80EFB545CFF4}"/>
    <cellStyle name="Normal 14 4 3 6" xfId="4646" xr:uid="{443FAAC0-A7F5-4861-8B71-C6FDDDB9A94F}"/>
    <cellStyle name="Normal 14 4 3 6 2" xfId="4647" xr:uid="{0C8FD7B4-5C4E-48F5-AB5B-83A03FAF20D9}"/>
    <cellStyle name="Normal 14 4 3 7" xfId="4648" xr:uid="{A651DF89-F1F6-4103-8CFF-8BD4A33294E3}"/>
    <cellStyle name="Normal 14 4 3 7 2" xfId="4649" xr:uid="{3A48DC45-59EA-4863-A9C4-51DE5747F270}"/>
    <cellStyle name="Normal 14 4 3 8" xfId="4650" xr:uid="{5C2B8764-7E37-4372-BD58-9858740E686B}"/>
    <cellStyle name="Normal 14 4 3 9" xfId="4651" xr:uid="{92B33165-6F89-45FC-8B5D-EAFC83A1D4B2}"/>
    <cellStyle name="Normal 14 4 3_NOI Ok" xfId="4652" xr:uid="{89CAF448-7D3E-400D-8CCE-180D5A636F32}"/>
    <cellStyle name="Normal 14 4 4" xfId="4653" xr:uid="{D2ED8C46-E1DF-44D6-8AAF-645290756626}"/>
    <cellStyle name="Normal 14 4 4 2" xfId="4654" xr:uid="{A727E0ED-FFBA-4750-A199-E47819F1B3EF}"/>
    <cellStyle name="Normal 14 4 4 2 2" xfId="4655" xr:uid="{67412354-1AED-4FCC-9913-E6FCA77F3F2E}"/>
    <cellStyle name="Normal 14 4 4 2 2 2" xfId="4656" xr:uid="{0309EF2B-45F0-4DE6-9675-FFF96C06B9CB}"/>
    <cellStyle name="Normal 14 4 4 2 3" xfId="4657" xr:uid="{729CE83E-D653-4ED6-A2AF-7262438EE64D}"/>
    <cellStyle name="Normal 14 4 4 2 3 2" xfId="4658" xr:uid="{6910DDB8-1169-4C2D-AA89-2DBEC484DC05}"/>
    <cellStyle name="Normal 14 4 4 2 4" xfId="4659" xr:uid="{BD22D9E5-97E2-4E86-AFDA-CC37F352E757}"/>
    <cellStyle name="Normal 14 4 4 2 5" xfId="4660" xr:uid="{82D48BDF-12DE-4673-A7CE-5C2AFB8601CF}"/>
    <cellStyle name="Normal 14 4 4 2 6" xfId="4661" xr:uid="{15B45AF7-E6B8-405C-9FEC-A1DFA3C12AFA}"/>
    <cellStyle name="Normal 14 4 4 3" xfId="4662" xr:uid="{FA6E21CD-536F-48D6-9658-81856C93EDB9}"/>
    <cellStyle name="Normal 14 4 4 3 2" xfId="4663" xr:uid="{21F22561-09A4-4D26-981D-91EB2BAE2017}"/>
    <cellStyle name="Normal 14 4 4 3 2 2" xfId="4664" xr:uid="{07B584AF-8364-4B77-968D-67DAD69FD74E}"/>
    <cellStyle name="Normal 14 4 4 3 3" xfId="4665" xr:uid="{5D1D4C91-F2D9-4797-AADC-7CFC59EC61D1}"/>
    <cellStyle name="Normal 14 4 4 3 3 2" xfId="4666" xr:uid="{CDCFA025-3DF8-4EA7-9720-1CD0C35D43FD}"/>
    <cellStyle name="Normal 14 4 4 3 4" xfId="4667" xr:uid="{FF13B4A2-C897-4906-92C7-227D370F640D}"/>
    <cellStyle name="Normal 14 4 4 4" xfId="4668" xr:uid="{014E2C30-BCBC-48E9-9729-941193FA5552}"/>
    <cellStyle name="Normal 14 4 4 4 2" xfId="4669" xr:uid="{6543BC49-7875-4A06-AACC-8191A4ACB3D5}"/>
    <cellStyle name="Normal 14 4 4 4 2 2" xfId="4670" xr:uid="{849AF0DE-102F-4053-9EB6-C484845169AB}"/>
    <cellStyle name="Normal 14 4 4 4 3" xfId="4671" xr:uid="{D595CA5E-1173-4E1B-8315-FD28BAAA63F3}"/>
    <cellStyle name="Normal 14 4 4 4 3 2" xfId="4672" xr:uid="{1ADD19E7-4C7E-46E6-AFA6-82E66F9FECEA}"/>
    <cellStyle name="Normal 14 4 4 4 4" xfId="4673" xr:uid="{FEDD4A7C-33C8-4544-825D-763CF1C19054}"/>
    <cellStyle name="Normal 14 4 4 5" xfId="4674" xr:uid="{418D9B5E-6302-421C-A52D-11CFA6533E72}"/>
    <cellStyle name="Normal 14 4 4 5 2" xfId="4675" xr:uid="{F1833678-B785-480B-8150-540DEC6D2C17}"/>
    <cellStyle name="Normal 14 4 4 6" xfId="4676" xr:uid="{F5AEBF9A-6906-4842-BD36-56D452905069}"/>
    <cellStyle name="Normal 14 4 4 6 2" xfId="4677" xr:uid="{3E63FBB7-A110-49B6-92D6-52B2AEB57015}"/>
    <cellStyle name="Normal 14 4 4 7" xfId="4678" xr:uid="{D89588DC-6183-462A-A12B-6DDC9AE6C111}"/>
    <cellStyle name="Normal 14 4 4 7 2" xfId="4679" xr:uid="{6FCB5E90-E738-4074-9C46-9C05E3027787}"/>
    <cellStyle name="Normal 14 4 4 8" xfId="4680" xr:uid="{C0CB2CC8-3E8E-4B0B-9E96-50E4517BA587}"/>
    <cellStyle name="Normal 14 4 4 9" xfId="4681" xr:uid="{D93AABFE-9319-4F3B-9789-832C923E7B1F}"/>
    <cellStyle name="Normal 14 4 4_NOI Ok" xfId="4682" xr:uid="{7E43B0D7-20B4-4468-ADB7-9FED66BBE37C}"/>
    <cellStyle name="Normal 14 4 5" xfId="4683" xr:uid="{0D1CF152-5525-47AB-97F9-52F141E905A5}"/>
    <cellStyle name="Normal 14 4 5 2" xfId="4684" xr:uid="{3AF8FDAC-8ACC-4BEB-939E-FD05A0A4C9C3}"/>
    <cellStyle name="Normal 14 4 5 2 2" xfId="4685" xr:uid="{4A0FB217-0901-4DCF-AE34-4CE4255E5CC2}"/>
    <cellStyle name="Normal 14 4 5 3" xfId="4686" xr:uid="{A71D8293-8D20-424C-AEB9-9538F86BD78D}"/>
    <cellStyle name="Normal 14 4 5 3 2" xfId="4687" xr:uid="{176E9660-D64C-4FAA-BCE5-2297D42131BA}"/>
    <cellStyle name="Normal 14 4 5 4" xfId="4688" xr:uid="{9F0A1CCA-291E-44AD-A255-8ED980D72C44}"/>
    <cellStyle name="Normal 14 4 5 5" xfId="4689" xr:uid="{849643A2-EA0E-4B9E-899D-F1A226F025B0}"/>
    <cellStyle name="Normal 14 4 5 6" xfId="4690" xr:uid="{60912DDF-BCCB-427F-83BC-03A8B755B5CD}"/>
    <cellStyle name="Normal 14 4 6" xfId="4691" xr:uid="{808A0789-AE0D-4B12-BED5-D5378FB45FCE}"/>
    <cellStyle name="Normal 14 4 6 2" xfId="4692" xr:uid="{6882D703-7B86-4C3F-BAFC-099C06283999}"/>
    <cellStyle name="Normal 14 4 6 2 2" xfId="4693" xr:uid="{4159ADA8-4C6A-4A6B-8C81-C872F7D20E6A}"/>
    <cellStyle name="Normal 14 4 6 3" xfId="4694" xr:uid="{31D5A552-4D8E-4BCD-AC47-1B792DE888CB}"/>
    <cellStyle name="Normal 14 4 6 3 2" xfId="4695" xr:uid="{71755A8A-64E3-4BA0-9A33-F2B4C8175014}"/>
    <cellStyle name="Normal 14 4 6 4" xfId="4696" xr:uid="{289250A1-80D7-4D2E-8B67-652C18FAEBFA}"/>
    <cellStyle name="Normal 14 4 7" xfId="4697" xr:uid="{10399B01-B9DC-43A7-8771-709DC75D1CC8}"/>
    <cellStyle name="Normal 14 4 7 2" xfId="4698" xr:uid="{E068FA08-129F-47C4-8C37-AD7B973189C1}"/>
    <cellStyle name="Normal 14 4 7 2 2" xfId="4699" xr:uid="{74472E26-4D27-4445-B2D7-FCFF18F39516}"/>
    <cellStyle name="Normal 14 4 7 3" xfId="4700" xr:uid="{0892092C-5D8E-4AF1-B2AE-799CF1D2B518}"/>
    <cellStyle name="Normal 14 4 7 3 2" xfId="4701" xr:uid="{92D2BA4E-1197-4DC8-A784-12D8271F9EC5}"/>
    <cellStyle name="Normal 14 4 7 4" xfId="4702" xr:uid="{D775C2A6-C57A-460C-811A-26D6A753BCAE}"/>
    <cellStyle name="Normal 14 4 8" xfId="4703" xr:uid="{4FE8102A-D3C2-4032-B89D-600D84571410}"/>
    <cellStyle name="Normal 14 4 8 2" xfId="4704" xr:uid="{EDB88591-9344-416A-9628-F89C5852467F}"/>
    <cellStyle name="Normal 14 4 9" xfId="4705" xr:uid="{C214552C-7BBD-4511-B9C0-C73F34CBD739}"/>
    <cellStyle name="Normal 14 4 9 2" xfId="4706" xr:uid="{7B6E70AE-CF14-425C-8C95-9683190C098D}"/>
    <cellStyle name="Normal 14 4_NOI Ok" xfId="4707" xr:uid="{EC0BA9B5-2067-48F5-B2E6-E32AB59C67CA}"/>
    <cellStyle name="Normal 14 5" xfId="4708" xr:uid="{CE9B44A7-36F0-42B4-9F90-DE232C61AAE5}"/>
    <cellStyle name="Normal 14 5 10" xfId="4709" xr:uid="{BA7FE1FD-1096-4F71-A3A3-FA2352CBAC04}"/>
    <cellStyle name="Normal 14 5 10 2" xfId="4710" xr:uid="{9CE30240-520E-46FC-B174-08CFB9FC93A2}"/>
    <cellStyle name="Normal 14 5 11" xfId="4711" xr:uid="{DC98C720-C2A2-4F90-83C4-F5B2C1DF389E}"/>
    <cellStyle name="Normal 14 5 12" xfId="4712" xr:uid="{966D8E1D-8282-4D31-BDA3-47B06C2443C0}"/>
    <cellStyle name="Normal 14 5 2" xfId="4713" xr:uid="{2C611EA7-386C-4518-B9B6-B4F22FDB2A62}"/>
    <cellStyle name="Normal 14 5 2 2" xfId="4714" xr:uid="{D3C74EFA-7AD1-4273-9A46-EAE877123C70}"/>
    <cellStyle name="Normal 14 5 2 2 2" xfId="4715" xr:uid="{DC9049F9-2B69-467C-8A88-1524F77741A2}"/>
    <cellStyle name="Normal 14 5 2 2 2 2" xfId="4716" xr:uid="{344F4F0E-FDC5-4BB6-99C9-F21636A1AF27}"/>
    <cellStyle name="Normal 14 5 2 2 3" xfId="4717" xr:uid="{123A68E8-9C61-4A89-BA96-8C4241F83489}"/>
    <cellStyle name="Normal 14 5 2 2 3 2" xfId="4718" xr:uid="{F1F06DF7-3964-46EC-B95E-C7F2F617CD11}"/>
    <cellStyle name="Normal 14 5 2 2 4" xfId="4719" xr:uid="{17230DC0-B4CF-41C5-9115-B4C6A1B1A73E}"/>
    <cellStyle name="Normal 14 5 2 2 5" xfId="4720" xr:uid="{E8018964-0E8C-430B-838F-5223EEE949F1}"/>
    <cellStyle name="Normal 14 5 2 2 6" xfId="4721" xr:uid="{B29EDE31-30BF-4ECB-A102-9EE7D2188E76}"/>
    <cellStyle name="Normal 14 5 2 3" xfId="4722" xr:uid="{8F48A02E-D10B-4DE9-89BE-53BBF53EC351}"/>
    <cellStyle name="Normal 14 5 2 3 2" xfId="4723" xr:uid="{E10541BB-D492-4A51-B6AA-B9A747981698}"/>
    <cellStyle name="Normal 14 5 2 3 2 2" xfId="4724" xr:uid="{33CBB284-4C1B-4DD4-B780-345F0E00507F}"/>
    <cellStyle name="Normal 14 5 2 3 3" xfId="4725" xr:uid="{55BD970F-578A-4A85-83CA-C5A1F362FE25}"/>
    <cellStyle name="Normal 14 5 2 3 3 2" xfId="4726" xr:uid="{04973F75-42D4-44AD-80C1-249FF2DC1107}"/>
    <cellStyle name="Normal 14 5 2 3 4" xfId="4727" xr:uid="{6D815EAF-B940-440A-976F-23937F0F4E54}"/>
    <cellStyle name="Normal 14 5 2 4" xfId="4728" xr:uid="{E8DBC2E9-8B91-4037-9F0A-3AAD79DFBEC5}"/>
    <cellStyle name="Normal 14 5 2 4 2" xfId="4729" xr:uid="{C7A34232-CDE8-4481-868F-B48E71BFEA56}"/>
    <cellStyle name="Normal 14 5 2 4 2 2" xfId="4730" xr:uid="{F90962B0-38A3-4BF0-9DE2-E1A7B9773D26}"/>
    <cellStyle name="Normal 14 5 2 4 3" xfId="4731" xr:uid="{132E9520-C9A9-4087-8E12-29945B12F0E2}"/>
    <cellStyle name="Normal 14 5 2 4 3 2" xfId="4732" xr:uid="{D2D0E22B-921B-4C95-8682-7228270D9F05}"/>
    <cellStyle name="Normal 14 5 2 4 4" xfId="4733" xr:uid="{1C1AEC81-AE02-4372-A5D2-058CDD759B99}"/>
    <cellStyle name="Normal 14 5 2 5" xfId="4734" xr:uid="{250179C2-2B60-40D6-A19A-7F4ADE777A7A}"/>
    <cellStyle name="Normal 14 5 2 5 2" xfId="4735" xr:uid="{84DAB231-CDEC-4194-935A-1720A8F84371}"/>
    <cellStyle name="Normal 14 5 2 6" xfId="4736" xr:uid="{8DE59198-7AD7-45C1-A96F-378A5F4E87ED}"/>
    <cellStyle name="Normal 14 5 2 6 2" xfId="4737" xr:uid="{66F12B3F-0A63-4F1A-86A6-B435FF79635B}"/>
    <cellStyle name="Normal 14 5 2 7" xfId="4738" xr:uid="{43CB6E82-B6F8-4C08-9EBB-B236301C9344}"/>
    <cellStyle name="Normal 14 5 2 7 2" xfId="4739" xr:uid="{98DB57C5-1E31-403B-BED3-59EAC6A86CE9}"/>
    <cellStyle name="Normal 14 5 2 8" xfId="4740" xr:uid="{BB7B54B4-2285-45FF-8182-973CDD28A8D2}"/>
    <cellStyle name="Normal 14 5 2 9" xfId="4741" xr:uid="{FFF87019-6684-4A70-95D6-0071A20D4C2F}"/>
    <cellStyle name="Normal 14 5 2_NOI Ok" xfId="4742" xr:uid="{377F2EE0-CC4F-492D-9987-2FEF2209F5A9}"/>
    <cellStyle name="Normal 14 5 3" xfId="4743" xr:uid="{9AAAC584-1B01-4C8E-8B71-0B331BDF7581}"/>
    <cellStyle name="Normal 14 5 3 2" xfId="4744" xr:uid="{51093CDC-5F72-44A0-AAE2-6C16F228FA56}"/>
    <cellStyle name="Normal 14 5 3 2 2" xfId="4745" xr:uid="{B3E46C77-8DF4-4FF1-A47B-6D73325B4770}"/>
    <cellStyle name="Normal 14 5 3 2 2 2" xfId="4746" xr:uid="{A621BAF5-3761-48F4-83DE-68F245321A66}"/>
    <cellStyle name="Normal 14 5 3 2 3" xfId="4747" xr:uid="{79BEEC9D-8D36-432C-9A1A-7A136E9F2BE7}"/>
    <cellStyle name="Normal 14 5 3 2 3 2" xfId="4748" xr:uid="{4DDC963A-3827-4AAF-A111-2E0D8F046B01}"/>
    <cellStyle name="Normal 14 5 3 2 4" xfId="4749" xr:uid="{7749A423-615A-4E2C-9621-64D9B281D190}"/>
    <cellStyle name="Normal 14 5 3 2 5" xfId="4750" xr:uid="{9FE18290-1F26-4564-AB4C-FEDA37E49EB0}"/>
    <cellStyle name="Normal 14 5 3 2 6" xfId="4751" xr:uid="{ABF21AFB-FEE7-41E0-9194-A41EAE670765}"/>
    <cellStyle name="Normal 14 5 3 3" xfId="4752" xr:uid="{B8777405-77B7-4681-B567-8A87808B3F2D}"/>
    <cellStyle name="Normal 14 5 3 3 2" xfId="4753" xr:uid="{002B10A0-AE46-4CFE-958D-F04E33CD52DF}"/>
    <cellStyle name="Normal 14 5 3 3 2 2" xfId="4754" xr:uid="{30087AB1-C03D-4F2E-9B6B-95D1F225CEE3}"/>
    <cellStyle name="Normal 14 5 3 3 3" xfId="4755" xr:uid="{39306DEA-0B85-4869-A7FC-4C78F9FAAB31}"/>
    <cellStyle name="Normal 14 5 3 3 3 2" xfId="4756" xr:uid="{1C601552-DD02-4516-8D7A-866D83F74B88}"/>
    <cellStyle name="Normal 14 5 3 3 4" xfId="4757" xr:uid="{1B25A5A2-F7E8-4A1F-A036-23F23215EAF0}"/>
    <cellStyle name="Normal 14 5 3 4" xfId="4758" xr:uid="{600D1CDB-0A8D-49DF-92EF-0F9F30668F40}"/>
    <cellStyle name="Normal 14 5 3 4 2" xfId="4759" xr:uid="{5C3567C5-6E76-4AAA-9134-6FB66FBB2CFD}"/>
    <cellStyle name="Normal 14 5 3 4 2 2" xfId="4760" xr:uid="{44343A86-AB6E-42B0-9BDE-2F814339DFC5}"/>
    <cellStyle name="Normal 14 5 3 4 3" xfId="4761" xr:uid="{BF554909-4172-47D6-8A26-DAF414CD94BF}"/>
    <cellStyle name="Normal 14 5 3 4 3 2" xfId="4762" xr:uid="{F31B3982-D65A-497B-A5BE-7E1743B8BCDE}"/>
    <cellStyle name="Normal 14 5 3 4 4" xfId="4763" xr:uid="{AE8B7340-6D6B-41C6-BFF6-1739E3630405}"/>
    <cellStyle name="Normal 14 5 3 5" xfId="4764" xr:uid="{2DCAAB8A-8630-46C0-A270-72ECD529A59A}"/>
    <cellStyle name="Normal 14 5 3 5 2" xfId="4765" xr:uid="{CA127350-F36E-4891-B4FE-5B4177DCD0D3}"/>
    <cellStyle name="Normal 14 5 3 6" xfId="4766" xr:uid="{8259C591-51AD-4053-9C3D-F735E46358FB}"/>
    <cellStyle name="Normal 14 5 3 6 2" xfId="4767" xr:uid="{BEE4D860-103C-4FE8-9C4A-B119C257CE88}"/>
    <cellStyle name="Normal 14 5 3 7" xfId="4768" xr:uid="{4FFEB6D6-4D2C-4B7F-AD59-C3A0C8D1B9BD}"/>
    <cellStyle name="Normal 14 5 3 7 2" xfId="4769" xr:uid="{1D99C574-5649-4174-BE36-67A5BC36E477}"/>
    <cellStyle name="Normal 14 5 3 8" xfId="4770" xr:uid="{1082711C-15C1-41BF-9248-E5286D1039B6}"/>
    <cellStyle name="Normal 14 5 3 9" xfId="4771" xr:uid="{BF5ED894-2322-4599-9513-21A001289301}"/>
    <cellStyle name="Normal 14 5 3_NOI Ok" xfId="4772" xr:uid="{0AA2641A-7472-4DE0-A4C7-51AE12135062}"/>
    <cellStyle name="Normal 14 5 4" xfId="4773" xr:uid="{0413A642-3DC7-421F-BF5E-4FC0AA89D556}"/>
    <cellStyle name="Normal 14 5 4 2" xfId="4774" xr:uid="{F49FB2DB-FB39-4E0E-8224-1BAE81E514BF}"/>
    <cellStyle name="Normal 14 5 4 2 2" xfId="4775" xr:uid="{6B2E2516-B9AE-4E03-B46E-B7DFD15D2CCA}"/>
    <cellStyle name="Normal 14 5 4 2 2 2" xfId="4776" xr:uid="{01B00768-B292-4F72-9C49-EAA48161335B}"/>
    <cellStyle name="Normal 14 5 4 2 3" xfId="4777" xr:uid="{922630A7-5DD2-4633-BA9B-47968DFE3715}"/>
    <cellStyle name="Normal 14 5 4 2 3 2" xfId="4778" xr:uid="{357DE6B9-2E16-4CEC-93D8-2ED2E00648FC}"/>
    <cellStyle name="Normal 14 5 4 2 4" xfId="4779" xr:uid="{396074F0-A98C-443B-AB7B-6B753EBFE620}"/>
    <cellStyle name="Normal 14 5 4 2 5" xfId="4780" xr:uid="{CE8A9976-1CC1-4A24-B10A-414D568F8D5C}"/>
    <cellStyle name="Normal 14 5 4 2 6" xfId="4781" xr:uid="{E40677A9-E672-40B7-99C4-87164395F3D1}"/>
    <cellStyle name="Normal 14 5 4 3" xfId="4782" xr:uid="{C4481D1A-DC7F-40B8-91B7-7BEE0308A75C}"/>
    <cellStyle name="Normal 14 5 4 3 2" xfId="4783" xr:uid="{CFF3858C-3905-4311-A51D-C9AB72A15239}"/>
    <cellStyle name="Normal 14 5 4 3 2 2" xfId="4784" xr:uid="{F0AC55BE-8CFD-4C9F-9FF4-8647DD434097}"/>
    <cellStyle name="Normal 14 5 4 3 3" xfId="4785" xr:uid="{09FE9B6E-E4CF-4B38-B1DC-A3EB5F1116CA}"/>
    <cellStyle name="Normal 14 5 4 3 3 2" xfId="4786" xr:uid="{4B816C68-2907-4B95-91F3-7E2209400F31}"/>
    <cellStyle name="Normal 14 5 4 3 4" xfId="4787" xr:uid="{63B801C3-16CA-498C-8B81-F2A8A240DF1F}"/>
    <cellStyle name="Normal 14 5 4 4" xfId="4788" xr:uid="{46D44E2A-0B8F-4E07-B9F8-B5F1B29721B5}"/>
    <cellStyle name="Normal 14 5 4 4 2" xfId="4789" xr:uid="{8E509C2E-FF38-4F2D-9343-6F5807481349}"/>
    <cellStyle name="Normal 14 5 4 4 2 2" xfId="4790" xr:uid="{3C3D4338-62E3-4464-9614-5B98C8D5F06B}"/>
    <cellStyle name="Normal 14 5 4 4 3" xfId="4791" xr:uid="{67A6C0B5-EB71-46C0-AA60-99B2835BF15E}"/>
    <cellStyle name="Normal 14 5 4 4 3 2" xfId="4792" xr:uid="{1D6B1A58-AD3C-4C84-A206-E7BF01ED0A58}"/>
    <cellStyle name="Normal 14 5 4 4 4" xfId="4793" xr:uid="{8450C243-5887-4271-8AFC-368DF40EA1B6}"/>
    <cellStyle name="Normal 14 5 4 5" xfId="4794" xr:uid="{21AB0E2C-83D5-4EBF-BEB5-BB8A27B6561A}"/>
    <cellStyle name="Normal 14 5 4 5 2" xfId="4795" xr:uid="{9DF586E0-3DC5-4135-BC1E-379EA969F213}"/>
    <cellStyle name="Normal 14 5 4 6" xfId="4796" xr:uid="{F2B53EC0-9B1D-49AF-AD0A-0171EF2FCD3A}"/>
    <cellStyle name="Normal 14 5 4 6 2" xfId="4797" xr:uid="{B8E8787F-C3D8-4EE1-AC23-1BBE82443B51}"/>
    <cellStyle name="Normal 14 5 4 7" xfId="4798" xr:uid="{23954CCA-9049-4C87-8129-BE0E1DBBC8C0}"/>
    <cellStyle name="Normal 14 5 4 7 2" xfId="4799" xr:uid="{10ED3EBB-BCE1-4AD0-B120-73344ECCCE6E}"/>
    <cellStyle name="Normal 14 5 4 8" xfId="4800" xr:uid="{85E9C1D8-C504-4131-BAA5-DA8E006114A2}"/>
    <cellStyle name="Normal 14 5 4 9" xfId="4801" xr:uid="{E488F748-6241-47FE-B627-FEFE954C8D7B}"/>
    <cellStyle name="Normal 14 5 4_NOI Ok" xfId="4802" xr:uid="{6DCA5017-0CD5-494D-8F23-A8EE98F2C6EE}"/>
    <cellStyle name="Normal 14 5 5" xfId="4803" xr:uid="{6887485E-8217-4924-8C18-816A9150CAE8}"/>
    <cellStyle name="Normal 14 5 5 2" xfId="4804" xr:uid="{CA3028AB-64C8-4D8F-9832-49685235C605}"/>
    <cellStyle name="Normal 14 5 5 2 2" xfId="4805" xr:uid="{FC788195-DD06-47FD-9A4C-A8ED346A7866}"/>
    <cellStyle name="Normal 14 5 5 3" xfId="4806" xr:uid="{31B344FA-01CE-4A69-A616-4A6B4AD070D7}"/>
    <cellStyle name="Normal 14 5 5 3 2" xfId="4807" xr:uid="{981A763B-B347-4DB9-90A1-1E07041EC6F2}"/>
    <cellStyle name="Normal 14 5 5 4" xfId="4808" xr:uid="{C4DD48AD-BEAD-4A8E-82F9-727010055A89}"/>
    <cellStyle name="Normal 14 5 5 5" xfId="4809" xr:uid="{F1F893BE-9982-47F0-8BE5-B6E462BDB600}"/>
    <cellStyle name="Normal 14 5 5 6" xfId="4810" xr:uid="{F977F4FA-05F8-4337-845A-AC593968F505}"/>
    <cellStyle name="Normal 14 5 6" xfId="4811" xr:uid="{90D89AAE-BF1F-4BFB-A129-D9A4AFCC73B5}"/>
    <cellStyle name="Normal 14 5 6 2" xfId="4812" xr:uid="{0DC34F54-CE60-48FE-8526-1F48D5F8566B}"/>
    <cellStyle name="Normal 14 5 6 2 2" xfId="4813" xr:uid="{E7D6ABEB-BC15-4944-81F4-BF08F4FE98CF}"/>
    <cellStyle name="Normal 14 5 6 3" xfId="4814" xr:uid="{1815DB0B-8449-4051-9D62-CA6670589D50}"/>
    <cellStyle name="Normal 14 5 6 3 2" xfId="4815" xr:uid="{E4A2864E-0AA3-4F94-B97D-04394D66E521}"/>
    <cellStyle name="Normal 14 5 6 4" xfId="4816" xr:uid="{D373722E-D743-467F-81C3-6036E0F5169B}"/>
    <cellStyle name="Normal 14 5 7" xfId="4817" xr:uid="{0681B1BA-86CF-41FF-8061-4D1CA18F9F1A}"/>
    <cellStyle name="Normal 14 5 7 2" xfId="4818" xr:uid="{D1C525C1-20E7-422D-A70B-F780BBA1CD69}"/>
    <cellStyle name="Normal 14 5 7 2 2" xfId="4819" xr:uid="{FD01B09A-483E-4C70-AF02-D0AE35D43047}"/>
    <cellStyle name="Normal 14 5 7 3" xfId="4820" xr:uid="{A5D58707-5D62-4622-A017-D6F1F028BEF8}"/>
    <cellStyle name="Normal 14 5 7 3 2" xfId="4821" xr:uid="{76C9BBBD-9518-4882-A923-9DF2CE8AE2EE}"/>
    <cellStyle name="Normal 14 5 7 4" xfId="4822" xr:uid="{DFEB4E31-5BBD-4D00-96EC-9DB0051FF7AE}"/>
    <cellStyle name="Normal 14 5 8" xfId="4823" xr:uid="{06DE7D77-0B77-4A26-98DA-D7F6735F41E6}"/>
    <cellStyle name="Normal 14 5 8 2" xfId="4824" xr:uid="{7EB26561-2021-4B29-A78E-A34C2CC00C9D}"/>
    <cellStyle name="Normal 14 5 9" xfId="4825" xr:uid="{AE326A34-C55A-4EEB-B86B-B9A3CCCD0280}"/>
    <cellStyle name="Normal 14 5 9 2" xfId="4826" xr:uid="{0F81229F-695D-4FDE-897A-D77253A853E9}"/>
    <cellStyle name="Normal 14 5_NOI Ok" xfId="4827" xr:uid="{E8A5A118-693F-4677-A8DC-1EFFC29FD3A7}"/>
    <cellStyle name="Normal 14 6" xfId="4828" xr:uid="{495C3C92-EF44-45E2-BD0D-3E686BACFF22}"/>
    <cellStyle name="Normal 14 6 10" xfId="4829" xr:uid="{32AE9F9D-2DF1-4A47-BC81-F07609A107D7}"/>
    <cellStyle name="Normal 14 6 10 2" xfId="4830" xr:uid="{E56BD0F8-6AB2-4AD7-BF05-F3ADE8A4AFF3}"/>
    <cellStyle name="Normal 14 6 11" xfId="4831" xr:uid="{CFACE304-6CAB-4CB5-BF4C-C7E09BFBD38A}"/>
    <cellStyle name="Normal 14 6 12" xfId="4832" xr:uid="{4E09ADC0-3318-4A45-96BE-4CD25E3AB8EB}"/>
    <cellStyle name="Normal 14 6 2" xfId="4833" xr:uid="{6580A86B-65C0-4C08-8FA9-56C2729EC250}"/>
    <cellStyle name="Normal 14 6 2 2" xfId="4834" xr:uid="{26FE7E31-26C2-4F94-BD13-A052EC10999B}"/>
    <cellStyle name="Normal 14 6 2 2 2" xfId="4835" xr:uid="{6A334A92-2BC8-4145-9925-2F8CE3B70A90}"/>
    <cellStyle name="Normal 14 6 2 2 2 2" xfId="4836" xr:uid="{D9A830EC-8F45-49CC-95B8-3EF0009201DA}"/>
    <cellStyle name="Normal 14 6 2 2 3" xfId="4837" xr:uid="{BEDF489C-E5C1-45BC-A71B-1008C7780A11}"/>
    <cellStyle name="Normal 14 6 2 2 3 2" xfId="4838" xr:uid="{85CAE8B4-1EDC-4CB7-9972-F176DC1D6A40}"/>
    <cellStyle name="Normal 14 6 2 2 4" xfId="4839" xr:uid="{507F39B4-630D-457D-AF67-4E1EA89A96DF}"/>
    <cellStyle name="Normal 14 6 2 2 5" xfId="4840" xr:uid="{A40885A8-FE37-4E56-8E5B-16AF66BFFD23}"/>
    <cellStyle name="Normal 14 6 2 2 6" xfId="4841" xr:uid="{54BAB59B-814F-4495-BC2A-CABE180E9542}"/>
    <cellStyle name="Normal 14 6 2 3" xfId="4842" xr:uid="{6480F9E4-7D45-48B6-9615-8793674F998A}"/>
    <cellStyle name="Normal 14 6 2 3 2" xfId="4843" xr:uid="{F4719033-033D-41C1-8E41-B253BA893A73}"/>
    <cellStyle name="Normal 14 6 2 3 2 2" xfId="4844" xr:uid="{F1C580AB-D116-4B78-9260-D1DCBD5E885B}"/>
    <cellStyle name="Normal 14 6 2 3 3" xfId="4845" xr:uid="{9C812074-9E95-46E5-8B44-761574CE9BCB}"/>
    <cellStyle name="Normal 14 6 2 3 3 2" xfId="4846" xr:uid="{E0389135-107E-49EA-A8E1-626D8ED26FA1}"/>
    <cellStyle name="Normal 14 6 2 3 4" xfId="4847" xr:uid="{6DA65076-3117-43E6-BB35-AD6E7F7D0CB9}"/>
    <cellStyle name="Normal 14 6 2 4" xfId="4848" xr:uid="{68031AF3-19B2-4F77-813F-80F85329CF15}"/>
    <cellStyle name="Normal 14 6 2 4 2" xfId="4849" xr:uid="{AC011B60-C0B7-4220-8E67-F9C823E2F6EB}"/>
    <cellStyle name="Normal 14 6 2 4 2 2" xfId="4850" xr:uid="{3A70D4BA-E840-420E-BC5A-C609426FEB3D}"/>
    <cellStyle name="Normal 14 6 2 4 3" xfId="4851" xr:uid="{3D25D588-6098-4FA4-A9F0-80C804B578B6}"/>
    <cellStyle name="Normal 14 6 2 4 3 2" xfId="4852" xr:uid="{F0D4B351-B9FF-457A-B02C-2CB5EEE98F25}"/>
    <cellStyle name="Normal 14 6 2 4 4" xfId="4853" xr:uid="{54C48720-F585-48DD-ACA6-50C9A5D8258E}"/>
    <cellStyle name="Normal 14 6 2 5" xfId="4854" xr:uid="{DA9BC989-26D8-45BA-89FF-98B13DDE21BA}"/>
    <cellStyle name="Normal 14 6 2 5 2" xfId="4855" xr:uid="{D3FE7D57-6DE4-4F8A-BC7F-F10A39E8D9E7}"/>
    <cellStyle name="Normal 14 6 2 6" xfId="4856" xr:uid="{9EE7D0C7-E295-4266-B8E9-4FA4F1E7E2B3}"/>
    <cellStyle name="Normal 14 6 2 6 2" xfId="4857" xr:uid="{272AE1A9-B8F9-4F3B-AD19-D3094CDEF54F}"/>
    <cellStyle name="Normal 14 6 2 7" xfId="4858" xr:uid="{A00C06E1-2F2A-4B70-9AB0-5410EE790CE2}"/>
    <cellStyle name="Normal 14 6 2 7 2" xfId="4859" xr:uid="{AD18E13A-82EE-49C7-88A2-04D25CF9DFE0}"/>
    <cellStyle name="Normal 14 6 2 8" xfId="4860" xr:uid="{B0322676-B132-4210-8976-59F2EE642643}"/>
    <cellStyle name="Normal 14 6 2 9" xfId="4861" xr:uid="{331A4491-9917-4819-914B-F0199FDFB971}"/>
    <cellStyle name="Normal 14 6 2_NOI Ok" xfId="4862" xr:uid="{C68C92D4-CEE9-4D58-9A23-6A37E23F3B04}"/>
    <cellStyle name="Normal 14 6 3" xfId="4863" xr:uid="{0D929BBF-CA5A-4EFC-9528-D5E85B53C452}"/>
    <cellStyle name="Normal 14 6 3 2" xfId="4864" xr:uid="{E407F8A5-8EEE-4835-A4BF-449F766C9198}"/>
    <cellStyle name="Normal 14 6 3 2 2" xfId="4865" xr:uid="{0BE7056B-A69F-4479-A6A3-1D4E2782B2FC}"/>
    <cellStyle name="Normal 14 6 3 2 2 2" xfId="4866" xr:uid="{9845336E-A948-400E-B8CF-AB4AF63FB4BE}"/>
    <cellStyle name="Normal 14 6 3 2 3" xfId="4867" xr:uid="{484B4410-7025-4F89-82C6-16A7725AC369}"/>
    <cellStyle name="Normal 14 6 3 2 3 2" xfId="4868" xr:uid="{F1169345-0D0F-4E72-AB02-6574A366AFAB}"/>
    <cellStyle name="Normal 14 6 3 2 4" xfId="4869" xr:uid="{E871C0C9-1182-454F-ACF1-9479630BA28E}"/>
    <cellStyle name="Normal 14 6 3 2 5" xfId="4870" xr:uid="{3F3A09D9-BB3C-4616-8FE1-4BC2E7FF208A}"/>
    <cellStyle name="Normal 14 6 3 2 6" xfId="4871" xr:uid="{B0840725-ABA4-426E-AF85-B191CE5177B8}"/>
    <cellStyle name="Normal 14 6 3 3" xfId="4872" xr:uid="{4E075DB7-E5BB-4E60-BDF0-E9E9E6BB709B}"/>
    <cellStyle name="Normal 14 6 3 3 2" xfId="4873" xr:uid="{9AE3948E-3252-4955-8E19-DBA90AC7C12D}"/>
    <cellStyle name="Normal 14 6 3 3 2 2" xfId="4874" xr:uid="{4C6942CE-7552-4145-A90C-1B00C7CAF4AA}"/>
    <cellStyle name="Normal 14 6 3 3 3" xfId="4875" xr:uid="{F03AAD81-417F-49C8-BFD6-E6D0CF02DD48}"/>
    <cellStyle name="Normal 14 6 3 3 3 2" xfId="4876" xr:uid="{E13467EC-871A-419B-A6C9-23AA2E1E0FEE}"/>
    <cellStyle name="Normal 14 6 3 3 4" xfId="4877" xr:uid="{7E9923CF-0925-4C6C-9D97-93DC66C4A33D}"/>
    <cellStyle name="Normal 14 6 3 4" xfId="4878" xr:uid="{66854F50-E43A-4850-8291-425410D55DA1}"/>
    <cellStyle name="Normal 14 6 3 4 2" xfId="4879" xr:uid="{3BFA6D90-97BA-44C0-A8B7-2C96E507B8B3}"/>
    <cellStyle name="Normal 14 6 3 4 2 2" xfId="4880" xr:uid="{CCFBD61C-6A39-437F-911D-10A22E4BB266}"/>
    <cellStyle name="Normal 14 6 3 4 3" xfId="4881" xr:uid="{27552595-5671-4BF6-B49C-68ACD9E4529E}"/>
    <cellStyle name="Normal 14 6 3 4 3 2" xfId="4882" xr:uid="{2700CBA3-BA0D-43EC-931C-DA40435311D6}"/>
    <cellStyle name="Normal 14 6 3 4 4" xfId="4883" xr:uid="{C7F35A29-1B59-4CF7-8AD1-7BD249F87098}"/>
    <cellStyle name="Normal 14 6 3 5" xfId="4884" xr:uid="{96F622BB-AB79-420C-9E10-DF748BC63804}"/>
    <cellStyle name="Normal 14 6 3 5 2" xfId="4885" xr:uid="{D7B8A091-1DFE-4757-8F47-E9C992D043C6}"/>
    <cellStyle name="Normal 14 6 3 6" xfId="4886" xr:uid="{A1B1DE46-E962-476E-9215-03800BF84AAA}"/>
    <cellStyle name="Normal 14 6 3 6 2" xfId="4887" xr:uid="{E0A33077-F0A8-40D1-ABE0-522AB5F47B74}"/>
    <cellStyle name="Normal 14 6 3 7" xfId="4888" xr:uid="{60726A6A-1D30-4847-B94F-E9190BA18B69}"/>
    <cellStyle name="Normal 14 6 3 7 2" xfId="4889" xr:uid="{3A96D3F7-160E-47F0-B593-274F535209AA}"/>
    <cellStyle name="Normal 14 6 3 8" xfId="4890" xr:uid="{2BA9C66F-7266-4923-97DD-CCCE64BE173F}"/>
    <cellStyle name="Normal 14 6 3 9" xfId="4891" xr:uid="{828DC6FB-ECEF-4727-93B3-BF648889CB4D}"/>
    <cellStyle name="Normal 14 6 3_NOI Ok" xfId="4892" xr:uid="{F981E410-C981-433B-8E70-B9F1339B7E88}"/>
    <cellStyle name="Normal 14 6 4" xfId="4893" xr:uid="{9264218A-988F-4EFC-B640-78BF74305035}"/>
    <cellStyle name="Normal 14 6 4 2" xfId="4894" xr:uid="{95682AD4-423A-4A71-83DB-F9034FDF0A21}"/>
    <cellStyle name="Normal 14 6 4 2 2" xfId="4895" xr:uid="{E61F04F7-7AD7-43C1-8122-90F4C1E7BDC8}"/>
    <cellStyle name="Normal 14 6 4 2 2 2" xfId="4896" xr:uid="{43ECB374-A80E-471C-A6E9-0FF9B5B2590F}"/>
    <cellStyle name="Normal 14 6 4 2 3" xfId="4897" xr:uid="{0B9FF9C3-86BD-496B-B42C-0FA19FD52289}"/>
    <cellStyle name="Normal 14 6 4 2 3 2" xfId="4898" xr:uid="{532ADF32-E8D4-4BDC-97C8-8120AF04FF84}"/>
    <cellStyle name="Normal 14 6 4 2 4" xfId="4899" xr:uid="{3C6FE462-1BD3-4C50-86B0-4C64FDFE8E7E}"/>
    <cellStyle name="Normal 14 6 4 2 5" xfId="4900" xr:uid="{77C541AD-6E9D-4CB3-AC66-1B2AEC85C43F}"/>
    <cellStyle name="Normal 14 6 4 2 6" xfId="4901" xr:uid="{E14E33E9-3798-4628-A1E9-9A2BD060F0CD}"/>
    <cellStyle name="Normal 14 6 4 3" xfId="4902" xr:uid="{BB6C6670-994C-42F7-A5C9-E52A5844BB33}"/>
    <cellStyle name="Normal 14 6 4 3 2" xfId="4903" xr:uid="{691C1667-24AA-443B-AE7C-1F1569817974}"/>
    <cellStyle name="Normal 14 6 4 3 2 2" xfId="4904" xr:uid="{658622A4-BD8F-4909-8877-C0E78599D30D}"/>
    <cellStyle name="Normal 14 6 4 3 3" xfId="4905" xr:uid="{F4774630-F31A-4C8F-BE1F-0590CD1BD715}"/>
    <cellStyle name="Normal 14 6 4 3 3 2" xfId="4906" xr:uid="{0B4AA78C-134C-4161-AC9E-74B51BE6EFD6}"/>
    <cellStyle name="Normal 14 6 4 3 4" xfId="4907" xr:uid="{F285BC83-D530-44C9-9876-2F9D327E6267}"/>
    <cellStyle name="Normal 14 6 4 4" xfId="4908" xr:uid="{885929B9-B20E-41EF-95A4-83E105BEB47F}"/>
    <cellStyle name="Normal 14 6 4 4 2" xfId="4909" xr:uid="{DBAC19AD-88CA-4F1A-951D-03B537677C68}"/>
    <cellStyle name="Normal 14 6 4 4 2 2" xfId="4910" xr:uid="{0C6B06A7-0A64-4CF2-A599-393F51FA331A}"/>
    <cellStyle name="Normal 14 6 4 4 3" xfId="4911" xr:uid="{47D43046-C353-40E3-912F-F756F9EB5CEB}"/>
    <cellStyle name="Normal 14 6 4 4 3 2" xfId="4912" xr:uid="{5F4B8059-1CF0-4FF2-87F6-F46B3ED0B4FA}"/>
    <cellStyle name="Normal 14 6 4 4 4" xfId="4913" xr:uid="{4187344A-EB5D-487D-8741-B62516FF59A8}"/>
    <cellStyle name="Normal 14 6 4 5" xfId="4914" xr:uid="{6D2D9A4F-9E00-423E-AA41-B0919EC081F3}"/>
    <cellStyle name="Normal 14 6 4 5 2" xfId="4915" xr:uid="{961C645E-BA36-42F7-ACF9-006DE8CA31FD}"/>
    <cellStyle name="Normal 14 6 4 6" xfId="4916" xr:uid="{7D3071AE-2DFE-4184-A2C9-F03F36AE034F}"/>
    <cellStyle name="Normal 14 6 4 6 2" xfId="4917" xr:uid="{A9171A58-AAEF-41D3-99F4-A8A6571DA8AE}"/>
    <cellStyle name="Normal 14 6 4 7" xfId="4918" xr:uid="{CCC72E46-2C1A-49CB-A51A-5C44E2BCA486}"/>
    <cellStyle name="Normal 14 6 4 7 2" xfId="4919" xr:uid="{33F1FF0D-3247-4521-A0BE-30FF7A507A1E}"/>
    <cellStyle name="Normal 14 6 4 8" xfId="4920" xr:uid="{6A1DBE69-2CCE-4741-8DD2-9D0B79D0AB5D}"/>
    <cellStyle name="Normal 14 6 4 9" xfId="4921" xr:uid="{5E38FC48-2073-493C-979B-567FFFB2ACAF}"/>
    <cellStyle name="Normal 14 6 4_NOI Ok" xfId="4922" xr:uid="{D9605EAF-4860-4A79-8F7B-971C17D7D488}"/>
    <cellStyle name="Normal 14 6 5" xfId="4923" xr:uid="{30F7FBFF-BE26-44EE-9777-8D175CDA790D}"/>
    <cellStyle name="Normal 14 6 5 2" xfId="4924" xr:uid="{B4F53DAD-5C66-4A69-8BB2-D4E5B1666B58}"/>
    <cellStyle name="Normal 14 6 5 2 2" xfId="4925" xr:uid="{2E91F368-7312-4D2E-A552-91A052A0AA17}"/>
    <cellStyle name="Normal 14 6 5 3" xfId="4926" xr:uid="{B4D56B24-6D99-4BA4-A1F5-257E30CA0ED7}"/>
    <cellStyle name="Normal 14 6 5 3 2" xfId="4927" xr:uid="{BEA2C0F3-7A37-428D-937A-D96A4C50BEEF}"/>
    <cellStyle name="Normal 14 6 5 4" xfId="4928" xr:uid="{803C5073-4014-4DB7-9ED9-2E889C24EDC7}"/>
    <cellStyle name="Normal 14 6 5 5" xfId="4929" xr:uid="{76CA6C4D-D215-4AEC-A9F9-B68E5420E26F}"/>
    <cellStyle name="Normal 14 6 5 6" xfId="4930" xr:uid="{B45E6771-2FED-4E03-95D2-09E326533180}"/>
    <cellStyle name="Normal 14 6 6" xfId="4931" xr:uid="{909AAC01-CFF1-4769-9282-5694C4C1A285}"/>
    <cellStyle name="Normal 14 6 6 2" xfId="4932" xr:uid="{DF5BD1C0-2787-4578-89CB-7DC59DA8A4A4}"/>
    <cellStyle name="Normal 14 6 6 2 2" xfId="4933" xr:uid="{8CCC0F29-31B6-4989-B326-16F7E8B2C0C0}"/>
    <cellStyle name="Normal 14 6 6 3" xfId="4934" xr:uid="{19F6586C-19D7-4F8D-987F-8E2D9285A26B}"/>
    <cellStyle name="Normal 14 6 6 3 2" xfId="4935" xr:uid="{A397CE47-2789-4FA7-BA0D-F2065475EC87}"/>
    <cellStyle name="Normal 14 6 6 4" xfId="4936" xr:uid="{C907D82A-1F7B-4784-9062-F55489E40F89}"/>
    <cellStyle name="Normal 14 6 7" xfId="4937" xr:uid="{1CC8BD53-6A89-4146-BE06-1795676AF8AA}"/>
    <cellStyle name="Normal 14 6 7 2" xfId="4938" xr:uid="{85CD9711-4960-4FA2-B068-263999473068}"/>
    <cellStyle name="Normal 14 6 7 2 2" xfId="4939" xr:uid="{EFEC06C0-6FF2-4C21-A8D9-B70AA188F7A5}"/>
    <cellStyle name="Normal 14 6 7 3" xfId="4940" xr:uid="{EB416B1D-69BB-493C-A420-A3FE10028DA3}"/>
    <cellStyle name="Normal 14 6 7 3 2" xfId="4941" xr:uid="{985D3311-0190-48C4-803D-9EB2209BF9BA}"/>
    <cellStyle name="Normal 14 6 7 4" xfId="4942" xr:uid="{71C6F044-6A96-496D-863F-BE2F6D8FFFEB}"/>
    <cellStyle name="Normal 14 6 8" xfId="4943" xr:uid="{3F062C07-0980-4B3F-9B78-DBC6921BD423}"/>
    <cellStyle name="Normal 14 6 8 2" xfId="4944" xr:uid="{CFB8A4C0-6CB8-459D-8657-33BD98E05FAD}"/>
    <cellStyle name="Normal 14 6 9" xfId="4945" xr:uid="{D13CCFA6-7051-4A75-99F5-8B609718C6FF}"/>
    <cellStyle name="Normal 14 6 9 2" xfId="4946" xr:uid="{2C1D51C9-C9DA-4A1F-9834-181BE6D8772F}"/>
    <cellStyle name="Normal 14 6_NOI Ok" xfId="4947" xr:uid="{66CA4589-23B3-475C-B643-8A07A14E2DED}"/>
    <cellStyle name="Normal 14 7" xfId="4948" xr:uid="{889A01E9-35E9-446A-B54F-EFCC439B307F}"/>
    <cellStyle name="Normal 14 7 10" xfId="4949" xr:uid="{C3ECF789-A816-442B-99DD-18B17CBC44C7}"/>
    <cellStyle name="Normal 14 7 10 2" xfId="4950" xr:uid="{0D35A169-9917-4574-A538-663CC641DA68}"/>
    <cellStyle name="Normal 14 7 11" xfId="4951" xr:uid="{FAC777CB-CC1D-4ED1-A4E0-930E5B10A275}"/>
    <cellStyle name="Normal 14 7 12" xfId="4952" xr:uid="{2987C36B-AA6A-4308-8FCE-0251FAAC3288}"/>
    <cellStyle name="Normal 14 7 2" xfId="4953" xr:uid="{248DA0E4-2299-4432-95DC-1532283FDFFD}"/>
    <cellStyle name="Normal 14 7 2 2" xfId="4954" xr:uid="{AE85C425-59AB-434D-9756-941C2D8FE7F1}"/>
    <cellStyle name="Normal 14 7 2 2 2" xfId="4955" xr:uid="{F043F105-44BD-4613-BE72-9013EF973326}"/>
    <cellStyle name="Normal 14 7 2 2 2 2" xfId="4956" xr:uid="{2AB81698-D782-4645-ABDD-F07F77CE6720}"/>
    <cellStyle name="Normal 14 7 2 2 3" xfId="4957" xr:uid="{316187AC-10BB-4879-9D8A-6A87B368A21E}"/>
    <cellStyle name="Normal 14 7 2 2 3 2" xfId="4958" xr:uid="{8003747A-3A2C-41EA-BB97-FF658B34CEC9}"/>
    <cellStyle name="Normal 14 7 2 2 4" xfId="4959" xr:uid="{262B0B3E-F816-4D7C-84FD-138531289110}"/>
    <cellStyle name="Normal 14 7 2 2 5" xfId="4960" xr:uid="{E2BA7A91-5327-45CA-A3F0-804E883CDEB3}"/>
    <cellStyle name="Normal 14 7 2 2 6" xfId="4961" xr:uid="{346D14E4-6B4E-46C1-B4E4-BE56E704F140}"/>
    <cellStyle name="Normal 14 7 2 3" xfId="4962" xr:uid="{68F5CB25-2442-4F00-B4CE-571CBAC662C4}"/>
    <cellStyle name="Normal 14 7 2 3 2" xfId="4963" xr:uid="{591BFF5E-0E10-44C7-BFDF-5E63296FC831}"/>
    <cellStyle name="Normal 14 7 2 3 2 2" xfId="4964" xr:uid="{85B1DE7F-9F30-4D9C-B066-87FC651E66D4}"/>
    <cellStyle name="Normal 14 7 2 3 3" xfId="4965" xr:uid="{883CC59E-8376-4562-9E88-07A9C67807D4}"/>
    <cellStyle name="Normal 14 7 2 3 3 2" xfId="4966" xr:uid="{CDE178E0-5E1A-4DD6-8552-DCCFEFD697B7}"/>
    <cellStyle name="Normal 14 7 2 3 4" xfId="4967" xr:uid="{2FFD513E-D154-4709-A032-168DF2A3C8D7}"/>
    <cellStyle name="Normal 14 7 2 4" xfId="4968" xr:uid="{3491D02F-DE37-4809-9E7B-428D6162710C}"/>
    <cellStyle name="Normal 14 7 2 4 2" xfId="4969" xr:uid="{3FD1584E-6A52-4DE1-9C27-1EBD2486625A}"/>
    <cellStyle name="Normal 14 7 2 4 2 2" xfId="4970" xr:uid="{FF54D1DD-DE8C-4FC4-B24E-4713A95F110D}"/>
    <cellStyle name="Normal 14 7 2 4 3" xfId="4971" xr:uid="{4E10A43A-E9B1-4865-B57E-B016694A0081}"/>
    <cellStyle name="Normal 14 7 2 4 3 2" xfId="4972" xr:uid="{4462BAA0-D253-4D50-9AD3-9D6FBDED0B74}"/>
    <cellStyle name="Normal 14 7 2 4 4" xfId="4973" xr:uid="{679A301E-58B6-4C7F-A928-2F56F672C663}"/>
    <cellStyle name="Normal 14 7 2 5" xfId="4974" xr:uid="{5FB300AD-2970-4004-9613-AC7BF703466E}"/>
    <cellStyle name="Normal 14 7 2 5 2" xfId="4975" xr:uid="{8C3113EC-B32F-4CF0-B34E-AD0876E1633C}"/>
    <cellStyle name="Normal 14 7 2 6" xfId="4976" xr:uid="{47D70827-6C20-415E-93C7-E2337143B9F5}"/>
    <cellStyle name="Normal 14 7 2 6 2" xfId="4977" xr:uid="{0F68B7C6-A118-4FBA-8D0F-A1B6602ED67D}"/>
    <cellStyle name="Normal 14 7 2 7" xfId="4978" xr:uid="{18B0801C-E0BC-4337-B122-4B1A44C09DE9}"/>
    <cellStyle name="Normal 14 7 2 7 2" xfId="4979" xr:uid="{A6788510-91FD-4341-ADC6-BC965F7A231A}"/>
    <cellStyle name="Normal 14 7 2 8" xfId="4980" xr:uid="{A0B17BC5-68DA-4948-B8CA-D7F2BE24F0CA}"/>
    <cellStyle name="Normal 14 7 2 9" xfId="4981" xr:uid="{9F6E167E-915B-4EA6-9DB8-25A2BFDA1137}"/>
    <cellStyle name="Normal 14 7 2_NOI Ok" xfId="4982" xr:uid="{F1E52EB5-C5DB-4EB2-854B-B0916DCFB08D}"/>
    <cellStyle name="Normal 14 7 3" xfId="4983" xr:uid="{75C3FFFA-2496-4E22-9517-346845786D1A}"/>
    <cellStyle name="Normal 14 7 3 2" xfId="4984" xr:uid="{F6199E10-BAA4-46C3-A04E-984F9AC6C727}"/>
    <cellStyle name="Normal 14 7 3 2 2" xfId="4985" xr:uid="{71BC8B5C-BFD0-4CC1-8EF5-9F1035E3736B}"/>
    <cellStyle name="Normal 14 7 3 2 2 2" xfId="4986" xr:uid="{091E2E58-7EAB-41D9-BBDF-EA9CF6D80402}"/>
    <cellStyle name="Normal 14 7 3 2 3" xfId="4987" xr:uid="{3D15A2EB-299E-48CF-8727-278368E8B010}"/>
    <cellStyle name="Normal 14 7 3 2 3 2" xfId="4988" xr:uid="{1A53DE40-29BF-453A-A234-9C15E6104253}"/>
    <cellStyle name="Normal 14 7 3 2 4" xfId="4989" xr:uid="{0C5F678E-2858-4D4C-ACBF-37AFBF9F3BAB}"/>
    <cellStyle name="Normal 14 7 3 2 5" xfId="4990" xr:uid="{62DB4D50-BDBA-4BDA-AF15-6A1356415E82}"/>
    <cellStyle name="Normal 14 7 3 2 6" xfId="4991" xr:uid="{423CBCCB-D1C8-453B-931B-82DBA82E0B17}"/>
    <cellStyle name="Normal 14 7 3 3" xfId="4992" xr:uid="{20516C24-3DB2-44CF-9E75-6E047F46EAEB}"/>
    <cellStyle name="Normal 14 7 3 3 2" xfId="4993" xr:uid="{25DBAC7F-A8F4-44F8-8FB9-D1A926CBA92F}"/>
    <cellStyle name="Normal 14 7 3 3 2 2" xfId="4994" xr:uid="{A530CCB7-5F08-4FC8-B641-B5374D9501C4}"/>
    <cellStyle name="Normal 14 7 3 3 3" xfId="4995" xr:uid="{1839C960-E098-4ACE-AA46-DABF319A9190}"/>
    <cellStyle name="Normal 14 7 3 3 3 2" xfId="4996" xr:uid="{01FE1C0F-0016-4303-BC9A-0F7FA5C63EE2}"/>
    <cellStyle name="Normal 14 7 3 3 4" xfId="4997" xr:uid="{75740786-45E4-43E8-90CF-FED4AB713184}"/>
    <cellStyle name="Normal 14 7 3 4" xfId="4998" xr:uid="{475E4B87-FC74-402E-B4F2-5930AB5D9681}"/>
    <cellStyle name="Normal 14 7 3 4 2" xfId="4999" xr:uid="{32779237-1770-4BF9-97E3-4452A62F37C8}"/>
    <cellStyle name="Normal 14 7 3 4 2 2" xfId="5000" xr:uid="{B2AD616B-2C97-410B-9654-43CFD0777368}"/>
    <cellStyle name="Normal 14 7 3 4 3" xfId="5001" xr:uid="{18A27393-C54A-4007-BDA4-D7DB849054C5}"/>
    <cellStyle name="Normal 14 7 3 4 3 2" xfId="5002" xr:uid="{FD38599D-29F3-432D-B904-E103F7C5A3AA}"/>
    <cellStyle name="Normal 14 7 3 4 4" xfId="5003" xr:uid="{D18F0D6E-DCBE-4DBB-BD51-6F078C8B7A80}"/>
    <cellStyle name="Normal 14 7 3 5" xfId="5004" xr:uid="{8366D17C-04DD-4441-BCE4-4F62870E8CD3}"/>
    <cellStyle name="Normal 14 7 3 5 2" xfId="5005" xr:uid="{2DF600AF-EA34-48D4-B003-6768CAFBBA6F}"/>
    <cellStyle name="Normal 14 7 3 6" xfId="5006" xr:uid="{D796F2C4-FCD5-40C7-86D7-91C4B6002997}"/>
    <cellStyle name="Normal 14 7 3 6 2" xfId="5007" xr:uid="{BD36FAF3-B764-4319-A9E9-05125D68D865}"/>
    <cellStyle name="Normal 14 7 3 7" xfId="5008" xr:uid="{F65FFABC-3FA1-4644-967B-2282D8F9C540}"/>
    <cellStyle name="Normal 14 7 3 7 2" xfId="5009" xr:uid="{A21BDD1D-7ACA-4013-B292-0DE8F8C782E0}"/>
    <cellStyle name="Normal 14 7 3 8" xfId="5010" xr:uid="{7545891E-8A13-45C9-AB7A-64D68422DF90}"/>
    <cellStyle name="Normal 14 7 3 9" xfId="5011" xr:uid="{B6BE62B1-69A1-4FD6-8369-93ADCB0BFB6E}"/>
    <cellStyle name="Normal 14 7 3_NOI Ok" xfId="5012" xr:uid="{D1D5DA9E-1B80-4189-8647-0A2B65B08A2B}"/>
    <cellStyle name="Normal 14 7 4" xfId="5013" xr:uid="{DDD89D38-0E8A-412F-B9AC-2F2C41F01003}"/>
    <cellStyle name="Normal 14 7 4 2" xfId="5014" xr:uid="{5D66353E-6F27-4CB4-84FA-AD04734E17D5}"/>
    <cellStyle name="Normal 14 7 4 2 2" xfId="5015" xr:uid="{D59A7473-31B3-486C-AE9C-44A64475BF31}"/>
    <cellStyle name="Normal 14 7 4 2 2 2" xfId="5016" xr:uid="{B0069B2C-1971-4585-8AB7-ADA8F080718D}"/>
    <cellStyle name="Normal 14 7 4 2 3" xfId="5017" xr:uid="{05E71A46-5E14-4CC7-904C-F0DB90C5234D}"/>
    <cellStyle name="Normal 14 7 4 2 3 2" xfId="5018" xr:uid="{25268F90-9FBA-42BA-A7E4-77066F3E3D04}"/>
    <cellStyle name="Normal 14 7 4 2 4" xfId="5019" xr:uid="{17CCAC34-4501-45BC-BCD7-8C3E5C7D4570}"/>
    <cellStyle name="Normal 14 7 4 2 5" xfId="5020" xr:uid="{D03F358A-BBCA-4E3A-8530-347E079BBCF8}"/>
    <cellStyle name="Normal 14 7 4 2 6" xfId="5021" xr:uid="{AB8BC245-3C46-428F-A2DB-AC31557DC7BC}"/>
    <cellStyle name="Normal 14 7 4 3" xfId="5022" xr:uid="{88652A48-E768-4E05-9833-CF17BB1CC690}"/>
    <cellStyle name="Normal 14 7 4 3 2" xfId="5023" xr:uid="{F1BA7761-A039-4D4B-93BD-C26B859482DB}"/>
    <cellStyle name="Normal 14 7 4 3 2 2" xfId="5024" xr:uid="{79EF5317-93B4-473A-AB7B-3BB129477B90}"/>
    <cellStyle name="Normal 14 7 4 3 3" xfId="5025" xr:uid="{2BD4754C-4E7E-4E59-A3A8-FD438D8B91C2}"/>
    <cellStyle name="Normal 14 7 4 3 3 2" xfId="5026" xr:uid="{5AEA6036-7FB4-4671-AF21-3BE835D8B236}"/>
    <cellStyle name="Normal 14 7 4 3 4" xfId="5027" xr:uid="{992D1933-8DFB-4A68-96AD-27A9A7E8B0E3}"/>
    <cellStyle name="Normal 14 7 4 4" xfId="5028" xr:uid="{BBA35BC7-F49C-4873-AF97-3F875DE1F4D7}"/>
    <cellStyle name="Normal 14 7 4 4 2" xfId="5029" xr:uid="{2E1CDF85-24C3-499A-9166-E5BF493DE75D}"/>
    <cellStyle name="Normal 14 7 4 4 2 2" xfId="5030" xr:uid="{2D8CF6E9-44C4-4C1D-8FA3-3D98E64D4CA1}"/>
    <cellStyle name="Normal 14 7 4 4 3" xfId="5031" xr:uid="{29CE7A44-1897-4BF8-98A9-5BC760F18581}"/>
    <cellStyle name="Normal 14 7 4 4 3 2" xfId="5032" xr:uid="{7822E1A7-6109-40D8-818D-61BDCD16DECF}"/>
    <cellStyle name="Normal 14 7 4 4 4" xfId="5033" xr:uid="{B414EFAA-B09D-40BA-8B27-F4A5AAAFFBD5}"/>
    <cellStyle name="Normal 14 7 4 5" xfId="5034" xr:uid="{74FB41A0-DAB9-4F5C-856A-75899976127C}"/>
    <cellStyle name="Normal 14 7 4 5 2" xfId="5035" xr:uid="{FEF50884-BB1E-4CCC-95BE-7EC523EEFAF3}"/>
    <cellStyle name="Normal 14 7 4 6" xfId="5036" xr:uid="{C18EE12F-CD93-42C9-8405-24C373886130}"/>
    <cellStyle name="Normal 14 7 4 6 2" xfId="5037" xr:uid="{3B7B8F19-0461-4D72-A41E-CE7384999E18}"/>
    <cellStyle name="Normal 14 7 4 7" xfId="5038" xr:uid="{F4F20667-CC9C-4E51-A8E7-B93413304EF6}"/>
    <cellStyle name="Normal 14 7 4 7 2" xfId="5039" xr:uid="{497EA58D-E15E-45FB-A475-D14CF36FA059}"/>
    <cellStyle name="Normal 14 7 4 8" xfId="5040" xr:uid="{B78C0879-DA17-4662-A785-37FEC2CAAFE5}"/>
    <cellStyle name="Normal 14 7 4 9" xfId="5041" xr:uid="{45B3DE26-DC44-4D0A-84FB-9D668AF5B3C8}"/>
    <cellStyle name="Normal 14 7 4_NOI Ok" xfId="5042" xr:uid="{1CEC8B1E-AE07-442E-91C5-040FAC55A484}"/>
    <cellStyle name="Normal 14 7 5" xfId="5043" xr:uid="{0EBF13FD-A53B-4240-A0D7-97D9C79F3FD9}"/>
    <cellStyle name="Normal 14 7 5 2" xfId="5044" xr:uid="{3E88813D-6ADE-440A-AA20-0F5CB4F90256}"/>
    <cellStyle name="Normal 14 7 5 2 2" xfId="5045" xr:uid="{9C72E662-DCF6-41C8-B823-5250A75EE1D9}"/>
    <cellStyle name="Normal 14 7 5 3" xfId="5046" xr:uid="{5DCADE04-AB6C-4E5E-BFDA-54FAC160C53C}"/>
    <cellStyle name="Normal 14 7 5 3 2" xfId="5047" xr:uid="{017AD61F-9BEE-4288-A449-EE6257B89CEB}"/>
    <cellStyle name="Normal 14 7 5 4" xfId="5048" xr:uid="{F9A7AF7A-E413-4BC9-9D65-F78579B4E450}"/>
    <cellStyle name="Normal 14 7 5 5" xfId="5049" xr:uid="{78F78A7B-B178-445E-95D0-EF544CC6FA38}"/>
    <cellStyle name="Normal 14 7 5 6" xfId="5050" xr:uid="{E8B9CC89-E7DB-4FC9-BC2E-2E40C4C277F8}"/>
    <cellStyle name="Normal 14 7 6" xfId="5051" xr:uid="{CB2DAC18-74F2-4DAD-9C8B-BB2DDFAF13AB}"/>
    <cellStyle name="Normal 14 7 6 2" xfId="5052" xr:uid="{DD326E72-58C4-4A21-9811-C1E428E1053A}"/>
    <cellStyle name="Normal 14 7 6 2 2" xfId="5053" xr:uid="{C08C8E28-CACA-4D8B-AF52-7A0ADD97C395}"/>
    <cellStyle name="Normal 14 7 6 3" xfId="5054" xr:uid="{98D570A0-24F9-430C-9259-C7AF391775C9}"/>
    <cellStyle name="Normal 14 7 6 3 2" xfId="5055" xr:uid="{64F4DF52-EBF1-44F8-B3FD-B70DC57C4111}"/>
    <cellStyle name="Normal 14 7 6 4" xfId="5056" xr:uid="{927736B5-87DA-4DAA-A39A-768FBCE48BDC}"/>
    <cellStyle name="Normal 14 7 7" xfId="5057" xr:uid="{75281B61-6384-4322-A1C2-29F7C3EF13A2}"/>
    <cellStyle name="Normal 14 7 7 2" xfId="5058" xr:uid="{21647958-E1D7-4509-A7AC-32A1CEF3828C}"/>
    <cellStyle name="Normal 14 7 7 2 2" xfId="5059" xr:uid="{59B6D494-105B-4487-92EA-910853EA09E6}"/>
    <cellStyle name="Normal 14 7 7 3" xfId="5060" xr:uid="{DE335291-011E-4094-84A9-952B7854710D}"/>
    <cellStyle name="Normal 14 7 7 3 2" xfId="5061" xr:uid="{2F1D1525-DD89-4EBA-B60A-736E3BBD3843}"/>
    <cellStyle name="Normal 14 7 7 4" xfId="5062" xr:uid="{E4F834E8-8D80-47D2-91C3-30F7D48F8B9F}"/>
    <cellStyle name="Normal 14 7 8" xfId="5063" xr:uid="{736CE58B-1C5B-4823-BE97-4A8B20AD7398}"/>
    <cellStyle name="Normal 14 7 8 2" xfId="5064" xr:uid="{6B485489-78FF-4D80-A0C1-51C083BA7F32}"/>
    <cellStyle name="Normal 14 7 9" xfId="5065" xr:uid="{39E9DB17-B27C-4B01-9063-746788221AD1}"/>
    <cellStyle name="Normal 14 7 9 2" xfId="5066" xr:uid="{75E575B0-EB4F-4314-B562-754E149ACAB9}"/>
    <cellStyle name="Normal 14 7_NOI Ok" xfId="5067" xr:uid="{01F9D88A-241D-4AF9-8C22-3E84B1E10AED}"/>
    <cellStyle name="Normal 14 8" xfId="5068" xr:uid="{AB1AE334-61AE-4E38-A98E-5AE7ADEF714B}"/>
    <cellStyle name="Normal 14 8 10" xfId="5069" xr:uid="{5CBD0681-0888-44A1-A4A8-BC7370B70206}"/>
    <cellStyle name="Normal 14 8 10 2" xfId="5070" xr:uid="{61FE0AE5-A009-492E-90FF-D1A00CC83225}"/>
    <cellStyle name="Normal 14 8 11" xfId="5071" xr:uid="{8B808248-566C-4182-AA06-758A1C46996F}"/>
    <cellStyle name="Normal 14 8 12" xfId="5072" xr:uid="{FF4A55F9-DE38-42F5-B638-569B1DF4AF15}"/>
    <cellStyle name="Normal 14 8 2" xfId="5073" xr:uid="{65C54FBE-E056-4A2A-AF22-D2628DD5FEDA}"/>
    <cellStyle name="Normal 14 8 2 2" xfId="5074" xr:uid="{D06F77A2-6E72-4BB7-A2E9-876EA55A1505}"/>
    <cellStyle name="Normal 14 8 2 2 2" xfId="5075" xr:uid="{B7B2B49C-0584-4BD7-AE44-2D739548B8A2}"/>
    <cellStyle name="Normal 14 8 2 2 2 2" xfId="5076" xr:uid="{97E17368-D3EC-4F9B-B4F8-7B76B839E740}"/>
    <cellStyle name="Normal 14 8 2 2 3" xfId="5077" xr:uid="{D7080C0D-5070-431E-8201-66B09B4919E0}"/>
    <cellStyle name="Normal 14 8 2 2 3 2" xfId="5078" xr:uid="{DDD2C8E5-0C37-4EA9-8A33-D15CF62B5E2E}"/>
    <cellStyle name="Normal 14 8 2 2 4" xfId="5079" xr:uid="{9C24C8F8-0D1C-48E4-BFA5-56DD35A0A412}"/>
    <cellStyle name="Normal 14 8 2 2 5" xfId="5080" xr:uid="{9967A7CC-98DB-491D-8F83-BD09730E7EEC}"/>
    <cellStyle name="Normal 14 8 2 2 6" xfId="5081" xr:uid="{1F498623-935C-42EA-AB1E-175312FBEEF2}"/>
    <cellStyle name="Normal 14 8 2 3" xfId="5082" xr:uid="{BFD947B5-6D0C-4708-80ED-17E8A8A7385F}"/>
    <cellStyle name="Normal 14 8 2 3 2" xfId="5083" xr:uid="{E683DBF9-BDCF-4387-9E57-2FF35E251E34}"/>
    <cellStyle name="Normal 14 8 2 3 2 2" xfId="5084" xr:uid="{9C81FFAA-DB2B-49B6-BEF9-09F6136D1792}"/>
    <cellStyle name="Normal 14 8 2 3 3" xfId="5085" xr:uid="{E3641E2C-414F-4088-B12A-04A248FC255E}"/>
    <cellStyle name="Normal 14 8 2 3 3 2" xfId="5086" xr:uid="{C0865476-30DE-4A4E-B0A0-97DE19F5DF6A}"/>
    <cellStyle name="Normal 14 8 2 3 4" xfId="5087" xr:uid="{9DB00965-F8E5-4225-B7C2-3B1752A24CBA}"/>
    <cellStyle name="Normal 14 8 2 4" xfId="5088" xr:uid="{BEE4F12A-ABE1-4C48-8899-09EBEA4CCDCE}"/>
    <cellStyle name="Normal 14 8 2 4 2" xfId="5089" xr:uid="{B7439F71-0D6E-4B2A-81BC-B5CE73E18D9F}"/>
    <cellStyle name="Normal 14 8 2 4 2 2" xfId="5090" xr:uid="{1E51D608-4251-4AB6-8874-D3BA6A27E430}"/>
    <cellStyle name="Normal 14 8 2 4 3" xfId="5091" xr:uid="{DF0FAA16-61CE-44BB-B67E-5D69EFC30E56}"/>
    <cellStyle name="Normal 14 8 2 4 3 2" xfId="5092" xr:uid="{65C2EDF4-4DE7-4527-8B94-667C5B46398A}"/>
    <cellStyle name="Normal 14 8 2 4 4" xfId="5093" xr:uid="{64583607-B769-4801-A154-069319053C02}"/>
    <cellStyle name="Normal 14 8 2 5" xfId="5094" xr:uid="{9B706BAB-8509-4D53-B280-2D080FE598B2}"/>
    <cellStyle name="Normal 14 8 2 5 2" xfId="5095" xr:uid="{137DABB5-5719-4CDE-B531-EFFCD4DEB08E}"/>
    <cellStyle name="Normal 14 8 2 6" xfId="5096" xr:uid="{96BD90B9-AAD7-4A5D-94A6-A5CA30708549}"/>
    <cellStyle name="Normal 14 8 2 6 2" xfId="5097" xr:uid="{86119850-1981-4BD4-AC30-DBBFAAFB7147}"/>
    <cellStyle name="Normal 14 8 2 7" xfId="5098" xr:uid="{E9F558E0-8C20-4B90-BCA3-AF10865D1192}"/>
    <cellStyle name="Normal 14 8 2 7 2" xfId="5099" xr:uid="{E742EA11-8F2A-48F0-B66C-4D23FF29F497}"/>
    <cellStyle name="Normal 14 8 2 8" xfId="5100" xr:uid="{D5F41D6E-75EC-49DD-8FFD-80206CE3CA6B}"/>
    <cellStyle name="Normal 14 8 2 9" xfId="5101" xr:uid="{746D433F-E40C-46F6-803E-7E75B4B2E29B}"/>
    <cellStyle name="Normal 14 8 2_NOI Ok" xfId="5102" xr:uid="{21B411DD-980F-44A8-B689-4929C2D5E04B}"/>
    <cellStyle name="Normal 14 8 3" xfId="5103" xr:uid="{BCD4B1D7-0099-48CB-BD75-0389D2660EE4}"/>
    <cellStyle name="Normal 14 8 3 2" xfId="5104" xr:uid="{8CFD0309-650F-4AF2-8E21-373DFCC9A59F}"/>
    <cellStyle name="Normal 14 8 3 2 2" xfId="5105" xr:uid="{F516F4E0-2B59-4882-982F-901E45F7D549}"/>
    <cellStyle name="Normal 14 8 3 2 2 2" xfId="5106" xr:uid="{0BC1E69D-1408-494D-9A46-98E0E3E3BE56}"/>
    <cellStyle name="Normal 14 8 3 2 3" xfId="5107" xr:uid="{78AF218A-C3CE-4B22-B39D-046289ED0A6D}"/>
    <cellStyle name="Normal 14 8 3 2 3 2" xfId="5108" xr:uid="{DE0E5FB7-3A02-4A1A-AF46-6FD8A0C48ED3}"/>
    <cellStyle name="Normal 14 8 3 2 4" xfId="5109" xr:uid="{7C7F7EA6-44CE-4A2B-ABE1-0508CC895585}"/>
    <cellStyle name="Normal 14 8 3 2 5" xfId="5110" xr:uid="{886ECBAA-FEAF-4945-8229-CD5EE3948D11}"/>
    <cellStyle name="Normal 14 8 3 2 6" xfId="5111" xr:uid="{63118C4A-C264-4DBD-AA85-159520291FC3}"/>
    <cellStyle name="Normal 14 8 3 3" xfId="5112" xr:uid="{4DF22D7A-E45B-43D3-9716-9A2298D9B482}"/>
    <cellStyle name="Normal 14 8 3 3 2" xfId="5113" xr:uid="{76F0E79C-71E8-4846-BA66-875C759120D6}"/>
    <cellStyle name="Normal 14 8 3 3 2 2" xfId="5114" xr:uid="{DD3E5FC2-368A-4DF3-A3F9-11D5A74FF71B}"/>
    <cellStyle name="Normal 14 8 3 3 3" xfId="5115" xr:uid="{AC888683-3454-481C-B088-14BE91E27CB2}"/>
    <cellStyle name="Normal 14 8 3 3 3 2" xfId="5116" xr:uid="{789BB0AC-12B1-4965-8340-144C6F19D2A9}"/>
    <cellStyle name="Normal 14 8 3 3 4" xfId="5117" xr:uid="{663DF8E1-BC74-4D89-954E-707B07F83A98}"/>
    <cellStyle name="Normal 14 8 3 4" xfId="5118" xr:uid="{25C17AF0-D90A-4269-9790-D25F37C12892}"/>
    <cellStyle name="Normal 14 8 3 4 2" xfId="5119" xr:uid="{7C1DCEBB-CB40-4D61-9D5E-BF6C9AE2DF64}"/>
    <cellStyle name="Normal 14 8 3 4 2 2" xfId="5120" xr:uid="{D81A8F70-50D4-4509-83A6-F344D381E965}"/>
    <cellStyle name="Normal 14 8 3 4 3" xfId="5121" xr:uid="{148C573F-559C-47EC-8EA9-53E5E86E4205}"/>
    <cellStyle name="Normal 14 8 3 4 3 2" xfId="5122" xr:uid="{094A9D8F-0DB2-4241-95D5-6BD11587E6D6}"/>
    <cellStyle name="Normal 14 8 3 4 4" xfId="5123" xr:uid="{88D68BC9-1880-471E-BF1A-9F245F357FFB}"/>
    <cellStyle name="Normal 14 8 3 5" xfId="5124" xr:uid="{16EBE82C-44EB-4C0E-A901-7A47B756420A}"/>
    <cellStyle name="Normal 14 8 3 5 2" xfId="5125" xr:uid="{CA7073F6-D802-49C6-ACF1-460633C728AA}"/>
    <cellStyle name="Normal 14 8 3 6" xfId="5126" xr:uid="{67B91AFA-159F-4F76-849C-F3AF148064DB}"/>
    <cellStyle name="Normal 14 8 3 6 2" xfId="5127" xr:uid="{2C9FD3D2-AA71-4EF3-A784-6ABB54A02393}"/>
    <cellStyle name="Normal 14 8 3 7" xfId="5128" xr:uid="{F08639E8-1542-4AED-9DDE-656D312A41AE}"/>
    <cellStyle name="Normal 14 8 3 7 2" xfId="5129" xr:uid="{7B6074DE-BFF4-4043-A92A-C532493B740B}"/>
    <cellStyle name="Normal 14 8 3 8" xfId="5130" xr:uid="{9726663A-CE6F-47FD-91EB-B15C79FA2C22}"/>
    <cellStyle name="Normal 14 8 3 9" xfId="5131" xr:uid="{AFAFA51F-1507-4688-9265-C764AF68C07C}"/>
    <cellStyle name="Normal 14 8 3_NOI Ok" xfId="5132" xr:uid="{DE5A7056-0232-4057-90ED-0B985AD265D0}"/>
    <cellStyle name="Normal 14 8 4" xfId="5133" xr:uid="{36EAE085-F527-4FCF-9AA9-2B720FFEE2E0}"/>
    <cellStyle name="Normal 14 8 4 2" xfId="5134" xr:uid="{BCC55EAD-A5B5-4B17-8D57-0C0CDC3E8BFA}"/>
    <cellStyle name="Normal 14 8 4 2 2" xfId="5135" xr:uid="{AA6CA584-2905-4A49-853E-BA8C320E9AA7}"/>
    <cellStyle name="Normal 14 8 4 2 2 2" xfId="5136" xr:uid="{6CD8545A-479F-4951-810C-ABB027F4BC6B}"/>
    <cellStyle name="Normal 14 8 4 2 3" xfId="5137" xr:uid="{DC314A41-8286-461B-8EAD-A3675B3E099E}"/>
    <cellStyle name="Normal 14 8 4 2 3 2" xfId="5138" xr:uid="{D699885E-22FB-4063-8B78-CB4F64B283CB}"/>
    <cellStyle name="Normal 14 8 4 2 4" xfId="5139" xr:uid="{50EBFA52-C9C0-4884-84BA-C3DB89A6B857}"/>
    <cellStyle name="Normal 14 8 4 2 5" xfId="5140" xr:uid="{030B7BDD-07D9-46D5-912D-114B23436636}"/>
    <cellStyle name="Normal 14 8 4 2 6" xfId="5141" xr:uid="{897AAF61-D301-4F58-AA5A-5E091591A64E}"/>
    <cellStyle name="Normal 14 8 4 3" xfId="5142" xr:uid="{807ED280-6B61-485E-82BD-237E5865BA3A}"/>
    <cellStyle name="Normal 14 8 4 3 2" xfId="5143" xr:uid="{37FAD7AB-DB8D-4BE0-81B8-7745FF77F642}"/>
    <cellStyle name="Normal 14 8 4 3 2 2" xfId="5144" xr:uid="{697624F8-B5C5-4CCE-8CD3-F1D3CAC1FC69}"/>
    <cellStyle name="Normal 14 8 4 3 3" xfId="5145" xr:uid="{A4E05D1D-DEEE-493F-82D2-2EA213781DFB}"/>
    <cellStyle name="Normal 14 8 4 3 3 2" xfId="5146" xr:uid="{0062CA70-827C-4E6A-911F-380D925FAEDC}"/>
    <cellStyle name="Normal 14 8 4 3 4" xfId="5147" xr:uid="{173537B1-1C26-492A-B5C2-54161101AFD1}"/>
    <cellStyle name="Normal 14 8 4 4" xfId="5148" xr:uid="{A2AD339D-EF32-44F5-B3BB-4375B6CA78DC}"/>
    <cellStyle name="Normal 14 8 4 4 2" xfId="5149" xr:uid="{3256DC1A-02C4-4F38-A90C-B88EB91D0093}"/>
    <cellStyle name="Normal 14 8 4 4 2 2" xfId="5150" xr:uid="{D66EC34A-CF37-436C-9A64-7A2819C2707A}"/>
    <cellStyle name="Normal 14 8 4 4 3" xfId="5151" xr:uid="{C95F6AC1-4FB3-46C9-B5B1-070BC57A20BB}"/>
    <cellStyle name="Normal 14 8 4 4 3 2" xfId="5152" xr:uid="{69C14BFA-2783-4C39-A2B0-991757844214}"/>
    <cellStyle name="Normal 14 8 4 4 4" xfId="5153" xr:uid="{B230774E-EA8B-47EE-B19E-77BE83D2BC5D}"/>
    <cellStyle name="Normal 14 8 4 5" xfId="5154" xr:uid="{1A449102-B331-4380-87F7-CE8E4A80EE81}"/>
    <cellStyle name="Normal 14 8 4 5 2" xfId="5155" xr:uid="{D05605C4-F069-4C13-A879-49C8D7BEB2C3}"/>
    <cellStyle name="Normal 14 8 4 6" xfId="5156" xr:uid="{4D92774E-E1C8-4C24-9AAC-A706589C5544}"/>
    <cellStyle name="Normal 14 8 4 6 2" xfId="5157" xr:uid="{EADA5C0A-F152-442F-816B-88F69A2DF823}"/>
    <cellStyle name="Normal 14 8 4 7" xfId="5158" xr:uid="{383AEB60-E6F7-42A7-8183-A0CB07273F6B}"/>
    <cellStyle name="Normal 14 8 4 7 2" xfId="5159" xr:uid="{2B7A3FFC-6E64-4B31-B309-70478B44235E}"/>
    <cellStyle name="Normal 14 8 4 8" xfId="5160" xr:uid="{D3503CBD-73BF-4AAF-9795-8B7FE26D57E5}"/>
    <cellStyle name="Normal 14 8 4 9" xfId="5161" xr:uid="{D583929A-42D1-4770-8CE2-CB4698FD0376}"/>
    <cellStyle name="Normal 14 8 4_NOI Ok" xfId="5162" xr:uid="{0BD9B01C-733B-4793-AFA6-705774E540CD}"/>
    <cellStyle name="Normal 14 8 5" xfId="5163" xr:uid="{13FC1576-DD2B-4A3D-935E-B47A2C21806E}"/>
    <cellStyle name="Normal 14 8 5 2" xfId="5164" xr:uid="{7309A050-9969-4544-97D0-07975FBE41CB}"/>
    <cellStyle name="Normal 14 8 5 2 2" xfId="5165" xr:uid="{AA5272DF-641E-4BB4-85CD-32EB33ADEC84}"/>
    <cellStyle name="Normal 14 8 5 3" xfId="5166" xr:uid="{D2004069-355E-4BB5-BF24-1A746C088BD8}"/>
    <cellStyle name="Normal 14 8 5 3 2" xfId="5167" xr:uid="{6FF9A1AA-B16B-488F-B54E-CE5492625F07}"/>
    <cellStyle name="Normal 14 8 5 4" xfId="5168" xr:uid="{928F2847-4D43-493E-BBD4-C47614D5C083}"/>
    <cellStyle name="Normal 14 8 5 5" xfId="5169" xr:uid="{3F30BB9B-80A8-48F7-A818-A2A9A9D9857C}"/>
    <cellStyle name="Normal 14 8 5 6" xfId="5170" xr:uid="{E716A8A7-FAB7-43A5-A1D6-8A5AB835313B}"/>
    <cellStyle name="Normal 14 8 6" xfId="5171" xr:uid="{1C322DFE-89BC-4EE7-9F37-175E13725DDC}"/>
    <cellStyle name="Normal 14 8 6 2" xfId="5172" xr:uid="{7AD20578-A590-4527-A152-14BF6B5C02DF}"/>
    <cellStyle name="Normal 14 8 6 2 2" xfId="5173" xr:uid="{B7637BBB-ABCD-4D36-85CC-11B9335A3BA0}"/>
    <cellStyle name="Normal 14 8 6 3" xfId="5174" xr:uid="{1CF8DA86-B745-4911-A0A0-365F4794BB5C}"/>
    <cellStyle name="Normal 14 8 6 3 2" xfId="5175" xr:uid="{28A5D1C0-E785-4C5F-BD6E-EF953BFDCF1F}"/>
    <cellStyle name="Normal 14 8 6 4" xfId="5176" xr:uid="{DF88CD57-6FED-42E9-A70B-6BCDA1DEF267}"/>
    <cellStyle name="Normal 14 8 7" xfId="5177" xr:uid="{A3C7FE9B-388A-4A46-BEF1-F1EAE2FC69F6}"/>
    <cellStyle name="Normal 14 8 7 2" xfId="5178" xr:uid="{4C7E2DA8-CEDF-4DC8-960B-91F46EF54150}"/>
    <cellStyle name="Normal 14 8 7 2 2" xfId="5179" xr:uid="{043C0D81-1561-44CF-9F9C-8D324D907A5F}"/>
    <cellStyle name="Normal 14 8 7 3" xfId="5180" xr:uid="{7D716D53-E661-404A-AE30-BEAF57A79C3F}"/>
    <cellStyle name="Normal 14 8 7 3 2" xfId="5181" xr:uid="{E351B537-F15D-4D68-AEA0-354C89B03F3C}"/>
    <cellStyle name="Normal 14 8 7 4" xfId="5182" xr:uid="{B6545D6F-FC42-4930-8871-8C804D5F0DF3}"/>
    <cellStyle name="Normal 14 8 8" xfId="5183" xr:uid="{1C5849CA-3DD4-491C-BDA4-D692F062194E}"/>
    <cellStyle name="Normal 14 8 8 2" xfId="5184" xr:uid="{A8154715-2ADA-4E08-82A6-7678D2A31A60}"/>
    <cellStyle name="Normal 14 8 9" xfId="5185" xr:uid="{6A90F7D6-1771-492B-9ED4-6F469DE86AFD}"/>
    <cellStyle name="Normal 14 8 9 2" xfId="5186" xr:uid="{13067C8A-5DC7-4B4C-BF92-823B1E4FD322}"/>
    <cellStyle name="Normal 14 8_NOI Ok" xfId="5187" xr:uid="{77253A5A-13B8-4208-B01C-9DA99898194F}"/>
    <cellStyle name="Normal 14 9" xfId="5188" xr:uid="{B2959B39-1A5A-4251-AD4C-69008BB73703}"/>
    <cellStyle name="Normal 14 9 2" xfId="5189" xr:uid="{96BF6501-F23B-4057-A9A1-D729CF71C115}"/>
    <cellStyle name="Normal 14 9 2 2" xfId="5190" xr:uid="{4C2217FF-FDE8-4779-BE45-F3BEA3D7DB4E}"/>
    <cellStyle name="Normal 14 9 2 2 2" xfId="5191" xr:uid="{8E8552BA-DD90-437D-BD3A-83F63DF25482}"/>
    <cellStyle name="Normal 14 9 2 3" xfId="5192" xr:uid="{3CFE2E7C-8CD1-4643-809F-DA3671B803F8}"/>
    <cellStyle name="Normal 14 9 2 3 2" xfId="5193" xr:uid="{8981835C-65AF-4F09-9F9F-68F4A45BA2EC}"/>
    <cellStyle name="Normal 14 9 2 4" xfId="5194" xr:uid="{D77DDEE5-8284-4468-907A-5325EBB8A3C0}"/>
    <cellStyle name="Normal 14 9 2 5" xfId="5195" xr:uid="{3CD8DB92-E386-4747-8A76-2DBCF807086C}"/>
    <cellStyle name="Normal 14 9 2 6" xfId="5196" xr:uid="{259592EA-4EAB-4077-8041-79CBDB8FFB2F}"/>
    <cellStyle name="Normal 14 9 3" xfId="5197" xr:uid="{B30D5173-5A3E-47D2-A62B-F43360E0FD4E}"/>
    <cellStyle name="Normal 14 9 3 2" xfId="5198" xr:uid="{2DB5B081-C24F-4212-92C0-466AD984125E}"/>
    <cellStyle name="Normal 14 9 3 2 2" xfId="5199" xr:uid="{93315645-E572-483A-A3D1-5E39EF269CEF}"/>
    <cellStyle name="Normal 14 9 3 3" xfId="5200" xr:uid="{5F8E3341-BC00-4A34-B62B-517C67151BEE}"/>
    <cellStyle name="Normal 14 9 3 3 2" xfId="5201" xr:uid="{D2F9F34D-67E5-41A6-BC3C-A70BBF43AE7E}"/>
    <cellStyle name="Normal 14 9 3 4" xfId="5202" xr:uid="{EE8E4AA4-C2DC-4901-B075-17D5D5EC3F9B}"/>
    <cellStyle name="Normal 14 9 4" xfId="5203" xr:uid="{75EA7025-4269-4581-BD51-1865BFBBA464}"/>
    <cellStyle name="Normal 14 9 4 2" xfId="5204" xr:uid="{9F75591F-634A-45DD-B7D8-342EC5830BAA}"/>
    <cellStyle name="Normal 14 9 4 2 2" xfId="5205" xr:uid="{BE345E71-2BF9-4B16-96B7-EF2A2DC9F7BE}"/>
    <cellStyle name="Normal 14 9 4 3" xfId="5206" xr:uid="{4BB6876A-5FA3-420F-87A7-348A7F680A09}"/>
    <cellStyle name="Normal 14 9 4 3 2" xfId="5207" xr:uid="{9894ED01-11CE-4F98-A7BA-6D4379164EC6}"/>
    <cellStyle name="Normal 14 9 4 4" xfId="5208" xr:uid="{67C7CECA-B71E-4603-AAAD-FA12DB5568B2}"/>
    <cellStyle name="Normal 14 9 5" xfId="5209" xr:uid="{6667CFB5-C683-4A61-B0E5-0E40641E4688}"/>
    <cellStyle name="Normal 14 9 5 2" xfId="5210" xr:uid="{11D10EAD-0925-4957-B223-433B1EB1C24D}"/>
    <cellStyle name="Normal 14 9 6" xfId="5211" xr:uid="{4AF7855C-81A7-48EF-B2DC-1EDE8AF25A55}"/>
    <cellStyle name="Normal 14 9 6 2" xfId="5212" xr:uid="{AA6C19D3-E02B-423E-A5E8-C2996BB0BCC9}"/>
    <cellStyle name="Normal 14 9 7" xfId="5213" xr:uid="{1AC78FCA-9AF7-46D6-8EB3-CC02BEE0FCE3}"/>
    <cellStyle name="Normal 14 9 7 2" xfId="5214" xr:uid="{04D17117-DC27-483C-BD65-0E90D5E2A2E5}"/>
    <cellStyle name="Normal 14 9 8" xfId="5215" xr:uid="{A8750DE2-0E2D-434A-844B-920430FB1959}"/>
    <cellStyle name="Normal 14 9 9" xfId="5216" xr:uid="{687C57AA-5257-4538-ADA2-11B9DB3092BD}"/>
    <cellStyle name="Normal 14 9_NOI Ok" xfId="5217" xr:uid="{C505A721-AC8E-4C79-B258-B00F50700012}"/>
    <cellStyle name="Normal 14_NOI Ok" xfId="5218" xr:uid="{B8F92317-D466-4C0F-A34E-9DFFF27FCBF3}"/>
    <cellStyle name="Normal 15" xfId="204" xr:uid="{6449BB92-FD7A-430D-A007-13D3C035AA49}"/>
    <cellStyle name="Normal 15 2" xfId="305" xr:uid="{3FDDC38B-84B1-4F2A-8345-0AB38444AE78}"/>
    <cellStyle name="Normal 15 2 10" xfId="5221" xr:uid="{288F589C-E2F1-4B9D-9ACC-E7458429B503}"/>
    <cellStyle name="Normal 15 2 10 2" xfId="5222" xr:uid="{A8CDEBE8-1D4C-490B-B0F5-F6EB4BF24397}"/>
    <cellStyle name="Normal 15 2 11" xfId="5223" xr:uid="{FFB0B043-F3F9-45FF-A35B-A692B2994C5B}"/>
    <cellStyle name="Normal 15 2 12" xfId="5224" xr:uid="{CE7EFEE7-2289-41C5-AD68-FA09DDBB6C7A}"/>
    <cellStyle name="Normal 15 2 13" xfId="5220" xr:uid="{B4E7A478-BAB2-4350-9193-0BCF1946092B}"/>
    <cellStyle name="Normal 15 2 2" xfId="5225" xr:uid="{DA67801A-D9AA-4D6B-945B-F5E164C6B9FD}"/>
    <cellStyle name="Normal 15 2 2 2" xfId="5226" xr:uid="{4849BB18-DC89-4377-AE6B-3E13D06A2197}"/>
    <cellStyle name="Normal 15 2 2 2 2" xfId="5227" xr:uid="{040C68B1-C204-4C42-9B65-9E08C57D2145}"/>
    <cellStyle name="Normal 15 2 2 2 2 2" xfId="5228" xr:uid="{197F1E48-2D9E-4E64-A78B-93360DD3BC31}"/>
    <cellStyle name="Normal 15 2 2 2 3" xfId="5229" xr:uid="{58108633-043D-4D62-B0D0-04C9EB7FA431}"/>
    <cellStyle name="Normal 15 2 2 2 3 2" xfId="5230" xr:uid="{D8338BD0-6D36-46CB-8F6F-058DE3E4FEEA}"/>
    <cellStyle name="Normal 15 2 2 2 4" xfId="5231" xr:uid="{893FD9C3-4D5A-4AC8-8354-620235F62E92}"/>
    <cellStyle name="Normal 15 2 2 2 5" xfId="5232" xr:uid="{EF7F8328-4B46-42AA-8D31-7B5823ADC589}"/>
    <cellStyle name="Normal 15 2 2 2 6" xfId="5233" xr:uid="{F2ED7A86-4391-4D47-A5F5-931F0F691B23}"/>
    <cellStyle name="Normal 15 2 2 3" xfId="5234" xr:uid="{BDDE8892-F0B0-4D7E-918D-BC83035206F5}"/>
    <cellStyle name="Normal 15 2 2 3 2" xfId="5235" xr:uid="{28B6ADEC-7751-4CC2-BE8E-B5D93F6EA666}"/>
    <cellStyle name="Normal 15 2 2 3 2 2" xfId="5236" xr:uid="{5A487E44-E996-4A93-B194-5772602ED24E}"/>
    <cellStyle name="Normal 15 2 2 3 3" xfId="5237" xr:uid="{A7F23827-BD32-4327-B7BD-580F3FEB745F}"/>
    <cellStyle name="Normal 15 2 2 3 3 2" xfId="5238" xr:uid="{1D958377-3EE2-4B25-A183-B5E0FDE75B00}"/>
    <cellStyle name="Normal 15 2 2 3 4" xfId="5239" xr:uid="{D1E57AB1-9FF5-4CEB-8C61-FD9475BD0A7F}"/>
    <cellStyle name="Normal 15 2 2 4" xfId="5240" xr:uid="{7AB20547-2C55-4780-96C4-22279A0C92DE}"/>
    <cellStyle name="Normal 15 2 2 4 2" xfId="5241" xr:uid="{F24498F3-3C0F-48BB-B881-85430E6455BF}"/>
    <cellStyle name="Normal 15 2 2 4 2 2" xfId="5242" xr:uid="{94F75044-3FF0-41DB-A262-AACAD773A9A8}"/>
    <cellStyle name="Normal 15 2 2 4 3" xfId="5243" xr:uid="{791937C2-59F1-4BA5-B40E-48C23E5B9DF7}"/>
    <cellStyle name="Normal 15 2 2 4 3 2" xfId="5244" xr:uid="{62EB0558-E3D6-4CCC-89B4-337E531D36C4}"/>
    <cellStyle name="Normal 15 2 2 4 4" xfId="5245" xr:uid="{3C0A2D20-88E5-48BE-8D53-2638C51886F8}"/>
    <cellStyle name="Normal 15 2 2 5" xfId="5246" xr:uid="{19F2DACD-A8A5-4D9D-913D-0DBB12A3CA54}"/>
    <cellStyle name="Normal 15 2 2 5 2" xfId="5247" xr:uid="{E8E2F022-60D2-48FC-9821-1BB5ED92923A}"/>
    <cellStyle name="Normal 15 2 2 6" xfId="5248" xr:uid="{19BBCBB0-597E-41BC-96E0-B2533DB8C77C}"/>
    <cellStyle name="Normal 15 2 2 6 2" xfId="5249" xr:uid="{65B3701C-1AEC-4080-B15E-B5A47817B6F4}"/>
    <cellStyle name="Normal 15 2 2 7" xfId="5250" xr:uid="{08539868-7141-4D4A-B6EA-3D2BDE8AC480}"/>
    <cellStyle name="Normal 15 2 2 7 2" xfId="5251" xr:uid="{56A14671-BE53-4E86-BD53-6F0F788B443B}"/>
    <cellStyle name="Normal 15 2 2 8" xfId="5252" xr:uid="{6EC9CAB6-67DF-4FB0-B33B-CC5478EF48A8}"/>
    <cellStyle name="Normal 15 2 2 9" xfId="5253" xr:uid="{9247B01A-60B4-4396-8A73-84707A996D7F}"/>
    <cellStyle name="Normal 15 2 2_NOI Ok" xfId="5254" xr:uid="{5B78E445-B3C8-46BC-8E14-1656B4A8EBB7}"/>
    <cellStyle name="Normal 15 2 3" xfId="5255" xr:uid="{59A6E378-5421-406E-9E84-B3D024F88DDF}"/>
    <cellStyle name="Normal 15 2 3 2" xfId="5256" xr:uid="{8298EDB0-9BB3-4ECE-956B-413FD161D793}"/>
    <cellStyle name="Normal 15 2 3 2 2" xfId="5257" xr:uid="{5B2E605A-E040-4D74-B625-033878AEC538}"/>
    <cellStyle name="Normal 15 2 3 2 2 2" xfId="5258" xr:uid="{A7A35328-822E-4807-AE47-533CFAAAE82E}"/>
    <cellStyle name="Normal 15 2 3 2 3" xfId="5259" xr:uid="{5B5970C2-E197-430D-80BF-9A793DF6FEB8}"/>
    <cellStyle name="Normal 15 2 3 2 3 2" xfId="5260" xr:uid="{6B7DF872-94DD-4F47-B776-6180A596CA49}"/>
    <cellStyle name="Normal 15 2 3 2 4" xfId="5261" xr:uid="{BE7B785C-FBE1-4CA2-9033-909BA4792030}"/>
    <cellStyle name="Normal 15 2 3 2 5" xfId="5262" xr:uid="{0CE8B8D5-E418-4FC4-8DE9-81B21390D228}"/>
    <cellStyle name="Normal 15 2 3 2 6" xfId="5263" xr:uid="{99009BD2-AA30-4DF2-8218-21E0DAA229D5}"/>
    <cellStyle name="Normal 15 2 3 3" xfId="5264" xr:uid="{9B69B38C-D121-458B-8430-4CDB6486DD20}"/>
    <cellStyle name="Normal 15 2 3 3 2" xfId="5265" xr:uid="{FE05736F-343B-4BB6-BF8E-4F9EF6795349}"/>
    <cellStyle name="Normal 15 2 3 3 2 2" xfId="5266" xr:uid="{2425F4A6-7939-438A-AD34-27325187D97F}"/>
    <cellStyle name="Normal 15 2 3 3 3" xfId="5267" xr:uid="{3C705765-42AB-4264-999F-975568C43D66}"/>
    <cellStyle name="Normal 15 2 3 3 3 2" xfId="5268" xr:uid="{3B7522CD-1135-4238-A91B-C6EE3E4FE48B}"/>
    <cellStyle name="Normal 15 2 3 3 4" xfId="5269" xr:uid="{FF9C65CD-32E9-4C3B-B823-EF3ED20FB27F}"/>
    <cellStyle name="Normal 15 2 3 4" xfId="5270" xr:uid="{05ED43F8-1284-42E0-863F-4BCFBC87119A}"/>
    <cellStyle name="Normal 15 2 3 4 2" xfId="5271" xr:uid="{980D71ED-F87A-41B5-AF1D-C8F813092035}"/>
    <cellStyle name="Normal 15 2 3 4 2 2" xfId="5272" xr:uid="{683680D5-AD5C-4D6A-83B8-BB21A91D6700}"/>
    <cellStyle name="Normal 15 2 3 4 3" xfId="5273" xr:uid="{DD98A0EF-F093-4B53-8190-CC5B91F5481B}"/>
    <cellStyle name="Normal 15 2 3 4 3 2" xfId="5274" xr:uid="{70CE596F-891A-47D9-80E1-7A23C0A5A3FE}"/>
    <cellStyle name="Normal 15 2 3 4 4" xfId="5275" xr:uid="{CADED1C9-80CF-4E35-82D6-6D8C07DDFA73}"/>
    <cellStyle name="Normal 15 2 3 5" xfId="5276" xr:uid="{655B5E6C-F53A-4C4E-8B6B-423F7AE52D07}"/>
    <cellStyle name="Normal 15 2 3 5 2" xfId="5277" xr:uid="{3AE9DAF4-A077-448E-BAEC-980EFB8DF3C3}"/>
    <cellStyle name="Normal 15 2 3 6" xfId="5278" xr:uid="{7D63A0D7-AEDD-42A3-9700-7F71A46177EE}"/>
    <cellStyle name="Normal 15 2 3 6 2" xfId="5279" xr:uid="{2ED32B71-BF80-4145-BA73-F7E833B0E14A}"/>
    <cellStyle name="Normal 15 2 3 7" xfId="5280" xr:uid="{2706A6B0-742C-4FFD-8A98-4E4240BE5BA9}"/>
    <cellStyle name="Normal 15 2 3 7 2" xfId="5281" xr:uid="{E5F979E6-F4FA-4482-8B9D-2BF4C54CEAB9}"/>
    <cellStyle name="Normal 15 2 3 8" xfId="5282" xr:uid="{DE78A7F4-71A4-4400-A016-38484C45B34C}"/>
    <cellStyle name="Normal 15 2 3 9" xfId="5283" xr:uid="{75594D5A-86AE-432C-93E9-56A95B905D22}"/>
    <cellStyle name="Normal 15 2 3_NOI Ok" xfId="5284" xr:uid="{2BDAF922-B254-4735-A37A-1F628FA5B8A7}"/>
    <cellStyle name="Normal 15 2 4" xfId="5285" xr:uid="{9BA40145-E3F3-49FD-B127-068B598B40EC}"/>
    <cellStyle name="Normal 15 2 4 2" xfId="5286" xr:uid="{D5547E12-46B1-405F-9A03-51C43C478C89}"/>
    <cellStyle name="Normal 15 2 4 2 2" xfId="5287" xr:uid="{72D31CE8-318D-462B-8544-40D0A9552666}"/>
    <cellStyle name="Normal 15 2 4 2 2 2" xfId="5288" xr:uid="{D8EB2B5C-80E1-41C0-825B-E8383DE4495F}"/>
    <cellStyle name="Normal 15 2 4 2 3" xfId="5289" xr:uid="{6F4CA14B-BF74-46FE-A81E-305C63987B07}"/>
    <cellStyle name="Normal 15 2 4 2 3 2" xfId="5290" xr:uid="{C8AAFBB9-A3A9-46E7-99AF-E251432AA134}"/>
    <cellStyle name="Normal 15 2 4 2 4" xfId="5291" xr:uid="{83027E57-8A3D-4246-B3C8-BF080977D780}"/>
    <cellStyle name="Normal 15 2 4 2 5" xfId="5292" xr:uid="{7967550E-056D-46AF-A8A1-61B604013783}"/>
    <cellStyle name="Normal 15 2 4 2 6" xfId="5293" xr:uid="{E250A7B5-60A3-43F3-AA24-27066CC8E598}"/>
    <cellStyle name="Normal 15 2 4 3" xfId="5294" xr:uid="{0672567E-D8C3-4A40-A784-3F65452E8BEE}"/>
    <cellStyle name="Normal 15 2 4 3 2" xfId="5295" xr:uid="{65C06645-9B82-4FF6-AE8F-88A1C9CC42B8}"/>
    <cellStyle name="Normal 15 2 4 3 2 2" xfId="5296" xr:uid="{490C981E-CC12-4851-98CA-EC5FD64CB766}"/>
    <cellStyle name="Normal 15 2 4 3 3" xfId="5297" xr:uid="{CC77DC43-2500-4893-ADF8-71E1FE2CF636}"/>
    <cellStyle name="Normal 15 2 4 3 3 2" xfId="5298" xr:uid="{F832F4DC-E232-4426-966C-E4757C01C7D3}"/>
    <cellStyle name="Normal 15 2 4 3 4" xfId="5299" xr:uid="{4C2F3B10-DF98-4480-B1D7-43D9D7F12F57}"/>
    <cellStyle name="Normal 15 2 4 4" xfId="5300" xr:uid="{B732CB25-31D4-4D88-A600-EB7DBA062642}"/>
    <cellStyle name="Normal 15 2 4 4 2" xfId="5301" xr:uid="{F71DB9DA-9F07-4583-97D6-DC1ECBF43CAB}"/>
    <cellStyle name="Normal 15 2 4 4 2 2" xfId="5302" xr:uid="{4FE72D07-63EE-4829-B340-6B3404A4C8D8}"/>
    <cellStyle name="Normal 15 2 4 4 3" xfId="5303" xr:uid="{4F7DA651-4002-44A6-BE84-AC80C9F4044B}"/>
    <cellStyle name="Normal 15 2 4 4 3 2" xfId="5304" xr:uid="{5AB613E6-6DDE-4253-A48D-434960E4A1DD}"/>
    <cellStyle name="Normal 15 2 4 4 4" xfId="5305" xr:uid="{356C98AC-4E7E-486B-80CA-B14D354A3C64}"/>
    <cellStyle name="Normal 15 2 4 5" xfId="5306" xr:uid="{CA43110D-917B-4DF1-A876-701864222E13}"/>
    <cellStyle name="Normal 15 2 4 5 2" xfId="5307" xr:uid="{428F5466-ECB5-4659-9E61-12DC5ECBE10D}"/>
    <cellStyle name="Normal 15 2 4 6" xfId="5308" xr:uid="{0D127D42-CB42-435D-BDB6-A43824E8AE33}"/>
    <cellStyle name="Normal 15 2 4 6 2" xfId="5309" xr:uid="{AD06E952-D5F5-43B2-BB36-AB8E63C9F518}"/>
    <cellStyle name="Normal 15 2 4 7" xfId="5310" xr:uid="{0C5263AF-4954-47EE-A33E-965C66108113}"/>
    <cellStyle name="Normal 15 2 4 7 2" xfId="5311" xr:uid="{30785154-542A-4698-AA24-44135E14A0EC}"/>
    <cellStyle name="Normal 15 2 4 8" xfId="5312" xr:uid="{8DB586C0-D2C3-4CFD-A442-76FF4F1A060A}"/>
    <cellStyle name="Normal 15 2 4 9" xfId="5313" xr:uid="{E720FF88-0C8A-459B-BF54-DF787F3D1CEA}"/>
    <cellStyle name="Normal 15 2 4_NOI Ok" xfId="5314" xr:uid="{80AAB701-D311-4D92-ADCC-BB8D9A3226BD}"/>
    <cellStyle name="Normal 15 2 5" xfId="5315" xr:uid="{27420130-E0ED-4B7B-91F8-D5569B00325E}"/>
    <cellStyle name="Normal 15 2 5 2" xfId="5316" xr:uid="{FBDAB3AF-E928-42AD-84FE-317F2A11FA44}"/>
    <cellStyle name="Normal 15 2 5 2 2" xfId="5317" xr:uid="{8FB9C806-DE24-40FD-ACD3-C72215BA2F7E}"/>
    <cellStyle name="Normal 15 2 5 3" xfId="5318" xr:uid="{12F503BD-7D25-41F5-A6B3-0AA3D7A05FA8}"/>
    <cellStyle name="Normal 15 2 5 3 2" xfId="5319" xr:uid="{09F33D3B-42AD-4411-943E-E11BE9FBE5D0}"/>
    <cellStyle name="Normal 15 2 5 4" xfId="5320" xr:uid="{4C6ABCE1-BDAE-4D4D-9A2C-5A190E98DDD1}"/>
    <cellStyle name="Normal 15 2 5 5" xfId="5321" xr:uid="{DB4E98C9-A153-4E5D-B207-31FEB96A13B6}"/>
    <cellStyle name="Normal 15 2 5 6" xfId="5322" xr:uid="{B72FB1AF-E836-46CA-B250-043B2BFB076C}"/>
    <cellStyle name="Normal 15 2 6" xfId="5323" xr:uid="{A18A16E1-8491-46D4-98BD-7FB64CBA2450}"/>
    <cellStyle name="Normal 15 2 6 2" xfId="5324" xr:uid="{31199404-1B2C-4687-A5BC-B93B5BEACEBE}"/>
    <cellStyle name="Normal 15 2 6 2 2" xfId="5325" xr:uid="{BAF44030-00E6-4AB5-BB91-B2BA6CB6381E}"/>
    <cellStyle name="Normal 15 2 6 3" xfId="5326" xr:uid="{CFA939DD-49D6-413C-8F2B-77F31B3369BE}"/>
    <cellStyle name="Normal 15 2 6 3 2" xfId="5327" xr:uid="{442E7C03-9907-4F08-80D3-8B33C09DA59E}"/>
    <cellStyle name="Normal 15 2 6 4" xfId="5328" xr:uid="{147AE71B-56A1-4679-A4AE-33E55A987BEA}"/>
    <cellStyle name="Normal 15 2 7" xfId="5329" xr:uid="{422EA0B5-BEEA-4999-82E0-4DF82A565A12}"/>
    <cellStyle name="Normal 15 2 7 2" xfId="5330" xr:uid="{A9FF8439-E0C1-43CF-ADAC-08AC8B5FD68E}"/>
    <cellStyle name="Normal 15 2 7 2 2" xfId="5331" xr:uid="{B69E2E21-EB4F-49FD-9901-F1B8D31DF37A}"/>
    <cellStyle name="Normal 15 2 7 3" xfId="5332" xr:uid="{FB06C0D2-D35C-4912-BAF1-F94F50AA2321}"/>
    <cellStyle name="Normal 15 2 7 3 2" xfId="5333" xr:uid="{FAD8552B-92F4-4AA6-B15E-13758E3A67BB}"/>
    <cellStyle name="Normal 15 2 7 4" xfId="5334" xr:uid="{F5B73BB8-C088-4F0A-8B3D-36D5A9A57264}"/>
    <cellStyle name="Normal 15 2 8" xfId="5335" xr:uid="{B19E1FA5-1225-434A-A24A-9BD4A0B4943F}"/>
    <cellStyle name="Normal 15 2 8 2" xfId="5336" xr:uid="{F5ED48D7-D114-4855-B7AB-B1B087CF8182}"/>
    <cellStyle name="Normal 15 2 9" xfId="5337" xr:uid="{4A3460C2-D131-4868-880C-4972142D9B9B}"/>
    <cellStyle name="Normal 15 2 9 2" xfId="5338" xr:uid="{53CB5140-27A4-4FC4-9DB8-FFD6DE76244B}"/>
    <cellStyle name="Normal 15 2_NOI Ok" xfId="5339" xr:uid="{A98E33AF-09B3-4AA6-AE96-3A70B16C5B51}"/>
    <cellStyle name="Normal 15 3" xfId="5340" xr:uid="{0FBCF792-549F-4B45-AFB2-729DADDED4D6}"/>
    <cellStyle name="Normal 15 3 10" xfId="5341" xr:uid="{6FF8AC7E-C94C-487A-B529-2F45748E682A}"/>
    <cellStyle name="Normal 15 3 10 2" xfId="5342" xr:uid="{A6B442BF-7847-410F-B75C-F450E03959DD}"/>
    <cellStyle name="Normal 15 3 11" xfId="5343" xr:uid="{32F9FCA9-2FBE-4C52-9CE1-6DDA6B218232}"/>
    <cellStyle name="Normal 15 3 12" xfId="5344" xr:uid="{F7ABA74C-4E95-46AD-8095-18B8F19F278F}"/>
    <cellStyle name="Normal 15 3 2" xfId="5345" xr:uid="{153DFB23-CE4D-4527-9E0B-374C5B3F69E5}"/>
    <cellStyle name="Normal 15 3 2 2" xfId="5346" xr:uid="{D9B47819-0FDE-4B67-B7D2-EB7F1F5C3F8F}"/>
    <cellStyle name="Normal 15 3 2 2 2" xfId="5347" xr:uid="{9C3A3000-7113-41B1-ADF4-EA4A3086B141}"/>
    <cellStyle name="Normal 15 3 2 2 2 2" xfId="5348" xr:uid="{BC4F40F0-1651-4714-A2CC-76DF01A3E457}"/>
    <cellStyle name="Normal 15 3 2 2 3" xfId="5349" xr:uid="{C96A50DE-13CA-4C2A-AC47-06A26F01FB27}"/>
    <cellStyle name="Normal 15 3 2 2 3 2" xfId="5350" xr:uid="{06EECF68-9F90-45EA-977F-F5A35F245C06}"/>
    <cellStyle name="Normal 15 3 2 2 4" xfId="5351" xr:uid="{8CABC78F-350A-4660-8DA5-E8B36AE81C55}"/>
    <cellStyle name="Normal 15 3 2 2 5" xfId="5352" xr:uid="{A5FB5358-29F7-4CB0-86A5-925ABF44E1CE}"/>
    <cellStyle name="Normal 15 3 2 2 6" xfId="5353" xr:uid="{0B72D1B1-7F08-4851-9EDE-CD140C0D5CB7}"/>
    <cellStyle name="Normal 15 3 2 3" xfId="5354" xr:uid="{2F029392-15E2-44FA-BCCF-B2D1E9A2F2FC}"/>
    <cellStyle name="Normal 15 3 2 3 2" xfId="5355" xr:uid="{0458B7FD-199B-4DE3-A310-DB151EC1B908}"/>
    <cellStyle name="Normal 15 3 2 3 2 2" xfId="5356" xr:uid="{346EA62E-61A3-4174-8758-960207EE34DD}"/>
    <cellStyle name="Normal 15 3 2 3 3" xfId="5357" xr:uid="{70014E29-4885-4360-9D7C-E115E2F5E8E6}"/>
    <cellStyle name="Normal 15 3 2 3 3 2" xfId="5358" xr:uid="{E72E651A-6630-470D-A8D0-D86DB36F4E1F}"/>
    <cellStyle name="Normal 15 3 2 3 4" xfId="5359" xr:uid="{D7597931-1B3F-42A7-9437-E8F694076210}"/>
    <cellStyle name="Normal 15 3 2 4" xfId="5360" xr:uid="{92976C33-458F-468C-9C38-8685956C0E44}"/>
    <cellStyle name="Normal 15 3 2 4 2" xfId="5361" xr:uid="{9A8F99E9-D228-47FB-95F4-130DC5560247}"/>
    <cellStyle name="Normal 15 3 2 4 2 2" xfId="5362" xr:uid="{CBC918E6-8D23-4170-95D9-5814915FBA36}"/>
    <cellStyle name="Normal 15 3 2 4 3" xfId="5363" xr:uid="{13F63A20-D376-4F80-9DD9-2FBBD4640F8F}"/>
    <cellStyle name="Normal 15 3 2 4 3 2" xfId="5364" xr:uid="{25EB80FD-E5FC-4D7A-8876-18DBE3249BCF}"/>
    <cellStyle name="Normal 15 3 2 4 4" xfId="5365" xr:uid="{7CCA94B5-B4B3-4F47-B30B-A7629AB9A27A}"/>
    <cellStyle name="Normal 15 3 2 5" xfId="5366" xr:uid="{9895A637-DE8E-41B8-BCDD-4A8D2E21BD9D}"/>
    <cellStyle name="Normal 15 3 2 5 2" xfId="5367" xr:uid="{0D666222-1047-4AE5-9B70-C0812E6D62F2}"/>
    <cellStyle name="Normal 15 3 2 6" xfId="5368" xr:uid="{8F92EF63-4360-469B-B62C-D845F0048E2E}"/>
    <cellStyle name="Normal 15 3 2 6 2" xfId="5369" xr:uid="{9D10CEB6-34D5-40CE-9E20-35644FD2CA1F}"/>
    <cellStyle name="Normal 15 3 2 7" xfId="5370" xr:uid="{78CE3787-4611-4BDB-BC8B-EB9A1DF52681}"/>
    <cellStyle name="Normal 15 3 2 7 2" xfId="5371" xr:uid="{A879B892-E12F-45F4-8DEE-FB0F3CAB27F1}"/>
    <cellStyle name="Normal 15 3 2 8" xfId="5372" xr:uid="{8AD8229B-3B29-4259-BAC8-20453905DD3D}"/>
    <cellStyle name="Normal 15 3 2 9" xfId="5373" xr:uid="{82363D59-23D7-4AF0-953B-12D73751B961}"/>
    <cellStyle name="Normal 15 3 2_NOI Ok" xfId="5374" xr:uid="{26CE9CFC-8A3F-4F11-A87F-7DF5C129059D}"/>
    <cellStyle name="Normal 15 3 3" xfId="5375" xr:uid="{CF5A56C4-18BE-4DED-9EC8-4E6E84EB3701}"/>
    <cellStyle name="Normal 15 3 3 2" xfId="5376" xr:uid="{03D7EF94-1E31-464E-8020-D36EA8603AD7}"/>
    <cellStyle name="Normal 15 3 3 2 2" xfId="5377" xr:uid="{14665E13-21F4-4F72-965E-AA7E95E67E8F}"/>
    <cellStyle name="Normal 15 3 3 2 2 2" xfId="5378" xr:uid="{66D120AE-7C83-458A-AC4B-9B92E4190200}"/>
    <cellStyle name="Normal 15 3 3 2 3" xfId="5379" xr:uid="{7B6C7D16-505E-492E-865E-58F6C1439DF6}"/>
    <cellStyle name="Normal 15 3 3 2 3 2" xfId="5380" xr:uid="{261129D6-2884-4D8D-AC0A-EB64267AB65A}"/>
    <cellStyle name="Normal 15 3 3 2 4" xfId="5381" xr:uid="{05CCF693-9D2B-4A24-9422-0FF76DF4A5FA}"/>
    <cellStyle name="Normal 15 3 3 2 5" xfId="5382" xr:uid="{DDA35BF1-8181-4AAB-A454-1921DA9C6CA9}"/>
    <cellStyle name="Normal 15 3 3 2 6" xfId="5383" xr:uid="{1D848F0E-6A56-4DB9-A0E6-CB188E39EFC6}"/>
    <cellStyle name="Normal 15 3 3 3" xfId="5384" xr:uid="{C7963E72-2E61-4B6B-989B-0C270272FD7F}"/>
    <cellStyle name="Normal 15 3 3 3 2" xfId="5385" xr:uid="{C5FF64E2-3CA2-4B21-936C-29A3AF3A6DA1}"/>
    <cellStyle name="Normal 15 3 3 3 2 2" xfId="5386" xr:uid="{578CF516-01A9-4735-9D4C-4835723215E1}"/>
    <cellStyle name="Normal 15 3 3 3 3" xfId="5387" xr:uid="{F11B5F06-F663-4DC9-A382-E08393CF39BD}"/>
    <cellStyle name="Normal 15 3 3 3 3 2" xfId="5388" xr:uid="{E67008FF-9A4D-40BF-9E10-A5663BEB926D}"/>
    <cellStyle name="Normal 15 3 3 3 4" xfId="5389" xr:uid="{813F4691-FCE8-444C-BD71-9296DBDA96EC}"/>
    <cellStyle name="Normal 15 3 3 4" xfId="5390" xr:uid="{795C9707-5E0F-4977-917D-356CD1A3ACE2}"/>
    <cellStyle name="Normal 15 3 3 4 2" xfId="5391" xr:uid="{96E704EF-82B6-4894-B9FC-4DF29BF979E2}"/>
    <cellStyle name="Normal 15 3 3 4 2 2" xfId="5392" xr:uid="{7038AAEB-6870-4D97-9460-9385B29897B5}"/>
    <cellStyle name="Normal 15 3 3 4 3" xfId="5393" xr:uid="{2D0178C3-1121-4A17-AC55-1E2135B1F279}"/>
    <cellStyle name="Normal 15 3 3 4 3 2" xfId="5394" xr:uid="{BBB0383B-2865-4F30-98DD-1F36EC509560}"/>
    <cellStyle name="Normal 15 3 3 4 4" xfId="5395" xr:uid="{3E97AE3F-C3C2-44C2-805E-04FDC25A9926}"/>
    <cellStyle name="Normal 15 3 3 5" xfId="5396" xr:uid="{1D6BA9FC-A4D3-447E-B467-1AA4A7826C4E}"/>
    <cellStyle name="Normal 15 3 3 5 2" xfId="5397" xr:uid="{B5391DDC-0D73-4E9A-BFFB-8BE40596593E}"/>
    <cellStyle name="Normal 15 3 3 6" xfId="5398" xr:uid="{A912074A-9706-49C5-981E-67E67CB2AABA}"/>
    <cellStyle name="Normal 15 3 3 6 2" xfId="5399" xr:uid="{DE03BAED-6A0D-48CA-B6A0-6BED04E31332}"/>
    <cellStyle name="Normal 15 3 3 7" xfId="5400" xr:uid="{E6F5BB00-B739-4C13-8B57-A03A9179D477}"/>
    <cellStyle name="Normal 15 3 3 7 2" xfId="5401" xr:uid="{0ECAF5E4-2F74-4803-ACD8-37704F153AA5}"/>
    <cellStyle name="Normal 15 3 3 8" xfId="5402" xr:uid="{62974866-0596-473B-A0EF-39502D2AD256}"/>
    <cellStyle name="Normal 15 3 3 9" xfId="5403" xr:uid="{668F1179-039F-4F51-A817-770520E142B4}"/>
    <cellStyle name="Normal 15 3 3_NOI Ok" xfId="5404" xr:uid="{6770FC96-5FF1-4DC8-AC06-98BFE531D9CB}"/>
    <cellStyle name="Normal 15 3 4" xfId="5405" xr:uid="{0665391E-3758-4F7F-BD2D-4F09B49B2B93}"/>
    <cellStyle name="Normal 15 3 4 2" xfId="5406" xr:uid="{1D44D706-DF68-477D-9EF1-3B5240104450}"/>
    <cellStyle name="Normal 15 3 4 2 2" xfId="5407" xr:uid="{F1573C9F-8140-4C02-8B50-7FAC8DFCBA53}"/>
    <cellStyle name="Normal 15 3 4 2 2 2" xfId="5408" xr:uid="{B43F1DD2-857D-4A0F-B809-F938C9D1FC4A}"/>
    <cellStyle name="Normal 15 3 4 2 3" xfId="5409" xr:uid="{A279C63E-2737-4662-98E0-C19FBDA06F3F}"/>
    <cellStyle name="Normal 15 3 4 2 3 2" xfId="5410" xr:uid="{D341AFAC-DD7F-4044-B759-0E94C9678BF3}"/>
    <cellStyle name="Normal 15 3 4 2 4" xfId="5411" xr:uid="{47F64DD2-F672-4BEE-8D82-780341288F28}"/>
    <cellStyle name="Normal 15 3 4 2 5" xfId="5412" xr:uid="{ED17CD09-5627-47CE-8807-488404512857}"/>
    <cellStyle name="Normal 15 3 4 2 6" xfId="5413" xr:uid="{141FC750-995E-4C5D-A099-B3B3CE2064C4}"/>
    <cellStyle name="Normal 15 3 4 3" xfId="5414" xr:uid="{F50505B9-1CE2-472C-B468-04771462CDBE}"/>
    <cellStyle name="Normal 15 3 4 3 2" xfId="5415" xr:uid="{1CEEE972-6CBF-4F34-B9B5-5425B80FE542}"/>
    <cellStyle name="Normal 15 3 4 3 2 2" xfId="5416" xr:uid="{154A94EE-D38A-44D7-AD14-7EA7951A24A0}"/>
    <cellStyle name="Normal 15 3 4 3 3" xfId="5417" xr:uid="{387D60E1-C133-4114-B5A3-1AA09687330E}"/>
    <cellStyle name="Normal 15 3 4 3 3 2" xfId="5418" xr:uid="{0889F6AA-89EE-46FA-B7E5-A894D557BA7D}"/>
    <cellStyle name="Normal 15 3 4 3 4" xfId="5419" xr:uid="{B84B770E-E8E3-4455-AA47-492E9988D4E5}"/>
    <cellStyle name="Normal 15 3 4 4" xfId="5420" xr:uid="{74619B42-D120-4651-9DD5-195EF8BDB3A3}"/>
    <cellStyle name="Normal 15 3 4 4 2" xfId="5421" xr:uid="{A7FFD458-710F-4172-884A-0666CFE9836D}"/>
    <cellStyle name="Normal 15 3 4 4 2 2" xfId="5422" xr:uid="{4FE1A696-206E-470E-962C-16B1C64F9157}"/>
    <cellStyle name="Normal 15 3 4 4 3" xfId="5423" xr:uid="{81F165B4-67C2-4FF6-8040-0066C1744C9C}"/>
    <cellStyle name="Normal 15 3 4 4 3 2" xfId="5424" xr:uid="{E9CC746D-AA0E-4942-8616-89159169243C}"/>
    <cellStyle name="Normal 15 3 4 4 4" xfId="5425" xr:uid="{959FD9E8-F38E-485A-807E-587F1FCF92EA}"/>
    <cellStyle name="Normal 15 3 4 5" xfId="5426" xr:uid="{1131BBD5-6698-4D5D-86F6-2E3FCF92A6B5}"/>
    <cellStyle name="Normal 15 3 4 5 2" xfId="5427" xr:uid="{2173FD1A-99A1-4041-A7F5-F908B9C9B9E6}"/>
    <cellStyle name="Normal 15 3 4 6" xfId="5428" xr:uid="{A0D0A12E-3F31-4B73-AB18-4CD827351E07}"/>
    <cellStyle name="Normal 15 3 4 6 2" xfId="5429" xr:uid="{637C80BA-8F0E-4B06-BBC3-20F85923B658}"/>
    <cellStyle name="Normal 15 3 4 7" xfId="5430" xr:uid="{F1E2418C-3BC6-4D31-907F-45E4D4F076DA}"/>
    <cellStyle name="Normal 15 3 4 7 2" xfId="5431" xr:uid="{FC78FD84-9CBE-4F23-87A4-47BB34A61920}"/>
    <cellStyle name="Normal 15 3 4 8" xfId="5432" xr:uid="{3E9342DB-CEA3-4346-BA51-4F6FEE695B78}"/>
    <cellStyle name="Normal 15 3 4 9" xfId="5433" xr:uid="{DCD4AD9C-8744-47DE-9EF2-ECAD7CE95866}"/>
    <cellStyle name="Normal 15 3 4_NOI Ok" xfId="5434" xr:uid="{B132FEAB-41A8-4D17-B24C-A228E785D0C4}"/>
    <cellStyle name="Normal 15 3 5" xfId="5435" xr:uid="{2CB8BDB6-22D5-40F0-B4E7-242144C9207C}"/>
    <cellStyle name="Normal 15 3 5 2" xfId="5436" xr:uid="{7C0CAFA8-49CB-4898-9958-73017FAD5885}"/>
    <cellStyle name="Normal 15 3 5 2 2" xfId="5437" xr:uid="{9E0C5FCC-BB58-4B62-B868-CB582C181DB6}"/>
    <cellStyle name="Normal 15 3 5 3" xfId="5438" xr:uid="{D3949968-21B9-462F-AD6D-96C1B5FDDF7B}"/>
    <cellStyle name="Normal 15 3 5 3 2" xfId="5439" xr:uid="{056B83FE-00A8-4D6A-8066-98DD05621C75}"/>
    <cellStyle name="Normal 15 3 5 4" xfId="5440" xr:uid="{78F7D49F-C0C5-4922-A3BC-3EF53A3EDD39}"/>
    <cellStyle name="Normal 15 3 5 5" xfId="5441" xr:uid="{47A4C5CF-42CE-4469-B6AD-CD753C25696F}"/>
    <cellStyle name="Normal 15 3 5 6" xfId="5442" xr:uid="{FF887E24-AE6A-45A6-B281-D1FC68B9E006}"/>
    <cellStyle name="Normal 15 3 6" xfId="5443" xr:uid="{ECD1ED31-C3C5-4558-B1B8-F3AFCCA86A5F}"/>
    <cellStyle name="Normal 15 3 6 2" xfId="5444" xr:uid="{7684AE45-B0C6-4646-BF6B-C5EBE445A6B6}"/>
    <cellStyle name="Normal 15 3 6 2 2" xfId="5445" xr:uid="{4BCB9BB1-E7C6-45DB-AE98-3B9109E721C0}"/>
    <cellStyle name="Normal 15 3 6 3" xfId="5446" xr:uid="{B2D36AA2-A7FF-4ABE-A3E0-B40A39BFCC98}"/>
    <cellStyle name="Normal 15 3 6 3 2" xfId="5447" xr:uid="{CA54AC0A-A0E0-4F13-A0B2-E75D531291B8}"/>
    <cellStyle name="Normal 15 3 6 4" xfId="5448" xr:uid="{79AAECF3-0673-4830-9EA0-ABF4AEE4CA8C}"/>
    <cellStyle name="Normal 15 3 7" xfId="5449" xr:uid="{F1651508-DC9E-45FE-A48B-E6D1E34FD7CA}"/>
    <cellStyle name="Normal 15 3 7 2" xfId="5450" xr:uid="{C5A22D51-9403-47D7-BAF1-0DB7D9C201F0}"/>
    <cellStyle name="Normal 15 3 7 2 2" xfId="5451" xr:uid="{ADF5CC43-1C2A-410A-ACC0-B063E106BFAF}"/>
    <cellStyle name="Normal 15 3 7 3" xfId="5452" xr:uid="{C2C12911-CF27-4BD0-8A6F-C29EDD91A416}"/>
    <cellStyle name="Normal 15 3 7 3 2" xfId="5453" xr:uid="{2AE382FD-E24E-4583-ADAD-298A000C501C}"/>
    <cellStyle name="Normal 15 3 7 4" xfId="5454" xr:uid="{D8FFEEAF-B037-48CB-A508-945B78F18F0F}"/>
    <cellStyle name="Normal 15 3 8" xfId="5455" xr:uid="{F7431CF5-5C7B-4DA2-A52C-CD3ECC6A8CA5}"/>
    <cellStyle name="Normal 15 3 8 2" xfId="5456" xr:uid="{80EDB52C-56AA-4725-8DCE-F43FFD4D796E}"/>
    <cellStyle name="Normal 15 3 9" xfId="5457" xr:uid="{F0C01651-CAD1-46FA-BFE4-9D4D82A86FEF}"/>
    <cellStyle name="Normal 15 3 9 2" xfId="5458" xr:uid="{C375228E-8C98-4DEB-8671-7CEB7551B572}"/>
    <cellStyle name="Normal 15 3_NOI Ok" xfId="5459" xr:uid="{6BC31113-819A-4F7A-82F9-07CBFA3ED306}"/>
    <cellStyle name="Normal 15 4" xfId="5460" xr:uid="{D6E018EC-C9C0-4204-B8CC-94CCAB464086}"/>
    <cellStyle name="Normal 15 4 10" xfId="5461" xr:uid="{6960968F-BD65-4890-B63A-5D53BF528B9D}"/>
    <cellStyle name="Normal 15 4 10 2" xfId="5462" xr:uid="{857F16A6-546C-4742-B590-822C6B8B4F79}"/>
    <cellStyle name="Normal 15 4 11" xfId="5463" xr:uid="{6087AFB0-70A4-4F08-92B2-4ED7D65E2C4D}"/>
    <cellStyle name="Normal 15 4 12" xfId="5464" xr:uid="{F4ECCD70-1497-4071-8E74-DD4FD0086F64}"/>
    <cellStyle name="Normal 15 4 2" xfId="5465" xr:uid="{3E502E5F-1FD3-40F7-A4C2-7D70279E3EEC}"/>
    <cellStyle name="Normal 15 4 2 2" xfId="5466" xr:uid="{F33949AB-3C82-47C2-A9FF-5EFA566241B9}"/>
    <cellStyle name="Normal 15 4 2 2 2" xfId="5467" xr:uid="{85E878E2-B8CD-4124-948F-B05C0E75B1BC}"/>
    <cellStyle name="Normal 15 4 2 2 2 2" xfId="5468" xr:uid="{CA89E160-2A1A-480B-B6EE-885A83736EFC}"/>
    <cellStyle name="Normal 15 4 2 2 3" xfId="5469" xr:uid="{088C82D9-5472-4D4C-97A0-A3F72FD28C6E}"/>
    <cellStyle name="Normal 15 4 2 2 3 2" xfId="5470" xr:uid="{F05B67FD-2709-4AFC-AEC0-8E5DFB975A79}"/>
    <cellStyle name="Normal 15 4 2 2 4" xfId="5471" xr:uid="{75374FE6-D411-4BD7-85F9-2EDCF3F5D9B0}"/>
    <cellStyle name="Normal 15 4 2 2 5" xfId="5472" xr:uid="{5E43781A-152C-4724-BB43-5F4014E7C429}"/>
    <cellStyle name="Normal 15 4 2 2 6" xfId="5473" xr:uid="{AEC80168-F651-4348-B230-2C05D74B9512}"/>
    <cellStyle name="Normal 15 4 2 3" xfId="5474" xr:uid="{675FD308-6F13-4C9A-8431-C658264916EC}"/>
    <cellStyle name="Normal 15 4 2 3 2" xfId="5475" xr:uid="{C8ECDFB2-71AF-49B3-9FE7-D3E3283A908B}"/>
    <cellStyle name="Normal 15 4 2 3 2 2" xfId="5476" xr:uid="{A6FFF4D0-A23C-47C9-B229-F381BCCF2ABA}"/>
    <cellStyle name="Normal 15 4 2 3 3" xfId="5477" xr:uid="{161AEE2C-EB5B-4520-8CB1-637C4CBB450E}"/>
    <cellStyle name="Normal 15 4 2 3 3 2" xfId="5478" xr:uid="{FFB1C789-257D-4309-B900-BEE733D73C86}"/>
    <cellStyle name="Normal 15 4 2 3 4" xfId="5479" xr:uid="{209E6BF5-1700-4853-96D4-523E524761D9}"/>
    <cellStyle name="Normal 15 4 2 4" xfId="5480" xr:uid="{35162A8A-A4A1-4312-8C73-59F7631401E2}"/>
    <cellStyle name="Normal 15 4 2 4 2" xfId="5481" xr:uid="{C5BEF6DB-1A5E-4079-A8D6-6C72F9288DCA}"/>
    <cellStyle name="Normal 15 4 2 4 2 2" xfId="5482" xr:uid="{DA5ECE13-178C-49B9-B408-DA287527E659}"/>
    <cellStyle name="Normal 15 4 2 4 3" xfId="5483" xr:uid="{86C3ABD3-B8B4-402C-A5A6-AE41A1CC81A8}"/>
    <cellStyle name="Normal 15 4 2 4 3 2" xfId="5484" xr:uid="{937C2B87-54F3-4EBC-AF9C-E797ED5D03F3}"/>
    <cellStyle name="Normal 15 4 2 4 4" xfId="5485" xr:uid="{B3C41C23-C466-4A9B-88E0-0EC901E4CE63}"/>
    <cellStyle name="Normal 15 4 2 5" xfId="5486" xr:uid="{09EE7E93-9A87-44B1-AB19-15B5E34C4D75}"/>
    <cellStyle name="Normal 15 4 2 5 2" xfId="5487" xr:uid="{636F8030-D939-41FF-97F7-0E1880646AE9}"/>
    <cellStyle name="Normal 15 4 2 6" xfId="5488" xr:uid="{91A087FB-9F71-46E8-B2E0-99CDC81863EE}"/>
    <cellStyle name="Normal 15 4 2 6 2" xfId="5489" xr:uid="{DA5287F6-2304-4B9D-8D9B-90C119F15844}"/>
    <cellStyle name="Normal 15 4 2 7" xfId="5490" xr:uid="{55B99318-B0E4-4568-B680-3C546AE47116}"/>
    <cellStyle name="Normal 15 4 2 7 2" xfId="5491" xr:uid="{7D96D88E-62A1-4C4A-8416-E885C146DD69}"/>
    <cellStyle name="Normal 15 4 2 8" xfId="5492" xr:uid="{3514927E-8FD6-44B4-90D3-80AB5A467297}"/>
    <cellStyle name="Normal 15 4 2 9" xfId="5493" xr:uid="{98A9EDCD-390E-4E88-869E-489C181C6A06}"/>
    <cellStyle name="Normal 15 4 2_NOI Ok" xfId="5494" xr:uid="{02BB2F39-4797-4987-87DB-03ED0FCC7FD5}"/>
    <cellStyle name="Normal 15 4 3" xfId="5495" xr:uid="{6C7DE6BD-C8B3-4005-9D9B-3AC449D977B3}"/>
    <cellStyle name="Normal 15 4 3 2" xfId="5496" xr:uid="{5F4BC013-BAA1-44B7-BB19-8E876D855854}"/>
    <cellStyle name="Normal 15 4 3 2 2" xfId="5497" xr:uid="{3BFD70FB-6119-4541-8505-6117441B8628}"/>
    <cellStyle name="Normal 15 4 3 2 2 2" xfId="5498" xr:uid="{871EE826-225A-4586-9D8B-B1A0CCD7538D}"/>
    <cellStyle name="Normal 15 4 3 2 3" xfId="5499" xr:uid="{DD1D2DAB-79EE-41BE-9140-DFCD2BDA72B6}"/>
    <cellStyle name="Normal 15 4 3 2 3 2" xfId="5500" xr:uid="{A5C57ABE-822A-47E3-9CB6-91E1214C6571}"/>
    <cellStyle name="Normal 15 4 3 2 4" xfId="5501" xr:uid="{31A43810-9351-4501-BF26-63EB43E73CDE}"/>
    <cellStyle name="Normal 15 4 3 2 5" xfId="5502" xr:uid="{D230008D-D032-4E8C-9E93-0F82C368C637}"/>
    <cellStyle name="Normal 15 4 3 2 6" xfId="5503" xr:uid="{ADCFBDED-9D46-4691-909B-9A556FD7B977}"/>
    <cellStyle name="Normal 15 4 3 3" xfId="5504" xr:uid="{ECC590F3-0599-40AB-AC96-D302DEB61B51}"/>
    <cellStyle name="Normal 15 4 3 3 2" xfId="5505" xr:uid="{D2FC3E14-8BCA-4AE0-ACD3-A7F7B4E04B96}"/>
    <cellStyle name="Normal 15 4 3 3 2 2" xfId="5506" xr:uid="{8655848B-7DEC-4FC6-A919-EF69165012FA}"/>
    <cellStyle name="Normal 15 4 3 3 3" xfId="5507" xr:uid="{3D25C7F2-AB44-4411-8B4C-CF8BAFEE7DFF}"/>
    <cellStyle name="Normal 15 4 3 3 3 2" xfId="5508" xr:uid="{1A2B2C09-D8AD-416D-8675-DAFBC5496853}"/>
    <cellStyle name="Normal 15 4 3 3 4" xfId="5509" xr:uid="{2B3AFC34-DAE4-4470-8F5C-72D69AC79879}"/>
    <cellStyle name="Normal 15 4 3 4" xfId="5510" xr:uid="{5F25C049-12A9-4342-A2E5-EA9356029100}"/>
    <cellStyle name="Normal 15 4 3 4 2" xfId="5511" xr:uid="{C62E6CB5-9C79-499B-9EA8-448C7CFCE749}"/>
    <cellStyle name="Normal 15 4 3 4 2 2" xfId="5512" xr:uid="{6654C89D-38B3-4E59-AB12-BB3BCA834E3D}"/>
    <cellStyle name="Normal 15 4 3 4 3" xfId="5513" xr:uid="{4A2280E8-5E4C-48C7-990B-265597B9266E}"/>
    <cellStyle name="Normal 15 4 3 4 3 2" xfId="5514" xr:uid="{46AA0C6E-2C63-4D28-920D-DE4B6EDE31CE}"/>
    <cellStyle name="Normal 15 4 3 4 4" xfId="5515" xr:uid="{497BCE94-653A-4480-B24D-FA871EFD1519}"/>
    <cellStyle name="Normal 15 4 3 5" xfId="5516" xr:uid="{0E0050BF-E746-41F6-ABC0-28FC95E9896D}"/>
    <cellStyle name="Normal 15 4 3 5 2" xfId="5517" xr:uid="{0B74A3CC-DE10-4A59-A5FB-01A46CF67599}"/>
    <cellStyle name="Normal 15 4 3 6" xfId="5518" xr:uid="{F9CE6789-5B90-4295-AF4D-8D10A3D7BE0B}"/>
    <cellStyle name="Normal 15 4 3 6 2" xfId="5519" xr:uid="{1B1BBF4A-691F-41D4-8C09-FD8024D71513}"/>
    <cellStyle name="Normal 15 4 3 7" xfId="5520" xr:uid="{2FB18B75-3C95-4558-AC23-37692D1CBC55}"/>
    <cellStyle name="Normal 15 4 3 7 2" xfId="5521" xr:uid="{1BF70C47-F70D-4EE7-A918-730CD2FAFF27}"/>
    <cellStyle name="Normal 15 4 3 8" xfId="5522" xr:uid="{6B1990FD-5027-42C8-B56C-DB3626FCBA2F}"/>
    <cellStyle name="Normal 15 4 3 9" xfId="5523" xr:uid="{9FC99FB6-9EE0-4C39-9D5C-119814F38DE5}"/>
    <cellStyle name="Normal 15 4 3_NOI Ok" xfId="5524" xr:uid="{617BF458-820D-4BA0-9A66-622436E6F754}"/>
    <cellStyle name="Normal 15 4 4" xfId="5525" xr:uid="{D39B128B-C630-4B0B-A8B2-06CA86319D78}"/>
    <cellStyle name="Normal 15 4 4 2" xfId="5526" xr:uid="{6CB8E7B7-AA2F-4748-B309-16AFDE1D9804}"/>
    <cellStyle name="Normal 15 4 4 2 2" xfId="5527" xr:uid="{F90ABE42-F670-45A7-86EE-1C2759FA6F62}"/>
    <cellStyle name="Normal 15 4 4 2 2 2" xfId="5528" xr:uid="{5E17E20B-08B5-4E37-B150-78BC20B7AAAE}"/>
    <cellStyle name="Normal 15 4 4 2 3" xfId="5529" xr:uid="{4DF8CF10-7F97-4B80-9D97-5FE1B9CA7CF1}"/>
    <cellStyle name="Normal 15 4 4 2 3 2" xfId="5530" xr:uid="{F22C4ED4-0E7E-4147-90FE-D4A34054B0E5}"/>
    <cellStyle name="Normal 15 4 4 2 4" xfId="5531" xr:uid="{F6DBA103-7BD4-4A2B-95EC-C9A8E94A5A67}"/>
    <cellStyle name="Normal 15 4 4 2 5" xfId="5532" xr:uid="{00AF4451-8E44-4DEC-8C30-A27DA788CDC3}"/>
    <cellStyle name="Normal 15 4 4 2 6" xfId="5533" xr:uid="{DD161D4C-9751-4DA2-8BB1-70BC81D6059A}"/>
    <cellStyle name="Normal 15 4 4 3" xfId="5534" xr:uid="{C93B5581-9944-48BA-9B75-ABEF561F68A5}"/>
    <cellStyle name="Normal 15 4 4 3 2" xfId="5535" xr:uid="{A1E50CEA-D6F4-4314-A9E6-3EE881A3E3F3}"/>
    <cellStyle name="Normal 15 4 4 3 2 2" xfId="5536" xr:uid="{A9052113-E700-400E-A3F4-EADB79F20174}"/>
    <cellStyle name="Normal 15 4 4 3 3" xfId="5537" xr:uid="{4352F0AF-7DB3-4786-940F-9639098E0820}"/>
    <cellStyle name="Normal 15 4 4 3 3 2" xfId="5538" xr:uid="{C832B5FF-E2DD-40B4-89DE-5E10226B51AB}"/>
    <cellStyle name="Normal 15 4 4 3 4" xfId="5539" xr:uid="{0F328D1C-E85E-4A46-B4EB-FCD5305F6226}"/>
    <cellStyle name="Normal 15 4 4 4" xfId="5540" xr:uid="{469C972E-A74D-4AAA-B0F2-3912DA486800}"/>
    <cellStyle name="Normal 15 4 4 4 2" xfId="5541" xr:uid="{8B4D0BAB-0D23-4BA2-BC19-1742733E3E64}"/>
    <cellStyle name="Normal 15 4 4 4 2 2" xfId="5542" xr:uid="{72071579-E404-4862-8248-E9335B8BFD21}"/>
    <cellStyle name="Normal 15 4 4 4 3" xfId="5543" xr:uid="{16924274-D0F0-40E6-B2FF-B85E9B809008}"/>
    <cellStyle name="Normal 15 4 4 4 3 2" xfId="5544" xr:uid="{EE1EDBF2-E68E-4F4E-A671-938BD9024A29}"/>
    <cellStyle name="Normal 15 4 4 4 4" xfId="5545" xr:uid="{64067F07-55F1-4540-9BAC-C296BA49C356}"/>
    <cellStyle name="Normal 15 4 4 5" xfId="5546" xr:uid="{214E8851-D494-43E0-A652-94C1CDB183AE}"/>
    <cellStyle name="Normal 15 4 4 5 2" xfId="5547" xr:uid="{308153DC-5C25-4040-98EE-50C6ACD91906}"/>
    <cellStyle name="Normal 15 4 4 6" xfId="5548" xr:uid="{20B6FB09-D5D9-4919-812D-52BE9026AF4F}"/>
    <cellStyle name="Normal 15 4 4 6 2" xfId="5549" xr:uid="{65D12B24-AEBE-4790-B8D8-F6FEDDDBC52F}"/>
    <cellStyle name="Normal 15 4 4 7" xfId="5550" xr:uid="{FECFF7BD-F297-4803-9809-43C5784C17C2}"/>
    <cellStyle name="Normal 15 4 4 7 2" xfId="5551" xr:uid="{531A0360-46D1-4F11-8944-CF17E960A81C}"/>
    <cellStyle name="Normal 15 4 4 8" xfId="5552" xr:uid="{DDD95438-F244-437C-8672-F40D71A735A5}"/>
    <cellStyle name="Normal 15 4 4 9" xfId="5553" xr:uid="{CD11CC5D-37A2-4DE7-B8D1-A98C2C64E337}"/>
    <cellStyle name="Normal 15 4 4_NOI Ok" xfId="5554" xr:uid="{B899E6E3-714D-45DA-A9F4-207C7118C82C}"/>
    <cellStyle name="Normal 15 4 5" xfId="5555" xr:uid="{98E3B6EF-69DC-4BB2-8ED2-8553A511BC23}"/>
    <cellStyle name="Normal 15 4 5 2" xfId="5556" xr:uid="{1739F84C-9875-44C3-8234-0188134FCC71}"/>
    <cellStyle name="Normal 15 4 5 2 2" xfId="5557" xr:uid="{BAF91052-B6DB-43C8-9C08-6672373DEB97}"/>
    <cellStyle name="Normal 15 4 5 3" xfId="5558" xr:uid="{01E7A660-5EFC-409B-B1DD-F4F1E8E455E9}"/>
    <cellStyle name="Normal 15 4 5 3 2" xfId="5559" xr:uid="{463F4E64-9901-4A79-B8AF-0E426216082F}"/>
    <cellStyle name="Normal 15 4 5 4" xfId="5560" xr:uid="{EDA17DD4-A2C2-4538-9140-930780C77C3E}"/>
    <cellStyle name="Normal 15 4 5 5" xfId="5561" xr:uid="{5379A4D3-620E-426E-A620-68CD13C6CC53}"/>
    <cellStyle name="Normal 15 4 5 6" xfId="5562" xr:uid="{16BB363F-7A67-4781-B20B-5E0A08D14521}"/>
    <cellStyle name="Normal 15 4 6" xfId="5563" xr:uid="{6DB172B1-1450-4223-9D70-6413BDD7E4BC}"/>
    <cellStyle name="Normal 15 4 6 2" xfId="5564" xr:uid="{990978AD-B5F0-4E90-A522-B0A89ECE1CDE}"/>
    <cellStyle name="Normal 15 4 6 2 2" xfId="5565" xr:uid="{A5521280-27AD-47A3-A274-78C016C12958}"/>
    <cellStyle name="Normal 15 4 6 3" xfId="5566" xr:uid="{3486EEB5-C1A7-412D-A6B2-729D6921BE2F}"/>
    <cellStyle name="Normal 15 4 6 3 2" xfId="5567" xr:uid="{46D16418-0F09-4793-B440-D7467872F476}"/>
    <cellStyle name="Normal 15 4 6 4" xfId="5568" xr:uid="{654298A4-005C-46D3-9CDF-1EF366E3D322}"/>
    <cellStyle name="Normal 15 4 7" xfId="5569" xr:uid="{8EB3EE90-33F5-49A8-839A-54D3F96541C7}"/>
    <cellStyle name="Normal 15 4 7 2" xfId="5570" xr:uid="{6D5DCEB9-40D1-4D59-9F3F-764981BB58EE}"/>
    <cellStyle name="Normal 15 4 7 2 2" xfId="5571" xr:uid="{C1CBFF44-08A2-45F5-9979-57B412FC4DD0}"/>
    <cellStyle name="Normal 15 4 7 3" xfId="5572" xr:uid="{39F49145-F63E-4C27-AC40-158AD209AA19}"/>
    <cellStyle name="Normal 15 4 7 3 2" xfId="5573" xr:uid="{414541A7-F9F8-497E-A272-C95ABB718AC1}"/>
    <cellStyle name="Normal 15 4 7 4" xfId="5574" xr:uid="{B74ABC6B-B509-4090-B199-F9F363516EE3}"/>
    <cellStyle name="Normal 15 4 8" xfId="5575" xr:uid="{8245EA5F-BC04-4B85-AAB4-D5E26084E0CD}"/>
    <cellStyle name="Normal 15 4 8 2" xfId="5576" xr:uid="{A7C53645-F33C-41FE-B23F-ED303A0BDDDE}"/>
    <cellStyle name="Normal 15 4 9" xfId="5577" xr:uid="{773FDF81-1431-4D1A-80AD-164D508C1F7F}"/>
    <cellStyle name="Normal 15 4 9 2" xfId="5578" xr:uid="{4BBC85C3-925E-40DB-965D-5ED35B9BFF3A}"/>
    <cellStyle name="Normal 15 4_NOI Ok" xfId="5579" xr:uid="{F8D827C9-DAAF-4232-A2CB-7D75E629ACAE}"/>
    <cellStyle name="Normal 15 5" xfId="5580" xr:uid="{AEE500B0-370D-46DB-B289-F1DCF3D3311C}"/>
    <cellStyle name="Normal 15 5 10" xfId="5581" xr:uid="{353EC6A2-B271-4826-911C-739882DE96AA}"/>
    <cellStyle name="Normal 15 5 10 2" xfId="5582" xr:uid="{6CA18251-64C5-41C8-8F4F-DC8B994F8A7B}"/>
    <cellStyle name="Normal 15 5 11" xfId="5583" xr:uid="{B56B66F6-B1BB-49EC-8C5A-29EF51665F5F}"/>
    <cellStyle name="Normal 15 5 12" xfId="5584" xr:uid="{E3D72256-37A9-4F01-8832-278292E6E4E7}"/>
    <cellStyle name="Normal 15 5 2" xfId="5585" xr:uid="{1F756C29-CD81-4A7D-91E7-381AC6953BE6}"/>
    <cellStyle name="Normal 15 5 2 2" xfId="5586" xr:uid="{21197534-E50B-46B3-8DF0-BC0DBC1CBD82}"/>
    <cellStyle name="Normal 15 5 2 2 2" xfId="5587" xr:uid="{D3B5A65E-BB02-424E-8E39-69F856F16493}"/>
    <cellStyle name="Normal 15 5 2 2 2 2" xfId="5588" xr:uid="{7FEB50D4-76DD-4FEF-ADBA-AFC1A0EDCF5C}"/>
    <cellStyle name="Normal 15 5 2 2 3" xfId="5589" xr:uid="{5D924B91-C312-4DD4-AF1F-0515854165FF}"/>
    <cellStyle name="Normal 15 5 2 2 3 2" xfId="5590" xr:uid="{B82377FE-AAC7-4CCF-B997-45FAF71DCAFE}"/>
    <cellStyle name="Normal 15 5 2 2 4" xfId="5591" xr:uid="{498B92AC-B159-49B7-AE13-C860DEBA7594}"/>
    <cellStyle name="Normal 15 5 2 2 5" xfId="5592" xr:uid="{07D501A8-4849-4B81-B30A-71910C9841AA}"/>
    <cellStyle name="Normal 15 5 2 2 6" xfId="5593" xr:uid="{77014189-A0AE-4F9C-B894-47E518A048E4}"/>
    <cellStyle name="Normal 15 5 2 3" xfId="5594" xr:uid="{548C80A2-15F0-481A-BCF9-691F8BBB2891}"/>
    <cellStyle name="Normal 15 5 2 3 2" xfId="5595" xr:uid="{63D4378B-33A1-473A-87F6-8B9F2A24E38C}"/>
    <cellStyle name="Normal 15 5 2 3 2 2" xfId="5596" xr:uid="{C6F30556-3EB1-4B94-A9CF-88AD7A33D7CB}"/>
    <cellStyle name="Normal 15 5 2 3 3" xfId="5597" xr:uid="{96E3D803-3D8F-4374-A137-5FE41D51DF66}"/>
    <cellStyle name="Normal 15 5 2 3 3 2" xfId="5598" xr:uid="{0E01541F-7EEA-4D12-AFD6-21F6A4C79BB1}"/>
    <cellStyle name="Normal 15 5 2 3 4" xfId="5599" xr:uid="{5E4CFE1D-5636-4884-BF3F-DC66A27754F3}"/>
    <cellStyle name="Normal 15 5 2 4" xfId="5600" xr:uid="{AF7ACE61-9C6C-4FC4-9B12-6E12C1DD68AA}"/>
    <cellStyle name="Normal 15 5 2 4 2" xfId="5601" xr:uid="{84B5E92D-D1F4-4283-8E9B-696B57CC78FE}"/>
    <cellStyle name="Normal 15 5 2 4 2 2" xfId="5602" xr:uid="{45113B75-1B84-432D-B9BF-4B991D42AA75}"/>
    <cellStyle name="Normal 15 5 2 4 3" xfId="5603" xr:uid="{14A84165-6B9F-4EEF-822C-A765727CB7AB}"/>
    <cellStyle name="Normal 15 5 2 4 3 2" xfId="5604" xr:uid="{2B95F128-2A2A-4A48-981B-0C4AB1B693CD}"/>
    <cellStyle name="Normal 15 5 2 4 4" xfId="5605" xr:uid="{0E98A4BE-6CA0-490A-8487-5DE6650917B0}"/>
    <cellStyle name="Normal 15 5 2 5" xfId="5606" xr:uid="{BC9B479E-EAE8-4497-92EC-7CA4D364B25E}"/>
    <cellStyle name="Normal 15 5 2 5 2" xfId="5607" xr:uid="{73B7B57B-C640-49F0-99AB-3717D08B5182}"/>
    <cellStyle name="Normal 15 5 2 6" xfId="5608" xr:uid="{6CEE8730-A015-468A-9332-8F4C126B8392}"/>
    <cellStyle name="Normal 15 5 2 6 2" xfId="5609" xr:uid="{C9573D4E-3F35-4C31-8E41-CC4F70DADD6B}"/>
    <cellStyle name="Normal 15 5 2 7" xfId="5610" xr:uid="{B3F5B30A-9FE6-4933-81CA-BF9022597A9A}"/>
    <cellStyle name="Normal 15 5 2 7 2" xfId="5611" xr:uid="{DCA48E25-0F2C-41A8-9B8E-D04E22A076F2}"/>
    <cellStyle name="Normal 15 5 2 8" xfId="5612" xr:uid="{1FC72762-FFB0-416A-8645-3960095DBB44}"/>
    <cellStyle name="Normal 15 5 2 9" xfId="5613" xr:uid="{5A04AE69-ECFB-4D1E-8C13-6C6243010FC1}"/>
    <cellStyle name="Normal 15 5 2_NOI Ok" xfId="5614" xr:uid="{779DAB78-C2B6-4381-B752-5F222088C590}"/>
    <cellStyle name="Normal 15 5 3" xfId="5615" xr:uid="{793A5791-7A4B-4C0D-A141-F7E5524E7261}"/>
    <cellStyle name="Normal 15 5 3 2" xfId="5616" xr:uid="{01852FF2-A176-404F-988B-3225A5E65AD2}"/>
    <cellStyle name="Normal 15 5 3 2 2" xfId="5617" xr:uid="{BB111B6D-600D-47CB-B71E-3C6F32CE7A4C}"/>
    <cellStyle name="Normal 15 5 3 2 2 2" xfId="5618" xr:uid="{CFAD6852-DD06-4EAA-AE8A-4941B8F9B885}"/>
    <cellStyle name="Normal 15 5 3 2 3" xfId="5619" xr:uid="{C51F4C7F-9489-4567-A267-C15F0EBDEB93}"/>
    <cellStyle name="Normal 15 5 3 2 3 2" xfId="5620" xr:uid="{098C19E5-72B4-48E1-8781-49BCFEA64CC3}"/>
    <cellStyle name="Normal 15 5 3 2 4" xfId="5621" xr:uid="{3D923C23-532C-4F86-8225-C277C3985A48}"/>
    <cellStyle name="Normal 15 5 3 2 5" xfId="5622" xr:uid="{E374B9F4-2725-424D-91B7-58A6CA4C831C}"/>
    <cellStyle name="Normal 15 5 3 2 6" xfId="5623" xr:uid="{55801CF7-44DA-4C91-853E-71D1C06C613D}"/>
    <cellStyle name="Normal 15 5 3 3" xfId="5624" xr:uid="{6581BA8C-30F7-4E04-9E5C-EAC0CF3BBEE0}"/>
    <cellStyle name="Normal 15 5 3 3 2" xfId="5625" xr:uid="{B69562BE-E1F4-457F-8B39-CA5DCBF6ED57}"/>
    <cellStyle name="Normal 15 5 3 3 2 2" xfId="5626" xr:uid="{8A19CBAE-FA14-49D1-825A-1B0F4899EEA1}"/>
    <cellStyle name="Normal 15 5 3 3 3" xfId="5627" xr:uid="{57FDF77C-AC52-40FF-A821-826548C8C37A}"/>
    <cellStyle name="Normal 15 5 3 3 3 2" xfId="5628" xr:uid="{FF3317C6-32B2-4E0B-8E47-B8B25A17DB0E}"/>
    <cellStyle name="Normal 15 5 3 3 4" xfId="5629" xr:uid="{46032CF9-85AC-48DC-AE9B-2A39373FCB40}"/>
    <cellStyle name="Normal 15 5 3 4" xfId="5630" xr:uid="{C89C5FAB-EC61-4A6A-B1EA-08675A4B05E9}"/>
    <cellStyle name="Normal 15 5 3 4 2" xfId="5631" xr:uid="{446BF86C-0570-4A3B-A772-DAFC026C6704}"/>
    <cellStyle name="Normal 15 5 3 4 2 2" xfId="5632" xr:uid="{23080D6E-4774-4370-865B-15693DC83454}"/>
    <cellStyle name="Normal 15 5 3 4 3" xfId="5633" xr:uid="{6A15054B-965C-4323-9E2B-A9B9C0A9DFCE}"/>
    <cellStyle name="Normal 15 5 3 4 3 2" xfId="5634" xr:uid="{A7451E14-29E7-41ED-A5FB-7BE55D080BE6}"/>
    <cellStyle name="Normal 15 5 3 4 4" xfId="5635" xr:uid="{9E949871-9120-4737-A1A9-569B163C2E26}"/>
    <cellStyle name="Normal 15 5 3 5" xfId="5636" xr:uid="{6E3AE8DB-5938-460F-A8A0-A4AA9F7139C5}"/>
    <cellStyle name="Normal 15 5 3 5 2" xfId="5637" xr:uid="{DD67A40B-261F-4828-BB62-85E3C40C1C4D}"/>
    <cellStyle name="Normal 15 5 3 6" xfId="5638" xr:uid="{BFDFF520-B920-4AE9-B63C-16531C4D41AF}"/>
    <cellStyle name="Normal 15 5 3 6 2" xfId="5639" xr:uid="{7BF201C0-B3B1-49E2-B520-A1CAA6289930}"/>
    <cellStyle name="Normal 15 5 3 7" xfId="5640" xr:uid="{91198AFA-BB05-4C10-A2E5-3C15E7E2B076}"/>
    <cellStyle name="Normal 15 5 3 7 2" xfId="5641" xr:uid="{2F06F558-D538-40A6-A2E5-83AA4E7E4D83}"/>
    <cellStyle name="Normal 15 5 3 8" xfId="5642" xr:uid="{1BC91397-FE91-4DD9-9998-5DEBF086C61C}"/>
    <cellStyle name="Normal 15 5 3 9" xfId="5643" xr:uid="{D4D558CA-C7B5-4426-B2F9-0A9268F55330}"/>
    <cellStyle name="Normal 15 5 3_NOI Ok" xfId="5644" xr:uid="{0CBE8730-195F-44B4-B87F-E79395C60EA1}"/>
    <cellStyle name="Normal 15 5 4" xfId="5645" xr:uid="{D0083DFB-27F7-48F3-B695-A81E95478C23}"/>
    <cellStyle name="Normal 15 5 4 2" xfId="5646" xr:uid="{3C656654-799B-480A-830B-FC4A386A54DA}"/>
    <cellStyle name="Normal 15 5 4 2 2" xfId="5647" xr:uid="{2DF9CF0A-438F-4BB1-8EA8-CCF7637E0A58}"/>
    <cellStyle name="Normal 15 5 4 2 2 2" xfId="5648" xr:uid="{62D99902-2850-4A76-AB15-A913A9D2E0B3}"/>
    <cellStyle name="Normal 15 5 4 2 3" xfId="5649" xr:uid="{AD86EDA8-424C-409C-92FE-87C9C72CA084}"/>
    <cellStyle name="Normal 15 5 4 2 3 2" xfId="5650" xr:uid="{F5DF1762-3D4E-4F7E-9C89-D5707280F85D}"/>
    <cellStyle name="Normal 15 5 4 2 4" xfId="5651" xr:uid="{8D577455-D6B4-4AC9-B2CE-9B8E1C1994B6}"/>
    <cellStyle name="Normal 15 5 4 2 5" xfId="5652" xr:uid="{018A86C5-452C-4B9E-B0B7-FE49180DC511}"/>
    <cellStyle name="Normal 15 5 4 2 6" xfId="5653" xr:uid="{3610B0C8-4C33-4131-85CF-440075C9125A}"/>
    <cellStyle name="Normal 15 5 4 3" xfId="5654" xr:uid="{8FF82383-8767-45F8-B0BF-4300B1101E8C}"/>
    <cellStyle name="Normal 15 5 4 3 2" xfId="5655" xr:uid="{FA0D7E29-8979-4382-A0DE-09FBEE34E847}"/>
    <cellStyle name="Normal 15 5 4 3 2 2" xfId="5656" xr:uid="{E173FC5E-4964-4029-9F61-8C522482298F}"/>
    <cellStyle name="Normal 15 5 4 3 3" xfId="5657" xr:uid="{B79171CB-E817-4097-920A-96C930A2FEA2}"/>
    <cellStyle name="Normal 15 5 4 3 3 2" xfId="5658" xr:uid="{48C30774-1C52-47F0-A6BC-D402FAA39E47}"/>
    <cellStyle name="Normal 15 5 4 3 4" xfId="5659" xr:uid="{03EECEA6-4E76-466C-B914-37839B48479B}"/>
    <cellStyle name="Normal 15 5 4 4" xfId="5660" xr:uid="{2C369DDF-CF5B-47D8-908E-A34968DEFF01}"/>
    <cellStyle name="Normal 15 5 4 4 2" xfId="5661" xr:uid="{80F110D9-49FF-463D-BE0A-7CE64E0CC7B9}"/>
    <cellStyle name="Normal 15 5 4 4 2 2" xfId="5662" xr:uid="{D296A964-C503-4532-808C-256FFCDEB68A}"/>
    <cellStyle name="Normal 15 5 4 4 3" xfId="5663" xr:uid="{0543D2E0-007C-4F01-8362-E92D243CA1ED}"/>
    <cellStyle name="Normal 15 5 4 4 3 2" xfId="5664" xr:uid="{B9007038-1F4C-4FF7-83A5-710052EA4FA4}"/>
    <cellStyle name="Normal 15 5 4 4 4" xfId="5665" xr:uid="{F31EE779-E6A7-4C18-A10D-D905A23240BE}"/>
    <cellStyle name="Normal 15 5 4 5" xfId="5666" xr:uid="{BC48E458-B74B-4018-A8A5-5F7DFAA0F693}"/>
    <cellStyle name="Normal 15 5 4 5 2" xfId="5667" xr:uid="{D3914528-AFFA-4A6F-929E-9D4BCAA2A536}"/>
    <cellStyle name="Normal 15 5 4 6" xfId="5668" xr:uid="{60398C5F-3A3F-4F1F-AD67-7C7D07BD57C7}"/>
    <cellStyle name="Normal 15 5 4 6 2" xfId="5669" xr:uid="{41E04544-6160-4DD8-B9E8-096E797D45CB}"/>
    <cellStyle name="Normal 15 5 4 7" xfId="5670" xr:uid="{A744B634-6FB9-4C70-A1B7-2DAF905953EE}"/>
    <cellStyle name="Normal 15 5 4 7 2" xfId="5671" xr:uid="{A4F16887-6677-48C5-87F1-9979B06786D7}"/>
    <cellStyle name="Normal 15 5 4 8" xfId="5672" xr:uid="{00B5B089-724A-4C3E-A2F3-51955EF21BE3}"/>
    <cellStyle name="Normal 15 5 4 9" xfId="5673" xr:uid="{E3616AF9-785E-4635-B346-4E496833E7C7}"/>
    <cellStyle name="Normal 15 5 4_NOI Ok" xfId="5674" xr:uid="{B0FF9B28-1590-4183-ACB1-CA6C122D84DB}"/>
    <cellStyle name="Normal 15 5 5" xfId="5675" xr:uid="{797A1EFF-690E-4F06-8095-B1A88AC29147}"/>
    <cellStyle name="Normal 15 5 5 2" xfId="5676" xr:uid="{42F25CF9-10EF-4641-81D4-5C4E93E18BF5}"/>
    <cellStyle name="Normal 15 5 5 2 2" xfId="5677" xr:uid="{92A61DD1-BA28-438B-AA52-7B5E5D5E2792}"/>
    <cellStyle name="Normal 15 5 5 3" xfId="5678" xr:uid="{D50AE470-677C-401D-AB3D-B48C9EE0CBEA}"/>
    <cellStyle name="Normal 15 5 5 3 2" xfId="5679" xr:uid="{F5DE9518-2FC8-4A91-B97D-8D13E41E50E4}"/>
    <cellStyle name="Normal 15 5 5 4" xfId="5680" xr:uid="{A8933FFB-B1D0-4A1A-B227-AC53A12C7641}"/>
    <cellStyle name="Normal 15 5 5 5" xfId="5681" xr:uid="{9ADF4216-B8D4-4A1D-AAAC-2C6533282406}"/>
    <cellStyle name="Normal 15 5 5 6" xfId="5682" xr:uid="{16D421DE-C2A8-4B55-96AE-83F32E82D50F}"/>
    <cellStyle name="Normal 15 5 6" xfId="5683" xr:uid="{F6C45B59-3504-45BE-B9DD-A443270EBF3B}"/>
    <cellStyle name="Normal 15 5 6 2" xfId="5684" xr:uid="{AE0D1BE8-3B0B-4B36-850A-70BB2FACA8C5}"/>
    <cellStyle name="Normal 15 5 6 2 2" xfId="5685" xr:uid="{402F9074-2443-4F41-8B50-7885A97C7285}"/>
    <cellStyle name="Normal 15 5 6 3" xfId="5686" xr:uid="{1495229F-01AC-4689-9794-FA4B82356B19}"/>
    <cellStyle name="Normal 15 5 6 3 2" xfId="5687" xr:uid="{7F8EC96A-DABF-4E98-B7FF-11A6C195782C}"/>
    <cellStyle name="Normal 15 5 6 4" xfId="5688" xr:uid="{27104259-71D5-4EFD-BF2C-C98B9A077644}"/>
    <cellStyle name="Normal 15 5 7" xfId="5689" xr:uid="{7F794DBC-46E0-4AFB-AB6F-8C8D13EED471}"/>
    <cellStyle name="Normal 15 5 7 2" xfId="5690" xr:uid="{471A7B5A-F8C2-468E-9C4C-64411647826C}"/>
    <cellStyle name="Normal 15 5 7 2 2" xfId="5691" xr:uid="{E53F23D4-9AC4-422A-BEC0-17366601D7AD}"/>
    <cellStyle name="Normal 15 5 7 3" xfId="5692" xr:uid="{89550F4D-7097-4309-B84A-3C622246B05A}"/>
    <cellStyle name="Normal 15 5 7 3 2" xfId="5693" xr:uid="{985B3F54-8C12-4392-9FC9-B72D03D6B1C3}"/>
    <cellStyle name="Normal 15 5 7 4" xfId="5694" xr:uid="{EA02B04D-7A40-4C28-AE7E-4B0AA37D6106}"/>
    <cellStyle name="Normal 15 5 8" xfId="5695" xr:uid="{F1E0A20E-9595-46F5-ABCD-22FEBA64106F}"/>
    <cellStyle name="Normal 15 5 8 2" xfId="5696" xr:uid="{AD61D370-678F-4FB3-AB00-0FA617691689}"/>
    <cellStyle name="Normal 15 5 9" xfId="5697" xr:uid="{7BC6E326-6490-4586-A668-D212334743BA}"/>
    <cellStyle name="Normal 15 5 9 2" xfId="5698" xr:uid="{A9216EBF-5995-4985-A5D7-76230331AA38}"/>
    <cellStyle name="Normal 15 5_NOI Ok" xfId="5699" xr:uid="{82E5BC2D-CD59-4436-8AF2-8503F12DF54E}"/>
    <cellStyle name="Normal 15 6" xfId="5700" xr:uid="{E8C39E95-E229-425C-926C-0803FDA98EE2}"/>
    <cellStyle name="Normal 15 7" xfId="5701" xr:uid="{4F6D964F-14F5-46AF-AA29-F6BC6215C92B}"/>
    <cellStyle name="Normal 15 8" xfId="5219" xr:uid="{0513DCFD-96BB-4838-9233-762B9AF5611C}"/>
    <cellStyle name="Normal 16" xfId="362" xr:uid="{480CE6EB-2E56-44CF-BBEB-262620F47CFC}"/>
    <cellStyle name="Normal 16 10" xfId="5703" xr:uid="{0CBECD5E-4BA7-41EA-941A-1A8EA501022D}"/>
    <cellStyle name="Normal 16 11" xfId="5702" xr:uid="{44CC988F-A5E0-48C8-B9F2-48E33E12B422}"/>
    <cellStyle name="Normal 16 12" xfId="17371" xr:uid="{B13AAF41-3CF7-4C12-8601-7F248BB45D57}"/>
    <cellStyle name="Normal 16 13" xfId="17546" xr:uid="{5C85570D-F53A-4F2B-8C1E-863266AE1D28}"/>
    <cellStyle name="Normal 16 2" xfId="5704" xr:uid="{3554507B-281A-4628-BE1F-5CEBA937CA9A}"/>
    <cellStyle name="Normal 16 2 10" xfId="5705" xr:uid="{6A1587E0-C5A7-4257-905E-EA22378025E4}"/>
    <cellStyle name="Normal 16 2 10 2" xfId="5706" xr:uid="{1B7CEE67-1556-474F-9657-D58761A51756}"/>
    <cellStyle name="Normal 16 2 11" xfId="5707" xr:uid="{9239534F-77AD-4E8E-91D3-B41358D7DF26}"/>
    <cellStyle name="Normal 16 2 12" xfId="5708" xr:uid="{9876C1AB-4FFC-45CC-A46C-91DADE870E92}"/>
    <cellStyle name="Normal 16 2 2" xfId="5709" xr:uid="{D32771DA-970D-4430-9B4F-3E321A8200FB}"/>
    <cellStyle name="Normal 16 2 2 2" xfId="5710" xr:uid="{BC50B7F6-524F-485A-B945-DB7D3A032E19}"/>
    <cellStyle name="Normal 16 2 2 2 2" xfId="5711" xr:uid="{664A1762-050D-45F6-B2C6-AA1FA9AB379C}"/>
    <cellStyle name="Normal 16 2 2 2 2 2" xfId="5712" xr:uid="{855D048C-E20F-4E89-8BBA-27B42A806A3A}"/>
    <cellStyle name="Normal 16 2 2 2 3" xfId="5713" xr:uid="{7A3B0023-7531-4EC9-B961-B1B4AE9C8A7C}"/>
    <cellStyle name="Normal 16 2 2 2 3 2" xfId="5714" xr:uid="{17DBD0EF-4B1A-4C4E-88AA-220D9DEA9BAA}"/>
    <cellStyle name="Normal 16 2 2 2 4" xfId="5715" xr:uid="{AB8248F1-9ADB-47A4-98B4-6C5651168FCB}"/>
    <cellStyle name="Normal 16 2 2 2 5" xfId="5716" xr:uid="{E65DB219-E079-4961-8ABE-625E9A1EE7D5}"/>
    <cellStyle name="Normal 16 2 2 2 6" xfId="5717" xr:uid="{6FC0EEA7-53CA-4D4E-A78B-7EC6E5261D6F}"/>
    <cellStyle name="Normal 16 2 2 3" xfId="5718" xr:uid="{E2FA8FA3-C716-4313-A2FD-9E096B2FEBFB}"/>
    <cellStyle name="Normal 16 2 2 3 2" xfId="5719" xr:uid="{3D495B53-8B9F-450C-9A92-7A742E613027}"/>
    <cellStyle name="Normal 16 2 2 3 2 2" xfId="5720" xr:uid="{A0BE3A00-0E70-4809-A5FA-330740B76740}"/>
    <cellStyle name="Normal 16 2 2 3 3" xfId="5721" xr:uid="{CCF375D9-11ED-4031-A344-CCB99FF2B48D}"/>
    <cellStyle name="Normal 16 2 2 3 3 2" xfId="5722" xr:uid="{0C44B6D1-04A1-43DA-9B99-47F10F8F33E0}"/>
    <cellStyle name="Normal 16 2 2 3 4" xfId="5723" xr:uid="{EB2F5E1C-A605-4061-BF28-3F008AC1A1E7}"/>
    <cellStyle name="Normal 16 2 2 4" xfId="5724" xr:uid="{0E8D109C-3ADB-43B8-A512-E38255E4D844}"/>
    <cellStyle name="Normal 16 2 2 4 2" xfId="5725" xr:uid="{CAAB9A8D-A9CB-455B-A5F0-B9B5A98EF081}"/>
    <cellStyle name="Normal 16 2 2 4 2 2" xfId="5726" xr:uid="{E93FCB3D-51D5-4B97-BF9A-F589E49C6939}"/>
    <cellStyle name="Normal 16 2 2 4 3" xfId="5727" xr:uid="{B001C3F6-E20C-401F-BC75-B2EB82EC6108}"/>
    <cellStyle name="Normal 16 2 2 4 3 2" xfId="5728" xr:uid="{8DA632E8-4A80-4EF6-B743-4E92A49A8443}"/>
    <cellStyle name="Normal 16 2 2 4 4" xfId="5729" xr:uid="{46A6EE46-D4CA-4BA6-96A7-BD7EFFB7BA03}"/>
    <cellStyle name="Normal 16 2 2 5" xfId="5730" xr:uid="{CE14E0A1-CC94-4C48-8C34-15CDE4F798A7}"/>
    <cellStyle name="Normal 16 2 2 5 2" xfId="5731" xr:uid="{20211208-8AAE-4793-B276-FBD390EDF88C}"/>
    <cellStyle name="Normal 16 2 2 6" xfId="5732" xr:uid="{9840AEE4-02CD-461B-848B-C4F94DC5E3A0}"/>
    <cellStyle name="Normal 16 2 2 6 2" xfId="5733" xr:uid="{2CCA4391-1B0A-45B7-AA49-9C2A58707430}"/>
    <cellStyle name="Normal 16 2 2 7" xfId="5734" xr:uid="{52326CDC-F23F-4736-9B89-FE1E1CEBD91B}"/>
    <cellStyle name="Normal 16 2 2 7 2" xfId="5735" xr:uid="{B0899BA2-E529-4A0D-8550-E5A98AF70FC6}"/>
    <cellStyle name="Normal 16 2 2 8" xfId="5736" xr:uid="{A0592A66-E809-444B-B097-907B122CEDBA}"/>
    <cellStyle name="Normal 16 2 2 9" xfId="5737" xr:uid="{75FD4E6F-CDD2-42BF-B1E1-36F4437FF491}"/>
    <cellStyle name="Normal 16 2 2_NOI Ok" xfId="5738" xr:uid="{EDFD73A3-468A-4B7A-83C4-E43A1D64EDB9}"/>
    <cellStyle name="Normal 16 2 3" xfId="5739" xr:uid="{0D85035A-3DDD-467A-AF9F-B59870FE186F}"/>
    <cellStyle name="Normal 16 2 3 2" xfId="5740" xr:uid="{107B33FF-A393-4DCA-94D4-9A06DAA8A596}"/>
    <cellStyle name="Normal 16 2 3 2 2" xfId="5741" xr:uid="{BF562DB1-F846-4F83-B311-CCE3DA402B32}"/>
    <cellStyle name="Normal 16 2 3 2 2 2" xfId="5742" xr:uid="{C0C2EB81-ECF0-4F7C-9110-18062489A398}"/>
    <cellStyle name="Normal 16 2 3 2 3" xfId="5743" xr:uid="{EAF5B50F-7793-4CA5-A167-FFC2C1CDA622}"/>
    <cellStyle name="Normal 16 2 3 2 3 2" xfId="5744" xr:uid="{CEF15075-B85A-429D-986C-504C55B89952}"/>
    <cellStyle name="Normal 16 2 3 2 4" xfId="5745" xr:uid="{E7B8EE08-40ED-46BF-8B03-1C57CBBEF11A}"/>
    <cellStyle name="Normal 16 2 3 2 5" xfId="5746" xr:uid="{345C9E02-DE99-45A3-9E65-F5DC20F0D5B4}"/>
    <cellStyle name="Normal 16 2 3 2 6" xfId="5747" xr:uid="{8F768962-3956-4662-95F3-2CFDC50C279B}"/>
    <cellStyle name="Normal 16 2 3 3" xfId="5748" xr:uid="{E73BBDCF-F479-419F-AFC6-EF10F9FEFD7A}"/>
    <cellStyle name="Normal 16 2 3 3 2" xfId="5749" xr:uid="{3C788E1B-5EDD-4C7E-9D15-B6E1EF2F3072}"/>
    <cellStyle name="Normal 16 2 3 3 2 2" xfId="5750" xr:uid="{3396220D-667C-4B59-98E3-A2607283B2C5}"/>
    <cellStyle name="Normal 16 2 3 3 3" xfId="5751" xr:uid="{840C8DC6-43CF-4E9D-94E4-2778DB2B0332}"/>
    <cellStyle name="Normal 16 2 3 3 3 2" xfId="5752" xr:uid="{F6D7E093-1B81-4627-B3EE-069293B96B3B}"/>
    <cellStyle name="Normal 16 2 3 3 4" xfId="5753" xr:uid="{DC9E9C39-5748-4F58-A1E0-4470E5FA4E63}"/>
    <cellStyle name="Normal 16 2 3 4" xfId="5754" xr:uid="{DDAFBB32-A252-4415-9381-633417268047}"/>
    <cellStyle name="Normal 16 2 3 4 2" xfId="5755" xr:uid="{892F0C55-8F0D-44D9-B8B2-A47DA03ED142}"/>
    <cellStyle name="Normal 16 2 3 4 2 2" xfId="5756" xr:uid="{F0567037-C7A8-4F5A-B69A-7236E2D16846}"/>
    <cellStyle name="Normal 16 2 3 4 3" xfId="5757" xr:uid="{ADD7F967-C410-4D9C-A9F9-70BF0E3872D6}"/>
    <cellStyle name="Normal 16 2 3 4 3 2" xfId="5758" xr:uid="{D4671F8C-03DC-458D-BF31-442C15359B6A}"/>
    <cellStyle name="Normal 16 2 3 4 4" xfId="5759" xr:uid="{6718AF1D-4603-4B7B-B025-6F41487B44CA}"/>
    <cellStyle name="Normal 16 2 3 5" xfId="5760" xr:uid="{90B8EEF8-B9C2-4E1D-BA60-E0994AB3E182}"/>
    <cellStyle name="Normal 16 2 3 5 2" xfId="5761" xr:uid="{7A52F846-4862-47DB-9C5E-9F0DCBB32769}"/>
    <cellStyle name="Normal 16 2 3 6" xfId="5762" xr:uid="{82453296-CA64-42DC-A8B2-942A924671FF}"/>
    <cellStyle name="Normal 16 2 3 6 2" xfId="5763" xr:uid="{5656D73D-6DC2-43AC-8D10-130C564679AC}"/>
    <cellStyle name="Normal 16 2 3 7" xfId="5764" xr:uid="{3DB603B3-9670-41BB-82FE-947BFD6D2F30}"/>
    <cellStyle name="Normal 16 2 3 7 2" xfId="5765" xr:uid="{550346E1-6AF3-4D8D-90FB-BFBAB22F1671}"/>
    <cellStyle name="Normal 16 2 3 8" xfId="5766" xr:uid="{4083C8D9-D455-4B9E-8834-F075148BE076}"/>
    <cellStyle name="Normal 16 2 3 9" xfId="5767" xr:uid="{4EBD3235-4A6C-4E6F-9A54-4606B9246161}"/>
    <cellStyle name="Normal 16 2 3_NOI Ok" xfId="5768" xr:uid="{E4D96708-B94A-416D-97E2-4D6A3F22FFFD}"/>
    <cellStyle name="Normal 16 2 4" xfId="5769" xr:uid="{2513F5F4-CABC-497A-9AAE-4ABCFA8C81B6}"/>
    <cellStyle name="Normal 16 2 4 2" xfId="5770" xr:uid="{BB8FCF78-2DE1-4F9A-A78B-6251BBB204E4}"/>
    <cellStyle name="Normal 16 2 4 2 2" xfId="5771" xr:uid="{78551160-6AB9-4304-B6E7-63AA46EADEE7}"/>
    <cellStyle name="Normal 16 2 4 2 2 2" xfId="5772" xr:uid="{70199F75-86EC-4271-9312-1FDDA662027B}"/>
    <cellStyle name="Normal 16 2 4 2 3" xfId="5773" xr:uid="{2DE36C40-C878-4721-A710-329F543A60E2}"/>
    <cellStyle name="Normal 16 2 4 2 3 2" xfId="5774" xr:uid="{BC87B8DC-1EC4-4304-A24F-98BD07EACA46}"/>
    <cellStyle name="Normal 16 2 4 2 4" xfId="5775" xr:uid="{A1E292D7-A95B-44A4-A653-997875134092}"/>
    <cellStyle name="Normal 16 2 4 2 5" xfId="5776" xr:uid="{DEF9F834-BD2B-41E8-A74C-F1F8EAEBF34C}"/>
    <cellStyle name="Normal 16 2 4 2 6" xfId="5777" xr:uid="{2B1F4B15-5075-4DDB-A8B6-ADD6C5DEB51C}"/>
    <cellStyle name="Normal 16 2 4 3" xfId="5778" xr:uid="{AF0E9C64-8517-40C3-A5F3-8BF820C3D077}"/>
    <cellStyle name="Normal 16 2 4 3 2" xfId="5779" xr:uid="{4880B13A-E6D6-43EB-9787-793293F8EF52}"/>
    <cellStyle name="Normal 16 2 4 3 2 2" xfId="5780" xr:uid="{19AE9F99-0145-41B2-A1DD-CD8064CC5A9F}"/>
    <cellStyle name="Normal 16 2 4 3 3" xfId="5781" xr:uid="{4B892BF5-1F10-411E-83DD-2B107E506E0A}"/>
    <cellStyle name="Normal 16 2 4 3 3 2" xfId="5782" xr:uid="{603B4982-7568-4322-840B-8FFFF4010A1C}"/>
    <cellStyle name="Normal 16 2 4 3 4" xfId="5783" xr:uid="{9B5F30CE-65BA-4E0A-BCB8-4ABE37D27A51}"/>
    <cellStyle name="Normal 16 2 4 4" xfId="5784" xr:uid="{12C1356E-CB4C-46C2-9D04-E99820E9EC88}"/>
    <cellStyle name="Normal 16 2 4 4 2" xfId="5785" xr:uid="{3B8383C4-4831-4D95-8AF6-64A71D19C309}"/>
    <cellStyle name="Normal 16 2 4 4 2 2" xfId="5786" xr:uid="{63E906A4-8DD0-4914-8FBD-F008761B0A26}"/>
    <cellStyle name="Normal 16 2 4 4 3" xfId="5787" xr:uid="{D46CC605-C361-4710-92DB-F7C6FEBA8C90}"/>
    <cellStyle name="Normal 16 2 4 4 3 2" xfId="5788" xr:uid="{FE82AC28-DB2E-4892-A024-48109757AF0C}"/>
    <cellStyle name="Normal 16 2 4 4 4" xfId="5789" xr:uid="{2EDCC24E-1CD1-40E2-8901-FE1FAC6E499D}"/>
    <cellStyle name="Normal 16 2 4 5" xfId="5790" xr:uid="{0971ABE1-95A1-43D5-ABBD-8F36850B854B}"/>
    <cellStyle name="Normal 16 2 4 5 2" xfId="5791" xr:uid="{8328FAD9-240A-471B-97A3-C5A867A21562}"/>
    <cellStyle name="Normal 16 2 4 6" xfId="5792" xr:uid="{EB3D3798-3865-410B-BA4D-78926371FF84}"/>
    <cellStyle name="Normal 16 2 4 6 2" xfId="5793" xr:uid="{9BEA761F-33DD-491B-89C1-C81E956108B1}"/>
    <cellStyle name="Normal 16 2 4 7" xfId="5794" xr:uid="{C048DF79-1F8A-4AE7-92EB-FC8AB923A485}"/>
    <cellStyle name="Normal 16 2 4 7 2" xfId="5795" xr:uid="{8F3205F0-DC3F-463A-8C83-AA476FD54205}"/>
    <cellStyle name="Normal 16 2 4 8" xfId="5796" xr:uid="{23CB8D26-5061-43F0-9193-BED329628568}"/>
    <cellStyle name="Normal 16 2 4 9" xfId="5797" xr:uid="{D556F920-C903-48F1-A630-B5FC61313239}"/>
    <cellStyle name="Normal 16 2 4_NOI Ok" xfId="5798" xr:uid="{8449DE1F-6311-454D-9D33-5CFD919598C9}"/>
    <cellStyle name="Normal 16 2 5" xfId="5799" xr:uid="{84FC6D2C-5112-47BB-9797-DB173822448E}"/>
    <cellStyle name="Normal 16 2 5 2" xfId="5800" xr:uid="{61F49BFB-D629-445A-8C1A-34E521D0166D}"/>
    <cellStyle name="Normal 16 2 5 2 2" xfId="5801" xr:uid="{B99C8997-118C-4284-8C2F-2E28CB449DE6}"/>
    <cellStyle name="Normal 16 2 5 3" xfId="5802" xr:uid="{2C081477-72DF-4AB9-8D22-9EB8C858CE12}"/>
    <cellStyle name="Normal 16 2 5 3 2" xfId="5803" xr:uid="{984A68B8-B7CC-4156-9FA3-F91ED733A71E}"/>
    <cellStyle name="Normal 16 2 5 4" xfId="5804" xr:uid="{6750A2AA-68A1-4213-BBC4-E55687757435}"/>
    <cellStyle name="Normal 16 2 5 5" xfId="5805" xr:uid="{A273BEFE-F993-4215-B889-FDE9C4E98FB8}"/>
    <cellStyle name="Normal 16 2 5 6" xfId="5806" xr:uid="{1320FEC4-3BEC-470C-8AF9-9664F0E1F901}"/>
    <cellStyle name="Normal 16 2 6" xfId="5807" xr:uid="{B74A71CE-9439-40AB-AB8B-010A51622A2A}"/>
    <cellStyle name="Normal 16 2 6 2" xfId="5808" xr:uid="{12F71E58-2DFD-403A-9D75-32A646EE03FB}"/>
    <cellStyle name="Normal 16 2 6 2 2" xfId="5809" xr:uid="{B0040E31-F5EC-46A8-ACAE-5A945C50D39B}"/>
    <cellStyle name="Normal 16 2 6 3" xfId="5810" xr:uid="{98B60940-99BB-4D2D-B43E-3FFAA21CB251}"/>
    <cellStyle name="Normal 16 2 6 3 2" xfId="5811" xr:uid="{2E39EA4E-F7C4-4B29-A831-5B7143A689D8}"/>
    <cellStyle name="Normal 16 2 6 4" xfId="5812" xr:uid="{0ED41D4F-D044-4BA7-8B57-0E759082C649}"/>
    <cellStyle name="Normal 16 2 7" xfId="5813" xr:uid="{594C6366-CC67-464A-B212-2D1BD534B1A6}"/>
    <cellStyle name="Normal 16 2 7 2" xfId="5814" xr:uid="{F051A7A8-7820-4265-8BA1-03E8D6842AF1}"/>
    <cellStyle name="Normal 16 2 7 2 2" xfId="5815" xr:uid="{B6072D45-69EB-405E-BA36-9A3BD43F7CA5}"/>
    <cellStyle name="Normal 16 2 7 3" xfId="5816" xr:uid="{6355F2D5-0BCF-486A-84FC-D0D06A5EDEBB}"/>
    <cellStyle name="Normal 16 2 7 3 2" xfId="5817" xr:uid="{9D1304F7-AF9F-46A3-AEB1-37EA26866511}"/>
    <cellStyle name="Normal 16 2 7 4" xfId="5818" xr:uid="{B99B269B-5B72-417B-83CC-EA8DD47A468E}"/>
    <cellStyle name="Normal 16 2 8" xfId="5819" xr:uid="{204F6BBB-078F-4A6C-BBC7-6CB5DCEAE0A0}"/>
    <cellStyle name="Normal 16 2 8 2" xfId="5820" xr:uid="{2B3DB82B-AE03-477D-A5E8-4D30D76D2FA0}"/>
    <cellStyle name="Normal 16 2 9" xfId="5821" xr:uid="{A72265BF-F25E-461E-86AE-3027EC87F490}"/>
    <cellStyle name="Normal 16 2 9 2" xfId="5822" xr:uid="{5ED06D6B-1B3A-4C81-B42A-1B4F931F424F}"/>
    <cellStyle name="Normal 16 2_NOI Ok" xfId="5823" xr:uid="{776C320E-F7AF-421A-ACBD-B4D564F12B27}"/>
    <cellStyle name="Normal 16 3" xfId="5824" xr:uid="{CEF0E68D-B5E2-4982-BD3C-19DB88CBAF76}"/>
    <cellStyle name="Normal 16 3 10" xfId="5825" xr:uid="{DE84385F-A0CF-4302-BA70-085C05E4EE17}"/>
    <cellStyle name="Normal 16 3 10 2" xfId="5826" xr:uid="{7DE2B4C6-34BC-4E89-A402-EFCDFA094E60}"/>
    <cellStyle name="Normal 16 3 11" xfId="5827" xr:uid="{A5CC6F61-E309-4611-AA34-A44B3DF7ED8B}"/>
    <cellStyle name="Normal 16 3 12" xfId="5828" xr:uid="{8A67FCDD-072C-48C5-9F22-7B6F923A8E4D}"/>
    <cellStyle name="Normal 16 3 2" xfId="5829" xr:uid="{2D496903-6A07-4766-ABF3-E4E01717A2B8}"/>
    <cellStyle name="Normal 16 3 2 2" xfId="5830" xr:uid="{195596D2-99BA-43DF-A169-A8EBF20A202B}"/>
    <cellStyle name="Normal 16 3 2 2 2" xfId="5831" xr:uid="{81146E9A-F179-4AEB-82F6-3A2C9B41EF00}"/>
    <cellStyle name="Normal 16 3 2 2 2 2" xfId="5832" xr:uid="{303D6E4C-A05A-4846-8F37-109E9331386A}"/>
    <cellStyle name="Normal 16 3 2 2 3" xfId="5833" xr:uid="{E5114A9F-CB37-4184-9FC6-AE7E2CD49BA5}"/>
    <cellStyle name="Normal 16 3 2 2 3 2" xfId="5834" xr:uid="{40BFA87D-9689-41E6-9858-C97343882EB6}"/>
    <cellStyle name="Normal 16 3 2 2 4" xfId="5835" xr:uid="{85AF9CE5-8207-431C-9E28-967DBFC93769}"/>
    <cellStyle name="Normal 16 3 2 2 5" xfId="5836" xr:uid="{F37414E1-2841-4733-8307-9682F234190E}"/>
    <cellStyle name="Normal 16 3 2 2 6" xfId="5837" xr:uid="{B768DF3F-0252-447A-B1E3-F94783FDB6C5}"/>
    <cellStyle name="Normal 16 3 2 3" xfId="5838" xr:uid="{D24D0257-0B1B-44D3-B25E-0D8C9BC3F1FD}"/>
    <cellStyle name="Normal 16 3 2 3 2" xfId="5839" xr:uid="{6E1745A6-BC94-4E91-A1F4-35DFF69FA472}"/>
    <cellStyle name="Normal 16 3 2 3 2 2" xfId="5840" xr:uid="{FFB1FE09-84B1-4509-9F9F-5A0052C810CE}"/>
    <cellStyle name="Normal 16 3 2 3 3" xfId="5841" xr:uid="{956329D3-51E0-4242-9262-FC78E43B8F15}"/>
    <cellStyle name="Normal 16 3 2 3 3 2" xfId="5842" xr:uid="{5AD2496F-1A1B-4802-BF08-A0A271CF26EF}"/>
    <cellStyle name="Normal 16 3 2 3 4" xfId="5843" xr:uid="{CD559C68-460F-428A-B3E4-E0CEA93E646D}"/>
    <cellStyle name="Normal 16 3 2 4" xfId="5844" xr:uid="{B82653C8-2DC4-4EDF-ABE3-E25C9CBFAFCD}"/>
    <cellStyle name="Normal 16 3 2 4 2" xfId="5845" xr:uid="{43DBB1C1-FE27-4A2C-8810-FE80EB711AD9}"/>
    <cellStyle name="Normal 16 3 2 4 2 2" xfId="5846" xr:uid="{414718C4-1781-4705-882C-60809C302B88}"/>
    <cellStyle name="Normal 16 3 2 4 3" xfId="5847" xr:uid="{8F24E920-0838-4F29-9B90-A09E260F83CE}"/>
    <cellStyle name="Normal 16 3 2 4 3 2" xfId="5848" xr:uid="{DBE980B2-AE77-48CC-8751-EA1AC3130378}"/>
    <cellStyle name="Normal 16 3 2 4 4" xfId="5849" xr:uid="{9BEE05C2-BDCB-4452-BD86-33CFE543D2C0}"/>
    <cellStyle name="Normal 16 3 2 5" xfId="5850" xr:uid="{069D5095-9CFB-4240-803F-E512B36F4515}"/>
    <cellStyle name="Normal 16 3 2 5 2" xfId="5851" xr:uid="{682CD032-7D49-42F7-BC07-86D70CE9D060}"/>
    <cellStyle name="Normal 16 3 2 6" xfId="5852" xr:uid="{C6D1D4E8-0B32-474F-B83E-597B1D4832FB}"/>
    <cellStyle name="Normal 16 3 2 6 2" xfId="5853" xr:uid="{B0E1C8E6-ED96-4181-9C92-413531E7D5D5}"/>
    <cellStyle name="Normal 16 3 2 7" xfId="5854" xr:uid="{7EF5D518-A8C4-449D-8160-EA0F6039DE3E}"/>
    <cellStyle name="Normal 16 3 2 7 2" xfId="5855" xr:uid="{6940AA93-CB14-462F-B87F-8046A6296755}"/>
    <cellStyle name="Normal 16 3 2 8" xfId="5856" xr:uid="{E98EA349-82AD-4002-9156-E7B077DEEE10}"/>
    <cellStyle name="Normal 16 3 2 9" xfId="5857" xr:uid="{76CF3EAF-20B4-4095-8005-69E09DAF4E98}"/>
    <cellStyle name="Normal 16 3 2_NOI Ok" xfId="5858" xr:uid="{C95E3858-1469-46C0-9D28-7E811323E26C}"/>
    <cellStyle name="Normal 16 3 3" xfId="5859" xr:uid="{3B245C7C-6696-4082-81FB-380B75FD1070}"/>
    <cellStyle name="Normal 16 3 3 2" xfId="5860" xr:uid="{FB551B80-6E25-45C8-B4DB-117A71AADEFF}"/>
    <cellStyle name="Normal 16 3 3 2 2" xfId="5861" xr:uid="{86918C73-1144-418E-950E-87E63D7A6643}"/>
    <cellStyle name="Normal 16 3 3 2 2 2" xfId="5862" xr:uid="{ABC24AA2-F81A-422F-8F1A-DEC8315AC99B}"/>
    <cellStyle name="Normal 16 3 3 2 3" xfId="5863" xr:uid="{22D7F13C-B90E-4846-B77F-355125023E74}"/>
    <cellStyle name="Normal 16 3 3 2 3 2" xfId="5864" xr:uid="{AC74FAAD-BD87-491B-95D6-0CBFDE8E6447}"/>
    <cellStyle name="Normal 16 3 3 2 4" xfId="5865" xr:uid="{2432CFB7-C6B7-4D71-8BE3-11F9C0C2FF89}"/>
    <cellStyle name="Normal 16 3 3 2 5" xfId="5866" xr:uid="{E7A89A5E-6DFF-4D09-8266-692E4F131F1F}"/>
    <cellStyle name="Normal 16 3 3 2 6" xfId="5867" xr:uid="{C1908ACA-475C-44D2-BBF4-6BF7115097B7}"/>
    <cellStyle name="Normal 16 3 3 3" xfId="5868" xr:uid="{13DC8907-F8B8-4D56-A7E0-AE44BE885D3D}"/>
    <cellStyle name="Normal 16 3 3 3 2" xfId="5869" xr:uid="{45C011FF-E860-4836-B8F7-8B1815A16879}"/>
    <cellStyle name="Normal 16 3 3 3 2 2" xfId="5870" xr:uid="{23EA55AF-C557-4119-90F9-33E65F85E11C}"/>
    <cellStyle name="Normal 16 3 3 3 3" xfId="5871" xr:uid="{56F5CFD5-2608-42E3-98B1-A1D099AE8C43}"/>
    <cellStyle name="Normal 16 3 3 3 3 2" xfId="5872" xr:uid="{1B8FDCB1-A7F6-4061-94CB-3B12093FD49F}"/>
    <cellStyle name="Normal 16 3 3 3 4" xfId="5873" xr:uid="{45D48E61-4CB6-4405-BF67-7549AD2AFCFC}"/>
    <cellStyle name="Normal 16 3 3 4" xfId="5874" xr:uid="{BF8AEABB-574B-4B42-BCAE-6076E4CCFE38}"/>
    <cellStyle name="Normal 16 3 3 4 2" xfId="5875" xr:uid="{5AECB97D-A87F-4480-A285-CC1A39655DCC}"/>
    <cellStyle name="Normal 16 3 3 4 2 2" xfId="5876" xr:uid="{1D3F9676-67CD-44A7-BBDF-E73E6D46A06B}"/>
    <cellStyle name="Normal 16 3 3 4 3" xfId="5877" xr:uid="{1FF69999-62AA-4919-94F8-657D60081309}"/>
    <cellStyle name="Normal 16 3 3 4 3 2" xfId="5878" xr:uid="{9FDD7162-13F2-4846-A267-91144541967C}"/>
    <cellStyle name="Normal 16 3 3 4 4" xfId="5879" xr:uid="{5DB34EDD-5229-41F2-BFDE-34D9F5EBA798}"/>
    <cellStyle name="Normal 16 3 3 5" xfId="5880" xr:uid="{8AE7463A-7238-4C4B-90CB-AC59E7CAE6FC}"/>
    <cellStyle name="Normal 16 3 3 5 2" xfId="5881" xr:uid="{DAC66E88-17E8-4DB2-A076-9A1E8716B2B3}"/>
    <cellStyle name="Normal 16 3 3 6" xfId="5882" xr:uid="{F0B58341-2D89-4F4E-BECE-6535082D2DFC}"/>
    <cellStyle name="Normal 16 3 3 6 2" xfId="5883" xr:uid="{2B2A28DE-4DAB-4929-B53E-BA2D26041629}"/>
    <cellStyle name="Normal 16 3 3 7" xfId="5884" xr:uid="{399B0B0F-FA80-47F2-AE0B-AE3D8DCADFD8}"/>
    <cellStyle name="Normal 16 3 3 7 2" xfId="5885" xr:uid="{D5992C9C-943B-4A0F-AF18-8AF3E0695540}"/>
    <cellStyle name="Normal 16 3 3 8" xfId="5886" xr:uid="{43B06CC8-E865-4113-81DA-7E5A34C55625}"/>
    <cellStyle name="Normal 16 3 3 9" xfId="5887" xr:uid="{A816BEEE-FB17-4CCF-B064-1C7D08AA7099}"/>
    <cellStyle name="Normal 16 3 3_NOI Ok" xfId="5888" xr:uid="{E3BEF616-FFF0-46FB-9282-E8DE809AB7B1}"/>
    <cellStyle name="Normal 16 3 4" xfId="5889" xr:uid="{7D1B1C48-0D33-4438-BAD2-F836F52ECD7A}"/>
    <cellStyle name="Normal 16 3 4 2" xfId="5890" xr:uid="{3A76C616-E0F0-4211-9F42-C3D328949E4A}"/>
    <cellStyle name="Normal 16 3 4 2 2" xfId="5891" xr:uid="{D7BC46EA-0186-4199-85FD-4978F1DA3A07}"/>
    <cellStyle name="Normal 16 3 4 2 2 2" xfId="5892" xr:uid="{A15F1AD9-E1CB-4E34-BEAE-A3F1616C293F}"/>
    <cellStyle name="Normal 16 3 4 2 3" xfId="5893" xr:uid="{E27025E6-EB55-454A-A13E-522156942E79}"/>
    <cellStyle name="Normal 16 3 4 2 3 2" xfId="5894" xr:uid="{6833A0B8-3F83-47C1-B302-C6A1C710BB9C}"/>
    <cellStyle name="Normal 16 3 4 2 4" xfId="5895" xr:uid="{821CB095-38C4-4B38-9990-9FA9E7299E40}"/>
    <cellStyle name="Normal 16 3 4 2 5" xfId="5896" xr:uid="{DE028246-BE7F-4B3B-9B73-6A3FA75B3705}"/>
    <cellStyle name="Normal 16 3 4 2 6" xfId="5897" xr:uid="{E0A01971-0952-41ED-8E74-C47614902C89}"/>
    <cellStyle name="Normal 16 3 4 3" xfId="5898" xr:uid="{B985C323-69D5-4B9A-ABC5-55AD92288F14}"/>
    <cellStyle name="Normal 16 3 4 3 2" xfId="5899" xr:uid="{1DFFFB91-AB4D-44BB-873E-29CD3D614371}"/>
    <cellStyle name="Normal 16 3 4 3 2 2" xfId="5900" xr:uid="{1EEC89D0-130D-4D31-9239-48A2DE8D206E}"/>
    <cellStyle name="Normal 16 3 4 3 3" xfId="5901" xr:uid="{FAD04102-2F32-48B7-8F5D-EE75DF1BEFAD}"/>
    <cellStyle name="Normal 16 3 4 3 3 2" xfId="5902" xr:uid="{2E707EF1-BF51-4315-B62D-D12A1CC7D89A}"/>
    <cellStyle name="Normal 16 3 4 3 4" xfId="5903" xr:uid="{F2A0FA7F-A2D5-45CE-B588-44F7AF2A4EB3}"/>
    <cellStyle name="Normal 16 3 4 4" xfId="5904" xr:uid="{57ECEF0F-2A22-4E2F-88F2-F0147F5F5853}"/>
    <cellStyle name="Normal 16 3 4 4 2" xfId="5905" xr:uid="{849E16EE-A4DC-43C6-9FB8-A80F54BC52B7}"/>
    <cellStyle name="Normal 16 3 4 4 2 2" xfId="5906" xr:uid="{01CCB7F6-012F-4BDB-9AF4-EF5E299E1CCE}"/>
    <cellStyle name="Normal 16 3 4 4 3" xfId="5907" xr:uid="{17DFEC09-FDD8-4EA0-BEEE-0E5B8C0BF6A2}"/>
    <cellStyle name="Normal 16 3 4 4 3 2" xfId="5908" xr:uid="{19612AB1-E8B5-4669-B20A-D10DF1585B00}"/>
    <cellStyle name="Normal 16 3 4 4 4" xfId="5909" xr:uid="{E362A63A-F081-4046-945E-64CC79FFF0FE}"/>
    <cellStyle name="Normal 16 3 4 5" xfId="5910" xr:uid="{22ED3B25-B775-436A-A89A-6204A9206B69}"/>
    <cellStyle name="Normal 16 3 4 5 2" xfId="5911" xr:uid="{A2C31A52-1898-409C-B304-98620981998E}"/>
    <cellStyle name="Normal 16 3 4 6" xfId="5912" xr:uid="{D355A44E-61F8-4B27-A9D3-8FD19B582ACF}"/>
    <cellStyle name="Normal 16 3 4 6 2" xfId="5913" xr:uid="{392519BF-9BB7-4F93-B393-8B5DA7D02A05}"/>
    <cellStyle name="Normal 16 3 4 7" xfId="5914" xr:uid="{8AF3FD87-3014-4C84-ACFE-0B1D20641716}"/>
    <cellStyle name="Normal 16 3 4 7 2" xfId="5915" xr:uid="{5BDD4D1C-AD16-4DB7-A540-E55C2F65248D}"/>
    <cellStyle name="Normal 16 3 4 8" xfId="5916" xr:uid="{A3B9E8D6-38BE-41FE-9E6E-1B52243648A8}"/>
    <cellStyle name="Normal 16 3 4 9" xfId="5917" xr:uid="{A57A58A6-1D4E-44DB-BC57-4281962A1639}"/>
    <cellStyle name="Normal 16 3 4_NOI Ok" xfId="5918" xr:uid="{10310F39-FED4-497A-AC47-81D5D87AC9E9}"/>
    <cellStyle name="Normal 16 3 5" xfId="5919" xr:uid="{D8B8B073-7BBE-418C-AD52-7107561BC056}"/>
    <cellStyle name="Normal 16 3 5 2" xfId="5920" xr:uid="{62A58323-8047-431C-B4EE-A9F3B1231982}"/>
    <cellStyle name="Normal 16 3 5 2 2" xfId="5921" xr:uid="{B53249F0-6092-4A68-95DD-2E409FE2EE67}"/>
    <cellStyle name="Normal 16 3 5 3" xfId="5922" xr:uid="{0C0558E4-E371-4D93-9810-EFBE2DDDC1C6}"/>
    <cellStyle name="Normal 16 3 5 3 2" xfId="5923" xr:uid="{374094D2-5C00-40AF-B9E0-687D62FA4C82}"/>
    <cellStyle name="Normal 16 3 5 4" xfId="5924" xr:uid="{BE4CA9BE-8809-4285-ADD2-005F1860409D}"/>
    <cellStyle name="Normal 16 3 5 5" xfId="5925" xr:uid="{8670023D-176B-4455-B3EA-0389C2827F0D}"/>
    <cellStyle name="Normal 16 3 5 6" xfId="5926" xr:uid="{F7ABE707-A835-4507-966B-BDE093A5D4EB}"/>
    <cellStyle name="Normal 16 3 6" xfId="5927" xr:uid="{631CDE2F-6AA7-40DB-BB2C-4413B25732BB}"/>
    <cellStyle name="Normal 16 3 6 2" xfId="5928" xr:uid="{02A6A1F4-D532-4675-9284-0D1C99BD2F8E}"/>
    <cellStyle name="Normal 16 3 6 2 2" xfId="5929" xr:uid="{11D9D932-653D-4A2F-8866-3A63E55CA77F}"/>
    <cellStyle name="Normal 16 3 6 3" xfId="5930" xr:uid="{C766FB73-63DA-43A9-B44C-1AF48B7450DB}"/>
    <cellStyle name="Normal 16 3 6 3 2" xfId="5931" xr:uid="{473CEA04-1741-4303-99AA-F3C868C0203E}"/>
    <cellStyle name="Normal 16 3 6 4" xfId="5932" xr:uid="{7C7A9823-9BD0-4D42-935C-32E9EAC79D29}"/>
    <cellStyle name="Normal 16 3 7" xfId="5933" xr:uid="{6934FFF2-1E6F-42CD-B842-43EFFDB496B4}"/>
    <cellStyle name="Normal 16 3 7 2" xfId="5934" xr:uid="{DC92B634-9BC6-4FE1-8B7E-571CA9F682B0}"/>
    <cellStyle name="Normal 16 3 7 2 2" xfId="5935" xr:uid="{80B35074-4CE6-403D-A278-9E0B2770CFC3}"/>
    <cellStyle name="Normal 16 3 7 3" xfId="5936" xr:uid="{C504EE0E-1BFE-4935-AD3A-34AA8EFC1FAB}"/>
    <cellStyle name="Normal 16 3 7 3 2" xfId="5937" xr:uid="{E24EB698-28C9-492E-BB31-C20D474B3E85}"/>
    <cellStyle name="Normal 16 3 7 4" xfId="5938" xr:uid="{7D7DDE9D-FF16-4EA0-8489-7B8B048A1BAD}"/>
    <cellStyle name="Normal 16 3 8" xfId="5939" xr:uid="{B826B9E1-5D3D-4215-A25C-373D102E1885}"/>
    <cellStyle name="Normal 16 3 8 2" xfId="5940" xr:uid="{5AD44208-AB49-4F20-8F89-C62EB012914B}"/>
    <cellStyle name="Normal 16 3 9" xfId="5941" xr:uid="{E84799F5-AC14-49BA-ABA1-D9A8797CA75A}"/>
    <cellStyle name="Normal 16 3 9 2" xfId="5942" xr:uid="{73149645-60B3-4A2D-9CB0-7C83686D56D9}"/>
    <cellStyle name="Normal 16 3_NOI Ok" xfId="5943" xr:uid="{D3202A79-3125-4813-81D4-CBB14040997F}"/>
    <cellStyle name="Normal 16 4" xfId="5944" xr:uid="{C0898679-EDC4-454B-A23B-1A63B3B02CBF}"/>
    <cellStyle name="Normal 16 4 10" xfId="5945" xr:uid="{0522358C-18A1-4807-865E-CE00BF319AFD}"/>
    <cellStyle name="Normal 16 4 10 2" xfId="5946" xr:uid="{C9FC9D73-9961-473A-843B-B6F45283253C}"/>
    <cellStyle name="Normal 16 4 11" xfId="5947" xr:uid="{3A0A6920-1A29-4CB1-8925-B73205558698}"/>
    <cellStyle name="Normal 16 4 12" xfId="5948" xr:uid="{3C7CCCF0-A602-4DCE-9D75-1597D61B8CDF}"/>
    <cellStyle name="Normal 16 4 2" xfId="5949" xr:uid="{D1F224C3-3FC0-40FE-AE52-59F5C12A7440}"/>
    <cellStyle name="Normal 16 4 2 2" xfId="5950" xr:uid="{9DA6D314-6850-4251-A7AD-EAD9EDE01EE3}"/>
    <cellStyle name="Normal 16 4 2 2 2" xfId="5951" xr:uid="{ACB01E25-7D9E-41F5-808D-06628E1A9D6F}"/>
    <cellStyle name="Normal 16 4 2 2 2 2" xfId="5952" xr:uid="{DCFF9001-5D2D-4B42-AD42-791ED2FBDF5B}"/>
    <cellStyle name="Normal 16 4 2 2 3" xfId="5953" xr:uid="{75CF43B5-893D-4214-AEDE-3A6F45FCE185}"/>
    <cellStyle name="Normal 16 4 2 2 3 2" xfId="5954" xr:uid="{76A4FF68-6E6F-4130-8D26-E5CD856B5FAD}"/>
    <cellStyle name="Normal 16 4 2 2 4" xfId="5955" xr:uid="{EBD36AC1-73C5-4873-AD00-C3E0E18CDE96}"/>
    <cellStyle name="Normal 16 4 2 2 5" xfId="5956" xr:uid="{7CA290DE-8981-43A0-A482-200B2B92FFDF}"/>
    <cellStyle name="Normal 16 4 2 2 6" xfId="5957" xr:uid="{E243B147-9BC4-47C2-AE37-B492F9065C61}"/>
    <cellStyle name="Normal 16 4 2 3" xfId="5958" xr:uid="{147B05F4-B4D9-48D8-8EF6-472997A440A1}"/>
    <cellStyle name="Normal 16 4 2 3 2" xfId="5959" xr:uid="{1B29EE42-3938-49CD-A1ED-3F3B5B437E8A}"/>
    <cellStyle name="Normal 16 4 2 3 2 2" xfId="5960" xr:uid="{CB4ABACB-1F48-4417-8234-5F75C895EEA6}"/>
    <cellStyle name="Normal 16 4 2 3 3" xfId="5961" xr:uid="{04775AE6-25DC-4332-8E9E-222E146FCE93}"/>
    <cellStyle name="Normal 16 4 2 3 3 2" xfId="5962" xr:uid="{DB2DF21A-4440-4DC1-BC10-A4A75E591632}"/>
    <cellStyle name="Normal 16 4 2 3 4" xfId="5963" xr:uid="{8855EC66-FDA2-4E63-847F-132C5FD2938F}"/>
    <cellStyle name="Normal 16 4 2 4" xfId="5964" xr:uid="{3042986B-989A-4186-94F2-38528BC8BC02}"/>
    <cellStyle name="Normal 16 4 2 4 2" xfId="5965" xr:uid="{2819AF15-B658-4130-B3AC-705608E8C5C4}"/>
    <cellStyle name="Normal 16 4 2 4 2 2" xfId="5966" xr:uid="{2FB0973B-B319-4CCF-93E7-7211026FDC4F}"/>
    <cellStyle name="Normal 16 4 2 4 3" xfId="5967" xr:uid="{8331326E-4A17-4CF1-B8C3-43D3FBA19168}"/>
    <cellStyle name="Normal 16 4 2 4 3 2" xfId="5968" xr:uid="{438770AA-EAED-4299-B802-05F77C83B9E2}"/>
    <cellStyle name="Normal 16 4 2 4 4" xfId="5969" xr:uid="{952797BE-4370-417B-8C84-D701F5C79F1B}"/>
    <cellStyle name="Normal 16 4 2 5" xfId="5970" xr:uid="{8BC10F15-2A57-4B00-A3E0-C866F798F311}"/>
    <cellStyle name="Normal 16 4 2 5 2" xfId="5971" xr:uid="{86835CB9-11D7-4B89-8EC1-DDEA180F8DA8}"/>
    <cellStyle name="Normal 16 4 2 6" xfId="5972" xr:uid="{268231FA-A137-49A4-9CDF-B5F3C88236C1}"/>
    <cellStyle name="Normal 16 4 2 6 2" xfId="5973" xr:uid="{7DDF8790-A749-4687-ADA6-FFFA7368157E}"/>
    <cellStyle name="Normal 16 4 2 7" xfId="5974" xr:uid="{33B06D77-5B69-4D85-9CFC-E2693B9C54D7}"/>
    <cellStyle name="Normal 16 4 2 7 2" xfId="5975" xr:uid="{2F0622E9-E920-4E62-910C-E02722C2ACCF}"/>
    <cellStyle name="Normal 16 4 2 8" xfId="5976" xr:uid="{8E731D9D-C193-4B2E-829E-7566C2D999B4}"/>
    <cellStyle name="Normal 16 4 2 9" xfId="5977" xr:uid="{A095C825-CE65-4D0E-BEE9-9930B5D7EF56}"/>
    <cellStyle name="Normal 16 4 2_NOI Ok" xfId="5978" xr:uid="{2EA17FA8-10F9-4FB9-9909-5B3EF84688A8}"/>
    <cellStyle name="Normal 16 4 3" xfId="5979" xr:uid="{62866E14-CE20-42F9-9B3A-12E26F5B9FE6}"/>
    <cellStyle name="Normal 16 4 3 2" xfId="5980" xr:uid="{50C5AE76-97C8-45E3-95B5-F4114C210C30}"/>
    <cellStyle name="Normal 16 4 3 2 2" xfId="5981" xr:uid="{F07FB98D-2986-40CF-8128-990371224AB3}"/>
    <cellStyle name="Normal 16 4 3 2 2 2" xfId="5982" xr:uid="{99C70E98-454F-4D38-8F08-D6C157B2FA00}"/>
    <cellStyle name="Normal 16 4 3 2 3" xfId="5983" xr:uid="{25D60743-DE1B-4DB2-9646-43C3682F6DFF}"/>
    <cellStyle name="Normal 16 4 3 2 3 2" xfId="5984" xr:uid="{FC048F2F-5558-4C6B-94E8-553075946F9E}"/>
    <cellStyle name="Normal 16 4 3 2 4" xfId="5985" xr:uid="{CC2B1925-5C51-4EA7-9E2A-FE41B1C333FB}"/>
    <cellStyle name="Normal 16 4 3 2 5" xfId="5986" xr:uid="{58528809-ADAC-4A95-9FE6-AC12FE5C4662}"/>
    <cellStyle name="Normal 16 4 3 2 6" xfId="5987" xr:uid="{F0B84597-5A7E-4761-BD91-5E562419A88C}"/>
    <cellStyle name="Normal 16 4 3 3" xfId="5988" xr:uid="{0037D34B-4D16-4890-9EBD-9DB23C9CC300}"/>
    <cellStyle name="Normal 16 4 3 3 2" xfId="5989" xr:uid="{075039E3-6712-43F0-983A-DB6EE17A290E}"/>
    <cellStyle name="Normal 16 4 3 3 2 2" xfId="5990" xr:uid="{7462C9BF-1C06-4527-B9BD-BD0243CEB1B8}"/>
    <cellStyle name="Normal 16 4 3 3 3" xfId="5991" xr:uid="{4A3844EA-295D-4553-B2B2-F072C1F7A304}"/>
    <cellStyle name="Normal 16 4 3 3 3 2" xfId="5992" xr:uid="{8AD5D917-078C-4700-922B-803CDC6A7989}"/>
    <cellStyle name="Normal 16 4 3 3 4" xfId="5993" xr:uid="{DB4C6D30-CE9E-482C-BD52-70D6A83D3D9B}"/>
    <cellStyle name="Normal 16 4 3 4" xfId="5994" xr:uid="{563D2E3B-5897-476D-9514-A70C3C84B71B}"/>
    <cellStyle name="Normal 16 4 3 4 2" xfId="5995" xr:uid="{C9E3194D-AD23-4C65-AA87-3AB991B5FE1F}"/>
    <cellStyle name="Normal 16 4 3 4 2 2" xfId="5996" xr:uid="{DD9A31F6-4A3F-4FCF-8071-9869B825F58C}"/>
    <cellStyle name="Normal 16 4 3 4 3" xfId="5997" xr:uid="{06A4DE78-4B74-4D66-A81A-CD20304AC5BC}"/>
    <cellStyle name="Normal 16 4 3 4 3 2" xfId="5998" xr:uid="{E49C298F-2FD0-44F0-A915-E4130C06026F}"/>
    <cellStyle name="Normal 16 4 3 4 4" xfId="5999" xr:uid="{97525512-6862-4BE7-96E4-54EB6B2471D7}"/>
    <cellStyle name="Normal 16 4 3 5" xfId="6000" xr:uid="{7C99020D-A249-4643-A557-D27D2A12292F}"/>
    <cellStyle name="Normal 16 4 3 5 2" xfId="6001" xr:uid="{4BA387F1-EE5E-4358-998D-AA5C52A6FFCA}"/>
    <cellStyle name="Normal 16 4 3 6" xfId="6002" xr:uid="{7593374F-5846-4A0C-8C30-31889CF0B314}"/>
    <cellStyle name="Normal 16 4 3 6 2" xfId="6003" xr:uid="{ACA0B366-B059-4FCC-9B89-8BB4D2830DD7}"/>
    <cellStyle name="Normal 16 4 3 7" xfId="6004" xr:uid="{CD49BF19-BFF8-4682-A3AE-4078BE3AEB4B}"/>
    <cellStyle name="Normal 16 4 3 7 2" xfId="6005" xr:uid="{F485762B-A4D7-452E-B1C8-43B1CD16D944}"/>
    <cellStyle name="Normal 16 4 3 8" xfId="6006" xr:uid="{F07B3876-7FCA-4EA9-AF25-2FFC55366A74}"/>
    <cellStyle name="Normal 16 4 3 9" xfId="6007" xr:uid="{47AEB5BA-40AE-46D5-AF3E-8EE4945DB289}"/>
    <cellStyle name="Normal 16 4 3_NOI Ok" xfId="6008" xr:uid="{AD7A223E-AEB6-4C01-BAC7-B73EC90B0922}"/>
    <cellStyle name="Normal 16 4 4" xfId="6009" xr:uid="{9D8C6712-99B8-4290-8880-E1E5417901D4}"/>
    <cellStyle name="Normal 16 4 4 2" xfId="6010" xr:uid="{8DB15E40-8A69-4771-960A-ACAD60534232}"/>
    <cellStyle name="Normal 16 4 4 2 2" xfId="6011" xr:uid="{87844778-F4DE-4AB3-B996-D367412A26B5}"/>
    <cellStyle name="Normal 16 4 4 2 2 2" xfId="6012" xr:uid="{92B1B94E-CE7C-492B-A8C7-50EB44F18D73}"/>
    <cellStyle name="Normal 16 4 4 2 3" xfId="6013" xr:uid="{3D943A7F-E40F-40A6-9054-E839FC8E45CE}"/>
    <cellStyle name="Normal 16 4 4 2 3 2" xfId="6014" xr:uid="{4303510E-10CA-47CC-82A1-4E926FC54010}"/>
    <cellStyle name="Normal 16 4 4 2 4" xfId="6015" xr:uid="{167CB1DF-F780-4706-BFBA-4942D908184F}"/>
    <cellStyle name="Normal 16 4 4 2 5" xfId="6016" xr:uid="{7493278A-0874-490D-984D-692E1233EB58}"/>
    <cellStyle name="Normal 16 4 4 2 6" xfId="6017" xr:uid="{4285321D-824A-474C-A13F-9401A51774F1}"/>
    <cellStyle name="Normal 16 4 4 3" xfId="6018" xr:uid="{EC7CC261-C14B-42DD-9364-B5B61561DC06}"/>
    <cellStyle name="Normal 16 4 4 3 2" xfId="6019" xr:uid="{601046D6-34A4-4745-85BF-50D7A1170D52}"/>
    <cellStyle name="Normal 16 4 4 3 2 2" xfId="6020" xr:uid="{2BD11CAE-BD36-4462-A097-9B862C9DDA27}"/>
    <cellStyle name="Normal 16 4 4 3 3" xfId="6021" xr:uid="{1834EBB0-7553-4F7B-8FFF-2C6E9CBFF45A}"/>
    <cellStyle name="Normal 16 4 4 3 3 2" xfId="6022" xr:uid="{C1F6D18D-3D45-46FC-A3DD-ACC749273386}"/>
    <cellStyle name="Normal 16 4 4 3 4" xfId="6023" xr:uid="{77FA33F8-DFB4-47F5-9568-53197B7FCFCB}"/>
    <cellStyle name="Normal 16 4 4 4" xfId="6024" xr:uid="{F6847176-A33B-4E1D-A8E7-95316EE5015F}"/>
    <cellStyle name="Normal 16 4 4 4 2" xfId="6025" xr:uid="{1637EA53-6A7C-4B58-BC21-91C20C671CC0}"/>
    <cellStyle name="Normal 16 4 4 4 2 2" xfId="6026" xr:uid="{8F0FEEF6-956F-4A79-968F-A5884B476077}"/>
    <cellStyle name="Normal 16 4 4 4 3" xfId="6027" xr:uid="{D3E73B00-2441-49D5-BC94-3CB9DE620F88}"/>
    <cellStyle name="Normal 16 4 4 4 3 2" xfId="6028" xr:uid="{352FF52D-D6CD-44D7-A960-0EE331C4FB58}"/>
    <cellStyle name="Normal 16 4 4 4 4" xfId="6029" xr:uid="{0926299E-B471-40F6-B9E1-AE656D5AD493}"/>
    <cellStyle name="Normal 16 4 4 5" xfId="6030" xr:uid="{C1D03527-3A5B-42BA-8A60-8731383014D2}"/>
    <cellStyle name="Normal 16 4 4 5 2" xfId="6031" xr:uid="{EFF16210-6892-45C2-A540-5B9AF18C9971}"/>
    <cellStyle name="Normal 16 4 4 6" xfId="6032" xr:uid="{B11810B1-765D-4929-B88A-2A1E493B4AF5}"/>
    <cellStyle name="Normal 16 4 4 6 2" xfId="6033" xr:uid="{991C07BF-DF6D-4F26-961C-4E70C5E35AB5}"/>
    <cellStyle name="Normal 16 4 4 7" xfId="6034" xr:uid="{3A3AAA64-F2E6-4211-84B9-EE9DB51A0DD2}"/>
    <cellStyle name="Normal 16 4 4 7 2" xfId="6035" xr:uid="{82B54FC8-E94A-4F24-8179-A83F3CC46BAB}"/>
    <cellStyle name="Normal 16 4 4 8" xfId="6036" xr:uid="{1B4369D8-8403-41B3-A3BC-994AD5BE815A}"/>
    <cellStyle name="Normal 16 4 4 9" xfId="6037" xr:uid="{1D4C0691-02B8-4DD7-94C1-4088AF05313C}"/>
    <cellStyle name="Normal 16 4 4_NOI Ok" xfId="6038" xr:uid="{D2057DEB-232F-43EC-BA26-013DE5329265}"/>
    <cellStyle name="Normal 16 4 5" xfId="6039" xr:uid="{28874BCD-920D-45BE-9C27-C8092EC865E8}"/>
    <cellStyle name="Normal 16 4 5 2" xfId="6040" xr:uid="{5E52A63C-CD3A-43DB-AE52-F35BD82F15E2}"/>
    <cellStyle name="Normal 16 4 5 2 2" xfId="6041" xr:uid="{D72682FB-7DA1-4ED4-A9BE-945D5BCD63BA}"/>
    <cellStyle name="Normal 16 4 5 3" xfId="6042" xr:uid="{B52723C5-046C-49E7-9F8C-BF955AF7DCCA}"/>
    <cellStyle name="Normal 16 4 5 3 2" xfId="6043" xr:uid="{916390FD-2929-4404-990C-2508369FABD2}"/>
    <cellStyle name="Normal 16 4 5 4" xfId="6044" xr:uid="{C58F190B-361F-40C6-9AA9-FC304EE7BC82}"/>
    <cellStyle name="Normal 16 4 5 5" xfId="6045" xr:uid="{6DFD7E96-C28B-49B0-AF35-5A6A604CB56C}"/>
    <cellStyle name="Normal 16 4 5 6" xfId="6046" xr:uid="{3B9D84D7-78B5-44BC-8AA6-1E4C5E2D26C9}"/>
    <cellStyle name="Normal 16 4 6" xfId="6047" xr:uid="{C6502BF2-C010-4A48-B134-F2ACE1D3FD29}"/>
    <cellStyle name="Normal 16 4 6 2" xfId="6048" xr:uid="{75EF5279-8103-416C-86E7-11D368FEA18C}"/>
    <cellStyle name="Normal 16 4 6 2 2" xfId="6049" xr:uid="{85D177A8-30CC-4912-B1A6-F3DAE9E41C30}"/>
    <cellStyle name="Normal 16 4 6 3" xfId="6050" xr:uid="{CAA1C01B-20B2-4F47-A5A8-F9D35B672181}"/>
    <cellStyle name="Normal 16 4 6 3 2" xfId="6051" xr:uid="{6E46FE10-870C-4069-B98C-6EC5FDC7A6EF}"/>
    <cellStyle name="Normal 16 4 6 4" xfId="6052" xr:uid="{5F41A1DB-8532-4CD3-BDD4-FC4E5E68D1DB}"/>
    <cellStyle name="Normal 16 4 7" xfId="6053" xr:uid="{042C844C-48AF-4EC8-B765-1BF34CB9C7C4}"/>
    <cellStyle name="Normal 16 4 7 2" xfId="6054" xr:uid="{0E8C9A6B-6A62-4D6B-899E-D43554177FD3}"/>
    <cellStyle name="Normal 16 4 7 2 2" xfId="6055" xr:uid="{6DABF60B-2F27-4394-8A87-A7E929D1C33D}"/>
    <cellStyle name="Normal 16 4 7 3" xfId="6056" xr:uid="{FD9C16A2-896F-422D-B902-5637B35FF808}"/>
    <cellStyle name="Normal 16 4 7 3 2" xfId="6057" xr:uid="{C36EA22D-798F-4899-8FE9-65A0BFE2C0C0}"/>
    <cellStyle name="Normal 16 4 7 4" xfId="6058" xr:uid="{935FB726-6B97-4216-8AD9-4A77E31435ED}"/>
    <cellStyle name="Normal 16 4 8" xfId="6059" xr:uid="{26886D48-5DF0-4516-975D-52DE53E168A2}"/>
    <cellStyle name="Normal 16 4 8 2" xfId="6060" xr:uid="{CAA810EE-3B7A-4E90-9A38-875D78B303A3}"/>
    <cellStyle name="Normal 16 4 9" xfId="6061" xr:uid="{E19DEFD8-C478-47B0-8ED0-F941BC86E533}"/>
    <cellStyle name="Normal 16 4 9 2" xfId="6062" xr:uid="{A7401BFD-CB06-42CF-B81C-FD6BDD8E672D}"/>
    <cellStyle name="Normal 16 4_NOI Ok" xfId="6063" xr:uid="{5A0C8D9D-6234-41DC-807D-EE9FF07A6A84}"/>
    <cellStyle name="Normal 16 5" xfId="6064" xr:uid="{CDE6D7BB-5272-4664-A3A6-86FA07020375}"/>
    <cellStyle name="Normal 16 5 10" xfId="6065" xr:uid="{E81BA58C-D4A1-44BC-ABF5-EAE69347AB81}"/>
    <cellStyle name="Normal 16 5 10 2" xfId="6066" xr:uid="{8A98CFCB-FA69-44D4-9908-0C76677B437C}"/>
    <cellStyle name="Normal 16 5 11" xfId="6067" xr:uid="{17A5556F-377C-4AD5-ACCA-587A05C7B5FE}"/>
    <cellStyle name="Normal 16 5 12" xfId="6068" xr:uid="{71D25E3C-F043-4779-8872-B4AF4B42613B}"/>
    <cellStyle name="Normal 16 5 2" xfId="6069" xr:uid="{218B78A8-C621-4E62-BE9B-939573708861}"/>
    <cellStyle name="Normal 16 5 2 2" xfId="6070" xr:uid="{EDED1E04-705A-4C96-9971-87154423CE05}"/>
    <cellStyle name="Normal 16 5 2 2 2" xfId="6071" xr:uid="{09078B85-3E87-425D-8CBA-A318317087F8}"/>
    <cellStyle name="Normal 16 5 2 2 2 2" xfId="6072" xr:uid="{8CD55D02-7D2D-4FB5-878C-D5743AEA67F6}"/>
    <cellStyle name="Normal 16 5 2 2 3" xfId="6073" xr:uid="{9F5BC518-74FB-49CC-945D-8B4F92B42C37}"/>
    <cellStyle name="Normal 16 5 2 2 3 2" xfId="6074" xr:uid="{560E6826-97B7-469E-AFAE-D2190C9F99DE}"/>
    <cellStyle name="Normal 16 5 2 2 4" xfId="6075" xr:uid="{2E4B3A60-E042-4365-B834-8D48AA0A3CF1}"/>
    <cellStyle name="Normal 16 5 2 2 5" xfId="6076" xr:uid="{7630A683-B7D7-461D-B05A-104711952DD7}"/>
    <cellStyle name="Normal 16 5 2 2 6" xfId="6077" xr:uid="{363F2C13-DC57-4E3B-964F-B80BDCC10CF7}"/>
    <cellStyle name="Normal 16 5 2 3" xfId="6078" xr:uid="{1B0CB28F-EE82-4516-8DBE-AB270B417622}"/>
    <cellStyle name="Normal 16 5 2 3 2" xfId="6079" xr:uid="{96D53C49-FEE8-4A40-B022-809784C1AC93}"/>
    <cellStyle name="Normal 16 5 2 3 2 2" xfId="6080" xr:uid="{DC488AC7-E6EA-4982-ABDA-5EA21ABCDA84}"/>
    <cellStyle name="Normal 16 5 2 3 3" xfId="6081" xr:uid="{1A51A7FE-8CA6-42D3-B6AD-2F615228F2F9}"/>
    <cellStyle name="Normal 16 5 2 3 3 2" xfId="6082" xr:uid="{A96ACE1C-089A-442C-B026-B3FB91B8DFDC}"/>
    <cellStyle name="Normal 16 5 2 3 4" xfId="6083" xr:uid="{87B69C37-3533-48CE-A50F-166A7AC9C1FA}"/>
    <cellStyle name="Normal 16 5 2 4" xfId="6084" xr:uid="{DC4003A3-FDD2-4CD7-8E8A-35348024F669}"/>
    <cellStyle name="Normal 16 5 2 4 2" xfId="6085" xr:uid="{08645128-D841-4F4C-810D-C4CE588FB600}"/>
    <cellStyle name="Normal 16 5 2 4 2 2" xfId="6086" xr:uid="{B364A48A-0E19-4B77-B564-26152B1274F9}"/>
    <cellStyle name="Normal 16 5 2 4 3" xfId="6087" xr:uid="{F749D3EE-4485-4941-9C23-2975316AF7D0}"/>
    <cellStyle name="Normal 16 5 2 4 3 2" xfId="6088" xr:uid="{246D48DF-1FEC-4C6A-82B8-855FA2F32CEB}"/>
    <cellStyle name="Normal 16 5 2 4 4" xfId="6089" xr:uid="{E2D613F8-45F0-4587-88D7-1522674D2D46}"/>
    <cellStyle name="Normal 16 5 2 5" xfId="6090" xr:uid="{DDBEFA54-CB0E-43A7-980C-0013CC4E9AA2}"/>
    <cellStyle name="Normal 16 5 2 5 2" xfId="6091" xr:uid="{69BAB5BD-31AC-467D-AA01-3067567BCB87}"/>
    <cellStyle name="Normal 16 5 2 6" xfId="6092" xr:uid="{DAE48309-CDC7-4A0E-9CCF-6BFC426D6B72}"/>
    <cellStyle name="Normal 16 5 2 6 2" xfId="6093" xr:uid="{99177A4B-9DAF-4F35-B63F-251385B38FF2}"/>
    <cellStyle name="Normal 16 5 2 7" xfId="6094" xr:uid="{44517ACC-5FD1-4DD0-86F0-48E3578AEB4B}"/>
    <cellStyle name="Normal 16 5 2 7 2" xfId="6095" xr:uid="{89D62E5F-F257-4928-B0B8-EE78B5C8FF12}"/>
    <cellStyle name="Normal 16 5 2 8" xfId="6096" xr:uid="{5F645676-456C-4A6E-BBEE-5CFC3469D52F}"/>
    <cellStyle name="Normal 16 5 2 9" xfId="6097" xr:uid="{903838BA-C20A-44F8-B72B-8452F6701266}"/>
    <cellStyle name="Normal 16 5 2_NOI Ok" xfId="6098" xr:uid="{C86D7C91-5500-4235-9EA6-10B2FEE1B60F}"/>
    <cellStyle name="Normal 16 5 3" xfId="6099" xr:uid="{C7E1A4E5-A295-4C09-BF24-6BF75355A2A4}"/>
    <cellStyle name="Normal 16 5 3 2" xfId="6100" xr:uid="{EB62C254-A82F-4559-B4EB-BC083097286D}"/>
    <cellStyle name="Normal 16 5 3 2 2" xfId="6101" xr:uid="{988E6B13-4A93-42D4-B838-A7C6B82EF6D8}"/>
    <cellStyle name="Normal 16 5 3 2 2 2" xfId="6102" xr:uid="{A13E70F7-4567-4496-B1B6-DC6BAA3B2BBB}"/>
    <cellStyle name="Normal 16 5 3 2 3" xfId="6103" xr:uid="{64476BEB-3BF2-4E9F-8F57-B4A04446C19E}"/>
    <cellStyle name="Normal 16 5 3 2 3 2" xfId="6104" xr:uid="{D466A8BF-0287-43F3-87EF-6AFAE9A33862}"/>
    <cellStyle name="Normal 16 5 3 2 4" xfId="6105" xr:uid="{BD28EFEC-FF2A-4891-922C-46FB095EE0A7}"/>
    <cellStyle name="Normal 16 5 3 2 5" xfId="6106" xr:uid="{EED2B52D-F6A5-4001-A8F1-876BA025E8D6}"/>
    <cellStyle name="Normal 16 5 3 2 6" xfId="6107" xr:uid="{A92099FA-BC10-4371-8475-B6FFE5A540A1}"/>
    <cellStyle name="Normal 16 5 3 3" xfId="6108" xr:uid="{B7ABCB5C-56AD-45F2-8B10-1986197ED20C}"/>
    <cellStyle name="Normal 16 5 3 3 2" xfId="6109" xr:uid="{21B1B1AA-665F-4247-A16B-64CF8A0750BD}"/>
    <cellStyle name="Normal 16 5 3 3 2 2" xfId="6110" xr:uid="{DA53D765-2FEF-468A-B879-9E67CE63768B}"/>
    <cellStyle name="Normal 16 5 3 3 3" xfId="6111" xr:uid="{2266F403-0294-4973-8C57-61FA1AB9C8E7}"/>
    <cellStyle name="Normal 16 5 3 3 3 2" xfId="6112" xr:uid="{70BF305D-61DA-4746-8EDF-10DDA9884142}"/>
    <cellStyle name="Normal 16 5 3 3 4" xfId="6113" xr:uid="{25E323A2-E942-4697-9EAF-29BE4909EACC}"/>
    <cellStyle name="Normal 16 5 3 4" xfId="6114" xr:uid="{49A17ACD-20B2-4A0C-868E-C86ACEDBED14}"/>
    <cellStyle name="Normal 16 5 3 4 2" xfId="6115" xr:uid="{6F628BCA-10A0-4AC2-AF41-FC2C60F6D955}"/>
    <cellStyle name="Normal 16 5 3 4 2 2" xfId="6116" xr:uid="{87AD73F7-BBE0-424E-AAB7-79ED417F88AF}"/>
    <cellStyle name="Normal 16 5 3 4 3" xfId="6117" xr:uid="{80EE64A9-2F7D-424B-AABC-69859E48723A}"/>
    <cellStyle name="Normal 16 5 3 4 3 2" xfId="6118" xr:uid="{B9FF7981-7A0D-494B-9734-FD62AFA13634}"/>
    <cellStyle name="Normal 16 5 3 4 4" xfId="6119" xr:uid="{79541058-CC3B-4BD5-80B2-9BFE18489BC2}"/>
    <cellStyle name="Normal 16 5 3 5" xfId="6120" xr:uid="{C61DB5B1-758E-44F3-B281-A7993288357D}"/>
    <cellStyle name="Normal 16 5 3 5 2" xfId="6121" xr:uid="{7A8E83A8-063C-4368-824A-D8F747D76E7E}"/>
    <cellStyle name="Normal 16 5 3 6" xfId="6122" xr:uid="{48B5970D-360B-4034-A8CA-DB9767A520F9}"/>
    <cellStyle name="Normal 16 5 3 6 2" xfId="6123" xr:uid="{CF1762C3-8A37-4177-85F3-318A5079F94B}"/>
    <cellStyle name="Normal 16 5 3 7" xfId="6124" xr:uid="{2AEAB8E5-0C2E-4E7E-9F92-32C7FFDDDF56}"/>
    <cellStyle name="Normal 16 5 3 7 2" xfId="6125" xr:uid="{22BB67F2-00BE-497F-B017-EA5EA3D18213}"/>
    <cellStyle name="Normal 16 5 3 8" xfId="6126" xr:uid="{2AFF78F7-E96F-406A-A4F8-19B2B30EB1BA}"/>
    <cellStyle name="Normal 16 5 3 9" xfId="6127" xr:uid="{69EDC425-B5AB-4BD1-9812-B134C2C00570}"/>
    <cellStyle name="Normal 16 5 3_NOI Ok" xfId="6128" xr:uid="{B8867F44-42B5-40E8-B0BD-C2CBF39D76FE}"/>
    <cellStyle name="Normal 16 5 4" xfId="6129" xr:uid="{929748CC-94EB-45A7-BB97-0D40053CC146}"/>
    <cellStyle name="Normal 16 5 4 2" xfId="6130" xr:uid="{A31EB8FE-C9FA-4698-8028-93B889286421}"/>
    <cellStyle name="Normal 16 5 4 2 2" xfId="6131" xr:uid="{D3EDC82A-0066-4D34-B25D-232C8694951A}"/>
    <cellStyle name="Normal 16 5 4 2 2 2" xfId="6132" xr:uid="{1CDC425B-6188-45B7-B744-1ACC716834D5}"/>
    <cellStyle name="Normal 16 5 4 2 3" xfId="6133" xr:uid="{FDB93A32-1ABC-4B9F-AC6D-9BA59C0E8B95}"/>
    <cellStyle name="Normal 16 5 4 2 3 2" xfId="6134" xr:uid="{AB7A41C2-FE74-456B-82D5-ED2CAB8EAE53}"/>
    <cellStyle name="Normal 16 5 4 2 4" xfId="6135" xr:uid="{989C78A9-CAE7-4E44-994F-1A480C6729E9}"/>
    <cellStyle name="Normal 16 5 4 2 5" xfId="6136" xr:uid="{DE8870F4-2707-4C31-B40F-C120ADBA5B8C}"/>
    <cellStyle name="Normal 16 5 4 2 6" xfId="6137" xr:uid="{8E67429A-EAB2-4099-A182-92A356B6C0BB}"/>
    <cellStyle name="Normal 16 5 4 3" xfId="6138" xr:uid="{5F682B48-7969-40C9-BC53-A7945A8D37D7}"/>
    <cellStyle name="Normal 16 5 4 3 2" xfId="6139" xr:uid="{C2DA487C-814C-42CD-8B3B-AFD05B1C81CB}"/>
    <cellStyle name="Normal 16 5 4 3 2 2" xfId="6140" xr:uid="{39DD50F3-6294-408C-A92C-044C7845B76D}"/>
    <cellStyle name="Normal 16 5 4 3 3" xfId="6141" xr:uid="{31256ADE-44E6-4497-801A-63682FAAE8A0}"/>
    <cellStyle name="Normal 16 5 4 3 3 2" xfId="6142" xr:uid="{2DC9C502-D8B3-47D4-8344-01BA67F21CBB}"/>
    <cellStyle name="Normal 16 5 4 3 4" xfId="6143" xr:uid="{3E130797-C9FF-49FF-8A23-5C5422A426D6}"/>
    <cellStyle name="Normal 16 5 4 4" xfId="6144" xr:uid="{4184480C-066D-4AE1-BDAB-2D83C18FC5B9}"/>
    <cellStyle name="Normal 16 5 4 4 2" xfId="6145" xr:uid="{710460E6-CFBB-4C48-A57E-2E1FCF74CF96}"/>
    <cellStyle name="Normal 16 5 4 4 2 2" xfId="6146" xr:uid="{5F2F81EC-8A47-44A9-8B41-8E48A52638B9}"/>
    <cellStyle name="Normal 16 5 4 4 3" xfId="6147" xr:uid="{B717F548-8EDB-45A1-B24D-964FD555A684}"/>
    <cellStyle name="Normal 16 5 4 4 3 2" xfId="6148" xr:uid="{4E272E16-3C00-4A23-9A42-09793340C0EC}"/>
    <cellStyle name="Normal 16 5 4 4 4" xfId="6149" xr:uid="{030EC07F-61DC-4943-9262-BD9D5B06C289}"/>
    <cellStyle name="Normal 16 5 4 5" xfId="6150" xr:uid="{C6AFCE7A-1695-49C8-B538-C8C1548F95EC}"/>
    <cellStyle name="Normal 16 5 4 5 2" xfId="6151" xr:uid="{1B0BED98-BC13-44C0-AF51-DF5402F41542}"/>
    <cellStyle name="Normal 16 5 4 6" xfId="6152" xr:uid="{70403FBA-AA98-475E-9CB2-A8613500939C}"/>
    <cellStyle name="Normal 16 5 4 6 2" xfId="6153" xr:uid="{C902920F-BA3E-493A-82E1-DA5879DAB7A3}"/>
    <cellStyle name="Normal 16 5 4 7" xfId="6154" xr:uid="{62DFC7F4-85FB-41DB-BE1E-9BC396C20C2D}"/>
    <cellStyle name="Normal 16 5 4 7 2" xfId="6155" xr:uid="{F0A5FF58-00ED-4CC6-A571-0DA075206270}"/>
    <cellStyle name="Normal 16 5 4 8" xfId="6156" xr:uid="{488B4B49-03D0-4754-9EC3-3A7E19DD4AF4}"/>
    <cellStyle name="Normal 16 5 4 9" xfId="6157" xr:uid="{A33D16C5-0FA5-460A-89AF-67831E344804}"/>
    <cellStyle name="Normal 16 5 4_NOI Ok" xfId="6158" xr:uid="{8F5D52DC-7479-4F09-817F-2C4E32C08DA9}"/>
    <cellStyle name="Normal 16 5 5" xfId="6159" xr:uid="{90D9F144-C563-4543-B84A-FDB3EB7A6BE7}"/>
    <cellStyle name="Normal 16 5 5 2" xfId="6160" xr:uid="{A8184D6A-4FC7-42F0-9395-121479781607}"/>
    <cellStyle name="Normal 16 5 5 2 2" xfId="6161" xr:uid="{904CF8C9-CE2A-4E5C-8B0E-04C9DDE86F46}"/>
    <cellStyle name="Normal 16 5 5 3" xfId="6162" xr:uid="{860E0E92-4D54-41B7-9685-DC41BB08802F}"/>
    <cellStyle name="Normal 16 5 5 3 2" xfId="6163" xr:uid="{965E7A14-19B2-482E-8F64-5826F9E52BED}"/>
    <cellStyle name="Normal 16 5 5 4" xfId="6164" xr:uid="{0FD97943-BF15-4EE0-B33E-F4CAA48CD2DF}"/>
    <cellStyle name="Normal 16 5 5 5" xfId="6165" xr:uid="{EC96EE87-838E-4A69-8E5A-E3F6E4F460C4}"/>
    <cellStyle name="Normal 16 5 5 6" xfId="6166" xr:uid="{F3A32CF0-D517-4BE2-B2D2-D1CDEAFEC351}"/>
    <cellStyle name="Normal 16 5 6" xfId="6167" xr:uid="{E178E686-6F20-4C7B-A50A-C565443E1158}"/>
    <cellStyle name="Normal 16 5 6 2" xfId="6168" xr:uid="{0544B141-A768-4005-8B7C-03010533F3DF}"/>
    <cellStyle name="Normal 16 5 6 2 2" xfId="6169" xr:uid="{B2A4573D-ADD6-4873-978C-88CA299F96B4}"/>
    <cellStyle name="Normal 16 5 6 3" xfId="6170" xr:uid="{04658B34-FDEC-4500-B1E2-638B4627ABDD}"/>
    <cellStyle name="Normal 16 5 6 3 2" xfId="6171" xr:uid="{9D090F72-6321-4803-96BD-C101B1D08A06}"/>
    <cellStyle name="Normal 16 5 6 4" xfId="6172" xr:uid="{F8A60661-3CDD-4D3E-B6E8-4C266095F817}"/>
    <cellStyle name="Normal 16 5 7" xfId="6173" xr:uid="{A16E6922-A2C9-4E56-A0AB-9345FE8A9800}"/>
    <cellStyle name="Normal 16 5 7 2" xfId="6174" xr:uid="{15DA3D2D-9F60-4AB5-9F7F-B945B0E166D7}"/>
    <cellStyle name="Normal 16 5 7 2 2" xfId="6175" xr:uid="{6D1B789B-7A89-4077-A107-D91D5735C141}"/>
    <cellStyle name="Normal 16 5 7 3" xfId="6176" xr:uid="{7C73BCD0-493A-4BA3-BE3C-8424912DBA97}"/>
    <cellStyle name="Normal 16 5 7 3 2" xfId="6177" xr:uid="{79B31307-5460-4E40-8251-64892737CF64}"/>
    <cellStyle name="Normal 16 5 7 4" xfId="6178" xr:uid="{30443493-15CF-409C-AC22-186B2A9D999A}"/>
    <cellStyle name="Normal 16 5 8" xfId="6179" xr:uid="{30FAB43A-8084-46B1-B4E0-E268D4764D32}"/>
    <cellStyle name="Normal 16 5 8 2" xfId="6180" xr:uid="{6195B1AA-B00E-4D33-AB92-CF24122BCAD2}"/>
    <cellStyle name="Normal 16 5 9" xfId="6181" xr:uid="{13135528-2CFB-43B6-A8DA-05F821478E76}"/>
    <cellStyle name="Normal 16 5 9 2" xfId="6182" xr:uid="{CE084461-3B4C-4466-A72C-EB2AE0B8B410}"/>
    <cellStyle name="Normal 16 5_NOI Ok" xfId="6183" xr:uid="{BFECE959-A27D-45BC-A019-BD2A46F05B8D}"/>
    <cellStyle name="Normal 16 6" xfId="6184" xr:uid="{EB42993C-C1E0-4CE8-A694-B94BA4097DE5}"/>
    <cellStyle name="Normal 16 6 2" xfId="6185" xr:uid="{A54E21F8-85A3-4340-96CB-FEC67F087DA2}"/>
    <cellStyle name="Normal 16 7" xfId="6186" xr:uid="{2A2E4861-7BAC-472A-A4A4-86325AEDC602}"/>
    <cellStyle name="Normal 16 7 2" xfId="6187" xr:uid="{43AAD4EE-B02A-4DA3-9479-6D06AB7560C5}"/>
    <cellStyle name="Normal 16 8" xfId="6188" xr:uid="{8BE53EF7-95C6-45A5-BB83-3588EEED734B}"/>
    <cellStyle name="Normal 16 8 2" xfId="6189" xr:uid="{E689F3F9-E3EB-4643-B64B-FD010F7AFBDC}"/>
    <cellStyle name="Normal 16 9" xfId="6190" xr:uid="{EDC06626-2B32-4199-BADB-0EB07C3039B2}"/>
    <cellStyle name="Normal 16 9 2" xfId="6191" xr:uid="{4DA43424-6E62-4D2D-813F-A6FE176C0404}"/>
    <cellStyle name="Normal 17" xfId="457" xr:uid="{816E01FE-FA21-4143-B3CB-58374C08A7A9}"/>
    <cellStyle name="Normal 17 10" xfId="6192" xr:uid="{0CFE001A-1566-4C33-AD28-886716E19174}"/>
    <cellStyle name="Normal 17 11" xfId="537" xr:uid="{56AA34E8-A08D-4583-9441-125476FCE68D}"/>
    <cellStyle name="Normal 17 12" xfId="17547" xr:uid="{0DCBE22C-802B-4398-9AE9-63B6B8D874AE}"/>
    <cellStyle name="Normal 17 2" xfId="6193" xr:uid="{29356FD5-6E5C-422C-BDB3-74E2175095F3}"/>
    <cellStyle name="Normal 17 2 10" xfId="6194" xr:uid="{7E70A25F-AF5E-4E70-A422-7D03AF05C2CD}"/>
    <cellStyle name="Normal 17 2 10 2" xfId="6195" xr:uid="{2F84393F-F430-4C4D-AFBC-46F9F59E49EA}"/>
    <cellStyle name="Normal 17 2 11" xfId="6196" xr:uid="{12AB472E-F37A-408E-B265-AACD8088DC75}"/>
    <cellStyle name="Normal 17 2 12" xfId="6197" xr:uid="{5C044034-2306-4BE2-B03D-7ADCFFD9C87E}"/>
    <cellStyle name="Normal 17 2 2" xfId="6198" xr:uid="{8B8190BA-6710-4024-ADA6-890525491882}"/>
    <cellStyle name="Normal 17 2 2 2" xfId="6199" xr:uid="{C6B3E1AE-2BF3-4D68-A405-3F8941F83E22}"/>
    <cellStyle name="Normal 17 2 2 2 2" xfId="6200" xr:uid="{8B4ABEF4-02A8-4A90-B166-46C566749828}"/>
    <cellStyle name="Normal 17 2 2 2 2 2" xfId="6201" xr:uid="{1A7715F7-6C1A-4B26-A56E-E2D081C72691}"/>
    <cellStyle name="Normal 17 2 2 2 3" xfId="6202" xr:uid="{3E867429-B449-436C-9EFA-AB53B8A95569}"/>
    <cellStyle name="Normal 17 2 2 2 3 2" xfId="6203" xr:uid="{588DEF30-AC55-45C1-93F0-99B64C49EBAC}"/>
    <cellStyle name="Normal 17 2 2 2 4" xfId="6204" xr:uid="{96C36740-3F30-47DA-ACE4-8A56187853FF}"/>
    <cellStyle name="Normal 17 2 2 2 5" xfId="6205" xr:uid="{1BC25653-D6D0-4F62-AED6-2DE5BF994266}"/>
    <cellStyle name="Normal 17 2 2 2 6" xfId="6206" xr:uid="{CDB4FBD3-7E90-44B7-ABC0-0E2A87616414}"/>
    <cellStyle name="Normal 17 2 2 3" xfId="6207" xr:uid="{3174F4EF-C5D8-41AA-83A9-03D5026BEA25}"/>
    <cellStyle name="Normal 17 2 2 3 2" xfId="6208" xr:uid="{72F6DFC0-E42C-45C7-AF34-8F308B5CD210}"/>
    <cellStyle name="Normal 17 2 2 3 2 2" xfId="6209" xr:uid="{CDAB3362-A8CB-4E03-84E2-1ADCABB5371F}"/>
    <cellStyle name="Normal 17 2 2 3 3" xfId="6210" xr:uid="{E7BF894F-FF0F-4B68-BD21-B429A1D68CFB}"/>
    <cellStyle name="Normal 17 2 2 3 3 2" xfId="6211" xr:uid="{92BD228B-BA5B-4DC5-AA54-05321F98C219}"/>
    <cellStyle name="Normal 17 2 2 3 4" xfId="6212" xr:uid="{4FECB9D9-8DC6-48E7-A827-95487A36ED38}"/>
    <cellStyle name="Normal 17 2 2 4" xfId="6213" xr:uid="{BE2001B2-812F-455B-A648-EC09CE986923}"/>
    <cellStyle name="Normal 17 2 2 4 2" xfId="6214" xr:uid="{9F8E0EBF-B97F-4871-8276-365275307FB2}"/>
    <cellStyle name="Normal 17 2 2 4 2 2" xfId="6215" xr:uid="{A2315E14-6FCC-4516-AA43-50A3ADE78ED3}"/>
    <cellStyle name="Normal 17 2 2 4 3" xfId="6216" xr:uid="{3B0C5248-24FC-43CA-B4E3-786D688BAD60}"/>
    <cellStyle name="Normal 17 2 2 4 3 2" xfId="6217" xr:uid="{FEE403FD-6F9A-4E77-9E81-52A2EB0EE146}"/>
    <cellStyle name="Normal 17 2 2 4 4" xfId="6218" xr:uid="{CBE9412B-88A3-4CF7-857C-5E06C5A6CFC2}"/>
    <cellStyle name="Normal 17 2 2 5" xfId="6219" xr:uid="{F08DB1EA-56E2-4045-A803-7864518C2353}"/>
    <cellStyle name="Normal 17 2 2 5 2" xfId="6220" xr:uid="{6FF49194-EF4F-4C39-B22D-CA34232F63ED}"/>
    <cellStyle name="Normal 17 2 2 6" xfId="6221" xr:uid="{01D9749C-3E92-4D05-AB1C-BFC6F015421E}"/>
    <cellStyle name="Normal 17 2 2 6 2" xfId="6222" xr:uid="{06C69E10-2CDE-4F6A-A71E-6D95EE8F7D7C}"/>
    <cellStyle name="Normal 17 2 2 7" xfId="6223" xr:uid="{008948B0-98FE-4582-B4E4-2BDF45D1A1E5}"/>
    <cellStyle name="Normal 17 2 2 7 2" xfId="6224" xr:uid="{2F79F250-8F69-4650-81E8-3BF043913A64}"/>
    <cellStyle name="Normal 17 2 2 8" xfId="6225" xr:uid="{8E0BA1AB-B0D3-46CB-88E5-A776FE02295A}"/>
    <cellStyle name="Normal 17 2 2 9" xfId="6226" xr:uid="{4EDC270B-3E6E-4539-BE91-7CA848037191}"/>
    <cellStyle name="Normal 17 2 2_NOI Ok" xfId="6227" xr:uid="{6F876920-18EE-4C6B-928B-172354A89FC1}"/>
    <cellStyle name="Normal 17 2 3" xfId="6228" xr:uid="{5A31FEAF-9FB4-4D93-B3CB-123433CD64F0}"/>
    <cellStyle name="Normal 17 2 3 2" xfId="6229" xr:uid="{338DBA1A-B1D0-40D7-B64F-69EE8C269515}"/>
    <cellStyle name="Normal 17 2 3 2 2" xfId="6230" xr:uid="{5A60523A-E840-410A-B5A7-75CB6B4C8ADA}"/>
    <cellStyle name="Normal 17 2 3 2 2 2" xfId="6231" xr:uid="{DD029EF7-589A-450C-9915-C5B530FC5EA5}"/>
    <cellStyle name="Normal 17 2 3 2 3" xfId="6232" xr:uid="{FA50AA25-0B93-428E-BAAD-2F135167D8A5}"/>
    <cellStyle name="Normal 17 2 3 2 3 2" xfId="6233" xr:uid="{ABF98DE8-F9AF-4A7F-AC1D-7D16A3CF996B}"/>
    <cellStyle name="Normal 17 2 3 2 4" xfId="6234" xr:uid="{529B5A5E-6490-4FE3-9031-95523A22C8C7}"/>
    <cellStyle name="Normal 17 2 3 2 5" xfId="6235" xr:uid="{6D6CD334-002F-410B-973D-BBDD5427BBD3}"/>
    <cellStyle name="Normal 17 2 3 2 6" xfId="6236" xr:uid="{E349247A-68A8-4FBB-8884-55701F52C6E1}"/>
    <cellStyle name="Normal 17 2 3 3" xfId="6237" xr:uid="{D1A62F03-5598-4658-9B49-514EA1D9500D}"/>
    <cellStyle name="Normal 17 2 3 3 2" xfId="6238" xr:uid="{C58EB5EA-F81E-405F-A408-BAE291C9B484}"/>
    <cellStyle name="Normal 17 2 3 3 2 2" xfId="6239" xr:uid="{3124DDBC-19D8-4095-B58E-208965055A8E}"/>
    <cellStyle name="Normal 17 2 3 3 3" xfId="6240" xr:uid="{5D171F61-3935-48F9-8E4E-FE35034F9747}"/>
    <cellStyle name="Normal 17 2 3 3 3 2" xfId="6241" xr:uid="{FFCD2ED0-DAB0-4D40-AE71-DF9566A05637}"/>
    <cellStyle name="Normal 17 2 3 3 4" xfId="6242" xr:uid="{3160A7C4-6CC1-4F5D-BF93-E245CF9F8BF6}"/>
    <cellStyle name="Normal 17 2 3 4" xfId="6243" xr:uid="{743FFBA7-F4CB-4957-809B-3882493D3FC5}"/>
    <cellStyle name="Normal 17 2 3 4 2" xfId="6244" xr:uid="{8EC7AC61-D6CB-40CF-8C73-E84C159D3C25}"/>
    <cellStyle name="Normal 17 2 3 4 2 2" xfId="6245" xr:uid="{BA1FEF31-3340-4DF0-983F-D5FEABD9C425}"/>
    <cellStyle name="Normal 17 2 3 4 3" xfId="6246" xr:uid="{B2F5611A-1496-415E-941E-29E42BDA3BD4}"/>
    <cellStyle name="Normal 17 2 3 4 3 2" xfId="6247" xr:uid="{9749EB76-98B0-4BC0-8A41-B6D074539AF1}"/>
    <cellStyle name="Normal 17 2 3 4 4" xfId="6248" xr:uid="{2F381C8A-80F1-4ED3-9645-A6D2ADD8A0F1}"/>
    <cellStyle name="Normal 17 2 3 5" xfId="6249" xr:uid="{42ECC7DF-67AB-42F4-B6ED-A79A4BFECF98}"/>
    <cellStyle name="Normal 17 2 3 5 2" xfId="6250" xr:uid="{FB2FAE16-B8BE-47AE-BB30-F07117BC366F}"/>
    <cellStyle name="Normal 17 2 3 6" xfId="6251" xr:uid="{857706A2-EBF2-47EF-B2A3-0BB7DB68D7A5}"/>
    <cellStyle name="Normal 17 2 3 6 2" xfId="6252" xr:uid="{BBBB3F1D-D4B6-4270-B7E1-689AAEE0BCA9}"/>
    <cellStyle name="Normal 17 2 3 7" xfId="6253" xr:uid="{8F31B1CB-2C2E-47D4-8E6A-49B3B020DB8D}"/>
    <cellStyle name="Normal 17 2 3 7 2" xfId="6254" xr:uid="{14FDCB28-E54A-4CDF-9736-7984DF8A73BA}"/>
    <cellStyle name="Normal 17 2 3 8" xfId="6255" xr:uid="{41D4890C-78BE-4B42-AA16-BC2A07CD5140}"/>
    <cellStyle name="Normal 17 2 3 9" xfId="6256" xr:uid="{8BB651C6-3782-4624-BBC7-52746A46521E}"/>
    <cellStyle name="Normal 17 2 3_NOI Ok" xfId="6257" xr:uid="{5836FBDB-7BFB-4090-8B97-C0F5F14E42EF}"/>
    <cellStyle name="Normal 17 2 4" xfId="6258" xr:uid="{7EFD8EC6-EDB1-4FC6-A0F3-EEF19C67FCEF}"/>
    <cellStyle name="Normal 17 2 4 2" xfId="6259" xr:uid="{8885FF8E-F6AA-4A64-B244-E20B52E890DC}"/>
    <cellStyle name="Normal 17 2 4 2 2" xfId="6260" xr:uid="{5205D11A-4178-4A0F-BFA9-83BC07423D80}"/>
    <cellStyle name="Normal 17 2 4 2 2 2" xfId="6261" xr:uid="{031B5FEA-EEF8-470F-9AF2-8A4B11168F24}"/>
    <cellStyle name="Normal 17 2 4 2 3" xfId="6262" xr:uid="{DCB18707-0A57-4BA2-B562-0F5F04717BC7}"/>
    <cellStyle name="Normal 17 2 4 2 3 2" xfId="6263" xr:uid="{D6F74CF9-DFE3-4646-B2C3-11DB9C8BEC21}"/>
    <cellStyle name="Normal 17 2 4 2 4" xfId="6264" xr:uid="{6364F55C-3975-4AC5-ACF8-BFEB5C2DCC15}"/>
    <cellStyle name="Normal 17 2 4 2 5" xfId="6265" xr:uid="{AC1A73D1-0924-4926-8BF3-58E308A4B669}"/>
    <cellStyle name="Normal 17 2 4 2 6" xfId="6266" xr:uid="{6E12F20B-BF8D-42EF-8845-31E5C8CBA4B5}"/>
    <cellStyle name="Normal 17 2 4 3" xfId="6267" xr:uid="{3C1B3061-02B2-4184-9545-8DE16E54DB12}"/>
    <cellStyle name="Normal 17 2 4 3 2" xfId="6268" xr:uid="{17304B14-082F-49D0-B535-16F7D360379A}"/>
    <cellStyle name="Normal 17 2 4 3 2 2" xfId="6269" xr:uid="{FD6A7081-0DA0-40B9-BBB5-61DE97D8902F}"/>
    <cellStyle name="Normal 17 2 4 3 3" xfId="6270" xr:uid="{D0561F6E-8D0B-4105-99EC-37F9F6610FF8}"/>
    <cellStyle name="Normal 17 2 4 3 3 2" xfId="6271" xr:uid="{76647F2F-5FB6-4A60-9B5F-FFB2AEB06763}"/>
    <cellStyle name="Normal 17 2 4 3 4" xfId="6272" xr:uid="{420D7BE2-5703-44E8-A153-34398B2D1A79}"/>
    <cellStyle name="Normal 17 2 4 4" xfId="6273" xr:uid="{27530364-9539-4991-872D-D2EC547332EB}"/>
    <cellStyle name="Normal 17 2 4 4 2" xfId="6274" xr:uid="{CA69B114-399B-41B9-9611-E810F33CADAD}"/>
    <cellStyle name="Normal 17 2 4 4 2 2" xfId="6275" xr:uid="{4A91E1D5-6290-4050-9AEA-E51B5862E2FE}"/>
    <cellStyle name="Normal 17 2 4 4 3" xfId="6276" xr:uid="{38700347-D0B8-41D3-A4C0-F5C35A665957}"/>
    <cellStyle name="Normal 17 2 4 4 3 2" xfId="6277" xr:uid="{04F64619-A837-4B4A-B18C-4A829B3FA8E9}"/>
    <cellStyle name="Normal 17 2 4 4 4" xfId="6278" xr:uid="{20849366-BEF6-4179-A583-FE5045B64CC8}"/>
    <cellStyle name="Normal 17 2 4 5" xfId="6279" xr:uid="{393A4184-40D2-4011-A341-A7EB10CE73D9}"/>
    <cellStyle name="Normal 17 2 4 5 2" xfId="6280" xr:uid="{3394699D-BB78-439A-A561-DD2FDC776385}"/>
    <cellStyle name="Normal 17 2 4 6" xfId="6281" xr:uid="{D194BDAA-DD9B-4631-9672-7E5A52E89E6B}"/>
    <cellStyle name="Normal 17 2 4 6 2" xfId="6282" xr:uid="{4FBCAFCB-56B7-42D1-A115-9B43792EB6CA}"/>
    <cellStyle name="Normal 17 2 4 7" xfId="6283" xr:uid="{B04E1A4B-F22F-4A67-BBE8-168FDE60294E}"/>
    <cellStyle name="Normal 17 2 4 7 2" xfId="6284" xr:uid="{E20D1BF3-003D-44DF-BA72-9B5821D2D9BA}"/>
    <cellStyle name="Normal 17 2 4 8" xfId="6285" xr:uid="{BB3CFF71-FA4B-43A1-B6B3-D93B1F93E7C5}"/>
    <cellStyle name="Normal 17 2 4 9" xfId="6286" xr:uid="{61C0D761-E660-4528-9F42-8D773CBD76C5}"/>
    <cellStyle name="Normal 17 2 4_NOI Ok" xfId="6287" xr:uid="{B5E6FD3B-5A93-40EF-8492-9C2C226E2F39}"/>
    <cellStyle name="Normal 17 2 5" xfId="6288" xr:uid="{206BBA2B-12DE-49BE-96B0-DF1B1F33A8B4}"/>
    <cellStyle name="Normal 17 2 5 2" xfId="6289" xr:uid="{52479C5A-E79F-471B-A667-4CC923213787}"/>
    <cellStyle name="Normal 17 2 5 2 2" xfId="6290" xr:uid="{4BA45E34-014C-48AE-B0EF-981F2C36C0BA}"/>
    <cellStyle name="Normal 17 2 5 3" xfId="6291" xr:uid="{1061CE1D-3681-42D2-81A5-68C3B4BBF8F5}"/>
    <cellStyle name="Normal 17 2 5 3 2" xfId="6292" xr:uid="{83FB9843-2276-48D4-9680-F6FF1F03767E}"/>
    <cellStyle name="Normal 17 2 5 4" xfId="6293" xr:uid="{74DB798D-2E7F-4F74-930E-DE9DBE65F614}"/>
    <cellStyle name="Normal 17 2 5 5" xfId="6294" xr:uid="{275B492F-E6C1-4AD6-BE0A-753EB662796F}"/>
    <cellStyle name="Normal 17 2 5 6" xfId="6295" xr:uid="{DDBB041E-5FC3-497A-8059-3FC68369688E}"/>
    <cellStyle name="Normal 17 2 6" xfId="6296" xr:uid="{690AFDCF-CC16-46FD-A955-817A8920DDEF}"/>
    <cellStyle name="Normal 17 2 6 2" xfId="6297" xr:uid="{D1A14D85-56AD-4CFA-BB3C-8231A4511BDB}"/>
    <cellStyle name="Normal 17 2 6 2 2" xfId="6298" xr:uid="{62FA5977-9080-4743-9F84-681858C2E2B6}"/>
    <cellStyle name="Normal 17 2 6 3" xfId="6299" xr:uid="{1C4FA3EA-1E0C-4437-A208-4021E960F237}"/>
    <cellStyle name="Normal 17 2 6 3 2" xfId="6300" xr:uid="{5B2EDF20-1131-4990-9BE9-F09C7DF84E64}"/>
    <cellStyle name="Normal 17 2 6 4" xfId="6301" xr:uid="{92D0B7B9-3E99-41A4-82F5-9B5F2BFE58A4}"/>
    <cellStyle name="Normal 17 2 7" xfId="6302" xr:uid="{DFFC1512-036F-4D17-A1EB-DEFDFC732293}"/>
    <cellStyle name="Normal 17 2 7 2" xfId="6303" xr:uid="{7A9950BD-AEB9-43C4-9E84-E4CE647F35EF}"/>
    <cellStyle name="Normal 17 2 7 2 2" xfId="6304" xr:uid="{46AE7322-5E96-483A-92A1-985D6BBF0426}"/>
    <cellStyle name="Normal 17 2 7 3" xfId="6305" xr:uid="{035C1D8C-4899-4499-B4CE-A461CEE11C05}"/>
    <cellStyle name="Normal 17 2 7 3 2" xfId="6306" xr:uid="{3F7CAD9F-2942-49F7-93C0-8FD222258C79}"/>
    <cellStyle name="Normal 17 2 7 4" xfId="6307" xr:uid="{EE3E2686-B190-433B-BBE2-E9D77348A023}"/>
    <cellStyle name="Normal 17 2 8" xfId="6308" xr:uid="{688A478E-780C-43C9-ABEA-F79D2ED87A8B}"/>
    <cellStyle name="Normal 17 2 8 2" xfId="6309" xr:uid="{5D453948-F441-4EA8-89E6-44008B7534B1}"/>
    <cellStyle name="Normal 17 2 9" xfId="6310" xr:uid="{93ACFD2F-7B52-4466-A541-688AE7CCCA9A}"/>
    <cellStyle name="Normal 17 2 9 2" xfId="6311" xr:uid="{77D476EC-C5BD-46BE-A8FD-518E67845C4E}"/>
    <cellStyle name="Normal 17 2_NOI Ok" xfId="6312" xr:uid="{5C828264-9FC6-4FDA-9DDB-5A2433F2002A}"/>
    <cellStyle name="Normal 17 3" xfId="6313" xr:uid="{B4992E7A-CA47-4924-BEAE-920B760A6304}"/>
    <cellStyle name="Normal 17 3 10" xfId="6314" xr:uid="{E5E8CDA8-22B8-4418-B231-D9F296A1CA81}"/>
    <cellStyle name="Normal 17 3 10 2" xfId="6315" xr:uid="{A7EC9931-3A69-42AA-8E48-67ADC0F9829F}"/>
    <cellStyle name="Normal 17 3 11" xfId="6316" xr:uid="{7F364777-2CFF-4BE3-A0BA-B76191FD1AA8}"/>
    <cellStyle name="Normal 17 3 12" xfId="6317" xr:uid="{1FC4EB65-60FD-4A34-BA11-82A4CBF454FA}"/>
    <cellStyle name="Normal 17 3 2" xfId="6318" xr:uid="{D7D0DF4A-E7DB-49F6-99B9-308C4F689485}"/>
    <cellStyle name="Normal 17 3 2 2" xfId="6319" xr:uid="{495660BF-DE15-4B6E-B0ED-BA2EE8C4B6CF}"/>
    <cellStyle name="Normal 17 3 2 2 2" xfId="6320" xr:uid="{896AA18C-FD77-44F9-BFB9-99F4C295FD36}"/>
    <cellStyle name="Normal 17 3 2 2 2 2" xfId="6321" xr:uid="{F4418427-8091-4E76-A1C8-456608C38B97}"/>
    <cellStyle name="Normal 17 3 2 2 3" xfId="6322" xr:uid="{524E860C-7844-4BD2-85A2-5F636D54D7D4}"/>
    <cellStyle name="Normal 17 3 2 2 3 2" xfId="6323" xr:uid="{FE9D43D1-315C-4CC5-A106-0D694316DAE8}"/>
    <cellStyle name="Normal 17 3 2 2 4" xfId="6324" xr:uid="{A0E4EA7E-C564-4C3A-B08F-643C4FFC0CD3}"/>
    <cellStyle name="Normal 17 3 2 2 5" xfId="6325" xr:uid="{5CEC1A98-C6A3-464E-B1FE-52BC3ACA4794}"/>
    <cellStyle name="Normal 17 3 2 2 6" xfId="6326" xr:uid="{822474E9-0B95-42C5-90F3-121D4F438ABE}"/>
    <cellStyle name="Normal 17 3 2 3" xfId="6327" xr:uid="{F0FD991D-1564-4C94-A5C5-0A74A8EEA845}"/>
    <cellStyle name="Normal 17 3 2 3 2" xfId="6328" xr:uid="{861A638B-94B7-4AED-8CE9-8B3CA15B599B}"/>
    <cellStyle name="Normal 17 3 2 3 2 2" xfId="6329" xr:uid="{C3641C1B-E58F-44F3-8790-DB85253DA5FB}"/>
    <cellStyle name="Normal 17 3 2 3 3" xfId="6330" xr:uid="{64382DCE-70DD-485E-A20A-C05702F8807B}"/>
    <cellStyle name="Normal 17 3 2 3 3 2" xfId="6331" xr:uid="{9584254D-59F7-498F-8886-088F64AD1D11}"/>
    <cellStyle name="Normal 17 3 2 3 4" xfId="6332" xr:uid="{67233B89-D1F6-4921-9681-CD61EA405625}"/>
    <cellStyle name="Normal 17 3 2 4" xfId="6333" xr:uid="{3B38A03A-1D9C-432E-829E-05A13D1A780B}"/>
    <cellStyle name="Normal 17 3 2 4 2" xfId="6334" xr:uid="{3E2E44DA-16F4-4A42-A75A-3187AAF39C1F}"/>
    <cellStyle name="Normal 17 3 2 4 2 2" xfId="6335" xr:uid="{FE44AB0A-B59F-45A5-B9D9-F90A60E107A8}"/>
    <cellStyle name="Normal 17 3 2 4 3" xfId="6336" xr:uid="{0F7A7D23-C076-488D-928C-1F9A8FD31EE4}"/>
    <cellStyle name="Normal 17 3 2 4 3 2" xfId="6337" xr:uid="{6EEEFFA7-F73A-404E-B561-9CFEDD341059}"/>
    <cellStyle name="Normal 17 3 2 4 4" xfId="6338" xr:uid="{B8367440-1330-42EA-82EF-E040DF08D8C1}"/>
    <cellStyle name="Normal 17 3 2 5" xfId="6339" xr:uid="{5FF23027-1947-4FE2-8B0A-DF816D8B36E6}"/>
    <cellStyle name="Normal 17 3 2 5 2" xfId="6340" xr:uid="{8D346D9D-B47B-4B98-AE0B-25C6D369540B}"/>
    <cellStyle name="Normal 17 3 2 6" xfId="6341" xr:uid="{A9CC12CD-875F-46C6-A3AF-01978F7603D1}"/>
    <cellStyle name="Normal 17 3 2 6 2" xfId="6342" xr:uid="{03070AE8-6C46-4434-BB41-B03B1FCDA355}"/>
    <cellStyle name="Normal 17 3 2 7" xfId="6343" xr:uid="{33E14ECA-60FC-4AC6-AAB1-F9D96BE53312}"/>
    <cellStyle name="Normal 17 3 2 7 2" xfId="6344" xr:uid="{CDB74656-B38C-4856-A3A6-062F7F74F6DF}"/>
    <cellStyle name="Normal 17 3 2 8" xfId="6345" xr:uid="{7D6B36DA-6C81-4040-82C4-EE909308E0D0}"/>
    <cellStyle name="Normal 17 3 2 9" xfId="6346" xr:uid="{1DE3A9EB-D281-484A-81A3-6BB795238DFD}"/>
    <cellStyle name="Normal 17 3 2_NOI Ok" xfId="6347" xr:uid="{3D5FC892-685C-41BF-BBD5-D115D3372109}"/>
    <cellStyle name="Normal 17 3 3" xfId="6348" xr:uid="{BD49A723-9DA5-4B76-90C4-FB622F935462}"/>
    <cellStyle name="Normal 17 3 3 2" xfId="6349" xr:uid="{A5A66D27-98A2-4618-83CB-4DB0431E4529}"/>
    <cellStyle name="Normal 17 3 3 2 2" xfId="6350" xr:uid="{E9286FDB-1F87-442D-B87F-1262EFF6209C}"/>
    <cellStyle name="Normal 17 3 3 2 2 2" xfId="6351" xr:uid="{97D8D3AA-B35B-4DC8-8139-8492D6FEF5E1}"/>
    <cellStyle name="Normal 17 3 3 2 3" xfId="6352" xr:uid="{61F4FF87-6496-486A-86CE-AE9FAE7894FF}"/>
    <cellStyle name="Normal 17 3 3 2 3 2" xfId="6353" xr:uid="{C3BAB69B-2C90-409B-9A80-B83FF41495CF}"/>
    <cellStyle name="Normal 17 3 3 2 4" xfId="6354" xr:uid="{BEF14AA9-7169-435E-A3E9-E810FEEB46E5}"/>
    <cellStyle name="Normal 17 3 3 2 5" xfId="6355" xr:uid="{A1AA4795-D968-44F0-BEEA-7B480A7024D0}"/>
    <cellStyle name="Normal 17 3 3 2 6" xfId="6356" xr:uid="{8F5794D7-5D9F-4311-AC4C-9FB600422806}"/>
    <cellStyle name="Normal 17 3 3 3" xfId="6357" xr:uid="{EBD66C40-2CB1-4ADA-B57D-85C9FF5CDC09}"/>
    <cellStyle name="Normal 17 3 3 3 2" xfId="6358" xr:uid="{8FB37653-B7FA-46A6-81B8-402727E63FA7}"/>
    <cellStyle name="Normal 17 3 3 3 2 2" xfId="6359" xr:uid="{D3A9297A-37DC-4265-AB99-2ACCD148DA09}"/>
    <cellStyle name="Normal 17 3 3 3 3" xfId="6360" xr:uid="{77E30F6C-A340-4325-8AD4-82337528649B}"/>
    <cellStyle name="Normal 17 3 3 3 3 2" xfId="6361" xr:uid="{7290CA14-9C5C-4222-B89B-1EA24A45F667}"/>
    <cellStyle name="Normal 17 3 3 3 4" xfId="6362" xr:uid="{22AD6DDF-702C-498B-AB00-5F28E84BA975}"/>
    <cellStyle name="Normal 17 3 3 4" xfId="6363" xr:uid="{307A76AA-A2D4-4F95-8F7E-125D494E3FB1}"/>
    <cellStyle name="Normal 17 3 3 4 2" xfId="6364" xr:uid="{2F787C88-0008-4F1A-99B9-EC3262E46156}"/>
    <cellStyle name="Normal 17 3 3 4 2 2" xfId="6365" xr:uid="{C63EC786-8260-487B-8561-1707EF35BEA9}"/>
    <cellStyle name="Normal 17 3 3 4 3" xfId="6366" xr:uid="{E6394BB9-824F-420D-8E81-5711C09ACB11}"/>
    <cellStyle name="Normal 17 3 3 4 3 2" xfId="6367" xr:uid="{6A4008B6-D044-4359-B8B2-B8DC7A637B0E}"/>
    <cellStyle name="Normal 17 3 3 4 4" xfId="6368" xr:uid="{F2484E3D-3FCE-47DC-9439-5F2D7009C055}"/>
    <cellStyle name="Normal 17 3 3 5" xfId="6369" xr:uid="{779BB712-6C25-469B-A5AB-66F723FE12DA}"/>
    <cellStyle name="Normal 17 3 3 5 2" xfId="6370" xr:uid="{FDD0D861-399A-436C-B32B-217843D20A9F}"/>
    <cellStyle name="Normal 17 3 3 6" xfId="6371" xr:uid="{ADE9EA7E-AA01-4BFB-BCE6-ADC3183768F4}"/>
    <cellStyle name="Normal 17 3 3 6 2" xfId="6372" xr:uid="{320193E2-9B9E-430D-AE6A-8CA163F3E25E}"/>
    <cellStyle name="Normal 17 3 3 7" xfId="6373" xr:uid="{8D86BF8A-0F97-4E2F-80E5-F7C80B9500E1}"/>
    <cellStyle name="Normal 17 3 3 7 2" xfId="6374" xr:uid="{CB339F9B-3089-49B3-B612-B97BD6429BF6}"/>
    <cellStyle name="Normal 17 3 3 8" xfId="6375" xr:uid="{7AF015AA-B8E1-40A3-96C2-0D0655B92498}"/>
    <cellStyle name="Normal 17 3 3 9" xfId="6376" xr:uid="{0110EC94-61E8-40A0-87C7-128347C87892}"/>
    <cellStyle name="Normal 17 3 3_NOI Ok" xfId="6377" xr:uid="{77261DCA-DD72-49D3-8DBE-30F184AF8845}"/>
    <cellStyle name="Normal 17 3 4" xfId="6378" xr:uid="{51854D95-8AA7-4E2E-87E9-26223AAE2B0E}"/>
    <cellStyle name="Normal 17 3 4 2" xfId="6379" xr:uid="{F80B918B-4AD9-4325-B7E2-C7E8BF87BB66}"/>
    <cellStyle name="Normal 17 3 4 2 2" xfId="6380" xr:uid="{BD9BE0CD-1F6D-4899-8752-3A535FB7D663}"/>
    <cellStyle name="Normal 17 3 4 2 2 2" xfId="6381" xr:uid="{33D79178-726D-4D90-8811-0141C21D528F}"/>
    <cellStyle name="Normal 17 3 4 2 3" xfId="6382" xr:uid="{60B2E905-35AE-42A4-B2BF-111EE03B15A6}"/>
    <cellStyle name="Normal 17 3 4 2 3 2" xfId="6383" xr:uid="{123C0DD6-372D-4AAF-BE9A-C2EC1E5C101E}"/>
    <cellStyle name="Normal 17 3 4 2 4" xfId="6384" xr:uid="{32073639-72C2-4FBE-8A87-6A57459D0AD1}"/>
    <cellStyle name="Normal 17 3 4 2 5" xfId="6385" xr:uid="{B5AEA5C7-3729-4665-906D-8A9D0E988656}"/>
    <cellStyle name="Normal 17 3 4 2 6" xfId="6386" xr:uid="{4308883C-9D59-437D-81DF-F9E3F87BDEFD}"/>
    <cellStyle name="Normal 17 3 4 3" xfId="6387" xr:uid="{13702593-BAE3-4B05-ABD3-CD4845C1705B}"/>
    <cellStyle name="Normal 17 3 4 3 2" xfId="6388" xr:uid="{C43467FF-8BED-4358-9F79-CED1A31A2A6A}"/>
    <cellStyle name="Normal 17 3 4 3 2 2" xfId="6389" xr:uid="{411D7DA2-045E-4AD9-A9AB-A4E0DE594021}"/>
    <cellStyle name="Normal 17 3 4 3 3" xfId="6390" xr:uid="{D32D106C-C600-4D83-A966-FCC2C825D1E4}"/>
    <cellStyle name="Normal 17 3 4 3 3 2" xfId="6391" xr:uid="{14645094-C776-4C9E-BB2F-A0902B3A7EFE}"/>
    <cellStyle name="Normal 17 3 4 3 4" xfId="6392" xr:uid="{E38788B7-17B9-42A0-9F4B-B305BAE20AE7}"/>
    <cellStyle name="Normal 17 3 4 4" xfId="6393" xr:uid="{4795E12E-00DE-4E7F-BF6A-014182EE5D5F}"/>
    <cellStyle name="Normal 17 3 4 4 2" xfId="6394" xr:uid="{2F33F67B-C883-4302-9A25-53AB95212134}"/>
    <cellStyle name="Normal 17 3 4 4 2 2" xfId="6395" xr:uid="{3E499036-CCCB-45F2-B190-A4082FB5E820}"/>
    <cellStyle name="Normal 17 3 4 4 3" xfId="6396" xr:uid="{A1BADED9-E207-44AD-B974-E83C4806CE96}"/>
    <cellStyle name="Normal 17 3 4 4 3 2" xfId="6397" xr:uid="{B2133D78-BBE3-4981-942B-5061C592ADF2}"/>
    <cellStyle name="Normal 17 3 4 4 4" xfId="6398" xr:uid="{D73272A0-F7BC-4D90-861A-CC3D1D38B54E}"/>
    <cellStyle name="Normal 17 3 4 5" xfId="6399" xr:uid="{C676C60E-104A-4531-BB42-DE76EA9FEBD8}"/>
    <cellStyle name="Normal 17 3 4 5 2" xfId="6400" xr:uid="{340DA07E-FF79-448C-BAA5-272E96D2921C}"/>
    <cellStyle name="Normal 17 3 4 6" xfId="6401" xr:uid="{5048BB53-8A4B-44FF-903E-EC6B3C95ED6C}"/>
    <cellStyle name="Normal 17 3 4 6 2" xfId="6402" xr:uid="{10962074-4E2F-4BA5-863A-4BDE2749B5EF}"/>
    <cellStyle name="Normal 17 3 4 7" xfId="6403" xr:uid="{3EC66E9A-C067-4403-86C3-340FD24E523E}"/>
    <cellStyle name="Normal 17 3 4 7 2" xfId="6404" xr:uid="{6E3EA05F-3CFB-4BD9-A386-04FC829C00F5}"/>
    <cellStyle name="Normal 17 3 4 8" xfId="6405" xr:uid="{9A85CAC4-4E38-4B03-8A9F-3532F9A5C527}"/>
    <cellStyle name="Normal 17 3 4 9" xfId="6406" xr:uid="{8B4298E9-0857-4705-85DC-71B25FDD2889}"/>
    <cellStyle name="Normal 17 3 4_NOI Ok" xfId="6407" xr:uid="{1B2EF12E-BE8C-409C-A66A-A88F1477A937}"/>
    <cellStyle name="Normal 17 3 5" xfId="6408" xr:uid="{7080EB16-7357-4DBD-8CF2-96E59DC4E003}"/>
    <cellStyle name="Normal 17 3 5 2" xfId="6409" xr:uid="{5D6DDC39-7E74-42BE-860E-D733F2F45147}"/>
    <cellStyle name="Normal 17 3 5 2 2" xfId="6410" xr:uid="{7E0DE7DA-9C5E-44C3-BE77-2135419E899C}"/>
    <cellStyle name="Normal 17 3 5 3" xfId="6411" xr:uid="{2FB024C5-651E-4515-BFA3-76D1B46FC5F6}"/>
    <cellStyle name="Normal 17 3 5 3 2" xfId="6412" xr:uid="{8835D0C5-0703-41A4-9D99-8AE77763E8EE}"/>
    <cellStyle name="Normal 17 3 5 4" xfId="6413" xr:uid="{1BEC7141-7E23-4D73-84AA-A60677ED321A}"/>
    <cellStyle name="Normal 17 3 5 5" xfId="6414" xr:uid="{A61398B1-323C-4159-BAC3-3CB27F4324FB}"/>
    <cellStyle name="Normal 17 3 5 6" xfId="6415" xr:uid="{88733056-DC86-49FC-86A8-909163FFABBE}"/>
    <cellStyle name="Normal 17 3 6" xfId="6416" xr:uid="{7B903433-04F1-42DF-8878-89150A3D7B8F}"/>
    <cellStyle name="Normal 17 3 6 2" xfId="6417" xr:uid="{3047C18B-4A78-48D6-9063-9A4706758A8D}"/>
    <cellStyle name="Normal 17 3 6 2 2" xfId="6418" xr:uid="{0364DEBB-07C9-4703-8291-5AC5C14B9120}"/>
    <cellStyle name="Normal 17 3 6 3" xfId="6419" xr:uid="{68CF4925-0F27-4ADC-8A24-0D98B11E1CBC}"/>
    <cellStyle name="Normal 17 3 6 3 2" xfId="6420" xr:uid="{C6F0F5F8-6B52-4698-97E2-2C4915E8542C}"/>
    <cellStyle name="Normal 17 3 6 4" xfId="6421" xr:uid="{09CE3BDB-E265-465F-B99D-0DB2B98F13CC}"/>
    <cellStyle name="Normal 17 3 7" xfId="6422" xr:uid="{0A5E8336-AE0E-4AAB-BC9D-172A063330AF}"/>
    <cellStyle name="Normal 17 3 7 2" xfId="6423" xr:uid="{8ED62229-61F8-4E3D-8BBD-9DF41BA1231B}"/>
    <cellStyle name="Normal 17 3 7 2 2" xfId="6424" xr:uid="{5B98F54B-2217-4D10-B8A8-C462FCE2497C}"/>
    <cellStyle name="Normal 17 3 7 3" xfId="6425" xr:uid="{C7AB0A29-2921-462B-B898-820F4A4D4BF4}"/>
    <cellStyle name="Normal 17 3 7 3 2" xfId="6426" xr:uid="{6D8D2B26-928F-4AD7-82F3-5B9022BE25B4}"/>
    <cellStyle name="Normal 17 3 7 4" xfId="6427" xr:uid="{A80A734F-B5A8-4E8F-BBA8-DF8341B08174}"/>
    <cellStyle name="Normal 17 3 8" xfId="6428" xr:uid="{280DAD71-972B-49DF-8ABA-C1240EC575E6}"/>
    <cellStyle name="Normal 17 3 8 2" xfId="6429" xr:uid="{F901FEA1-FD1D-47FB-95E6-402AE73166E9}"/>
    <cellStyle name="Normal 17 3 9" xfId="6430" xr:uid="{18FFA983-FA69-48AD-9C4D-AC56BF21A739}"/>
    <cellStyle name="Normal 17 3 9 2" xfId="6431" xr:uid="{76F53DA9-4A39-42E8-8019-40C620A178CC}"/>
    <cellStyle name="Normal 17 3_NOI Ok" xfId="6432" xr:uid="{7C48AAAD-94A8-4C3A-B78C-DA48F9F94F13}"/>
    <cellStyle name="Normal 17 4" xfId="6433" xr:uid="{07AC20B5-1DE3-48E9-9AF3-AFFEECFE9AE1}"/>
    <cellStyle name="Normal 17 4 10" xfId="6434" xr:uid="{732B5ACE-CB69-4DF5-AA90-0648F326578F}"/>
    <cellStyle name="Normal 17 4 10 2" xfId="6435" xr:uid="{8A2F12E0-EB32-4A77-A032-5DF1719B1686}"/>
    <cellStyle name="Normal 17 4 11" xfId="6436" xr:uid="{233F43D9-9D46-451E-8A4B-851D9460470F}"/>
    <cellStyle name="Normal 17 4 12" xfId="6437" xr:uid="{EF021B75-AB58-458F-BA75-9FABFB7E31AF}"/>
    <cellStyle name="Normal 17 4 2" xfId="6438" xr:uid="{0D94AA14-4C2C-4E1E-BB77-2C6F538FE12E}"/>
    <cellStyle name="Normal 17 4 2 2" xfId="6439" xr:uid="{B82D4606-34A2-429A-B961-BE4896CCFCB5}"/>
    <cellStyle name="Normal 17 4 2 2 2" xfId="6440" xr:uid="{E455FE95-4F97-4DB9-BC81-D921699DC281}"/>
    <cellStyle name="Normal 17 4 2 2 2 2" xfId="6441" xr:uid="{DF9EC085-326D-495E-B709-A00040BD303E}"/>
    <cellStyle name="Normal 17 4 2 2 3" xfId="6442" xr:uid="{2AD62DB7-E123-42C0-8BDE-4DF571C101B4}"/>
    <cellStyle name="Normal 17 4 2 2 3 2" xfId="6443" xr:uid="{D77F52C0-9C5E-48F8-8C59-B60D97A2F7C0}"/>
    <cellStyle name="Normal 17 4 2 2 4" xfId="6444" xr:uid="{B51BB619-778A-488E-9B81-35D441E73090}"/>
    <cellStyle name="Normal 17 4 2 2 5" xfId="6445" xr:uid="{A919B0D6-E757-40E8-9E1D-D82DF59EE3D1}"/>
    <cellStyle name="Normal 17 4 2 2 6" xfId="6446" xr:uid="{2EF9ECA1-C78C-4F80-A3EC-9778905BB3EE}"/>
    <cellStyle name="Normal 17 4 2 3" xfId="6447" xr:uid="{FC8CB61B-A636-4346-96CE-B967DFA8C0B1}"/>
    <cellStyle name="Normal 17 4 2 3 2" xfId="6448" xr:uid="{2D018B54-A272-4CD5-BEBD-2F27016ACAAD}"/>
    <cellStyle name="Normal 17 4 2 3 2 2" xfId="6449" xr:uid="{9A253BDC-232A-4DFE-928F-0B5445AF7A42}"/>
    <cellStyle name="Normal 17 4 2 3 3" xfId="6450" xr:uid="{F4D01FAE-15A1-46B1-861B-1952043A2A88}"/>
    <cellStyle name="Normal 17 4 2 3 3 2" xfId="6451" xr:uid="{590D9CE9-7EEE-48A9-910C-6D0965A124E1}"/>
    <cellStyle name="Normal 17 4 2 3 4" xfId="6452" xr:uid="{060ED66C-20B5-46C0-A4CF-C17BA0DF4043}"/>
    <cellStyle name="Normal 17 4 2 4" xfId="6453" xr:uid="{80CCBAC3-BC5B-450C-9AB2-AA7825C1DDC4}"/>
    <cellStyle name="Normal 17 4 2 4 2" xfId="6454" xr:uid="{DADF3331-165D-4857-AF55-89521CE19093}"/>
    <cellStyle name="Normal 17 4 2 4 2 2" xfId="6455" xr:uid="{E70CFCF3-5A48-404F-82AA-59CFA1F78E6B}"/>
    <cellStyle name="Normal 17 4 2 4 3" xfId="6456" xr:uid="{AF96AC85-1395-488C-8476-AD9BA530122C}"/>
    <cellStyle name="Normal 17 4 2 4 3 2" xfId="6457" xr:uid="{E52AA8BE-5A04-43E5-A5A5-02EEAA33BA25}"/>
    <cellStyle name="Normal 17 4 2 4 4" xfId="6458" xr:uid="{12E2CE8A-36F9-4F96-8BA7-FA564A1EFBEB}"/>
    <cellStyle name="Normal 17 4 2 5" xfId="6459" xr:uid="{CF2B8A27-4CBB-41BD-9DC6-71BC85D0BBA3}"/>
    <cellStyle name="Normal 17 4 2 5 2" xfId="6460" xr:uid="{1179FFAE-837F-4CB6-B54C-79692C0FDF4D}"/>
    <cellStyle name="Normal 17 4 2 6" xfId="6461" xr:uid="{21E73AC7-A0D1-461A-BC1F-DD4759639875}"/>
    <cellStyle name="Normal 17 4 2 6 2" xfId="6462" xr:uid="{D52DA03F-92F0-46E8-B1DC-1B6BBC783F4B}"/>
    <cellStyle name="Normal 17 4 2 7" xfId="6463" xr:uid="{A26B65DC-87C2-4D44-A480-B90FC7819EAD}"/>
    <cellStyle name="Normal 17 4 2 7 2" xfId="6464" xr:uid="{B5D218B5-1D5A-448F-978C-75DFE459461F}"/>
    <cellStyle name="Normal 17 4 2 8" xfId="6465" xr:uid="{68B84A00-68B6-42A6-854A-304CDF5989EC}"/>
    <cellStyle name="Normal 17 4 2 9" xfId="6466" xr:uid="{65340245-B16B-41E8-8715-F89F99ED954A}"/>
    <cellStyle name="Normal 17 4 2_NOI Ok" xfId="6467" xr:uid="{6095774A-E1CF-4FCA-95CF-487EC1F42B73}"/>
    <cellStyle name="Normal 17 4 3" xfId="6468" xr:uid="{75BD314A-6A1A-4268-BDED-E4C4D202B933}"/>
    <cellStyle name="Normal 17 4 3 2" xfId="6469" xr:uid="{DD504B98-DF2C-46E2-928B-A61CA381C330}"/>
    <cellStyle name="Normal 17 4 3 2 2" xfId="6470" xr:uid="{F055A6C7-1AF5-4070-AA68-3D83D9E8104F}"/>
    <cellStyle name="Normal 17 4 3 2 2 2" xfId="6471" xr:uid="{57B67D38-79FC-4181-9E20-127C45B99A73}"/>
    <cellStyle name="Normal 17 4 3 2 3" xfId="6472" xr:uid="{5D3F0C3E-1ABD-42C1-9BBC-8C41FB9CBA37}"/>
    <cellStyle name="Normal 17 4 3 2 3 2" xfId="6473" xr:uid="{C35D9372-0B9A-49C9-85D5-D64C1C2DEB5D}"/>
    <cellStyle name="Normal 17 4 3 2 4" xfId="6474" xr:uid="{6C42AABB-0D5E-4DD4-A806-3D427CD72CD3}"/>
    <cellStyle name="Normal 17 4 3 2 5" xfId="6475" xr:uid="{B886B480-30CA-4427-AF74-A47F3A9C7B15}"/>
    <cellStyle name="Normal 17 4 3 2 6" xfId="6476" xr:uid="{32161234-453F-4B0D-A6FA-4D003F1E0769}"/>
    <cellStyle name="Normal 17 4 3 3" xfId="6477" xr:uid="{55CDD4B6-4862-4E6A-80F4-C02F3FD1A720}"/>
    <cellStyle name="Normal 17 4 3 3 2" xfId="6478" xr:uid="{38B92F3E-5CDC-4E5F-A8B9-C4D0BDE4A65B}"/>
    <cellStyle name="Normal 17 4 3 3 2 2" xfId="6479" xr:uid="{88A6A40A-AEED-41F6-BA55-C00DE79C71EA}"/>
    <cellStyle name="Normal 17 4 3 3 3" xfId="6480" xr:uid="{AB8450C5-235E-407B-A492-790EDB39CC5F}"/>
    <cellStyle name="Normal 17 4 3 3 3 2" xfId="6481" xr:uid="{AACAB062-AD5E-4310-89CF-DD56906BCA9F}"/>
    <cellStyle name="Normal 17 4 3 3 4" xfId="6482" xr:uid="{316B183F-2A18-4B18-97C5-84533FCE9FCD}"/>
    <cellStyle name="Normal 17 4 3 4" xfId="6483" xr:uid="{4B409D0A-5221-4F60-9EE7-7B64E1D5B455}"/>
    <cellStyle name="Normal 17 4 3 4 2" xfId="6484" xr:uid="{F6E7B5A3-CD33-44B6-BF56-602A678CC2D9}"/>
    <cellStyle name="Normal 17 4 3 4 2 2" xfId="6485" xr:uid="{C4C6883A-AAD9-488F-940E-6149C4B62CED}"/>
    <cellStyle name="Normal 17 4 3 4 3" xfId="6486" xr:uid="{5A48C79E-CAF2-45DB-8CC6-771193D6B55B}"/>
    <cellStyle name="Normal 17 4 3 4 3 2" xfId="6487" xr:uid="{50287258-5CA2-4979-852D-78DB5866F674}"/>
    <cellStyle name="Normal 17 4 3 4 4" xfId="6488" xr:uid="{8491CE77-B5A8-41F1-AF54-E20449CB2F3E}"/>
    <cellStyle name="Normal 17 4 3 5" xfId="6489" xr:uid="{5BC09844-D94F-442F-B6E4-4981ECA374AC}"/>
    <cellStyle name="Normal 17 4 3 5 2" xfId="6490" xr:uid="{CBF467D0-26DD-423F-A1ED-6D9B8DB13865}"/>
    <cellStyle name="Normal 17 4 3 6" xfId="6491" xr:uid="{AC345107-5CD5-4B2C-96C0-B47CFB635E52}"/>
    <cellStyle name="Normal 17 4 3 6 2" xfId="6492" xr:uid="{5BF775FB-936A-49C1-9587-F72879337D86}"/>
    <cellStyle name="Normal 17 4 3 7" xfId="6493" xr:uid="{3158A88E-C703-4EBE-B491-D6E32BBCA341}"/>
    <cellStyle name="Normal 17 4 3 7 2" xfId="6494" xr:uid="{A378A662-CE8B-4836-BA8B-3B4452C243C3}"/>
    <cellStyle name="Normal 17 4 3 8" xfId="6495" xr:uid="{64C1407E-E86D-40CA-B4E9-F04BADF54F92}"/>
    <cellStyle name="Normal 17 4 3 9" xfId="6496" xr:uid="{057FA0C4-8E58-4525-B67C-4A9E5C88C4F0}"/>
    <cellStyle name="Normal 17 4 3_NOI Ok" xfId="6497" xr:uid="{0BF3AB3B-7F42-41FE-8F6A-2580C9C77F8C}"/>
    <cellStyle name="Normal 17 4 4" xfId="6498" xr:uid="{C01BADB8-A521-4F53-ABF9-42D40E521990}"/>
    <cellStyle name="Normal 17 4 4 2" xfId="6499" xr:uid="{40E6FCCC-E41C-4F12-97C9-84AE5E90264D}"/>
    <cellStyle name="Normal 17 4 4 2 2" xfId="6500" xr:uid="{CF1EC590-E13F-4D8B-A559-6CE59559AC3D}"/>
    <cellStyle name="Normal 17 4 4 2 2 2" xfId="6501" xr:uid="{7813A686-E6D3-49ED-BFDC-B9A4A26A0A88}"/>
    <cellStyle name="Normal 17 4 4 2 3" xfId="6502" xr:uid="{4D0DB3E3-781A-41F2-92A4-F57CBB0D3BC4}"/>
    <cellStyle name="Normal 17 4 4 2 3 2" xfId="6503" xr:uid="{A43C747C-89AA-40A1-AEA9-76F16DB811DD}"/>
    <cellStyle name="Normal 17 4 4 2 4" xfId="6504" xr:uid="{67A5ED5A-32F8-4363-99E4-114576931212}"/>
    <cellStyle name="Normal 17 4 4 2 5" xfId="6505" xr:uid="{C3AA0E7C-6224-4DB5-9C95-AEA1515B6347}"/>
    <cellStyle name="Normal 17 4 4 2 6" xfId="6506" xr:uid="{6236B367-4B4F-47DA-8000-DE1E34BD92FD}"/>
    <cellStyle name="Normal 17 4 4 3" xfId="6507" xr:uid="{E0166076-99D0-471C-9EC7-EFF0A108A869}"/>
    <cellStyle name="Normal 17 4 4 3 2" xfId="6508" xr:uid="{88B24209-329D-4D6D-8A4D-5405139A467D}"/>
    <cellStyle name="Normal 17 4 4 3 2 2" xfId="6509" xr:uid="{233DE0D9-AA8B-4354-BE0F-17B768578818}"/>
    <cellStyle name="Normal 17 4 4 3 3" xfId="6510" xr:uid="{E3F73B03-26D2-4C46-A9EF-C1F2B2C70BE9}"/>
    <cellStyle name="Normal 17 4 4 3 3 2" xfId="6511" xr:uid="{AD7481BE-8C0F-46CE-BF0F-AC1FDC70E4D6}"/>
    <cellStyle name="Normal 17 4 4 3 4" xfId="6512" xr:uid="{94BC2EC3-0C60-4CCF-94B0-0D0F03264E7B}"/>
    <cellStyle name="Normal 17 4 4 4" xfId="6513" xr:uid="{8F97154E-4188-48DC-8AC0-10A5D7AB5226}"/>
    <cellStyle name="Normal 17 4 4 4 2" xfId="6514" xr:uid="{D7C09BB4-3C7A-42F5-8639-EFCEBD2F25BC}"/>
    <cellStyle name="Normal 17 4 4 4 2 2" xfId="6515" xr:uid="{D2B944CB-62D3-4FB7-8133-7454A4E403D4}"/>
    <cellStyle name="Normal 17 4 4 4 3" xfId="6516" xr:uid="{CE80565E-6BED-4D9C-9D72-7E24AB9AA0B3}"/>
    <cellStyle name="Normal 17 4 4 4 3 2" xfId="6517" xr:uid="{9940D2AB-AB0A-4D8B-9A6F-3A52964C3136}"/>
    <cellStyle name="Normal 17 4 4 4 4" xfId="6518" xr:uid="{DE0EA2EC-681D-41FC-9FCF-C3A76119936F}"/>
    <cellStyle name="Normal 17 4 4 5" xfId="6519" xr:uid="{974BC86F-E477-4976-B111-B7DD7C859949}"/>
    <cellStyle name="Normal 17 4 4 5 2" xfId="6520" xr:uid="{C71291AA-E7AC-40AD-909F-B7EEA747C557}"/>
    <cellStyle name="Normal 17 4 4 6" xfId="6521" xr:uid="{2CB2FD88-C9CC-4458-862F-F2964B1BA2D5}"/>
    <cellStyle name="Normal 17 4 4 6 2" xfId="6522" xr:uid="{FFBA2279-3B8C-434A-BA79-B99259409DB8}"/>
    <cellStyle name="Normal 17 4 4 7" xfId="6523" xr:uid="{57C4E492-CDBF-42C8-87CD-D5CBCC75064A}"/>
    <cellStyle name="Normal 17 4 4 7 2" xfId="6524" xr:uid="{67ED6635-13DB-451B-BD7D-82FAFD7665D7}"/>
    <cellStyle name="Normal 17 4 4 8" xfId="6525" xr:uid="{EFCC942B-9649-4E3D-BC78-39FFE3C78773}"/>
    <cellStyle name="Normal 17 4 4 9" xfId="6526" xr:uid="{8BD828F1-6051-4C92-A295-A646F00AEA92}"/>
    <cellStyle name="Normal 17 4 4_NOI Ok" xfId="6527" xr:uid="{9432A6BD-3C72-41E7-AE12-1558E32930FC}"/>
    <cellStyle name="Normal 17 4 5" xfId="6528" xr:uid="{106C42ED-0EBF-413C-88D3-DC392BE2BA7A}"/>
    <cellStyle name="Normal 17 4 5 2" xfId="6529" xr:uid="{4D102820-BEFD-4DD5-9F42-BF36953B828F}"/>
    <cellStyle name="Normal 17 4 5 2 2" xfId="6530" xr:uid="{5C032074-9379-4616-99A0-1FCF62976FB6}"/>
    <cellStyle name="Normal 17 4 5 3" xfId="6531" xr:uid="{3778C81D-D03C-49F4-A57F-DFA2090D2F8F}"/>
    <cellStyle name="Normal 17 4 5 3 2" xfId="6532" xr:uid="{A7EE7C52-BD95-4CC4-A893-D8972BD057D1}"/>
    <cellStyle name="Normal 17 4 5 4" xfId="6533" xr:uid="{E9572DB8-FDC4-47F3-8830-FD54E28CC1C8}"/>
    <cellStyle name="Normal 17 4 5 5" xfId="6534" xr:uid="{48EDA7F1-A2D5-4EC8-B0C9-4C99CE3D18C9}"/>
    <cellStyle name="Normal 17 4 5 6" xfId="6535" xr:uid="{080E861C-A5FE-499A-80E0-7F9D6BBFB1E1}"/>
    <cellStyle name="Normal 17 4 6" xfId="6536" xr:uid="{64089BD0-32B7-442E-92F9-87BA612871D2}"/>
    <cellStyle name="Normal 17 4 6 2" xfId="6537" xr:uid="{EC43F4D9-3C59-4403-9DA9-164D82FC4E1D}"/>
    <cellStyle name="Normal 17 4 6 2 2" xfId="6538" xr:uid="{C124A1F6-6D16-4C87-BFEA-402003D87AB8}"/>
    <cellStyle name="Normal 17 4 6 3" xfId="6539" xr:uid="{DC2A65F2-BF02-4160-8BC3-2BD9731E3637}"/>
    <cellStyle name="Normal 17 4 6 3 2" xfId="6540" xr:uid="{0EEA8873-07D4-4427-9699-E8216D779820}"/>
    <cellStyle name="Normal 17 4 6 4" xfId="6541" xr:uid="{01C14446-40B4-49CD-9921-05F11748C2E8}"/>
    <cellStyle name="Normal 17 4 7" xfId="6542" xr:uid="{BC080AB5-CA9C-4562-8F6A-76E65CD022CD}"/>
    <cellStyle name="Normal 17 4 7 2" xfId="6543" xr:uid="{BF4A5620-CCE5-4CA7-9D36-F0E423005437}"/>
    <cellStyle name="Normal 17 4 7 2 2" xfId="6544" xr:uid="{EF94B881-682A-4C76-8957-4C7F55808E95}"/>
    <cellStyle name="Normal 17 4 7 3" xfId="6545" xr:uid="{5B1AF0D4-82BB-4781-9E79-8F32A99FD2FD}"/>
    <cellStyle name="Normal 17 4 7 3 2" xfId="6546" xr:uid="{49C54DE3-C037-4109-95CA-3025339673E5}"/>
    <cellStyle name="Normal 17 4 7 4" xfId="6547" xr:uid="{6BC3DEA6-D118-400C-9942-8308C4DABF7D}"/>
    <cellStyle name="Normal 17 4 8" xfId="6548" xr:uid="{579CDEC9-2BFD-43D1-AAB1-914AB9753F0B}"/>
    <cellStyle name="Normal 17 4 8 2" xfId="6549" xr:uid="{FFC80CDD-6735-4857-8BC3-F2E2651EF69F}"/>
    <cellStyle name="Normal 17 4 9" xfId="6550" xr:uid="{EBD2DC68-0B18-4258-9F1D-D6767C169A9F}"/>
    <cellStyle name="Normal 17 4 9 2" xfId="6551" xr:uid="{C012CDB8-E853-48E0-82AA-9C5DCFB87CD6}"/>
    <cellStyle name="Normal 17 4_NOI Ok" xfId="6552" xr:uid="{8E6D1897-30E4-423C-93E3-D87C769CD152}"/>
    <cellStyle name="Normal 17 5" xfId="6553" xr:uid="{A9606D70-0C10-4409-A013-E1C20FEEFE99}"/>
    <cellStyle name="Normal 17 5 10" xfId="6554" xr:uid="{5622846D-764E-4782-8533-3B2D58D8BEB4}"/>
    <cellStyle name="Normal 17 5 10 2" xfId="6555" xr:uid="{5DB66704-5E8E-4912-B25D-70B40A9045E6}"/>
    <cellStyle name="Normal 17 5 11" xfId="6556" xr:uid="{820004F5-AD19-4DE3-BC2D-9183FF1CDC1F}"/>
    <cellStyle name="Normal 17 5 12" xfId="6557" xr:uid="{4F7ADBF0-5E5D-4AF4-8DD4-B23ADA08BF9C}"/>
    <cellStyle name="Normal 17 5 2" xfId="6558" xr:uid="{0C417BEE-D99E-4C57-BD9F-F9422AF4711C}"/>
    <cellStyle name="Normal 17 5 2 2" xfId="6559" xr:uid="{C098EB2E-26F3-4A1D-8328-EEFB97EE544E}"/>
    <cellStyle name="Normal 17 5 2 2 2" xfId="6560" xr:uid="{3F7C8787-583E-477D-AC6E-99F009601AA3}"/>
    <cellStyle name="Normal 17 5 2 2 2 2" xfId="6561" xr:uid="{6AF82FB7-D5EC-422F-B9A6-A2FC59CDB8E1}"/>
    <cellStyle name="Normal 17 5 2 2 3" xfId="6562" xr:uid="{38C3592F-E0CD-46B5-83A1-643BCA28C15A}"/>
    <cellStyle name="Normal 17 5 2 2 3 2" xfId="6563" xr:uid="{B4EBF528-3256-4D94-92BE-1EF50B26F80D}"/>
    <cellStyle name="Normal 17 5 2 2 4" xfId="6564" xr:uid="{B66D42B9-1035-4849-BBB7-D6E8C8950F13}"/>
    <cellStyle name="Normal 17 5 2 2 5" xfId="6565" xr:uid="{73A10730-DCA4-4558-8EB7-E8D05776000E}"/>
    <cellStyle name="Normal 17 5 2 2 6" xfId="6566" xr:uid="{9F990887-9E98-4773-9B76-779E949CCCE3}"/>
    <cellStyle name="Normal 17 5 2 3" xfId="6567" xr:uid="{9516D75B-F0EC-4399-951F-5D3A8D5B7D4A}"/>
    <cellStyle name="Normal 17 5 2 3 2" xfId="6568" xr:uid="{C7FC96BF-7612-441B-BD73-C398E29DA2A3}"/>
    <cellStyle name="Normal 17 5 2 3 2 2" xfId="6569" xr:uid="{766CE103-0653-4866-A788-A48BFE9EB1B8}"/>
    <cellStyle name="Normal 17 5 2 3 3" xfId="6570" xr:uid="{0F41555A-17CA-4A4C-A561-62D81D21F010}"/>
    <cellStyle name="Normal 17 5 2 3 3 2" xfId="6571" xr:uid="{FDDD7D45-FD8D-4A26-B64B-C18C621FAA31}"/>
    <cellStyle name="Normal 17 5 2 3 4" xfId="6572" xr:uid="{2023A28E-F86C-4D91-B4FC-3351F4EE1ABD}"/>
    <cellStyle name="Normal 17 5 2 4" xfId="6573" xr:uid="{A96C7DD9-AD97-42CB-BE19-25F0B9AE50CF}"/>
    <cellStyle name="Normal 17 5 2 4 2" xfId="6574" xr:uid="{3CAB66AB-2B89-4D86-80F8-BCEDC808940C}"/>
    <cellStyle name="Normal 17 5 2 4 2 2" xfId="6575" xr:uid="{3ABD19E5-B7E1-4506-AF88-5687AC754D3D}"/>
    <cellStyle name="Normal 17 5 2 4 3" xfId="6576" xr:uid="{6FD854C5-9A6E-48F4-9903-7851DBD8CC1C}"/>
    <cellStyle name="Normal 17 5 2 4 3 2" xfId="6577" xr:uid="{030803A0-A7D1-4ECD-88F7-FC544F3ED358}"/>
    <cellStyle name="Normal 17 5 2 4 4" xfId="6578" xr:uid="{8755F661-E7CE-40C9-A510-DF1999B5BE93}"/>
    <cellStyle name="Normal 17 5 2 5" xfId="6579" xr:uid="{F88C481B-D2EA-4067-92F7-9FEBBDA11B7C}"/>
    <cellStyle name="Normal 17 5 2 5 2" xfId="6580" xr:uid="{4A3E81C2-F107-493E-8D5B-88CDDC5AE965}"/>
    <cellStyle name="Normal 17 5 2 6" xfId="6581" xr:uid="{DF41A6A7-4589-4E9D-93CC-00C598ECC942}"/>
    <cellStyle name="Normal 17 5 2 6 2" xfId="6582" xr:uid="{F6FE0234-FF93-4622-9A19-674492C7948B}"/>
    <cellStyle name="Normal 17 5 2 7" xfId="6583" xr:uid="{9252D69D-5E45-4F54-8BDA-EC30DD86E3ED}"/>
    <cellStyle name="Normal 17 5 2 7 2" xfId="6584" xr:uid="{1CF46A79-89DF-4753-AC2F-0966D5C4FA99}"/>
    <cellStyle name="Normal 17 5 2 8" xfId="6585" xr:uid="{139E26C7-03D8-4D79-BF05-8C2245F73CEE}"/>
    <cellStyle name="Normal 17 5 2 9" xfId="6586" xr:uid="{60421EFA-AD81-4F0E-A5D7-0173D369E960}"/>
    <cellStyle name="Normal 17 5 2_NOI Ok" xfId="6587" xr:uid="{09AD3641-6BEE-4B52-8150-43E6A40294D5}"/>
    <cellStyle name="Normal 17 5 3" xfId="6588" xr:uid="{C095DE65-1A2E-4F54-9D9C-295C329C017C}"/>
    <cellStyle name="Normal 17 5 3 2" xfId="6589" xr:uid="{4A804DFF-715E-4CB8-9AC9-DA29B648CF65}"/>
    <cellStyle name="Normal 17 5 3 2 2" xfId="6590" xr:uid="{109B9D0E-85DD-4D7E-8611-7D3D9BC37E48}"/>
    <cellStyle name="Normal 17 5 3 2 2 2" xfId="6591" xr:uid="{43661405-896A-4815-8CF9-0D2630011909}"/>
    <cellStyle name="Normal 17 5 3 2 3" xfId="6592" xr:uid="{3D02F225-35ED-4585-8600-593B76542F72}"/>
    <cellStyle name="Normal 17 5 3 2 3 2" xfId="6593" xr:uid="{630576B9-EA6E-45B6-85D7-FB47CDA46B7D}"/>
    <cellStyle name="Normal 17 5 3 2 4" xfId="6594" xr:uid="{CA1C2063-E4CE-4622-884F-10809C99F480}"/>
    <cellStyle name="Normal 17 5 3 2 5" xfId="6595" xr:uid="{989B2CD0-5E87-404C-9AF4-CF36EA0E1A70}"/>
    <cellStyle name="Normal 17 5 3 2 6" xfId="6596" xr:uid="{FB2667D0-C8E2-4FC7-93FD-377488F0F7E3}"/>
    <cellStyle name="Normal 17 5 3 3" xfId="6597" xr:uid="{F94F7DB3-BD58-47E2-A548-495231BD24E0}"/>
    <cellStyle name="Normal 17 5 3 3 2" xfId="6598" xr:uid="{8C9EA6F0-80EB-48D7-9721-58B52D716260}"/>
    <cellStyle name="Normal 17 5 3 3 2 2" xfId="6599" xr:uid="{9C677391-7B54-4B11-9929-3BC3EA9CC4C2}"/>
    <cellStyle name="Normal 17 5 3 3 3" xfId="6600" xr:uid="{10A1FE7D-6C7C-4266-A563-8F901F6C7FF9}"/>
    <cellStyle name="Normal 17 5 3 3 3 2" xfId="6601" xr:uid="{EC9A214E-C4ED-41C6-B476-BFC09ABCDEC8}"/>
    <cellStyle name="Normal 17 5 3 3 4" xfId="6602" xr:uid="{182477CF-9C13-4C43-A9CA-7A100ABA3B49}"/>
    <cellStyle name="Normal 17 5 3 4" xfId="6603" xr:uid="{98B32BA1-F957-4ACF-BBC1-1FCAFD7E81E5}"/>
    <cellStyle name="Normal 17 5 3 4 2" xfId="6604" xr:uid="{4AAE149F-A139-4C01-81FC-6AB9CCF6A94D}"/>
    <cellStyle name="Normal 17 5 3 4 2 2" xfId="6605" xr:uid="{07F775EC-2DA9-43E5-8B23-2BD09237A708}"/>
    <cellStyle name="Normal 17 5 3 4 3" xfId="6606" xr:uid="{4E8EA151-C802-4B6D-9772-748412F46010}"/>
    <cellStyle name="Normal 17 5 3 4 3 2" xfId="6607" xr:uid="{A287F49C-ADD4-42D4-A009-4C2BD9E48504}"/>
    <cellStyle name="Normal 17 5 3 4 4" xfId="6608" xr:uid="{ED554910-4FBA-4D66-8883-EEF272CB8A0D}"/>
    <cellStyle name="Normal 17 5 3 5" xfId="6609" xr:uid="{F2BBFD07-28A3-4A57-8446-5AD3336C081F}"/>
    <cellStyle name="Normal 17 5 3 5 2" xfId="6610" xr:uid="{0B1328C5-B2F3-4D54-A787-50006DFBF0C5}"/>
    <cellStyle name="Normal 17 5 3 6" xfId="6611" xr:uid="{36964F42-6DC0-486E-91C1-E7E303E908EC}"/>
    <cellStyle name="Normal 17 5 3 6 2" xfId="6612" xr:uid="{870D4585-CA11-44C9-B99D-74327A1BD537}"/>
    <cellStyle name="Normal 17 5 3 7" xfId="6613" xr:uid="{38B3771C-4DCF-4BA3-BEF9-69D1A1FF01CB}"/>
    <cellStyle name="Normal 17 5 3 7 2" xfId="6614" xr:uid="{144F0022-B9B9-470B-B527-F3FF382858F0}"/>
    <cellStyle name="Normal 17 5 3 8" xfId="6615" xr:uid="{F9070B93-6294-47D5-99D9-EA33527CAC67}"/>
    <cellStyle name="Normal 17 5 3 9" xfId="6616" xr:uid="{F17E52BE-B8B6-4BEB-BAE4-F1ECC6224026}"/>
    <cellStyle name="Normal 17 5 3_NOI Ok" xfId="6617" xr:uid="{10198B29-0C0B-4B6E-BBF8-CCF4B9EE98AC}"/>
    <cellStyle name="Normal 17 5 4" xfId="6618" xr:uid="{FFE2FEEA-7063-431A-9F75-7C77C5F66ABF}"/>
    <cellStyle name="Normal 17 5 4 2" xfId="6619" xr:uid="{39368452-0BCE-46EF-8274-F01FE56DA495}"/>
    <cellStyle name="Normal 17 5 4 2 2" xfId="6620" xr:uid="{54ADBD74-B9EE-4535-AB03-D87D47970893}"/>
    <cellStyle name="Normal 17 5 4 2 2 2" xfId="6621" xr:uid="{ED2BE3B4-A406-485A-9CBC-7C799C07176B}"/>
    <cellStyle name="Normal 17 5 4 2 3" xfId="6622" xr:uid="{EAD9C121-345C-4356-8765-072CC80C4724}"/>
    <cellStyle name="Normal 17 5 4 2 3 2" xfId="6623" xr:uid="{BF610230-080C-4D55-A0C5-5390BDB7A0D7}"/>
    <cellStyle name="Normal 17 5 4 2 4" xfId="6624" xr:uid="{7D32911D-DDE2-49E2-B03B-226AF56ECEA2}"/>
    <cellStyle name="Normal 17 5 4 2 5" xfId="6625" xr:uid="{0AA9D01F-67D5-4CFD-9883-E740B06BFEE2}"/>
    <cellStyle name="Normal 17 5 4 2 6" xfId="6626" xr:uid="{7F3F2352-D33D-40DE-82D9-F9106A0128FC}"/>
    <cellStyle name="Normal 17 5 4 3" xfId="6627" xr:uid="{EF352C55-21AE-4BDB-B97F-03C6D8A12FEC}"/>
    <cellStyle name="Normal 17 5 4 3 2" xfId="6628" xr:uid="{D93181C6-E122-4861-B813-E6784577A603}"/>
    <cellStyle name="Normal 17 5 4 3 2 2" xfId="6629" xr:uid="{ADDB7CA3-7548-4269-A25A-D04D13D20F02}"/>
    <cellStyle name="Normal 17 5 4 3 3" xfId="6630" xr:uid="{0EF62F75-2A6B-4088-997A-5933A2EAE3E3}"/>
    <cellStyle name="Normal 17 5 4 3 3 2" xfId="6631" xr:uid="{992F9FF7-ED3C-4217-AC4D-854CB972E1C0}"/>
    <cellStyle name="Normal 17 5 4 3 4" xfId="6632" xr:uid="{A689A464-81E8-43BA-BDCC-D9E1411E7DD6}"/>
    <cellStyle name="Normal 17 5 4 4" xfId="6633" xr:uid="{9FAF5260-EC7D-40FA-BCD5-3615C93B518E}"/>
    <cellStyle name="Normal 17 5 4 4 2" xfId="6634" xr:uid="{F3351D3F-6377-4C12-8721-5163A682534A}"/>
    <cellStyle name="Normal 17 5 4 4 2 2" xfId="6635" xr:uid="{EAFE0E08-2453-4702-A6A8-C079BBEAF8F0}"/>
    <cellStyle name="Normal 17 5 4 4 3" xfId="6636" xr:uid="{EEEA6B8E-D799-4182-A042-0F55EE832F74}"/>
    <cellStyle name="Normal 17 5 4 4 3 2" xfId="6637" xr:uid="{AC280BBF-94A1-4520-9D52-5DC5B70F7AE8}"/>
    <cellStyle name="Normal 17 5 4 4 4" xfId="6638" xr:uid="{7095B0ED-2CF5-4D44-BFF9-E7A89382C8EC}"/>
    <cellStyle name="Normal 17 5 4 5" xfId="6639" xr:uid="{03C88150-601E-43BD-B856-533E269FAE5C}"/>
    <cellStyle name="Normal 17 5 4 5 2" xfId="6640" xr:uid="{B6526B81-77A3-4A5E-86D9-912C18EAFEAB}"/>
    <cellStyle name="Normal 17 5 4 6" xfId="6641" xr:uid="{C3289ED4-AE7F-45F3-B2DA-91853807975D}"/>
    <cellStyle name="Normal 17 5 4 6 2" xfId="6642" xr:uid="{B1680659-53E4-42BD-B491-44BEF53DCA8F}"/>
    <cellStyle name="Normal 17 5 4 7" xfId="6643" xr:uid="{BCA93A92-F9F0-465A-B0B0-3B14143A09CF}"/>
    <cellStyle name="Normal 17 5 4 7 2" xfId="6644" xr:uid="{0C8CF5C6-DEA7-4207-AB83-8DDAE78AA6CA}"/>
    <cellStyle name="Normal 17 5 4 8" xfId="6645" xr:uid="{6C971AAE-EF01-4CB6-A0A0-22D78068BC95}"/>
    <cellStyle name="Normal 17 5 4 9" xfId="6646" xr:uid="{3D87CFF5-91FD-4756-9356-3196623B62BF}"/>
    <cellStyle name="Normal 17 5 4_NOI Ok" xfId="6647" xr:uid="{DC60A9BB-8824-4DA3-87F1-5200E20F746D}"/>
    <cellStyle name="Normal 17 5 5" xfId="6648" xr:uid="{E0F98D27-0CE5-4069-94AB-36B450797FFE}"/>
    <cellStyle name="Normal 17 5 5 2" xfId="6649" xr:uid="{7B5514D3-4134-4C69-8946-6A9E9EFAB17F}"/>
    <cellStyle name="Normal 17 5 5 2 2" xfId="6650" xr:uid="{440A6C7D-A2FF-42E6-9850-5B0BC700FCEF}"/>
    <cellStyle name="Normal 17 5 5 3" xfId="6651" xr:uid="{50E6F23F-C158-4576-9E58-342D12E6C04D}"/>
    <cellStyle name="Normal 17 5 5 3 2" xfId="6652" xr:uid="{C483B43F-A249-47CB-8394-6B886EBE5371}"/>
    <cellStyle name="Normal 17 5 5 4" xfId="6653" xr:uid="{D7362C89-1F44-4CA0-B735-9B1D57C0B792}"/>
    <cellStyle name="Normal 17 5 5 5" xfId="6654" xr:uid="{20B25445-137D-425E-B5BC-306DE0DCAE47}"/>
    <cellStyle name="Normal 17 5 5 6" xfId="6655" xr:uid="{3F47AC4F-E0C2-4AF0-A8B6-5BD527AE220E}"/>
    <cellStyle name="Normal 17 5 6" xfId="6656" xr:uid="{CA241BC1-65B0-4996-ACCF-0FB605AD5BFE}"/>
    <cellStyle name="Normal 17 5 6 2" xfId="6657" xr:uid="{13E21940-76C4-4E01-B71F-C3B90C0595C2}"/>
    <cellStyle name="Normal 17 5 6 2 2" xfId="6658" xr:uid="{33287D17-A276-4B83-A577-80887222F02F}"/>
    <cellStyle name="Normal 17 5 6 3" xfId="6659" xr:uid="{1C87063C-D9B5-4828-80D5-1EF3A575CA23}"/>
    <cellStyle name="Normal 17 5 6 3 2" xfId="6660" xr:uid="{B50F64F1-D7A9-4A45-9FD4-2FFC66930A3F}"/>
    <cellStyle name="Normal 17 5 6 4" xfId="6661" xr:uid="{53132359-929E-4E17-9BF1-1ADD2F1BBD1C}"/>
    <cellStyle name="Normal 17 5 7" xfId="6662" xr:uid="{21CD0C12-96A2-4A5C-90EC-29B4474C8C11}"/>
    <cellStyle name="Normal 17 5 7 2" xfId="6663" xr:uid="{FE98C5FD-B50E-42AC-89A7-BC35F2D79050}"/>
    <cellStyle name="Normal 17 5 7 2 2" xfId="6664" xr:uid="{761971EF-7CED-467B-8E6F-D2551B148587}"/>
    <cellStyle name="Normal 17 5 7 3" xfId="6665" xr:uid="{CD42EBA8-DE67-49E6-BB73-F4F3019F804B}"/>
    <cellStyle name="Normal 17 5 7 3 2" xfId="6666" xr:uid="{BA699B6C-9CD4-4C11-BF51-DB76BB769101}"/>
    <cellStyle name="Normal 17 5 7 4" xfId="6667" xr:uid="{6046EA1F-BCAB-4D32-B562-5F4FE1D555D5}"/>
    <cellStyle name="Normal 17 5 8" xfId="6668" xr:uid="{D8786282-2F44-449E-B6D6-A3B0B48A526A}"/>
    <cellStyle name="Normal 17 5 8 2" xfId="6669" xr:uid="{1C014F41-2FED-4EF2-9E50-7A753D9434E0}"/>
    <cellStyle name="Normal 17 5 9" xfId="6670" xr:uid="{EA4A26E2-F437-4660-B37B-D4F586AB7ECA}"/>
    <cellStyle name="Normal 17 5 9 2" xfId="6671" xr:uid="{1C1070DF-F869-4CA9-9A39-88461151CAB3}"/>
    <cellStyle name="Normal 17 5_NOI Ok" xfId="6672" xr:uid="{2BB07A52-5F84-4829-A1F6-8FA364DF1F5C}"/>
    <cellStyle name="Normal 17 6" xfId="6673" xr:uid="{AFFFCDBC-8CB1-4E7E-91D8-E27294EAD167}"/>
    <cellStyle name="Normal 17 6 2" xfId="6674" xr:uid="{285AA5FD-4061-4615-B1CB-4465E0B602FC}"/>
    <cellStyle name="Normal 17 7" xfId="6675" xr:uid="{1010B638-FC1B-4D68-8780-BB45E5A2815D}"/>
    <cellStyle name="Normal 17 7 2" xfId="6676" xr:uid="{D7D80383-44C5-4B88-BB17-D74259548A70}"/>
    <cellStyle name="Normal 17 8" xfId="6677" xr:uid="{0884F873-AF69-4799-A17D-864D8958E622}"/>
    <cellStyle name="Normal 17 8 2" xfId="6678" xr:uid="{EEED2224-C199-4589-B931-EC137F6BBD32}"/>
    <cellStyle name="Normal 17 9" xfId="6679" xr:uid="{D36133BF-E3C4-4F72-885A-D6A68464532B}"/>
    <cellStyle name="Normal 18" xfId="529" xr:uid="{E29F03BB-E1CB-4A08-94C2-C1D7D6E92362}"/>
    <cellStyle name="Normal 18 2" xfId="6681" xr:uid="{BF511A83-CB4F-46E9-A810-40FEAAC5EBC6}"/>
    <cellStyle name="Normal 18 2 2" xfId="6682" xr:uid="{7860984E-DE90-43AF-A0FD-67D8FFF37780}"/>
    <cellStyle name="Normal 18 3" xfId="6683" xr:uid="{C95CDC88-D436-467F-B5F7-11E7FDB31573}"/>
    <cellStyle name="Normal 18 4" xfId="6680" xr:uid="{EE875B2D-E6DA-42E4-A0E2-4F21BD97BE86}"/>
    <cellStyle name="Normal 18 5" xfId="17552" xr:uid="{C9FBAA57-107B-4268-9F0F-E24B3438E74A}"/>
    <cellStyle name="Normal 19" xfId="6684" xr:uid="{62044396-A58A-4D96-9748-8E45095E58FB}"/>
    <cellStyle name="Normal 19 2" xfId="6685" xr:uid="{E48CA5E7-DA2D-43B2-884C-A33CD75867FC}"/>
    <cellStyle name="Normal 19 3" xfId="17555" xr:uid="{89E38872-A894-46A8-A093-CAE44B1D8DC8}"/>
    <cellStyle name="Normal 2" xfId="8" xr:uid="{87F4720F-82BE-432A-8DED-539DC3E92D04}"/>
    <cellStyle name="Normal 2 10" xfId="6686" xr:uid="{93834C24-0263-4787-B568-C4B5A5802963}"/>
    <cellStyle name="Normal 2 11" xfId="6687" xr:uid="{46523650-6596-4851-86BF-ECCD569C463A}"/>
    <cellStyle name="Normal 2 12" xfId="6688" xr:uid="{562C7448-73E4-408F-98BB-38F4B3CE05E6}"/>
    <cellStyle name="Normal 2 12 2" xfId="6689" xr:uid="{0796733B-7487-4813-87EB-20F12E2509C0}"/>
    <cellStyle name="Normal 2 13" xfId="6690" xr:uid="{2C93CE11-25EF-4586-A9B7-9EDBDC7A7065}"/>
    <cellStyle name="Normal 2 13 2" xfId="6691" xr:uid="{DF9A006B-D039-4CE1-9E43-B261628607FE}"/>
    <cellStyle name="Normal 2 14" xfId="6692" xr:uid="{250707CF-8E2E-45BF-ABE1-FEC5E112787E}"/>
    <cellStyle name="Normal 2 14 2" xfId="6693" xr:uid="{FAAB21FA-0F9B-4AC2-8D72-D81688B5CA36}"/>
    <cellStyle name="Normal 2 15" xfId="10571" xr:uid="{62FF2E36-9456-4990-8627-E9805ACCCE11}"/>
    <cellStyle name="Normal 2 16" xfId="10643" xr:uid="{CE7781F0-0770-42A5-A472-8FBB5ADFDCB7}"/>
    <cellStyle name="Normal 2 17" xfId="11407" xr:uid="{9A278B43-58D3-427D-938F-63C4EC518EB2}"/>
    <cellStyle name="Normal 2 18" xfId="12610" xr:uid="{2F62638D-6445-4115-B550-155206F8E1A2}"/>
    <cellStyle name="Normal 2 19" xfId="12811" xr:uid="{A9B87A3C-0A30-4754-B961-B8B701425448}"/>
    <cellStyle name="Normal 2 2" xfId="13" xr:uid="{333DDB6C-CBED-48D3-960E-1BDAB0827EBD}"/>
    <cellStyle name="Normal 2 2 10" xfId="17493" xr:uid="{BEC97BFB-C82E-426B-B13C-EA7B6D514306}"/>
    <cellStyle name="Normal 2 2 2" xfId="103" xr:uid="{35A203D1-74F6-44A6-801B-E02ED257A315}"/>
    <cellStyle name="Normal 2 2 2 2" xfId="154" xr:uid="{E8AD07DC-7B5B-46D9-8C85-875D3F278257}"/>
    <cellStyle name="Normal 2 2 2 21" xfId="535" xr:uid="{ED183CBB-7880-4902-81DD-2D60AD689F2F}"/>
    <cellStyle name="Normal 2 2 2 3" xfId="6695" xr:uid="{2E4F3A9A-4748-4E05-9E14-2A43165A437D}"/>
    <cellStyle name="Normal 2 2 3" xfId="153" xr:uid="{543B37F4-6348-4B96-AFD2-DD60DEE3B609}"/>
    <cellStyle name="Normal 2 2 3 2" xfId="6696" xr:uid="{9B9E0CB6-0AD4-4534-9CAA-332B756FF540}"/>
    <cellStyle name="Normal 2 2 4" xfId="102" xr:uid="{AF8120A9-1A02-408F-830A-8F9403BDC439}"/>
    <cellStyle name="Normal 2 2 4 2" xfId="6697" xr:uid="{98F6C3C9-136E-450D-9BDE-C51B270DA013}"/>
    <cellStyle name="Normal 2 2 5" xfId="6698" xr:uid="{BACA4F43-5685-40B0-A75C-8BEEF2331D70}"/>
    <cellStyle name="Normal 2 2 6" xfId="6699" xr:uid="{2D4F420E-2686-41CD-A316-9271A824BB27}"/>
    <cellStyle name="Normal 2 2 7" xfId="12805" xr:uid="{7A009A02-6E0F-4DDC-BB19-F67D279797A8}"/>
    <cellStyle name="Normal 2 2 8" xfId="6694" xr:uid="{61482C64-250F-4500-931F-822389349E3B}"/>
    <cellStyle name="Normal 2 2 9" xfId="17414" xr:uid="{0C4676C1-CFA6-40DB-AA29-FA3638F71FD1}"/>
    <cellStyle name="Normal 2 2_Cash Alu" xfId="6700" xr:uid="{C5B98154-76B3-4453-A0B3-9687C62F4D87}"/>
    <cellStyle name="Normal 2 20" xfId="579" xr:uid="{1AF142F5-7500-483B-A150-6D55160D9914}"/>
    <cellStyle name="Normal 2 21" xfId="533" xr:uid="{C1D607F8-7A8E-48C0-A2FC-C820BCDFD3FF}"/>
    <cellStyle name="Normal 2 3" xfId="7" xr:uid="{D4691FF8-8CDB-4CAA-AB94-FB3CBFD327C6}"/>
    <cellStyle name="Normal 2 3 10" xfId="6701" xr:uid="{7A1DEE42-A75B-4979-AC3C-8ACC8FBAE229}"/>
    <cellStyle name="Normal 2 3 11" xfId="580" xr:uid="{70C19063-07E5-4447-950E-664B8BB04315}"/>
    <cellStyle name="Normal 2 3 12" xfId="541" xr:uid="{FD843B1C-0088-4E64-BEFD-45547C18C005}"/>
    <cellStyle name="Normal 2 3 13" xfId="17235" xr:uid="{2D26B185-5662-4C05-AD54-F3BBA1900580}"/>
    <cellStyle name="Normal 2 3 14" xfId="17427" xr:uid="{EF961E9D-4020-476D-BF11-F462A6393379}"/>
    <cellStyle name="Normal 2 3 2" xfId="557" xr:uid="{BA26FADD-2F29-4C54-AD4F-59FB709A2E48}"/>
    <cellStyle name="Normal 2 3 2 2" xfId="6703" xr:uid="{443A1F8F-64D7-4B9C-BA25-21209D1876A6}"/>
    <cellStyle name="Normal 2 3 2 3" xfId="6704" xr:uid="{31BEA93E-D9E6-4289-B631-22A66F63E829}"/>
    <cellStyle name="Normal 2 3 2 4" xfId="6702" xr:uid="{CDDC933D-BFE9-4230-A67C-D25E228EC3A2}"/>
    <cellStyle name="Normal 2 3 2_NOI Ok" xfId="6705" xr:uid="{DFDD639B-F833-4339-90E0-3F8E5DD3A596}"/>
    <cellStyle name="Normal 2 3 3" xfId="6706" xr:uid="{2E0CDECD-5605-421F-BDEC-B10D26C1A8E6}"/>
    <cellStyle name="Normal 2 3 3 2" xfId="6707" xr:uid="{7070206D-390B-437F-A44F-034B39463AA4}"/>
    <cellStyle name="Normal 2 3 3 3" xfId="6708" xr:uid="{E96BA2A1-20A2-4B2F-AEB0-EBEFA5EE2831}"/>
    <cellStyle name="Normal 2 3 3_NOI Ok" xfId="6709" xr:uid="{D9974746-46C6-4EBE-BD09-3F7387088904}"/>
    <cellStyle name="Normal 2 3 4" xfId="6710" xr:uid="{D41B5FCA-3196-4946-9763-2153340CBD1A}"/>
    <cellStyle name="Normal 2 3 4 2" xfId="6711" xr:uid="{7C021CB5-67D4-4FAC-853A-E28DBC37615A}"/>
    <cellStyle name="Normal 2 3 4 3" xfId="6712" xr:uid="{18354AE0-CF1A-4E12-9878-A2FC9C763073}"/>
    <cellStyle name="Normal 2 3 4_NOI Ok" xfId="6713" xr:uid="{5C5C8CFE-9BB3-4B58-847B-BCF0F773F49A}"/>
    <cellStyle name="Normal 2 3 5" xfId="6714" xr:uid="{F7BF83E8-9980-46F2-ABCE-06F21A1318DA}"/>
    <cellStyle name="Normal 2 3 5 2" xfId="6715" xr:uid="{6E263306-D9DA-4C62-AD31-EDD75AAA3259}"/>
    <cellStyle name="Normal 2 3 5 3" xfId="6716" xr:uid="{0978D567-2029-406B-B7F1-28A09BEFDD22}"/>
    <cellStyle name="Normal 2 3 5_NOI Ok" xfId="6717" xr:uid="{F3317AAE-2BCB-4831-AB48-4615FC43B8E3}"/>
    <cellStyle name="Normal 2 3 6" xfId="6718" xr:uid="{9BCC4DC1-BE56-4DB2-878B-9E054E8F5EE4}"/>
    <cellStyle name="Normal 2 3 6 2" xfId="6719" xr:uid="{44945BE0-204D-4EF3-9A97-8120B4C0B806}"/>
    <cellStyle name="Normal 2 3 6 3" xfId="6720" xr:uid="{D7D7C3DE-B5EE-44EF-A36A-A6377E972466}"/>
    <cellStyle name="Normal 2 3 6_NOI Ok" xfId="6721" xr:uid="{60D130F5-BAFB-4184-83BA-BCE736A3DC14}"/>
    <cellStyle name="Normal 2 3 7" xfId="6722" xr:uid="{D5EC5574-B8E2-42EA-B733-5233C9DBAFD9}"/>
    <cellStyle name="Normal 2 3 7 2" xfId="6723" xr:uid="{05D21EEC-C397-49A5-84E1-3723CC2D5B77}"/>
    <cellStyle name="Normal 2 3 7 3" xfId="6724" xr:uid="{70861A02-A7A8-47DE-A6BC-C977B59624FD}"/>
    <cellStyle name="Normal 2 3 7_NOI Ok" xfId="6725" xr:uid="{3A39A5CF-318E-46DA-8D2D-6BBBA9F32E66}"/>
    <cellStyle name="Normal 2 3 8" xfId="6726" xr:uid="{D249ED57-F386-41A8-98DC-C8E52F854471}"/>
    <cellStyle name="Normal 2 3 8 2" xfId="6727" xr:uid="{05DB7931-5E41-48A4-91DD-79760E863DBA}"/>
    <cellStyle name="Normal 2 3 8 3" xfId="6728" xr:uid="{616D46DF-4077-4053-9B72-D5629C7ED1DA}"/>
    <cellStyle name="Normal 2 3 8_NOI Ok" xfId="6729" xr:uid="{C8DDC54F-E996-4B7A-91B3-BBA4C387C514}"/>
    <cellStyle name="Normal 2 3 9" xfId="6730" xr:uid="{4533FFCF-468D-4423-ABC1-42CE5EF54F75}"/>
    <cellStyle name="Normal 2 3_NOI Ok" xfId="6731" xr:uid="{1D7EDD2F-546F-4FD6-BF9B-D232568E9D76}"/>
    <cellStyle name="Normal 2 4" xfId="189" xr:uid="{DDF57D8E-86EC-4323-9456-D683AF7F71CB}"/>
    <cellStyle name="Normal 2 4 10" xfId="6733" xr:uid="{0B2C6B3C-AE84-4443-9157-3397891E645A}"/>
    <cellStyle name="Normal 2 4 11" xfId="6732" xr:uid="{46091EE3-5922-4379-9AE4-EC5BC7E0B0A7}"/>
    <cellStyle name="Normal 2 4 12" xfId="536" xr:uid="{F6125D94-E2AF-4D0E-8850-A1B3D91BACD2}"/>
    <cellStyle name="Normal 2 4 13" xfId="17560" xr:uid="{D7A712E6-FC7C-450E-BBF2-635D1D0E7CA9}"/>
    <cellStyle name="Normal 2 4 2" xfId="6734" xr:uid="{B0DEE32D-4282-4CDE-B174-23A4D2129378}"/>
    <cellStyle name="Normal 2 4 2 2" xfId="6735" xr:uid="{D7853FB6-6FB2-41AA-AA17-5764F6A94FDE}"/>
    <cellStyle name="Normal 2 4 2 3" xfId="6736" xr:uid="{34FCBE7C-6363-4F6E-9385-3A8340F833FA}"/>
    <cellStyle name="Normal 2 4 2_NOI Ok" xfId="6737" xr:uid="{15AC1285-889F-4DC3-AA3B-B0A2B13DD2EE}"/>
    <cellStyle name="Normal 2 4 3" xfId="6738" xr:uid="{5BF14CA0-4E98-4E17-A212-4C0C19FB80FC}"/>
    <cellStyle name="Normal 2 4 3 2" xfId="6739" xr:uid="{FA5456F5-A1B8-4983-A66E-681909C888F1}"/>
    <cellStyle name="Normal 2 4 3 3" xfId="6740" xr:uid="{D6A62ABA-15D0-4C36-94FB-7C2FD615AFBE}"/>
    <cellStyle name="Normal 2 4 3_NOI Ok" xfId="6741" xr:uid="{FE98E7F9-D9A6-4198-84DB-12044FBF6BB4}"/>
    <cellStyle name="Normal 2 4 4" xfId="6742" xr:uid="{59CCA142-E3AC-4C12-9A57-0FC09FD84FAA}"/>
    <cellStyle name="Normal 2 4 4 2" xfId="6743" xr:uid="{95D25584-6112-4905-A4C4-913D15DCED07}"/>
    <cellStyle name="Normal 2 4 4 3" xfId="6744" xr:uid="{40D3DCC3-082B-4022-8306-CD938B9BA9E7}"/>
    <cellStyle name="Normal 2 4 4_NOI Ok" xfId="6745" xr:uid="{7663B757-33A9-4229-9F15-E0CB678EB64A}"/>
    <cellStyle name="Normal 2 4 5" xfId="6746" xr:uid="{A0B93874-8212-4435-8392-4C3E70ED59AC}"/>
    <cellStyle name="Normal 2 4 5 2" xfId="6747" xr:uid="{04DCFED0-2BF4-493B-8450-0820812A8552}"/>
    <cellStyle name="Normal 2 4 5 3" xfId="6748" xr:uid="{24CD1C29-5FBC-41E3-B273-663946DB2C79}"/>
    <cellStyle name="Normal 2 4 5_NOI Ok" xfId="6749" xr:uid="{26F16CE8-5DA6-4B0C-8BA7-56B5CB945F47}"/>
    <cellStyle name="Normal 2 4 6" xfId="6750" xr:uid="{6BFE873E-483A-4FF4-A69F-4A8D6E8CDB45}"/>
    <cellStyle name="Normal 2 4 6 2" xfId="6751" xr:uid="{638887EF-29CB-4E1F-AFBA-F9EEBF706C50}"/>
    <cellStyle name="Normal 2 4 6 3" xfId="6752" xr:uid="{B75951B8-CD1D-4C14-984D-9554BE6C4EBF}"/>
    <cellStyle name="Normal 2 4 6_NOI Ok" xfId="6753" xr:uid="{E3D759B7-D1E3-4F10-BBD8-D6933039AA3A}"/>
    <cellStyle name="Normal 2 4 7" xfId="6754" xr:uid="{BC02679C-322B-481E-AC75-C343829F0C4F}"/>
    <cellStyle name="Normal 2 4 7 2" xfId="6755" xr:uid="{65AF76E9-068E-4DF2-9BA8-3AC58ECFE224}"/>
    <cellStyle name="Normal 2 4 7 3" xfId="6756" xr:uid="{14622E55-72EA-4BBF-A5B5-DD6575AC6A39}"/>
    <cellStyle name="Normal 2 4 7_NOI Ok" xfId="6757" xr:uid="{241AEED9-D596-460C-B4BA-EE4032A5C147}"/>
    <cellStyle name="Normal 2 4 8" xfId="6758" xr:uid="{33FA90B4-A5DF-4793-8D2E-F9082366C2D3}"/>
    <cellStyle name="Normal 2 4 8 2" xfId="6759" xr:uid="{5CE31A0B-0B11-4657-8A8D-F8F00AD60AB4}"/>
    <cellStyle name="Normal 2 4 8 3" xfId="6760" xr:uid="{426FE4CF-5449-477B-B736-D6A685715D2B}"/>
    <cellStyle name="Normal 2 4 8_NOI Ok" xfId="6761" xr:uid="{E1D1B5D9-C5B3-46DD-8979-C4980F2422F1}"/>
    <cellStyle name="Normal 2 4 9" xfId="6762" xr:uid="{9C0A5088-FB90-40C5-B72A-F9CB905DC7DF}"/>
    <cellStyle name="Normal 2 4_NOI Ok" xfId="6763" xr:uid="{B7EE40E4-0CE7-4C62-8D25-37898358682D}"/>
    <cellStyle name="Normal 2 5" xfId="207" xr:uid="{F484FBF3-ACEA-4899-8465-36A4D3AE4F39}"/>
    <cellStyle name="Normal 2 5 10" xfId="6765" xr:uid="{8A15F8B2-BFF8-46BC-AC8C-6FCC232C39C8}"/>
    <cellStyle name="Normal 2 5 11" xfId="6764" xr:uid="{80CE44A1-2C14-4EA5-9C75-DC76678D976D}"/>
    <cellStyle name="Normal 2 5 12" xfId="17171" xr:uid="{1422C5EF-1A5E-4638-823A-C42291D6BF7E}"/>
    <cellStyle name="Normal 2 5 13" xfId="17423" xr:uid="{7973D6F4-3FCA-4518-BDD8-9E22918D719A}"/>
    <cellStyle name="Normal 2 5 2" xfId="6766" xr:uid="{16903EDD-4602-4560-A65B-CC0DF5607EC2}"/>
    <cellStyle name="Normal 2 5 2 2" xfId="6767" xr:uid="{3649452D-6D3F-4DB3-B811-4AFC2BE14364}"/>
    <cellStyle name="Normal 2 5 2 3" xfId="6768" xr:uid="{B848D627-722C-4F8B-B784-C7619EFF0200}"/>
    <cellStyle name="Normal 2 5 2 4" xfId="17550" xr:uid="{D769AE63-9A92-45E7-9A73-1DD337927FDB}"/>
    <cellStyle name="Normal 2 5 2_NOI Ok" xfId="6769" xr:uid="{F28C6076-61E9-4EEC-8F32-54F8DC126545}"/>
    <cellStyle name="Normal 2 5 3" xfId="6770" xr:uid="{E6EED584-5518-45A2-ADD6-92B63C56FA95}"/>
    <cellStyle name="Normal 2 5 3 2" xfId="6771" xr:uid="{28040940-5A74-474F-84EB-E3A0742225B8}"/>
    <cellStyle name="Normal 2 5 3 3" xfId="6772" xr:uid="{9EDC5099-084A-42B6-AF4E-FC7596A94284}"/>
    <cellStyle name="Normal 2 5 3_NOI Ok" xfId="6773" xr:uid="{96C23D3F-14F5-48AF-8AE9-32137D34135D}"/>
    <cellStyle name="Normal 2 5 4" xfId="6774" xr:uid="{6B64D3BB-966D-45BE-A1D0-A7EAA44DCD34}"/>
    <cellStyle name="Normal 2 5 4 2" xfId="6775" xr:uid="{F2A0CB62-27F1-4BB1-BBC2-D3275226F3B1}"/>
    <cellStyle name="Normal 2 5 4 3" xfId="6776" xr:uid="{A40755EA-BC44-4790-9D5D-705E0784BC1B}"/>
    <cellStyle name="Normal 2 5 4_NOI Ok" xfId="6777" xr:uid="{DBFC9878-D150-40FF-8D09-6A5ECE7654C7}"/>
    <cellStyle name="Normal 2 5 5" xfId="6778" xr:uid="{F171C39E-EA4E-493C-AC39-BF9E297867ED}"/>
    <cellStyle name="Normal 2 5 5 2" xfId="6779" xr:uid="{DF25D5A7-635F-425A-8EC9-1DA37A39AE6E}"/>
    <cellStyle name="Normal 2 5 5 3" xfId="6780" xr:uid="{F0C828D3-0CFA-4B86-A0BF-83AD9D585416}"/>
    <cellStyle name="Normal 2 5 5_NOI Ok" xfId="6781" xr:uid="{BF88F4F9-86B5-4BA8-90A9-192EA3DF5F59}"/>
    <cellStyle name="Normal 2 5 6" xfId="6782" xr:uid="{02C54789-FA59-4B79-8703-4BE53C3573FF}"/>
    <cellStyle name="Normal 2 5 6 2" xfId="6783" xr:uid="{AC5D648C-2E1C-4355-8F24-3BDD7C2C818E}"/>
    <cellStyle name="Normal 2 5 6 3" xfId="6784" xr:uid="{9474D93A-8DB9-4828-9ACD-D3EDF2DC9F39}"/>
    <cellStyle name="Normal 2 5 6_NOI Ok" xfId="6785" xr:uid="{7E7E5F9F-46ED-49BA-BF5E-7B552DE85ED6}"/>
    <cellStyle name="Normal 2 5 7" xfId="6786" xr:uid="{31AF35C8-BD8F-4C92-997B-5ED1E420FF39}"/>
    <cellStyle name="Normal 2 5 7 2" xfId="6787" xr:uid="{0E333A78-6527-4DD7-B6C1-0139386556F1}"/>
    <cellStyle name="Normal 2 5 7 3" xfId="6788" xr:uid="{6B825FE8-F43B-4761-B7AF-1C2430C1A0DF}"/>
    <cellStyle name="Normal 2 5 7_NOI Ok" xfId="6789" xr:uid="{D5492E57-15F1-48F3-B4A7-23DD104228F6}"/>
    <cellStyle name="Normal 2 5 8" xfId="6790" xr:uid="{B6E55CFD-14B0-4726-8E09-2788F026490E}"/>
    <cellStyle name="Normal 2 5 8 2" xfId="6791" xr:uid="{60A0FEAE-E96B-44FA-B004-6F0BAA475E7D}"/>
    <cellStyle name="Normal 2 5 8 3" xfId="6792" xr:uid="{E40BB825-3FB2-48FC-A442-337C0C8EA3D0}"/>
    <cellStyle name="Normal 2 5 8_NOI Ok" xfId="6793" xr:uid="{3ABDFCE5-38D6-4877-A92F-9AADE8FC905B}"/>
    <cellStyle name="Normal 2 5 9" xfId="6794" xr:uid="{F1B41C65-C9A8-4C4A-AD11-9ED6418F9D4A}"/>
    <cellStyle name="Normal 2 5_NOI Ok" xfId="6795" xr:uid="{C2207214-5D98-41BF-BE8F-A4CB42DC71E9}"/>
    <cellStyle name="Normal 2 6" xfId="101" xr:uid="{96645AE4-B1D2-43A9-8764-E358740FB8A6}"/>
    <cellStyle name="Normal 2 6 2" xfId="573" xr:uid="{972B8C30-AC67-4755-ADCA-8215219A8137}"/>
    <cellStyle name="Normal 2 6 2 2" xfId="6797" xr:uid="{B422321D-AC0F-4FD7-B558-F6EDE0E4E172}"/>
    <cellStyle name="Normal 2 6 3" xfId="6796" xr:uid="{7373C697-6368-466B-B8E4-04AFA42F20E7}"/>
    <cellStyle name="Normal 2 6 4" xfId="17138" xr:uid="{40D8CF2D-C895-4CD9-ACE8-BE4A39AFEB8F}"/>
    <cellStyle name="Normal 2 6 5" xfId="17566" xr:uid="{8C09FE1D-49C3-4132-8B4B-6B4D13AAF54F}"/>
    <cellStyle name="Normal 2 6_NOI Ok" xfId="6798" xr:uid="{F619FA07-813A-4D32-94AE-46A4573722D8}"/>
    <cellStyle name="Normal 2 7" xfId="6799" xr:uid="{431730FA-9895-4AF4-AD3D-2681AB034404}"/>
    <cellStyle name="Normal 2 7 2" xfId="6800" xr:uid="{23B2F296-86FE-4CB5-942F-15DA025B1BEC}"/>
    <cellStyle name="Normal 2 7 3" xfId="6801" xr:uid="{75071A16-3BBE-4D0A-89E7-0AEBD644F4B0}"/>
    <cellStyle name="Normal 2 7_NOI Ok" xfId="6802" xr:uid="{312592D0-B6E8-4D25-91B5-2BDD7A8CC651}"/>
    <cellStyle name="Normal 2 8" xfId="6803" xr:uid="{F891EC54-ADD6-405C-ACEA-575B43394E9A}"/>
    <cellStyle name="Normal 2 8 2" xfId="6804" xr:uid="{ACCF71E0-24BB-4740-89AC-93F85D89BB78}"/>
    <cellStyle name="Normal 2 8 3" xfId="6805" xr:uid="{DD02EFC6-4F65-40C5-8EB1-77F290583CA8}"/>
    <cellStyle name="Normal 2 8_NOI Ok" xfId="6806" xr:uid="{12997A71-09A6-4FC0-AB59-874643C06B11}"/>
    <cellStyle name="Normal 2 9" xfId="6807" xr:uid="{0A700E51-C641-4004-A381-24440E07F231}"/>
    <cellStyle name="Normal 2 9 2" xfId="6808" xr:uid="{EB7E02A7-2E4B-4E07-B862-9C3D6FFCE2E0}"/>
    <cellStyle name="Normal 2 9 3" xfId="6809" xr:uid="{D76D1F0B-F477-4B7C-87D6-DD63B3ACC83A}"/>
    <cellStyle name="Normal 2 9_NOI Ok" xfId="6810" xr:uid="{50A48609-B376-4E30-988A-AE11EE24A1A5}"/>
    <cellStyle name="Normal 2_ADMEX" xfId="6811" xr:uid="{A4151D37-9ADC-41B9-8062-FAA5DC293326}"/>
    <cellStyle name="Normal 20" xfId="6812" xr:uid="{CD09D8E3-A7BB-4C7C-8647-59D1C0429817}"/>
    <cellStyle name="Normal 20 2" xfId="6813" xr:uid="{1949E34B-3E13-430F-9C84-742B20B08B2F}"/>
    <cellStyle name="Normal 20 2 2" xfId="6814" xr:uid="{A4E61A47-808E-4D27-AF11-A69B07414E3A}"/>
    <cellStyle name="Normal 20 3" xfId="6815" xr:uid="{D3F75932-E7FD-47E8-9E18-882D8F650C68}"/>
    <cellStyle name="Normal 20 4" xfId="17564" xr:uid="{3EE6EC71-7D7A-4689-86DF-B0857FAAC5E9}"/>
    <cellStyle name="Normal 21" xfId="6816" xr:uid="{A09075EA-1638-4E34-B8BB-50F91D171295}"/>
    <cellStyle name="Normal 21 2" xfId="17571" xr:uid="{DB2BA508-86C2-4D81-9D35-EB5E05B77A85}"/>
    <cellStyle name="Normal 22" xfId="6817" xr:uid="{01B86B45-B230-4B2C-964E-922E05E11D60}"/>
    <cellStyle name="Normal 22 2" xfId="17572" xr:uid="{AC4C943B-02EF-43C9-B0C7-F54AA05B828F}"/>
    <cellStyle name="Normal 23" xfId="6818" xr:uid="{F52E9C46-4912-4FE0-B377-911ED9BCEABA}"/>
    <cellStyle name="Normal 23 2" xfId="17574" xr:uid="{DD9C15F7-5088-44F1-839C-00FD802ED8FD}"/>
    <cellStyle name="Normal 24" xfId="6819" xr:uid="{38246C95-C11D-447A-99C4-36A60664BA07}"/>
    <cellStyle name="Normal 24 2" xfId="17374" xr:uid="{A2CD6288-58D0-41C5-A7BD-6A2A188646DC}"/>
    <cellStyle name="Normal 25" xfId="142" xr:uid="{7C05846B-085A-4244-87BD-4642C864A752}"/>
    <cellStyle name="Normal 25 2" xfId="6821" xr:uid="{723F8528-C164-4A51-BBF3-F53B8B5ACA33}"/>
    <cellStyle name="Normal 25 3" xfId="6820" xr:uid="{88122B33-519C-4FA2-96CD-ACDB68AC054A}"/>
    <cellStyle name="Normal 26" xfId="6822" xr:uid="{8DD37AE4-F833-4065-AA2D-779C6C4CB87B}"/>
    <cellStyle name="Normal 26 2" xfId="6823" xr:uid="{F13AB160-75DB-4AA0-B757-DAA60FEB3F0F}"/>
    <cellStyle name="Normal 27" xfId="6824" xr:uid="{B62BDDD6-7EB1-4D6B-A133-74AA6D35D24F}"/>
    <cellStyle name="Normal 27 2" xfId="6825" xr:uid="{12B2C981-DFF9-4BEA-A9E4-B693FABF2F40}"/>
    <cellStyle name="Normal 28" xfId="6826" xr:uid="{16A25CE2-A638-45A8-B10E-129ECC8225C8}"/>
    <cellStyle name="Normal 28 2" xfId="6827" xr:uid="{8EBFB067-E317-402C-B7A8-E4CCF1EE01E6}"/>
    <cellStyle name="Normal 29" xfId="6828" xr:uid="{E97C1F30-5FD5-47C8-A5F3-1057256741EE}"/>
    <cellStyle name="Normal 29 2" xfId="6829" xr:uid="{6AF02EE6-E3A1-4E6A-B14F-95985F37FDAD}"/>
    <cellStyle name="Normal 3" xfId="1" xr:uid="{2F2490A2-9FF2-4A13-AEAF-D3EE23FB49E1}"/>
    <cellStyle name="Normal 3 10" xfId="6831" xr:uid="{97495859-41B6-409F-A956-F6AD169A3DEF}"/>
    <cellStyle name="Normal 3 11" xfId="6832" xr:uid="{2A1AA29F-17F7-4AEB-BB90-1D7237A38E30}"/>
    <cellStyle name="Normal 3 12" xfId="11440" xr:uid="{0733B7DB-2801-4903-BD8A-47D56902F765}"/>
    <cellStyle name="Normal 3 13" xfId="12807" xr:uid="{86F9BF41-C4E5-46AE-9BE3-AC446FA8BBB5}"/>
    <cellStyle name="Normal 3 14" xfId="6830" xr:uid="{B2510D1F-617C-402E-AD6B-A3E98FB00A47}"/>
    <cellStyle name="Normal 3 15" xfId="17140" xr:uid="{E5FE667F-0C72-47D3-B463-0CF80A3894F9}"/>
    <cellStyle name="Normal 3 16" xfId="17407" xr:uid="{90F6A609-9815-4998-95D5-8C879BA370D2}"/>
    <cellStyle name="Normal 3 17" xfId="10" xr:uid="{A1C9ABBC-6189-41CB-8186-5A1FBAD56F96}"/>
    <cellStyle name="Normal 3 2" xfId="54" xr:uid="{2803C4B5-9A60-4489-B9F7-C077F60763F3}"/>
    <cellStyle name="Normal 3 2 10" xfId="6833" xr:uid="{93AFE4BA-354C-4CFE-94A7-3FA68B97D68E}"/>
    <cellStyle name="Normal 3 2 11" xfId="17236" xr:uid="{FEB62B86-812D-4447-AD7D-081C8950C274}"/>
    <cellStyle name="Normal 3 2 2" xfId="258" xr:uid="{849D9060-F1FF-4E37-B071-82D037E15AA9}"/>
    <cellStyle name="Normal 3 2 2 2" xfId="6835" xr:uid="{04415910-DB9F-493F-B2C2-AA91B0CADC2E}"/>
    <cellStyle name="Normal 3 2 2 2 2" xfId="6836" xr:uid="{3D0C53C7-4454-4E5B-BAC4-8751E82B6C25}"/>
    <cellStyle name="Normal 3 2 2 3" xfId="6837" xr:uid="{CEB25EF2-2B69-47D9-B9EA-CFE36BE74504}"/>
    <cellStyle name="Normal 3 2 2 3 2" xfId="6838" xr:uid="{7FE2D6B6-E6BB-4693-9278-548D6FA85EF1}"/>
    <cellStyle name="Normal 3 2 2 4" xfId="6839" xr:uid="{C95C25E3-5EB5-4C3D-8DC4-59D7ACDC1985}"/>
    <cellStyle name="Normal 3 2 2 5" xfId="6840" xr:uid="{B21E0BD6-7630-42CA-845C-00B6D8DE085F}"/>
    <cellStyle name="Normal 3 2 2 6" xfId="6841" xr:uid="{B78E305E-9F00-4159-ADD9-7388510226B4}"/>
    <cellStyle name="Normal 3 2 2 7" xfId="6834" xr:uid="{564165AD-8757-4578-A312-F660FD98544A}"/>
    <cellStyle name="Normal 3 2 3" xfId="155" xr:uid="{8997294A-43FD-423F-A306-FC3026B1C70C}"/>
    <cellStyle name="Normal 3 2 3 2" xfId="6843" xr:uid="{33A2FFE1-CDA8-4864-836D-B0E95E8EA28C}"/>
    <cellStyle name="Normal 3 2 3 2 2" xfId="6844" xr:uid="{07D5F991-6748-43B2-8C49-DC2301D28AD7}"/>
    <cellStyle name="Normal 3 2 3 3" xfId="6845" xr:uid="{C615EF4B-6665-4DB9-A337-B9D80D51C911}"/>
    <cellStyle name="Normal 3 2 3 3 2" xfId="6846" xr:uid="{9662F21F-75D0-4C4C-95B4-1BF266B0EE8B}"/>
    <cellStyle name="Normal 3 2 3 4" xfId="6847" xr:uid="{91E35CE3-2138-4654-9EEC-C63AA4F61836}"/>
    <cellStyle name="Normal 3 2 3 5" xfId="6842" xr:uid="{EEDE6BE1-1CFE-4A29-9E27-3931827F7B5C}"/>
    <cellStyle name="Normal 3 2 4" xfId="6848" xr:uid="{E4C13070-E156-4B2F-9DE9-4F8A4E0BE27C}"/>
    <cellStyle name="Normal 3 2 4 2" xfId="6849" xr:uid="{8E6774D4-5585-418A-B028-FD229D497788}"/>
    <cellStyle name="Normal 3 2 4 2 2" xfId="6850" xr:uid="{94A2D124-277A-4C2B-9998-96E8B6E36C07}"/>
    <cellStyle name="Normal 3 2 4 3" xfId="6851" xr:uid="{6DFB743F-4242-4C7C-A64E-2E8D819C7120}"/>
    <cellStyle name="Normal 3 2 4 3 2" xfId="6852" xr:uid="{8619806B-159D-4D1B-8FDA-BAAF16557BB7}"/>
    <cellStyle name="Normal 3 2 4 4" xfId="6853" xr:uid="{5BDFD8C4-B458-4183-B1A0-69CE09E7CA81}"/>
    <cellStyle name="Normal 3 2 5" xfId="6854" xr:uid="{A005B3C8-89C1-4D42-ADE0-3D4DA0966943}"/>
    <cellStyle name="Normal 3 2 5 2" xfId="6855" xr:uid="{F1F32039-22B0-4925-930C-00B03B7CDC27}"/>
    <cellStyle name="Normal 3 2 6" xfId="6856" xr:uid="{046E491E-A1FA-489C-9689-13D1FCBBDCB7}"/>
    <cellStyle name="Normal 3 2 6 2" xfId="6857" xr:uid="{84430900-B089-4E51-8C69-48959BEC4A49}"/>
    <cellStyle name="Normal 3 2 7" xfId="6858" xr:uid="{C4C0EF95-0B5D-47F2-8368-66C900429C46}"/>
    <cellStyle name="Normal 3 2 7 2" xfId="6859" xr:uid="{658DFDE1-8736-4212-AF6E-9B385F83A4E8}"/>
    <cellStyle name="Normal 3 2 8" xfId="6860" xr:uid="{DF9F1856-5F11-4F92-8F01-F9027DBFFC81}"/>
    <cellStyle name="Normal 3 2 9" xfId="6861" xr:uid="{E114104B-F7FC-49A9-A439-D12DE5799440}"/>
    <cellStyle name="Normal 3 2_NOI Ok" xfId="6862" xr:uid="{6E6CF4ED-805F-4A8B-B5DB-001A7C9122FC}"/>
    <cellStyle name="Normal 3 3" xfId="197" xr:uid="{00614A65-9F93-4977-9305-EF437853F9DB}"/>
    <cellStyle name="Normal 3 3 10" xfId="6863" xr:uid="{DC1ED681-7768-4181-919D-8D33A34E2FC1}"/>
    <cellStyle name="Normal 3 3 11" xfId="17237" xr:uid="{2458390D-CC01-4E53-B67F-D35202F91A85}"/>
    <cellStyle name="Normal 3 3 2" xfId="241" xr:uid="{D0F306F5-E508-496E-97FB-5D71B67C6A45}"/>
    <cellStyle name="Normal 3 3 2 2" xfId="337" xr:uid="{BCF4D98C-3FC5-4D5C-90AA-6318EAD3EC1E}"/>
    <cellStyle name="Normal 3 3 2 2 2" xfId="6866" xr:uid="{818F3E95-AE10-4643-AA59-E48CA26A0A2A}"/>
    <cellStyle name="Normal 3 3 2 2 3" xfId="6865" xr:uid="{26647290-0735-4366-8EB1-AF2F24133240}"/>
    <cellStyle name="Normal 3 3 2 3" xfId="6867" xr:uid="{E62A8FBE-E4D0-49DC-A9AE-628B352A3A12}"/>
    <cellStyle name="Normal 3 3 2 3 2" xfId="6868" xr:uid="{65D7EC19-4C24-4BAF-B8A0-9697005FABA0}"/>
    <cellStyle name="Normal 3 3 2 4" xfId="6869" xr:uid="{5716CED5-6D02-4096-B836-6A36235865C2}"/>
    <cellStyle name="Normal 3 3 2 5" xfId="6870" xr:uid="{0B3DE5E8-FBE5-4A9D-9052-4134D9508DCB}"/>
    <cellStyle name="Normal 3 3 2 6" xfId="6871" xr:uid="{96E0E8CB-0E88-461A-A30B-DED21C577EC8}"/>
    <cellStyle name="Normal 3 3 2 7" xfId="6864" xr:uid="{E4537425-0D2F-4002-8742-3A58862344DF}"/>
    <cellStyle name="Normal 3 3 3" xfId="304" xr:uid="{74F45502-76BD-4F01-ADAC-D76D38411C55}"/>
    <cellStyle name="Normal 3 3 3 2" xfId="6873" xr:uid="{D6B31BE6-36E6-446B-8FCA-80B52B1B69A8}"/>
    <cellStyle name="Normal 3 3 3 2 2" xfId="6874" xr:uid="{DB65B833-0787-4A0A-9DAD-2645C310D074}"/>
    <cellStyle name="Normal 3 3 3 3" xfId="6875" xr:uid="{FF6695D2-36A3-4B23-A620-068FBD7C198E}"/>
    <cellStyle name="Normal 3 3 3 3 2" xfId="6876" xr:uid="{DDEB3E54-7DF0-4063-BA02-1DCD7B5916F6}"/>
    <cellStyle name="Normal 3 3 3 4" xfId="6877" xr:uid="{0E97D049-AA5E-4016-8E0F-382214EB77B3}"/>
    <cellStyle name="Normal 3 3 3 5" xfId="6872" xr:uid="{D7858992-D897-4925-B974-D3AC410ADF5A}"/>
    <cellStyle name="Normal 3 3 4" xfId="6878" xr:uid="{2446F21E-4FCE-4077-96C3-1277A7BE316B}"/>
    <cellStyle name="Normal 3 3 4 2" xfId="6879" xr:uid="{AC7C584C-9E72-4B5E-B8DD-DF0DCF27457E}"/>
    <cellStyle name="Normal 3 3 4 2 2" xfId="6880" xr:uid="{DA68AD55-8089-4417-A1F5-8AFB970331E7}"/>
    <cellStyle name="Normal 3 3 4 3" xfId="6881" xr:uid="{1006950D-2B9C-44F7-99FC-27BB177BEB23}"/>
    <cellStyle name="Normal 3 3 4 3 2" xfId="6882" xr:uid="{32111CF5-9E0B-4D41-80A4-46DD6F7D10E2}"/>
    <cellStyle name="Normal 3 3 4 4" xfId="6883" xr:uid="{0E8B0334-F691-4C5D-82A0-C64F65EAB384}"/>
    <cellStyle name="Normal 3 3 5" xfId="6884" xr:uid="{C363D414-9C4B-49D1-AFFF-314DCEA17A61}"/>
    <cellStyle name="Normal 3 3 5 2" xfId="6885" xr:uid="{8EE3F168-91C2-477A-94C7-D801169E5177}"/>
    <cellStyle name="Normal 3 3 6" xfId="6886" xr:uid="{D2C0E1C6-9642-4BB5-81D6-DD3D9CA09176}"/>
    <cellStyle name="Normal 3 3 6 2" xfId="6887" xr:uid="{D7442AC8-D56C-4DBA-8DAF-E458B24B3298}"/>
    <cellStyle name="Normal 3 3 7" xfId="6888" xr:uid="{EC05EE8F-4E09-4746-82B4-503B17C9123E}"/>
    <cellStyle name="Normal 3 3 7 2" xfId="6889" xr:uid="{6026A37D-EA2B-4D6F-9799-E145D56182A9}"/>
    <cellStyle name="Normal 3 3 8" xfId="6890" xr:uid="{D6D81369-4860-43C5-BCD3-ACC5E5E45CB5}"/>
    <cellStyle name="Normal 3 3 9" xfId="6891" xr:uid="{E191ED07-157B-4317-A1B3-60DAD211B35F}"/>
    <cellStyle name="Normal 3 3_NOI Ok" xfId="6892" xr:uid="{5A6E4CDE-65E4-428A-9A91-F337C5B8894E}"/>
    <cellStyle name="Normal 3 4" xfId="257" xr:uid="{5FB63DB0-CD6B-4879-B4B9-FF14423FF7D4}"/>
    <cellStyle name="Normal 3 4 10" xfId="6893" xr:uid="{7AE27C2E-3C12-476C-961D-0D2583BA77C0}"/>
    <cellStyle name="Normal 3 4 11" xfId="17519" xr:uid="{FB3B2539-D679-4F20-9BD4-964829ABF7A2}"/>
    <cellStyle name="Normal 3 4 2" xfId="6894" xr:uid="{60A03B13-DE82-4B4D-B5AA-5E9EB41711B4}"/>
    <cellStyle name="Normal 3 4 2 2" xfId="6895" xr:uid="{7C4C596F-D521-49EA-A2A2-6EDDB8948AAF}"/>
    <cellStyle name="Normal 3 4 2 2 2" xfId="6896" xr:uid="{6FEAA062-9333-45C1-9204-BDD2EF91B61D}"/>
    <cellStyle name="Normal 3 4 2 3" xfId="6897" xr:uid="{8696F6C4-CE6E-4574-9B93-2B904E7668FE}"/>
    <cellStyle name="Normal 3 4 2 3 2" xfId="6898" xr:uid="{43A45FCD-50B8-400D-A3C9-F193666312FF}"/>
    <cellStyle name="Normal 3 4 2 4" xfId="6899" xr:uid="{21A26631-7266-4493-B70B-7989AC440405}"/>
    <cellStyle name="Normal 3 4 2 5" xfId="6900" xr:uid="{E326ED97-87F3-4E5F-B841-F91DE7FE43C8}"/>
    <cellStyle name="Normal 3 4 2 6" xfId="6901" xr:uid="{1E760A65-E4D1-41A8-B7EE-45EB7E1AD109}"/>
    <cellStyle name="Normal 3 4 3" xfId="6902" xr:uid="{22BD6672-60E0-4795-8103-3A5E06AA7B33}"/>
    <cellStyle name="Normal 3 4 3 2" xfId="6903" xr:uid="{02EBCDBE-949D-4CDC-AD8C-91B40505D6FC}"/>
    <cellStyle name="Normal 3 4 3 2 2" xfId="6904" xr:uid="{BDEDB80C-B1AF-4878-88D6-4EF8866406B5}"/>
    <cellStyle name="Normal 3 4 3 3" xfId="6905" xr:uid="{E1764067-6709-4AA3-85DF-6B954501B4E0}"/>
    <cellStyle name="Normal 3 4 3 3 2" xfId="6906" xr:uid="{C92E0EF6-550B-4424-A20D-5BB734DA27D2}"/>
    <cellStyle name="Normal 3 4 3 4" xfId="6907" xr:uid="{CABDDAD3-11FA-4C9A-B2EB-CBB750C7CB6B}"/>
    <cellStyle name="Normal 3 4 4" xfId="6908" xr:uid="{405F23CF-B841-4CE9-A15C-16268A4C64ED}"/>
    <cellStyle name="Normal 3 4 4 2" xfId="6909" xr:uid="{147F423D-7D95-4B5C-99F6-55DBC482CD6A}"/>
    <cellStyle name="Normal 3 4 4 2 2" xfId="6910" xr:uid="{9A665B57-6C64-4DD4-B77A-DD453D4B96E7}"/>
    <cellStyle name="Normal 3 4 4 3" xfId="6911" xr:uid="{8D90AD13-483F-4FB6-94F7-F03A6180ACA1}"/>
    <cellStyle name="Normal 3 4 4 3 2" xfId="6912" xr:uid="{4F418E1E-D433-4198-8827-36DE463218E1}"/>
    <cellStyle name="Normal 3 4 4 4" xfId="6913" xr:uid="{F805E508-F038-4229-A0A2-154E205FC8FA}"/>
    <cellStyle name="Normal 3 4 5" xfId="6914" xr:uid="{CA3F2646-F56B-4EFB-8137-11B2B09B41EE}"/>
    <cellStyle name="Normal 3 4 5 2" xfId="6915" xr:uid="{CEC1B038-54F4-4BF7-87C4-665FA9B3F544}"/>
    <cellStyle name="Normal 3 4 6" xfId="6916" xr:uid="{042F3D86-3AD3-4848-B12B-8BD7458F5A78}"/>
    <cellStyle name="Normal 3 4 6 2" xfId="6917" xr:uid="{08543624-5C71-4876-B99C-6C4E64DD9A87}"/>
    <cellStyle name="Normal 3 4 7" xfId="6918" xr:uid="{A82C843B-E6EC-414E-BF40-C5E52F58466C}"/>
    <cellStyle name="Normal 3 4 7 2" xfId="6919" xr:uid="{87BCBB25-1093-4626-8698-A8DF5D87B4A0}"/>
    <cellStyle name="Normal 3 4 8" xfId="6920" xr:uid="{478261BD-3AF4-4BF5-990D-101C77638510}"/>
    <cellStyle name="Normal 3 4 9" xfId="6921" xr:uid="{1167C104-48E8-48A7-B1B2-3C7C1C3D32FC}"/>
    <cellStyle name="Normal 3 4_NOI Ok" xfId="6922" xr:uid="{FAB9D5D3-746D-4CAC-B9B1-FFCE3E798C05}"/>
    <cellStyle name="Normal 3 5" xfId="104" xr:uid="{46512AD4-B376-46A9-A974-3699502C843D}"/>
    <cellStyle name="Normal 3 5 2" xfId="6924" xr:uid="{D9244491-887E-49DA-897E-481AD4A70056}"/>
    <cellStyle name="Normal 3 5 2 2" xfId="6925" xr:uid="{91A5A9FF-1BBB-4593-B8E0-7ED4A34E60A0}"/>
    <cellStyle name="Normal 3 5 3" xfId="6926" xr:uid="{9F441BB0-6F99-47CD-873D-D61B1C5F3726}"/>
    <cellStyle name="Normal 3 5 3 2" xfId="6927" xr:uid="{DCD504E1-FDA6-4090-9292-BDF6E7B313FB}"/>
    <cellStyle name="Normal 3 5 4" xfId="6928" xr:uid="{6937019E-66CC-429A-9441-C9EF1B8559A5}"/>
    <cellStyle name="Normal 3 5 5" xfId="6929" xr:uid="{301CB0CB-FA67-4BD9-B6F6-44E5A8CDB59A}"/>
    <cellStyle name="Normal 3 5 6" xfId="6923" xr:uid="{C2CD7E29-5F3A-4B71-86A9-7D01101D6B36}"/>
    <cellStyle name="Normal 3 5 7" xfId="17568" xr:uid="{790B5E0F-F010-40B6-BC9E-D06CE8027C00}"/>
    <cellStyle name="Normal 3 6" xfId="6930" xr:uid="{D8A21873-A098-4CD7-907B-5BA78D080D3F}"/>
    <cellStyle name="Normal 3 6 2" xfId="6931" xr:uid="{0B3615D7-A58D-4142-81BE-20EDF2595CD6}"/>
    <cellStyle name="Normal 3 6 2 2" xfId="6932" xr:uid="{D7B7AF13-66B1-4BE3-9BD9-4B56BDF58D71}"/>
    <cellStyle name="Normal 3 6 3" xfId="6933" xr:uid="{C685DDB7-C338-434E-B875-849C0B431C00}"/>
    <cellStyle name="Normal 3 6 3 2" xfId="6934" xr:uid="{031A8A49-CB57-46A2-9DCE-955E3BA7DE7D}"/>
    <cellStyle name="Normal 3 6 4" xfId="6935" xr:uid="{F798C7A0-9BEF-4D80-90FB-9C741F7F6454}"/>
    <cellStyle name="Normal 3 7" xfId="6936" xr:uid="{F7A36414-FC5A-4161-8481-059F60BF7DB9}"/>
    <cellStyle name="Normal 3 7 2" xfId="6937" xr:uid="{87319E3F-BB9A-4DE6-B5F4-61B988347E97}"/>
    <cellStyle name="Normal 3 7 2 2" xfId="6938" xr:uid="{F625EDC0-776B-4E56-ACD7-F6584B636567}"/>
    <cellStyle name="Normal 3 7 3" xfId="6939" xr:uid="{EEF13624-0B42-42BB-A93F-A602C98BBB7A}"/>
    <cellStyle name="Normal 3 7 3 2" xfId="6940" xr:uid="{2A26A383-49AD-4A7F-B6A0-721D2F47EDD9}"/>
    <cellStyle name="Normal 3 7 4" xfId="6941" xr:uid="{396274E4-08D4-43A8-BA03-9605D57D0A75}"/>
    <cellStyle name="Normal 3 8" xfId="6942" xr:uid="{B16FBC21-187A-4C0A-9DDE-F6E4A00488C2}"/>
    <cellStyle name="Normal 3 9" xfId="6943" xr:uid="{7ED0144B-6AC0-4A98-B7E0-699476F706D5}"/>
    <cellStyle name="Normal 3_BALANCETE" xfId="6944" xr:uid="{CBE03BAD-7566-4D81-BA6B-2E4204C046FE}"/>
    <cellStyle name="Normal 30" xfId="6945" xr:uid="{2E5AA486-FB7E-4F77-BA10-37E1B2D399F0}"/>
    <cellStyle name="Normal 30 2" xfId="6946" xr:uid="{87AE794E-3688-4309-A002-87295670A0A9}"/>
    <cellStyle name="Normal 31" xfId="6947" xr:uid="{1AE11A16-E1F7-4D32-ABDD-A51FBB3DBE28}"/>
    <cellStyle name="Normal 31 2" xfId="6948" xr:uid="{7B1602BD-6D06-49BD-9B26-9C8FEE0A9240}"/>
    <cellStyle name="Normal 32" xfId="143" xr:uid="{3FC2E18D-B1BF-4036-9BD3-8F4B8E7A9AF9}"/>
    <cellStyle name="Normal 32 2" xfId="6950" xr:uid="{484A1D46-72AA-41E6-8DE1-8881434C68A1}"/>
    <cellStyle name="Normal 32 2 2" xfId="6951" xr:uid="{91B0DB44-68D7-46D3-B8B4-98AACEB0F202}"/>
    <cellStyle name="Normal 32 3" xfId="6952" xr:uid="{4BA9E3CA-C64E-4648-BDEA-843B336B7EF3}"/>
    <cellStyle name="Normal 32 3 2" xfId="6953" xr:uid="{C5E65090-87B1-4D76-8ADB-5C0661846E25}"/>
    <cellStyle name="Normal 32 4" xfId="6954" xr:uid="{3E9B86C3-FBA9-4543-9911-D981FEDD9A30}"/>
    <cellStyle name="Normal 32 5" xfId="6949" xr:uid="{D21EEBDA-95E9-499D-BBB1-D3ACB8121092}"/>
    <cellStyle name="Normal 33" xfId="6955" xr:uid="{4CEC0B85-5F31-4E14-BF85-1FCC1C882BED}"/>
    <cellStyle name="Normal 33 2" xfId="6956" xr:uid="{FC2F5A7A-6891-4FC9-A98D-DD11A21988B9}"/>
    <cellStyle name="Normal 34" xfId="6957" xr:uid="{0A0856AC-07AE-46C1-840F-6F0059418631}"/>
    <cellStyle name="Normal 34 2" xfId="6958" xr:uid="{247871DC-62B8-4CB4-9D0F-B5E99A39B635}"/>
    <cellStyle name="Normal 35" xfId="144" xr:uid="{88B7F068-0821-4F2E-8CE7-825F3177FBB9}"/>
    <cellStyle name="Normal 35 2" xfId="163" xr:uid="{523094D2-6258-4BB3-A89A-784F9B95AE0B}"/>
    <cellStyle name="Normal 35 2 2" xfId="184" xr:uid="{04DD3DD8-31FD-4DDF-8419-44AFB5CC2C63}"/>
    <cellStyle name="Normal 35 2 2 2" xfId="236" xr:uid="{760DAB7A-0605-449B-90E9-F398BCAAD36C}"/>
    <cellStyle name="Normal 35 2 2 2 2" xfId="332" xr:uid="{D5E8ED28-B071-4042-AF8E-6A796D2E92D0}"/>
    <cellStyle name="Normal 35 2 2 2 2 2" xfId="17238" xr:uid="{99B45E74-16B3-4D86-B7B0-5430576BD532}"/>
    <cellStyle name="Normal 35 2 2 2 2 2 2" xfId="17239" xr:uid="{89F10887-2784-4454-A843-0ACAE83872AD}"/>
    <cellStyle name="Normal 35 2 2 2 2 3" xfId="17240" xr:uid="{0D32FC30-5D1C-42F3-BD0C-AA128A4D15C3}"/>
    <cellStyle name="Normal 35 2 2 2 3" xfId="17241" xr:uid="{A9801A26-092C-4144-9C85-65FF83397C1D}"/>
    <cellStyle name="Normal 35 2 2 2 3 2" xfId="17242" xr:uid="{BAC695A0-5FAD-4835-B259-F5F7AC22597F}"/>
    <cellStyle name="Normal 35 2 2 2 4" xfId="17243" xr:uid="{D758CB81-DE6D-4EC5-B359-281CA1338727}"/>
    <cellStyle name="Normal 35 2 2 3" xfId="299" xr:uid="{019B66DE-7E9D-44CD-A26C-4E93E96DA2CA}"/>
    <cellStyle name="Normal 35 2 2 3 2" xfId="17244" xr:uid="{CB11C52B-D7B3-4316-9D47-3987542EB616}"/>
    <cellStyle name="Normal 35 2 2 3 2 2" xfId="17245" xr:uid="{C39B2593-F69F-4E35-AD11-D1AB008CC437}"/>
    <cellStyle name="Normal 35 2 2 3 3" xfId="17246" xr:uid="{64D2D7DC-EB25-4CD4-9E11-A17EB68BEF17}"/>
    <cellStyle name="Normal 35 2 2 4" xfId="17247" xr:uid="{F462997E-9318-47A0-875A-92B0ABA217DD}"/>
    <cellStyle name="Normal 35 2 2 4 2" xfId="17248" xr:uid="{E2CE2226-C765-44D8-AF65-9DA18DD2BA32}"/>
    <cellStyle name="Normal 35 2 2 5" xfId="17249" xr:uid="{2EC84D13-1490-4474-B9CC-6C574B5BEE36}"/>
    <cellStyle name="Normal 35 2 3" xfId="222" xr:uid="{7D5C570F-7232-494D-B622-9DD75F1953C3}"/>
    <cellStyle name="Normal 35 2 3 2" xfId="318" xr:uid="{628B2A00-C141-4998-BC02-4BBAE09FCB59}"/>
    <cellStyle name="Normal 35 2 3 2 2" xfId="17250" xr:uid="{6F706734-3A63-4023-A61E-2D1BA2720932}"/>
    <cellStyle name="Normal 35 2 3 2 2 2" xfId="17251" xr:uid="{8023170B-B383-416C-A808-3C04868DA617}"/>
    <cellStyle name="Normal 35 2 3 2 3" xfId="17252" xr:uid="{2FEDE83D-59C6-4610-AC68-3E099719A911}"/>
    <cellStyle name="Normal 35 2 3 3" xfId="17253" xr:uid="{2BFC0BF5-E431-44F9-A4D6-39CD0817DE47}"/>
    <cellStyle name="Normal 35 2 3 3 2" xfId="17254" xr:uid="{FE96E520-2A81-4BF0-8047-2674B1EF4CC4}"/>
    <cellStyle name="Normal 35 2 3 4" xfId="17255" xr:uid="{0E796EA1-4AAD-4830-BEC4-9149D744FE92}"/>
    <cellStyle name="Normal 35 2 4" xfId="286" xr:uid="{EC01C5F2-A702-44C3-9CD5-B36A4E4D1D37}"/>
    <cellStyle name="Normal 35 2 4 2" xfId="17256" xr:uid="{B98137A6-EC79-4773-8B0E-9D6A339823EA}"/>
    <cellStyle name="Normal 35 2 4 2 2" xfId="17257" xr:uid="{7C1085E2-7AE7-465D-AE7C-A0008B8DCEF6}"/>
    <cellStyle name="Normal 35 2 4 2 2 2" xfId="17258" xr:uid="{FAA4D158-7B3B-489E-9C04-05C52C44759D}"/>
    <cellStyle name="Normal 35 2 4 2 3" xfId="17259" xr:uid="{6BB33365-3B84-4FAE-BCCE-2852978611CD}"/>
    <cellStyle name="Normal 35 2 4 3" xfId="17260" xr:uid="{3A1D1CE7-89E1-4373-B3E0-1C05AC13B91A}"/>
    <cellStyle name="Normal 35 2 4 3 2" xfId="17261" xr:uid="{B970DE94-2658-4E9B-A899-A43C87D1B7D3}"/>
    <cellStyle name="Normal 35 2 4 4" xfId="17262" xr:uid="{252B571A-0858-46CE-93E0-14E45C7EF682}"/>
    <cellStyle name="Normal 35 2 5" xfId="6960" xr:uid="{778229DE-FDB1-40BF-B2FB-B1C057F2E379}"/>
    <cellStyle name="Normal 35 2 5 2" xfId="17264" xr:uid="{E4F5E3F9-FF8F-43D3-A99D-308C80FB1D01}"/>
    <cellStyle name="Normal 35 2 5 2 2" xfId="17265" xr:uid="{5D0633F4-54E5-4021-867A-0BB53C24ECF8}"/>
    <cellStyle name="Normal 35 2 5 3" xfId="17266" xr:uid="{D2E670C6-F252-463C-B0BA-09DD314F762B}"/>
    <cellStyle name="Normal 35 2 5 4" xfId="17263" xr:uid="{7B83C491-9581-4FB8-AABD-B47458D97A67}"/>
    <cellStyle name="Normal 35 2 6" xfId="17267" xr:uid="{BA0FFC1E-CE46-4960-8661-BC43F9DD782C}"/>
    <cellStyle name="Normal 35 2 6 2" xfId="17268" xr:uid="{608A4EC0-C0D5-4362-B888-945AEDEDFFB6}"/>
    <cellStyle name="Normal 35 2 7" xfId="17269" xr:uid="{785DAC2C-94B7-4BC8-A386-38D1CEA7A285}"/>
    <cellStyle name="Normal 35 3" xfId="178" xr:uid="{099C46C6-FF78-4BE0-8006-791E70761690}"/>
    <cellStyle name="Normal 35 3 2" xfId="230" xr:uid="{EFD01A5C-796A-42A7-84FE-3FA67FF43A1F}"/>
    <cellStyle name="Normal 35 3 2 2" xfId="326" xr:uid="{8848E698-20BE-499B-A659-BD7B1ECEBE0D}"/>
    <cellStyle name="Normal 35 3 2 2 2" xfId="17270" xr:uid="{DACF8319-1D63-4E75-B961-C3D4EC263D98}"/>
    <cellStyle name="Normal 35 3 2 2 2 2" xfId="17271" xr:uid="{534503A3-2128-4BBE-BA93-222414949FF3}"/>
    <cellStyle name="Normal 35 3 2 2 3" xfId="17272" xr:uid="{9593A39F-2511-43D8-BE25-1624BC490379}"/>
    <cellStyle name="Normal 35 3 2 3" xfId="17273" xr:uid="{7D721C1D-4A2F-4B1C-9686-76B6B080A964}"/>
    <cellStyle name="Normal 35 3 2 3 2" xfId="17274" xr:uid="{9208D095-9F0A-47AA-8DF2-467AA420C047}"/>
    <cellStyle name="Normal 35 3 2 4" xfId="17275" xr:uid="{1A0E48E3-9FD3-4AE9-8339-812AA51E6F2F}"/>
    <cellStyle name="Normal 35 3 3" xfId="293" xr:uid="{E8DA85D5-1440-4C51-A7D9-84F6379F8AC5}"/>
    <cellStyle name="Normal 35 3 3 2" xfId="17276" xr:uid="{6F2F738E-BCF9-45FD-A3F7-97FCA502170F}"/>
    <cellStyle name="Normal 35 3 3 2 2" xfId="17277" xr:uid="{D5B6A2EB-50B2-4C76-B742-CF382984935A}"/>
    <cellStyle name="Normal 35 3 3 3" xfId="17278" xr:uid="{F066A101-9B02-4F8F-86F8-4BFA4D97BBE6}"/>
    <cellStyle name="Normal 35 3 4" xfId="17279" xr:uid="{C52AE386-536D-4127-97EC-0A5D0D297792}"/>
    <cellStyle name="Normal 35 3 4 2" xfId="17280" xr:uid="{E77A9F68-72ED-4311-9195-57B7E5FA6CDB}"/>
    <cellStyle name="Normal 35 3 5" xfId="17281" xr:uid="{06B5F19F-FCA7-42F9-BE93-F5CA63D0BE31}"/>
    <cellStyle name="Normal 35 4" xfId="216" xr:uid="{73E92544-D181-4A0E-B716-96AFF09DC39D}"/>
    <cellStyle name="Normal 35 4 2" xfId="312" xr:uid="{62167FF6-84F7-4378-A687-2B3FB2DE78B7}"/>
    <cellStyle name="Normal 35 4 2 2" xfId="17282" xr:uid="{AA171754-0535-46C9-BEC3-B2623BF9A929}"/>
    <cellStyle name="Normal 35 4 2 2 2" xfId="17283" xr:uid="{14406D06-1623-48B7-BAE8-CDC0DCBFB9C8}"/>
    <cellStyle name="Normal 35 4 2 3" xfId="17284" xr:uid="{0BF72C41-49BD-4FE6-BF37-B5A16C7AD4CA}"/>
    <cellStyle name="Normal 35 4 3" xfId="17285" xr:uid="{DA49C255-C969-4A89-BA4C-E33D77382B26}"/>
    <cellStyle name="Normal 35 4 3 2" xfId="17286" xr:uid="{2C89C49F-EBD2-49A1-9059-7A919CAB4D80}"/>
    <cellStyle name="Normal 35 4 4" xfId="17287" xr:uid="{C462E779-02FF-4D9E-9704-2B50DCAE202F}"/>
    <cellStyle name="Normal 35 5" xfId="283" xr:uid="{C5D55F17-C948-4477-ABF0-37EA10848C2D}"/>
    <cellStyle name="Normal 35 5 2" xfId="17288" xr:uid="{BE5FEC5F-7123-447B-B8AB-0000D689C9F8}"/>
    <cellStyle name="Normal 35 5 2 2" xfId="17289" xr:uid="{7AC1FC0C-21C5-4B2E-BE3B-3DDCDC363628}"/>
    <cellStyle name="Normal 35 5 2 2 2" xfId="17290" xr:uid="{BAA85553-4AB8-444B-B0CB-F308F63D9E61}"/>
    <cellStyle name="Normal 35 5 2 3" xfId="17291" xr:uid="{307C15DD-BE9A-480B-A543-4209768E66B0}"/>
    <cellStyle name="Normal 35 5 3" xfId="17292" xr:uid="{C00F9558-46C3-4389-955E-F0559F11BB5B}"/>
    <cellStyle name="Normal 35 5 3 2" xfId="17293" xr:uid="{EB95D096-3874-4958-BEAE-6AA91B34CC3A}"/>
    <cellStyle name="Normal 35 5 4" xfId="17294" xr:uid="{F89C6898-29FC-4BD0-B043-182D33DF73F9}"/>
    <cellStyle name="Normal 35 6" xfId="6959" xr:uid="{4D679F0B-92D1-4DBA-BFD0-39E73C089F30}"/>
    <cellStyle name="Normal 35 6 2" xfId="17296" xr:uid="{21F0CCBA-BA7B-46BB-A540-566939FE0465}"/>
    <cellStyle name="Normal 35 6 2 2" xfId="17297" xr:uid="{1F8CF81C-30B9-41E3-8DED-CBE4BE679B9A}"/>
    <cellStyle name="Normal 35 6 3" xfId="17298" xr:uid="{4EB011FF-C3C7-4349-BC1D-E4ADF21399CA}"/>
    <cellStyle name="Normal 35 6 4" xfId="17295" xr:uid="{4BE955E2-E181-4092-B0E8-0233C0154229}"/>
    <cellStyle name="Normal 35 7" xfId="17299" xr:uid="{9B0336A5-B419-4CD0-88F5-1E2B087C98EF}"/>
    <cellStyle name="Normal 35 7 2" xfId="17300" xr:uid="{1758D21F-7A5D-4FEB-B42D-4CE6C8E72732}"/>
    <cellStyle name="Normal 35 8" xfId="17301" xr:uid="{C5C83D73-C68A-479D-8C96-F119AD7E4611}"/>
    <cellStyle name="Normal 35 9" xfId="17172" xr:uid="{AA92D1CB-9012-46E5-872A-FE5628A3967A}"/>
    <cellStyle name="Normal 36" xfId="6961" xr:uid="{96B06ADA-792A-4D89-92EF-EE6F8379DBAC}"/>
    <cellStyle name="Normal 36 2" xfId="6962" xr:uid="{10FD2DF9-0F26-45DF-B112-7507D85D5DF3}"/>
    <cellStyle name="Normal 37" xfId="6963" xr:uid="{13533EDA-A041-44AE-BC0E-FE8D3B5EAFB2}"/>
    <cellStyle name="Normal 37 2" xfId="6964" xr:uid="{F62970E6-5EEA-4EEE-95C8-81C1610C14D6}"/>
    <cellStyle name="Normal 38" xfId="6965" xr:uid="{265A8D5C-FBD3-4613-AB30-173CB3D542ED}"/>
    <cellStyle name="Normal 38 2" xfId="6966" xr:uid="{64AF5BEB-D192-4205-B03C-D458CE7B2B88}"/>
    <cellStyle name="Normal 39" xfId="6967" xr:uid="{C2B0E0A9-66E6-4085-B361-37C7619B3154}"/>
    <cellStyle name="Normal 4" xfId="33" xr:uid="{21E61202-2A2D-462D-AEA8-74F3B935C994}"/>
    <cellStyle name="Normal 4 10" xfId="6968" xr:uid="{E75DC014-5550-4841-8C3B-CC2CED784761}"/>
    <cellStyle name="Normal 4 11" xfId="6969" xr:uid="{A203DC09-7A6A-4545-B2AA-B634448B4DE1}"/>
    <cellStyle name="Normal 4 12" xfId="11328" xr:uid="{EBA2DC9A-734F-4078-A59C-36614175A309}"/>
    <cellStyle name="Normal 4 13" xfId="11402" xr:uid="{6F7DA333-C12A-4FBD-B398-9EBE4FE4037C}"/>
    <cellStyle name="Normal 4 14" xfId="12810" xr:uid="{7EDD6C55-8FFC-4E3A-B496-BA15099D2D7A}"/>
    <cellStyle name="Normal 4 15" xfId="572" xr:uid="{C20EA7A3-5DA1-40F2-A6FA-47C82145520B}"/>
    <cellStyle name="Normal 4 16" xfId="17139" xr:uid="{74DDBF89-3D32-4048-98FD-CB9E30FD6A18}"/>
    <cellStyle name="Normal 4 17" xfId="17408" xr:uid="{0130C239-8FA3-4EEB-A8F7-AC8BCE494EBA}"/>
    <cellStyle name="Normal 4 18" xfId="17593" xr:uid="{8E726224-0021-4280-8920-FBF491DF1D73}"/>
    <cellStyle name="Normal 4 2" xfId="192" xr:uid="{B42E6C53-29C4-410E-AF27-DBA81CABF997}"/>
    <cellStyle name="Normal 4 2 10" xfId="6971" xr:uid="{BB793878-C6D4-47E2-A53E-94A8DBC7AA15}"/>
    <cellStyle name="Normal 4 2 10 2" xfId="6972" xr:uid="{3B6C54C5-5232-4044-AB58-A35895DA3E25}"/>
    <cellStyle name="Normal 4 2 11" xfId="6973" xr:uid="{6344AB2F-81EA-4F05-B618-E54AA0155ACD}"/>
    <cellStyle name="Normal 4 2 11 2" xfId="6974" xr:uid="{5735DC00-2E69-4B8F-9306-7D07A00D9718}"/>
    <cellStyle name="Normal 4 2 12" xfId="6975" xr:uid="{A7F2D29A-1FF2-4CE2-BD0A-57D95AE2B367}"/>
    <cellStyle name="Normal 4 2 13" xfId="6970" xr:uid="{A372498F-5CBF-47B4-B298-7F4F0267B6D3}"/>
    <cellStyle name="Normal 4 2 14" xfId="17494" xr:uid="{AC629434-51C3-477B-B3B2-353967D81789}"/>
    <cellStyle name="Normal 4 2 2" xfId="260" xr:uid="{0CC57CAA-0C86-46EA-8C6A-D6A59773A2FC}"/>
    <cellStyle name="Normal 4 2 2 2" xfId="339" xr:uid="{C3FCDE1C-EA5B-4829-9161-0EDB44ED03E5}"/>
    <cellStyle name="Normal 4 2 2 2 2" xfId="6978" xr:uid="{799CD8BE-4E0A-4F11-B4FD-5B8CC15C6980}"/>
    <cellStyle name="Normal 4 2 2 2 2 2" xfId="6979" xr:uid="{67D66FA7-13ED-4752-992A-05FC125924D6}"/>
    <cellStyle name="Normal 4 2 2 2 3" xfId="6980" xr:uid="{2E8FC96C-0DA5-4ABD-8417-ED803C0C783B}"/>
    <cellStyle name="Normal 4 2 2 2 3 2" xfId="6981" xr:uid="{C8AABDF4-3D99-48DF-996E-1486102BE179}"/>
    <cellStyle name="Normal 4 2 2 2 4" xfId="6982" xr:uid="{A9B20478-1217-476D-8889-65838770157A}"/>
    <cellStyle name="Normal 4 2 2 2 5" xfId="6977" xr:uid="{531D4730-F059-4417-BC42-413BBE191357}"/>
    <cellStyle name="Normal 4 2 2 3" xfId="6983" xr:uid="{BC18B244-8D56-404D-8728-3779436B71CA}"/>
    <cellStyle name="Normal 4 2 2 3 2" xfId="6984" xr:uid="{7EC7BFF2-890B-4021-8563-9F56F08F7A72}"/>
    <cellStyle name="Normal 4 2 2 3 2 2" xfId="6985" xr:uid="{04BD0929-E8A1-440F-BFAC-0254B785D118}"/>
    <cellStyle name="Normal 4 2 2 3 3" xfId="6986" xr:uid="{DCC9D6C8-8AB3-436A-BCE0-274C5967CD1E}"/>
    <cellStyle name="Normal 4 2 2 3 3 2" xfId="6987" xr:uid="{80B89638-C2C0-4968-8D79-E7A6438EC485}"/>
    <cellStyle name="Normal 4 2 2 3 4" xfId="6988" xr:uid="{0E551F0F-ED1C-47C5-B3A2-DE0457A9F478}"/>
    <cellStyle name="Normal 4 2 2 4" xfId="6989" xr:uid="{1BC80286-8F5B-4C36-9DEA-E0856F2DC5F3}"/>
    <cellStyle name="Normal 4 2 2 4 2" xfId="6990" xr:uid="{7CF3BF4D-C253-4AAF-83E5-E0A1451B892D}"/>
    <cellStyle name="Normal 4 2 2 4 2 2" xfId="6991" xr:uid="{D376EDCE-339B-4600-919F-8D1A9704248C}"/>
    <cellStyle name="Normal 4 2 2 4 3" xfId="6992" xr:uid="{932A114D-2ABC-4653-9BB3-F2D275D8B8C2}"/>
    <cellStyle name="Normal 4 2 2 4 3 2" xfId="6993" xr:uid="{E0E2E4F4-3534-4203-B742-997A45C5F09E}"/>
    <cellStyle name="Normal 4 2 2 4 4" xfId="6994" xr:uid="{64C24697-7D2B-4F48-9644-AA1D8B63C514}"/>
    <cellStyle name="Normal 4 2 2 5" xfId="6995" xr:uid="{F130330A-3D6C-4615-BF74-FD33F1803710}"/>
    <cellStyle name="Normal 4 2 2 5 2" xfId="6996" xr:uid="{76B6BE51-9F05-4009-8ECF-E12981AF5688}"/>
    <cellStyle name="Normal 4 2 2 6" xfId="6997" xr:uid="{3A2C4943-CE32-4BB9-A51B-439A79C00663}"/>
    <cellStyle name="Normal 4 2 2 6 2" xfId="6998" xr:uid="{EC3A7C25-8B76-4A11-9F57-7B980A6A13A6}"/>
    <cellStyle name="Normal 4 2 2 7" xfId="6999" xr:uid="{C061A329-7A9C-47ED-A75F-DA592101A698}"/>
    <cellStyle name="Normal 4 2 2 8" xfId="6976" xr:uid="{893CEF80-C1F1-4E74-958B-BBE1EEAB67E4}"/>
    <cellStyle name="Normal 4 2 2_NOI Ok" xfId="7000" xr:uid="{D766B88C-3322-4BAE-B418-D48D73D3147F}"/>
    <cellStyle name="Normal 4 2 3" xfId="411" xr:uid="{3138116D-8F62-4A45-ACB2-D3F4468CD34A}"/>
    <cellStyle name="Normal 4 2 3 2" xfId="7002" xr:uid="{0965B502-3A2A-49C5-99AF-840EF80A5D48}"/>
    <cellStyle name="Normal 4 2 3 2 2" xfId="7003" xr:uid="{DD0483AD-CCEF-42D7-989E-8B1602129056}"/>
    <cellStyle name="Normal 4 2 3 2 2 2" xfId="7004" xr:uid="{B8127D8A-A5DD-4939-BE2D-8C90743ADBFE}"/>
    <cellStyle name="Normal 4 2 3 2 3" xfId="7005" xr:uid="{DAB96A0F-C838-47A7-A80E-AA4FA181F9A6}"/>
    <cellStyle name="Normal 4 2 3 2 3 2" xfId="7006" xr:uid="{E46A90CF-669B-42EF-8FB0-2043916C60A6}"/>
    <cellStyle name="Normal 4 2 3 2 4" xfId="7007" xr:uid="{33127DF3-6ED2-4B11-B5EC-DC5A70603E99}"/>
    <cellStyle name="Normal 4 2 3 3" xfId="7008" xr:uid="{DB33C9F7-1396-49FF-A622-383C92859E43}"/>
    <cellStyle name="Normal 4 2 3 3 2" xfId="7009" xr:uid="{D14BC2AB-3A39-4F53-81E9-E9971AC8E7A3}"/>
    <cellStyle name="Normal 4 2 3 3 2 2" xfId="7010" xr:uid="{AD1990AC-EAE5-42A4-A493-8DE0070FA2FF}"/>
    <cellStyle name="Normal 4 2 3 3 3" xfId="7011" xr:uid="{98C2838B-CD88-4D52-80CD-CD66C7D830F8}"/>
    <cellStyle name="Normal 4 2 3 3 3 2" xfId="7012" xr:uid="{435595B4-F643-4951-9940-126A0249069E}"/>
    <cellStyle name="Normal 4 2 3 3 4" xfId="7013" xr:uid="{AC88CDED-1CE1-4222-B3CF-6D178310EFF1}"/>
    <cellStyle name="Normal 4 2 3 4" xfId="7014" xr:uid="{587C7C21-A2D9-4D8B-A204-CC4D54157ABA}"/>
    <cellStyle name="Normal 4 2 3 4 2" xfId="7015" xr:uid="{4588456D-89B4-4764-BF61-B7F11FB9B633}"/>
    <cellStyle name="Normal 4 2 3 4 2 2" xfId="7016" xr:uid="{5F0006ED-D2A4-44AD-972B-4A9D5EE20338}"/>
    <cellStyle name="Normal 4 2 3 4 3" xfId="7017" xr:uid="{933DA7FA-790D-43F2-BE65-BB798630B964}"/>
    <cellStyle name="Normal 4 2 3 4 3 2" xfId="7018" xr:uid="{C6BE6334-B6BD-46C6-8002-97DE82EBCDF5}"/>
    <cellStyle name="Normal 4 2 3 4 4" xfId="7019" xr:uid="{82451997-7E4C-447D-A83E-0131831FBC14}"/>
    <cellStyle name="Normal 4 2 3 5" xfId="7020" xr:uid="{2A96802F-4C76-4A6E-9785-88441F936F57}"/>
    <cellStyle name="Normal 4 2 3 5 2" xfId="7021" xr:uid="{F02C4B9F-F4DF-4715-A8F6-6B84CF63268F}"/>
    <cellStyle name="Normal 4 2 3 6" xfId="7022" xr:uid="{6FA78045-9271-4BEE-B4C2-A3AC318C7BDA}"/>
    <cellStyle name="Normal 4 2 3 6 2" xfId="7023" xr:uid="{AAC74F31-60A1-4295-B3F8-093594F5B743}"/>
    <cellStyle name="Normal 4 2 3 7" xfId="7024" xr:uid="{5555A191-07B3-4C53-A6FD-78D142C9312D}"/>
    <cellStyle name="Normal 4 2 3 8" xfId="7001" xr:uid="{43DC7306-2E91-45FA-92F3-78CBA64A910C}"/>
    <cellStyle name="Normal 4 2 3_NOI Ok" xfId="7025" xr:uid="{460CAC24-7913-4D65-B833-9F56A004231F}"/>
    <cellStyle name="Normal 4 2 4" xfId="7026" xr:uid="{B71B6539-5F39-4A29-BCCA-8859F4B80F6B}"/>
    <cellStyle name="Normal 4 2 4 2" xfId="7027" xr:uid="{EB1BC392-737A-4711-822B-56FA8A27AE47}"/>
    <cellStyle name="Normal 4 2 4 2 2" xfId="7028" xr:uid="{C6650145-3FAF-4070-AEB8-AF62B3362202}"/>
    <cellStyle name="Normal 4 2 4 2 2 2" xfId="7029" xr:uid="{02846F2F-3C33-4CD0-8F9A-E3813B1AD8DC}"/>
    <cellStyle name="Normal 4 2 4 2 3" xfId="7030" xr:uid="{9A794C71-7A16-4AFE-B90F-E2F35FDECA75}"/>
    <cellStyle name="Normal 4 2 4 2 3 2" xfId="7031" xr:uid="{805AE45B-692E-4A28-9487-0251D2C0874D}"/>
    <cellStyle name="Normal 4 2 4 2 4" xfId="7032" xr:uid="{2121BF36-2CE1-48DA-AD6A-EEB8144A0A6E}"/>
    <cellStyle name="Normal 4 2 4 3" xfId="7033" xr:uid="{71D9E648-3BFF-4CFC-8BDE-228D00030A31}"/>
    <cellStyle name="Normal 4 2 4 3 2" xfId="7034" xr:uid="{94B3C8E9-79AB-4CAF-A68D-2D1AAD6C46A9}"/>
    <cellStyle name="Normal 4 2 4 3 2 2" xfId="7035" xr:uid="{D6121F2A-B1E2-4A80-A3E2-CC3F6A1FBCD8}"/>
    <cellStyle name="Normal 4 2 4 3 3" xfId="7036" xr:uid="{C5A1A456-041B-411E-8D66-5DF3FCFC7462}"/>
    <cellStyle name="Normal 4 2 4 3 3 2" xfId="7037" xr:uid="{FD9CECED-4A44-469F-B452-04DD6A2A9B86}"/>
    <cellStyle name="Normal 4 2 4 3 4" xfId="7038" xr:uid="{1ADC8331-75B4-48C0-B257-928EADD6951F}"/>
    <cellStyle name="Normal 4 2 4 4" xfId="7039" xr:uid="{93969014-6E4C-4A41-B19E-5C6D8B627269}"/>
    <cellStyle name="Normal 4 2 4 4 2" xfId="7040" xr:uid="{4DF5AE3D-0F61-4D88-8A1A-7040AC1E5FEF}"/>
    <cellStyle name="Normal 4 2 4 4 2 2" xfId="7041" xr:uid="{8CB68CB1-BA64-47EB-8E8A-B6FFDE963327}"/>
    <cellStyle name="Normal 4 2 4 4 3" xfId="7042" xr:uid="{6262A337-10AB-4286-ABB3-DC152307BF5B}"/>
    <cellStyle name="Normal 4 2 4 4 3 2" xfId="7043" xr:uid="{B8C766F8-171D-4AA1-A87E-D51480CAC6D4}"/>
    <cellStyle name="Normal 4 2 4 4 4" xfId="7044" xr:uid="{F17D683E-2F8F-434F-9020-D1B845435A63}"/>
    <cellStyle name="Normal 4 2 4 5" xfId="7045" xr:uid="{9A85C6A6-D559-41AC-AF18-57B08CEE4C34}"/>
    <cellStyle name="Normal 4 2 4 5 2" xfId="7046" xr:uid="{FB973837-BD0D-420D-9A0C-9E5916F7D1A4}"/>
    <cellStyle name="Normal 4 2 4 6" xfId="7047" xr:uid="{A88146A2-6FDA-4176-8BD0-954300B17349}"/>
    <cellStyle name="Normal 4 2 4 6 2" xfId="7048" xr:uid="{A8793DC7-4EEC-4906-B399-04E21E1DE6B1}"/>
    <cellStyle name="Normal 4 2 4 7" xfId="7049" xr:uid="{B50EBBDC-A71A-45A9-8DE1-D5B35ADB4D82}"/>
    <cellStyle name="Normal 4 2 4_NOI Ok" xfId="7050" xr:uid="{09525FB7-6427-4AAF-8A1A-3E5421F816F5}"/>
    <cellStyle name="Normal 4 2 5" xfId="7051" xr:uid="{3615C3BE-DF73-4D55-B48C-BC92C7304CF3}"/>
    <cellStyle name="Normal 4 2 5 2" xfId="7052" xr:uid="{EF30BCF7-66F2-49E7-9F7B-CBBDE8998C7E}"/>
    <cellStyle name="Normal 4 2 5 2 2" xfId="7053" xr:uid="{4D23974A-7973-4CCF-99A7-782869EDDCDE}"/>
    <cellStyle name="Normal 4 2 5 2 2 2" xfId="7054" xr:uid="{87372D06-89A7-4217-9A27-DFFC00F37DA3}"/>
    <cellStyle name="Normal 4 2 5 2 3" xfId="7055" xr:uid="{9FEE9634-BDEC-499F-A7FA-25BD29492793}"/>
    <cellStyle name="Normal 4 2 5 2 3 2" xfId="7056" xr:uid="{5BD9F7B0-18DA-4C21-BAB7-46BE5B216398}"/>
    <cellStyle name="Normal 4 2 5 2 4" xfId="7057" xr:uid="{3E7ADC5D-D8A1-491C-A28D-9428D78157B4}"/>
    <cellStyle name="Normal 4 2 5 3" xfId="7058" xr:uid="{80B34765-AD41-41F8-A1AE-49313A04CB05}"/>
    <cellStyle name="Normal 4 2 5 3 2" xfId="7059" xr:uid="{A19A46BD-3D80-42C5-B2D7-A023C54280E6}"/>
    <cellStyle name="Normal 4 2 5 3 2 2" xfId="7060" xr:uid="{E8D6CC40-A119-4D9B-ABD8-4E990D141A70}"/>
    <cellStyle name="Normal 4 2 5 3 3" xfId="7061" xr:uid="{5B18D6C7-727E-4691-86E9-7458A51B789D}"/>
    <cellStyle name="Normal 4 2 5 3 3 2" xfId="7062" xr:uid="{209994F7-932D-4268-A426-F0B8BA0A7EBA}"/>
    <cellStyle name="Normal 4 2 5 3 4" xfId="7063" xr:uid="{390519BB-6EA4-4CD1-8479-547456B9277C}"/>
    <cellStyle name="Normal 4 2 5 4" xfId="7064" xr:uid="{4AE2C4E4-9D8D-424F-8F72-E5B39B4AE32A}"/>
    <cellStyle name="Normal 4 2 5 4 2" xfId="7065" xr:uid="{FEC51537-E516-471B-AA17-D9DEBB39878F}"/>
    <cellStyle name="Normal 4 2 5 4 2 2" xfId="7066" xr:uid="{466374B1-F1FD-44B8-9AC3-D090C476D8D3}"/>
    <cellStyle name="Normal 4 2 5 4 3" xfId="7067" xr:uid="{EA26292C-3C4E-48B9-A543-98590D8188DD}"/>
    <cellStyle name="Normal 4 2 5 4 3 2" xfId="7068" xr:uid="{13356E0D-6B6E-41EE-8B9C-15FEAEB5C6E5}"/>
    <cellStyle name="Normal 4 2 5 4 4" xfId="7069" xr:uid="{19E7844F-3A99-4060-B294-513F662A996A}"/>
    <cellStyle name="Normal 4 2 5 5" xfId="7070" xr:uid="{58DAD792-1E51-48CE-9837-6C4EBE4227B4}"/>
    <cellStyle name="Normal 4 2 5 5 2" xfId="7071" xr:uid="{0D38BFA5-2778-4BBD-B27F-8C3A87C10429}"/>
    <cellStyle name="Normal 4 2 5 6" xfId="7072" xr:uid="{656FAF34-C250-4E51-B378-485A0EC2D0B2}"/>
    <cellStyle name="Normal 4 2 5 6 2" xfId="7073" xr:uid="{3CE9BBD2-FDCB-493E-AE48-68B99BBBCF26}"/>
    <cellStyle name="Normal 4 2 5 7" xfId="7074" xr:uid="{952B0077-273E-494E-BCFE-54D1326B6EB4}"/>
    <cellStyle name="Normal 4 2 5_NOI Ok" xfId="7075" xr:uid="{F44C4083-499C-404D-9FB7-A82B4BA8FCEF}"/>
    <cellStyle name="Normal 4 2 6" xfId="7076" xr:uid="{F4EF29CC-497F-4202-BAFA-5FFB0569EC03}"/>
    <cellStyle name="Normal 4 2 6 2" xfId="7077" xr:uid="{83F1D2BB-1BEB-48E9-ABC6-3B6F96607FB5}"/>
    <cellStyle name="Normal 4 2 6 2 2" xfId="7078" xr:uid="{7F7E3753-6457-45B8-B01E-E1C4EFD9B632}"/>
    <cellStyle name="Normal 4 2 6 3" xfId="7079" xr:uid="{86056231-2ADB-4392-858C-DF9A70B9B7A5}"/>
    <cellStyle name="Normal 4 2 6 3 2" xfId="7080" xr:uid="{F9A7D2F9-1FAE-48CB-983A-FE9E77C1A290}"/>
    <cellStyle name="Normal 4 2 6 4" xfId="7081" xr:uid="{D63C27D3-6EFD-4DA8-87B9-F21C22FDD0A3}"/>
    <cellStyle name="Normal 4 2 7" xfId="7082" xr:uid="{946D6DB7-67AA-4138-992F-68DA2E272954}"/>
    <cellStyle name="Normal 4 2 7 2" xfId="7083" xr:uid="{08AFFC4A-CDB0-46E0-A388-DA8574FA0BDD}"/>
    <cellStyle name="Normal 4 2 7 2 2" xfId="7084" xr:uid="{B6D5FEC9-BF61-4245-B23A-34F0E0553071}"/>
    <cellStyle name="Normal 4 2 7 3" xfId="7085" xr:uid="{E9E18D5E-E9CB-43D9-9ECC-4A7FC93B8F07}"/>
    <cellStyle name="Normal 4 2 7 3 2" xfId="7086" xr:uid="{926EF286-64DD-4203-ABB1-8D579AF3906C}"/>
    <cellStyle name="Normal 4 2 7 4" xfId="7087" xr:uid="{DF180BA1-5C6D-477A-B878-B5E3713A6496}"/>
    <cellStyle name="Normal 4 2 8" xfId="7088" xr:uid="{BE283D94-8195-4390-B8DA-AB8318E9F9E0}"/>
    <cellStyle name="Normal 4 2 8 2" xfId="7089" xr:uid="{D61EDFF7-A285-4906-9C75-4A198923233F}"/>
    <cellStyle name="Normal 4 2 8 2 2" xfId="7090" xr:uid="{99C6EF86-5388-44B3-A2FE-0904260F8599}"/>
    <cellStyle name="Normal 4 2 8 3" xfId="7091" xr:uid="{E649DD6C-4EAA-439A-99B0-28F8AA2376BE}"/>
    <cellStyle name="Normal 4 2 8 3 2" xfId="7092" xr:uid="{563004BA-5EC5-4708-9717-1B60A5F74FF6}"/>
    <cellStyle name="Normal 4 2 8 4" xfId="7093" xr:uid="{A1EEB47F-55A7-4C57-863C-5A070F925DC4}"/>
    <cellStyle name="Normal 4 2 9" xfId="7094" xr:uid="{B321A6CC-285B-4770-A115-39D591BA0AA3}"/>
    <cellStyle name="Normal 4 2 9 2" xfId="7095" xr:uid="{1AB80228-F504-4DA6-B669-6DF05457F112}"/>
    <cellStyle name="Normal 4 2 9 2 2" xfId="7096" xr:uid="{8BF72B11-BE00-45BD-88BA-29276E6F7A2B}"/>
    <cellStyle name="Normal 4 2 9 3" xfId="7097" xr:uid="{1C9AA13D-DB44-40F0-9082-E0E24A829E74}"/>
    <cellStyle name="Normal 4 2 9 3 2" xfId="7098" xr:uid="{45D695D8-8E31-4613-8E0C-4F432096F6C6}"/>
    <cellStyle name="Normal 4 2 9 4" xfId="7099" xr:uid="{D20718AD-9C6C-4BFA-B610-CE988E19C149}"/>
    <cellStyle name="Normal 4 2_NOI Ok" xfId="7100" xr:uid="{387DF929-8503-4F2C-8921-C28B7DB67873}"/>
    <cellStyle name="Normal 4 3" xfId="259" xr:uid="{406CA921-2800-42A0-98C3-587FF5C7D5E0}"/>
    <cellStyle name="Normal 4 3 2" xfId="338" xr:uid="{1DCBB974-AE20-4389-9E8B-DE9F29F2326D}"/>
    <cellStyle name="Normal 4 3 2 2" xfId="7103" xr:uid="{B6351021-EA5B-4890-8283-3C0484206742}"/>
    <cellStyle name="Normal 4 3 2 2 2" xfId="7104" xr:uid="{2381723D-1A46-4EE0-966C-86386DEE977B}"/>
    <cellStyle name="Normal 4 3 2 2 2 2" xfId="7105" xr:uid="{F83F5162-484F-4B35-A14E-FC417A09BFA4}"/>
    <cellStyle name="Normal 4 3 2 2 3" xfId="7106" xr:uid="{84BAFFB6-FBDC-44C8-A606-AB10C6BD43BC}"/>
    <cellStyle name="Normal 4 3 2 2 3 2" xfId="7107" xr:uid="{5D6E1C94-B5DA-4D3F-B53E-C00583399068}"/>
    <cellStyle name="Normal 4 3 2 2 4" xfId="7108" xr:uid="{FB9B9425-A526-4EA1-8E0D-4A867441294A}"/>
    <cellStyle name="Normal 4 3 2 2 4 2" xfId="7109" xr:uid="{C52445E6-3DC9-4338-ABF3-556ECB4FFCF1}"/>
    <cellStyle name="Normal 4 3 2 2 4 2 2" xfId="7110" xr:uid="{5346AC91-FC63-4590-85CF-6D5B72D5D76B}"/>
    <cellStyle name="Normal 4 3 2 2 4 3" xfId="7111" xr:uid="{4C24D31E-306D-4123-B0F4-DC588C2CF8F3}"/>
    <cellStyle name="Normal 4 3 2 2 5" xfId="7112" xr:uid="{11F5DDFE-58B7-4DCF-84A8-D2497F5AFD9D}"/>
    <cellStyle name="Normal 4 3 2 3" xfId="7113" xr:uid="{E2F3A5B3-004A-46FD-BCF9-0EB514A2E39E}"/>
    <cellStyle name="Normal 4 3 2 3 2" xfId="7114" xr:uid="{924B944A-2573-4BC7-AF65-371AB264A664}"/>
    <cellStyle name="Normal 4 3 2 3 2 2" xfId="7115" xr:uid="{FB0C6A7D-394A-4F9B-8DB3-0943618927D5}"/>
    <cellStyle name="Normal 4 3 2 3 3" xfId="7116" xr:uid="{A29DA39E-A9F5-4CEA-9BE6-0F4CF726B674}"/>
    <cellStyle name="Normal 4 3 2 3 3 2" xfId="7117" xr:uid="{9A180D8E-F033-4434-A129-00981113FD5D}"/>
    <cellStyle name="Normal 4 3 2 3 4" xfId="7118" xr:uid="{B0F66AA3-DFF7-47CA-AA98-B1095B325ABD}"/>
    <cellStyle name="Normal 4 3 2 4" xfId="7119" xr:uid="{26B73301-9D0F-4042-8051-5482D0123850}"/>
    <cellStyle name="Normal 4 3 2 4 2" xfId="7120" xr:uid="{DA1128FD-E3B4-4D72-8662-D6D2F73EABFC}"/>
    <cellStyle name="Normal 4 3 2 4 2 2" xfId="7121" xr:uid="{431CF61A-5769-4E31-9A5D-3FCEC07EFCFF}"/>
    <cellStyle name="Normal 4 3 2 4 3" xfId="7122" xr:uid="{13EEAF1F-230A-4BA1-B691-2D687FD6A36C}"/>
    <cellStyle name="Normal 4 3 2 4 3 2" xfId="7123" xr:uid="{A12DD1A0-0EFC-4C8F-8B11-4804646B5F5E}"/>
    <cellStyle name="Normal 4 3 2 4 4" xfId="7124" xr:uid="{25BFB51A-F155-4C45-BD4A-BF1D763D52FF}"/>
    <cellStyle name="Normal 4 3 2 5" xfId="7125" xr:uid="{C7106537-9B43-4ABA-A4D3-9CF0C4CF6C5D}"/>
    <cellStyle name="Normal 4 3 2 5 2" xfId="7126" xr:uid="{B8C7F7D9-6244-4BA1-A5EE-AC3CA18C1AD9}"/>
    <cellStyle name="Normal 4 3 2 6" xfId="7127" xr:uid="{CF8BDCF2-E83E-44B6-B7C5-53615D56DF7D}"/>
    <cellStyle name="Normal 4 3 2 6 2" xfId="7128" xr:uid="{333597BB-01AD-4A33-8732-74D1F4F1C070}"/>
    <cellStyle name="Normal 4 3 2 7" xfId="7129" xr:uid="{BE59F3E5-F000-473D-87AC-0E836250164C}"/>
    <cellStyle name="Normal 4 3 2 8" xfId="7102" xr:uid="{6424930F-28F6-4C6B-B283-0789F19CE340}"/>
    <cellStyle name="Normal 4 3 2_NOI Ok" xfId="7130" xr:uid="{AC5D267F-921F-4B1A-8A5A-A8C2E9818CDF}"/>
    <cellStyle name="Normal 4 3 3" xfId="7131" xr:uid="{DB9EDBFB-0630-481C-BB02-CFD4868A8800}"/>
    <cellStyle name="Normal 4 3 3 2" xfId="7132" xr:uid="{46DCF077-E6DB-43F3-9B5E-A33AAEDF5CF4}"/>
    <cellStyle name="Normal 4 3 3 2 2" xfId="7133" xr:uid="{6D20CF0A-681D-4A61-A747-0A19E25F96B4}"/>
    <cellStyle name="Normal 4 3 3 3" xfId="7134" xr:uid="{9818BC09-5E7A-4479-809C-F5AF4172EC88}"/>
    <cellStyle name="Normal 4 3 3 3 2" xfId="7135" xr:uid="{26D6FCE2-9412-4EBF-B6C3-C2B031C16D30}"/>
    <cellStyle name="Normal 4 3 3 4" xfId="7136" xr:uid="{274B1F9A-C377-462F-B240-56B58781D422}"/>
    <cellStyle name="Normal 4 3 4" xfId="7137" xr:uid="{B7F32BF6-DEF9-44B0-9B14-1B092A3D4720}"/>
    <cellStyle name="Normal 4 3 4 2" xfId="7138" xr:uid="{998538ED-3381-43BD-A715-22F4221E692B}"/>
    <cellStyle name="Normal 4 3 4 2 2" xfId="7139" xr:uid="{B7E4AAB5-ABED-4B4C-8DF4-26924980A5DC}"/>
    <cellStyle name="Normal 4 3 4 3" xfId="7140" xr:uid="{7636BD18-0E33-4B6A-B91B-321E8398625A}"/>
    <cellStyle name="Normal 4 3 4 3 2" xfId="7141" xr:uid="{525D09B8-9B27-4312-BC4E-1B614EDD83B5}"/>
    <cellStyle name="Normal 4 3 4 4" xfId="7142" xr:uid="{C3B66493-2D28-461F-8769-9999AF152609}"/>
    <cellStyle name="Normal 4 3 5" xfId="7143" xr:uid="{EBB1115F-2D26-4195-A20A-89166B6612DC}"/>
    <cellStyle name="Normal 4 3 5 2" xfId="7144" xr:uid="{3A162A58-831B-4839-9217-3608582C1C3E}"/>
    <cellStyle name="Normal 4 3 5 2 2" xfId="7145" xr:uid="{EADAE6BC-0E40-411F-B64E-C70C9A4982D3}"/>
    <cellStyle name="Normal 4 3 5 3" xfId="7146" xr:uid="{0A429E2C-E02D-4630-8FC2-E57D37D65E1A}"/>
    <cellStyle name="Normal 4 3 5 3 2" xfId="7147" xr:uid="{9BBC39CD-8237-44F3-8317-B28C27817BC8}"/>
    <cellStyle name="Normal 4 3 5 4" xfId="7148" xr:uid="{6EBE42CE-3261-4975-8060-569DD0DE84C0}"/>
    <cellStyle name="Normal 4 3 6" xfId="7149" xr:uid="{A7C7AD5C-27E5-49C2-BD0A-1C4A85670232}"/>
    <cellStyle name="Normal 4 3 6 2" xfId="7150" xr:uid="{51D5C514-645A-4813-BEE8-EE9E95CFA35B}"/>
    <cellStyle name="Normal 4 3 7" xfId="7151" xr:uid="{477E7375-7D8B-4013-96D3-E9B6A226266F}"/>
    <cellStyle name="Normal 4 3 7 2" xfId="7152" xr:uid="{FF3A0ECA-448C-4606-A999-D6D60F1CE265}"/>
    <cellStyle name="Normal 4 3 8" xfId="7153" xr:uid="{48A803B6-6FC6-4CB8-B2F2-490B87779CE4}"/>
    <cellStyle name="Normal 4 3 9" xfId="7101" xr:uid="{67ED36DB-B2B4-4A28-AB9B-06832C17EBB9}"/>
    <cellStyle name="Normal 4 3_NOI Ok" xfId="7154" xr:uid="{DE166234-8AEA-41E2-9C15-C2822672C654}"/>
    <cellStyle name="Normal 4 4" xfId="105" xr:uid="{B38BA787-D893-41EF-8C52-83357356FCF3}"/>
    <cellStyle name="Normal 4 4 2" xfId="7156" xr:uid="{B4B2A0C0-85B4-4CF5-9BA4-096B8C1C42FB}"/>
    <cellStyle name="Normal 4 4 2 2" xfId="7157" xr:uid="{264C32E3-B92A-4D11-A318-0CD262B37E8B}"/>
    <cellStyle name="Normal 4 4 2 2 2" xfId="7158" xr:uid="{B2E81FCF-306D-4EF2-8C8E-55F6FB57B1FD}"/>
    <cellStyle name="Normal 4 4 2 3" xfId="7159" xr:uid="{858DF5F4-4581-4FC6-8EF4-D539C5E5561D}"/>
    <cellStyle name="Normal 4 4 2 3 2" xfId="7160" xr:uid="{A47C32B0-AC69-4D58-8DEC-58110834AB89}"/>
    <cellStyle name="Normal 4 4 2 4" xfId="7161" xr:uid="{D7CC1E45-3E77-4990-ADFA-AEE976D7F69C}"/>
    <cellStyle name="Normal 4 4 3" xfId="7162" xr:uid="{BA6FC64F-E6DB-4FBA-B8C3-592CBED20E21}"/>
    <cellStyle name="Normal 4 4 3 2" xfId="7163" xr:uid="{DCFA9031-362A-47AA-87FB-18DDBED7D0B8}"/>
    <cellStyle name="Normal 4 4 3 2 2" xfId="7164" xr:uid="{74C6434B-CAF1-441B-99D6-7A31BA2E3F58}"/>
    <cellStyle name="Normal 4 4 3 3" xfId="7165" xr:uid="{AA4469C0-972B-4568-B22F-EF2B37EA6E99}"/>
    <cellStyle name="Normal 4 4 3 3 2" xfId="7166" xr:uid="{AA32E846-AD04-4259-BA03-2172E759E469}"/>
    <cellStyle name="Normal 4 4 3 4" xfId="7167" xr:uid="{F107C3FB-57F5-46E6-946A-F7C666D00667}"/>
    <cellStyle name="Normal 4 4 4" xfId="7168" xr:uid="{1EA9885A-E4F3-409E-9DE1-60D3272E5E37}"/>
    <cellStyle name="Normal 4 4 4 2" xfId="7169" xr:uid="{D1023F85-6034-44F8-82B1-69265FC1E5D1}"/>
    <cellStyle name="Normal 4 4 4 2 2" xfId="7170" xr:uid="{2710E3FB-C1BD-466D-A99F-FE7C7BC43940}"/>
    <cellStyle name="Normal 4 4 4 3" xfId="7171" xr:uid="{424D9B1A-F22A-4EF8-9C5C-E5E4C74F3C23}"/>
    <cellStyle name="Normal 4 4 4 3 2" xfId="7172" xr:uid="{829A988E-6DBA-4434-9B65-AD46F0487BB1}"/>
    <cellStyle name="Normal 4 4 4 4" xfId="7173" xr:uid="{AC081C7D-F3B0-46F4-9B5C-27E2681E246C}"/>
    <cellStyle name="Normal 4 4 5" xfId="7174" xr:uid="{F849838D-E541-4404-BAA2-9DF2CBEE3AF4}"/>
    <cellStyle name="Normal 4 4 5 2" xfId="7175" xr:uid="{EA54D5B7-F132-4D7E-ADEA-565CED8EF056}"/>
    <cellStyle name="Normal 4 4 5 2 2" xfId="7176" xr:uid="{160D40B4-6EC1-4792-9F13-C27433C45A15}"/>
    <cellStyle name="Normal 4 4 5 3" xfId="7177" xr:uid="{1657F1CD-E23C-4C72-B4F5-43BFE2D2FC90}"/>
    <cellStyle name="Normal 4 4 5 3 2" xfId="7178" xr:uid="{4CC7FF29-6B84-4E50-A81E-D3D8458774B3}"/>
    <cellStyle name="Normal 4 4 5 4" xfId="7179" xr:uid="{A59BE9BA-0F92-423D-95CC-F70E92352298}"/>
    <cellStyle name="Normal 4 4 6" xfId="7180" xr:uid="{16633946-BBC5-4229-8193-1879123B6400}"/>
    <cellStyle name="Normal 4 4 6 2" xfId="7181" xr:uid="{922E41B6-96EA-4D0C-8C36-07086E073628}"/>
    <cellStyle name="Normal 4 4 7" xfId="7182" xr:uid="{656117C8-E8D0-4CC2-A1DE-E3BA671D19F7}"/>
    <cellStyle name="Normal 4 4 7 2" xfId="7183" xr:uid="{5BCA1D87-553E-4E7D-8B35-C92056DB8BBE}"/>
    <cellStyle name="Normal 4 4 8" xfId="7184" xr:uid="{45B7BB89-B391-406B-844A-631A571AE69F}"/>
    <cellStyle name="Normal 4 4 9" xfId="7155" xr:uid="{611D5F5A-E43E-4876-92EA-58A4C4AB5E4C}"/>
    <cellStyle name="Normal 4 4_NOI Ok" xfId="7185" xr:uid="{78E33B13-A1EF-4BAF-97A8-5454B7ACED76}"/>
    <cellStyle name="Normal 4 5" xfId="515" xr:uid="{F724AE6E-7C5B-45C1-A55B-3A40CFC4B290}"/>
    <cellStyle name="Normal 4 5 2" xfId="7187" xr:uid="{D27692A0-E8B6-44A1-9A7F-BE65D212FE5C}"/>
    <cellStyle name="Normal 4 5 2 2" xfId="7188" xr:uid="{CA47C7FE-5401-4E7D-8762-CDD388F9D6DC}"/>
    <cellStyle name="Normal 4 5 3" xfId="7189" xr:uid="{CDDCE503-37AA-4FF8-8A44-ADDAA60562DC}"/>
    <cellStyle name="Normal 4 5 3 2" xfId="7190" xr:uid="{3F1194C6-B6A2-4606-9A59-311CD2889346}"/>
    <cellStyle name="Normal 4 5 4" xfId="7191" xr:uid="{1E1DE9DE-58CC-452E-85F4-876827BEC7DB}"/>
    <cellStyle name="Normal 4 5 5" xfId="7186" xr:uid="{3C0AF2F6-98D3-4D37-B6B8-54C3B11B59B0}"/>
    <cellStyle name="Normal 4 6" xfId="7192" xr:uid="{B654F159-03D7-41A0-A2F0-0CCC3B20DC18}"/>
    <cellStyle name="Normal 4 6 2" xfId="7193" xr:uid="{5F1E8F27-66E6-4518-A232-7B37C817BE09}"/>
    <cellStyle name="Normal 4 6 2 2" xfId="7194" xr:uid="{A670B8E3-7DF2-4844-A60B-5B4AB2CE244D}"/>
    <cellStyle name="Normal 4 6 3" xfId="7195" xr:uid="{53078767-DDFF-42C2-91E5-38CE4EB2CB82}"/>
    <cellStyle name="Normal 4 6 3 2" xfId="7196" xr:uid="{57378319-34EC-49D9-86A8-25CCD8F676EA}"/>
    <cellStyle name="Normal 4 6 4" xfId="7197" xr:uid="{9721614D-E141-4A1E-A719-82BCEDECF326}"/>
    <cellStyle name="Normal 4 7" xfId="7198" xr:uid="{3E0F6FB3-A458-4493-BF07-BB08C896A348}"/>
    <cellStyle name="Normal 4 7 2" xfId="7199" xr:uid="{9E1A4FD0-8BEC-4A0F-AF25-829E3D871187}"/>
    <cellStyle name="Normal 4 7 2 2" xfId="7200" xr:uid="{A29CB4A4-760D-4A3B-B3C8-F66A6A3211C4}"/>
    <cellStyle name="Normal 4 7 3" xfId="7201" xr:uid="{0B2148E3-6233-4B12-951F-E992FCFC0EE7}"/>
    <cellStyle name="Normal 4 7 3 2" xfId="7202" xr:uid="{EA65AFDB-5652-41EC-807D-9B57728295BB}"/>
    <cellStyle name="Normal 4 7 4" xfId="7203" xr:uid="{2A9169C5-E013-4149-B32C-F168D6A74D9B}"/>
    <cellStyle name="Normal 4 8" xfId="7204" xr:uid="{798E43E9-B9E2-457F-A99D-EC15AC7C8878}"/>
    <cellStyle name="Normal 4 8 2" xfId="7205" xr:uid="{983B10DB-4481-48E5-BBB9-F4B334C868FE}"/>
    <cellStyle name="Normal 4 8 2 2" xfId="7206" xr:uid="{F1343C22-1510-4AA4-8706-08807E688B31}"/>
    <cellStyle name="Normal 4 8 3" xfId="7207" xr:uid="{7488492E-D2C5-460E-ABF9-1981ADC1828F}"/>
    <cellStyle name="Normal 4 8 3 2" xfId="7208" xr:uid="{08E3ECF8-B6F0-4D2C-BCBD-2C58818648FB}"/>
    <cellStyle name="Normal 4 8 4" xfId="7209" xr:uid="{F5B50115-52C5-4DF1-A898-7B74A03245B8}"/>
    <cellStyle name="Normal 4 8 4 2" xfId="7210" xr:uid="{25F0BC1A-933E-4FE1-BD74-65CD9BF45222}"/>
    <cellStyle name="Normal 4 8 5" xfId="7211" xr:uid="{7A92EC80-DF2F-4539-A37C-EDBF6CA5B72C}"/>
    <cellStyle name="Normal 4 8 5 2" xfId="7212" xr:uid="{FDE1FC1F-FB47-4AC0-8B54-27D1714AB082}"/>
    <cellStyle name="Normal 4 8 6" xfId="7213" xr:uid="{EEA6D660-F459-4235-89A2-8BDC94C9DA03}"/>
    <cellStyle name="Normal 4 9" xfId="7214" xr:uid="{63C30879-6CE8-45DA-9318-39B3A81DB3DF}"/>
    <cellStyle name="Normal 4_Gráfico Vendas - Alimentação" xfId="13312" xr:uid="{A5EC4960-8FF5-4EF6-9EFB-DF6A9A50F082}"/>
    <cellStyle name="Normal 40" xfId="7215" xr:uid="{C967C088-722A-403A-9035-AA4C47623446}"/>
    <cellStyle name="Normal 41" xfId="7216" xr:uid="{79F31CCB-9647-47FA-AF64-671EBDBEC2C7}"/>
    <cellStyle name="Normal 42" xfId="7217" xr:uid="{09060B63-7460-415D-A296-635F1AF86662}"/>
    <cellStyle name="Normal 43" xfId="7218" xr:uid="{7D8E0C2C-F0F8-4145-8DA2-C6F3FCC1F9DE}"/>
    <cellStyle name="Normal 43 2" xfId="7219" xr:uid="{9783A436-E423-4C5C-AC87-26FA8D87484C}"/>
    <cellStyle name="Normal 44" xfId="7220" xr:uid="{B98F1C06-1A1B-446C-A2EF-7807328B98A6}"/>
    <cellStyle name="Normal 45" xfId="7221" xr:uid="{5D690B3A-380D-476A-932F-A09A4E1A6F8A}"/>
    <cellStyle name="Normal 46" xfId="7222" xr:uid="{47240350-902E-4026-BAA0-143BC2EEB2AC}"/>
    <cellStyle name="Normal 47" xfId="7223" xr:uid="{0AE55CBA-6614-4B5E-8772-53647527EAD7}"/>
    <cellStyle name="Normal 48" xfId="7224" xr:uid="{6AD11A44-B006-45E5-B6A7-B5F18AF5FCFC}"/>
    <cellStyle name="Normal 49" xfId="7225" xr:uid="{F6C25AB5-536C-4468-B483-913156A90C2C}"/>
    <cellStyle name="Normal 5" xfId="56" xr:uid="{A2F59178-BB2F-4029-9620-66705312C318}"/>
    <cellStyle name="Normal 5 10" xfId="7227" xr:uid="{48628924-3BB1-48C5-A425-B5284EF4EFE9}"/>
    <cellStyle name="Normal 5 11" xfId="11329" xr:uid="{411F1624-620B-41D7-BDE4-E8FB7DB95BD3}"/>
    <cellStyle name="Normal 5 12" xfId="11441" xr:uid="{876BFFCE-765A-47C3-BEB2-2C00E14263D1}"/>
    <cellStyle name="Normal 5 13" xfId="7226" xr:uid="{66621F01-CBF3-4869-AA88-D698BF173071}"/>
    <cellStyle name="Normal 5 14" xfId="17168" xr:uid="{7260303B-1C9D-49B5-989A-57C7CC9A83FC}"/>
    <cellStyle name="Normal 5 2" xfId="156" xr:uid="{1EF482B5-7F0C-4648-8A17-B198E9EBA969}"/>
    <cellStyle name="Normal 5 2 2" xfId="7229" xr:uid="{0F158B08-89DC-4771-A98F-8A1FFE3EE80D}"/>
    <cellStyle name="Normal 5 2 2 2" xfId="7230" xr:uid="{9C8461B7-D532-4364-A902-63C5FA3FF5F5}"/>
    <cellStyle name="Normal 5 2 2 2 2" xfId="17222" xr:uid="{5E352FB4-2267-46AA-A193-31F582B4869A}"/>
    <cellStyle name="Normal 5 2 2 2 3" xfId="17202" xr:uid="{586125D7-DE92-4A12-B0D9-68EB38F728A1}"/>
    <cellStyle name="Normal 5 2 2 3" xfId="17214" xr:uid="{352EEB7A-ED5A-4A9E-9B99-B5338A88C4D8}"/>
    <cellStyle name="Normal 5 2 2 4" xfId="17190" xr:uid="{6856AC5B-9843-4782-95AC-DBB138CA051E}"/>
    <cellStyle name="Normal 5 2 2 5" xfId="17495" xr:uid="{D1804154-EA5B-46B4-98DF-11AA2CEF6328}"/>
    <cellStyle name="Normal 5 2 3" xfId="7231" xr:uid="{F3EE9768-AB44-4EBD-8DF6-6CFE3940A3BF}"/>
    <cellStyle name="Normal 5 2 3 2" xfId="7232" xr:uid="{A0C5A011-785D-4B30-98F6-CBB1A884200C}"/>
    <cellStyle name="Normal 5 2 3 2 2" xfId="17218" xr:uid="{CD816406-7B2B-4291-B01A-C42AFA4565F1}"/>
    <cellStyle name="Normal 5 2 3 3" xfId="17198" xr:uid="{AFB3E8C7-0F36-4EDE-88F6-EF1C9E04EC28}"/>
    <cellStyle name="Normal 5 2 4" xfId="7233" xr:uid="{4F958A85-7E41-4E84-831B-F54C3A2222A5}"/>
    <cellStyle name="Normal 5 2 4 2" xfId="17210" xr:uid="{0FE14B8B-A4AF-4483-A807-0392659F4CB0}"/>
    <cellStyle name="Normal 5 2 5" xfId="7234" xr:uid="{AB835434-94DA-4A9E-874B-09EC68C73C23}"/>
    <cellStyle name="Normal 5 2 6" xfId="7235" xr:uid="{719A8319-1029-479C-8B5F-3D9824690FD1}"/>
    <cellStyle name="Normal 5 2 7" xfId="7228" xr:uid="{53408A07-F078-4E55-83EA-27250557E471}"/>
    <cellStyle name="Normal 5 2 8" xfId="17183" xr:uid="{E76BB8B7-3CBD-46EC-BDEA-6403A48A4B7B}"/>
    <cellStyle name="Normal 5 3" xfId="198" xr:uid="{60551E29-59F7-41DE-8292-17B28409DB5F}"/>
    <cellStyle name="Normal 5 3 2" xfId="7237" xr:uid="{121C1D5A-6EC3-4D78-A026-A56A9B46843D}"/>
    <cellStyle name="Normal 5 3 2 2" xfId="7238" xr:uid="{91754D80-17F8-48D6-ABB6-A983B9520D39}"/>
    <cellStyle name="Normal 5 3 2 2 2" xfId="17220" xr:uid="{0B15428F-9752-4D2F-92E3-3DE3569324C4}"/>
    <cellStyle name="Normal 5 3 2 3" xfId="17200" xr:uid="{67E3ED34-6B51-4699-A265-EA3AF5E8075E}"/>
    <cellStyle name="Normal 5 3 3" xfId="7239" xr:uid="{E60528A3-7B08-4376-A03B-07F71ABC4FAF}"/>
    <cellStyle name="Normal 5 3 3 2" xfId="7240" xr:uid="{89E7C364-A7ED-4DC1-A57D-F8781E6AE391}"/>
    <cellStyle name="Normal 5 3 3 3" xfId="17212" xr:uid="{9B740103-6639-40C3-898A-7E2F61A1F81F}"/>
    <cellStyle name="Normal 5 3 4" xfId="7241" xr:uid="{A800DC90-E111-47A6-8C3E-DF4D6DB938F9}"/>
    <cellStyle name="Normal 5 3 5" xfId="7236" xr:uid="{142D1458-6AC4-41F0-A460-E769650DFBA6}"/>
    <cellStyle name="Normal 5 3 6" xfId="17187" xr:uid="{881019AC-715B-433E-8E40-0B39E5F1DC44}"/>
    <cellStyle name="Normal 5 4" xfId="261" xr:uid="{F72D65D6-4928-44A7-8CED-6006E7A0174E}"/>
    <cellStyle name="Normal 5 4 2" xfId="7243" xr:uid="{EA84DCAB-9780-4669-B22B-D77CA3D6893D}"/>
    <cellStyle name="Normal 5 4 2 2" xfId="7244" xr:uid="{B51E95E2-6217-4933-BB2D-0CDF6EC3F936}"/>
    <cellStyle name="Normal 5 4 2 3" xfId="17216" xr:uid="{30B10ED3-3533-4016-91DA-345E052CDF26}"/>
    <cellStyle name="Normal 5 4 3" xfId="7245" xr:uid="{46878F6D-B0EC-44E6-912F-572C1A052084}"/>
    <cellStyle name="Normal 5 4 3 2" xfId="7246" xr:uid="{DC6D5184-6E04-4397-A102-E853B074B806}"/>
    <cellStyle name="Normal 5 4 4" xfId="7247" xr:uid="{70176A11-AE2E-4B7E-BFEB-40652C213BD7}"/>
    <cellStyle name="Normal 5 4 5" xfId="7242" xr:uid="{507C252B-4BED-4C59-BF81-B1E670B2D605}"/>
    <cellStyle name="Normal 5 4 6" xfId="17196" xr:uid="{B6F21EE2-6E9E-4BEE-8493-3374C723C973}"/>
    <cellStyle name="Normal 5 5" xfId="106" xr:uid="{947848CF-D8EC-41A8-979A-45AB428403D6}"/>
    <cellStyle name="Normal 5 5 2" xfId="7249" xr:uid="{42544545-37A1-4562-97AE-904947517BA2}"/>
    <cellStyle name="Normal 5 5 3" xfId="7248" xr:uid="{D56C3B08-5D8F-4BFD-AE2C-4861B91F52B9}"/>
    <cellStyle name="Normal 5 5 4" xfId="17208" xr:uid="{96164E9D-6987-4950-AE98-9952F11DA184}"/>
    <cellStyle name="Normal 5 6" xfId="517" xr:uid="{E3F3A0A5-BCD8-41A6-B6C4-71251EA2530D}"/>
    <cellStyle name="Normal 5 6 2" xfId="7251" xr:uid="{9E640694-F2FA-44CF-AA94-92F920B0CC56}"/>
    <cellStyle name="Normal 5 6 3" xfId="7250" xr:uid="{D67094FC-ADA0-462B-85E6-B6B17BC1AA5F}"/>
    <cellStyle name="Normal 5 7" xfId="7252" xr:uid="{4A3650F0-80E9-4739-A85F-A40DED0DF2B6}"/>
    <cellStyle name="Normal 5 7 2" xfId="7253" xr:uid="{D6DFDAFB-D67F-434C-ADF4-FC4AAC62B2A6}"/>
    <cellStyle name="Normal 5 8" xfId="7254" xr:uid="{85A0B219-7515-466D-B993-49FF23E7A2A0}"/>
    <cellStyle name="Normal 5 9" xfId="7255" xr:uid="{D8BE32C9-B34E-4B70-9C73-8FA145ACC180}"/>
    <cellStyle name="Normal 5_NOI Ok" xfId="7256" xr:uid="{4AEF4278-0FFF-406A-AB84-8D9E29012AC8}"/>
    <cellStyle name="Normal 50" xfId="7257" xr:uid="{FD8F13DC-8BC3-47A6-A765-66BBEA22BB22}"/>
    <cellStyle name="Normal 51" xfId="7258" xr:uid="{246B8DF6-AA25-4835-A97D-25C98A896E81}"/>
    <cellStyle name="Normal 52" xfId="7259" xr:uid="{2630F3D6-1F7D-4A22-B4D7-9432634E6E1E}"/>
    <cellStyle name="Normal 53" xfId="7260" xr:uid="{D2CB52C4-7254-441B-92E1-7A521EBDA04E}"/>
    <cellStyle name="Normal 54" xfId="10572" xr:uid="{083AF141-DE48-49B9-9D9B-7760992F882C}"/>
    <cellStyle name="Normal 55" xfId="10574" xr:uid="{ACD329C2-EC4A-47CA-85FE-2D9C74C3CB88}"/>
    <cellStyle name="Normal 56" xfId="10634" xr:uid="{125AB294-95CD-45A4-8836-E119E3FCC78D}"/>
    <cellStyle name="Normal 57" xfId="11259" xr:uid="{E6101847-42F2-4083-9260-2BE5E6791F1B}"/>
    <cellStyle name="Normal 58" xfId="10576" xr:uid="{6D945C36-49DD-4762-BE27-D914502FF96C}"/>
    <cellStyle name="Normal 59" xfId="11325" xr:uid="{2FB921B1-071E-46B5-9118-BE0A0C63A66E}"/>
    <cellStyle name="Normal 6" xfId="57" xr:uid="{939FB397-656D-43A2-9C0A-EC6E00DFFF6E}"/>
    <cellStyle name="Normal 6 10" xfId="7262" xr:uid="{493FA171-3D40-4B5E-92FB-A35B7A854AE0}"/>
    <cellStyle name="Normal 6 10 2" xfId="7263" xr:uid="{280595B3-A6FC-449D-9C84-7EA5EC33B49D}"/>
    <cellStyle name="Normal 6 11" xfId="7264" xr:uid="{6E3F8744-2D9A-4F39-B49F-F3B419224EDB}"/>
    <cellStyle name="Normal 6 11 2" xfId="7265" xr:uid="{2AF2AC64-CA66-4E4E-BE60-6046D6F7B54F}"/>
    <cellStyle name="Normal 6 12" xfId="7266" xr:uid="{84276713-8048-4557-B99E-C390A8FAEA88}"/>
    <cellStyle name="Normal 6 13" xfId="7267" xr:uid="{A953576A-1DA2-4888-B4BA-98D9C8F729A5}"/>
    <cellStyle name="Normal 6 14" xfId="11330" xr:uid="{4E05CBD3-E8DE-446D-BAF0-1AE30C81A3A8}"/>
    <cellStyle name="Normal 6 15" xfId="11442" xr:uid="{8CF922E6-AFA7-4F48-954E-37C29D844B3B}"/>
    <cellStyle name="Normal 6 16" xfId="7261" xr:uid="{44A9B035-3D9C-45FB-ACF2-D7DD8699E863}"/>
    <cellStyle name="Normal 6 17" xfId="542" xr:uid="{91812DD9-2A31-4809-B30B-552D7248849B}"/>
    <cellStyle name="Normal 6 2" xfId="199" xr:uid="{701EE072-9AD3-41E0-A7B3-30625DF8CCA8}"/>
    <cellStyle name="Normal 6 2 10" xfId="7269" xr:uid="{DA0EBBD5-40BE-40BD-A9EB-CEDA2F6CE84A}"/>
    <cellStyle name="Normal 6 2 10 2" xfId="7270" xr:uid="{AF53F366-491E-49DF-AB8F-53A63ED2920A}"/>
    <cellStyle name="Normal 6 2 11" xfId="7271" xr:uid="{C218EF52-D4AB-4B1B-B7E6-3CA1CCB0AD3D}"/>
    <cellStyle name="Normal 6 2 12" xfId="7272" xr:uid="{6F41A0E9-C9B8-403F-B8BD-FA7E2AE71A7D}"/>
    <cellStyle name="Normal 6 2 13" xfId="7268" xr:uid="{D6D6FE40-959C-488D-B07D-A3876D8DCBC8}"/>
    <cellStyle name="Normal 6 2 14" xfId="17302" xr:uid="{A3C4323D-E275-47EB-B8E5-070A8C99B7DE}"/>
    <cellStyle name="Normal 6 2 2" xfId="523" xr:uid="{B6571C15-556A-427F-9896-88B8C0FB55E1}"/>
    <cellStyle name="Normal 6 2 2 10" xfId="7273" xr:uid="{00DE8F77-E7B4-4BBE-A22D-CC30A35A46AA}"/>
    <cellStyle name="Normal 6 2 2 2" xfId="7274" xr:uid="{FB17F9F2-DE4E-47AD-A9E2-A7FA7422CBA5}"/>
    <cellStyle name="Normal 6 2 2 2 2" xfId="7275" xr:uid="{4F7F519D-F538-476B-9F97-46828C52C648}"/>
    <cellStyle name="Normal 6 2 2 2 2 2" xfId="7276" xr:uid="{7EF5AB0E-AB31-40C2-9038-BC91C0D592BC}"/>
    <cellStyle name="Normal 6 2 2 2 3" xfId="7277" xr:uid="{D2FE5453-9271-4CAD-82FB-E820814604BD}"/>
    <cellStyle name="Normal 6 2 2 2 3 2" xfId="7278" xr:uid="{30EB307F-686E-4C6C-A109-99F0F887A085}"/>
    <cellStyle name="Normal 6 2 2 2 4" xfId="7279" xr:uid="{000F935D-B3BE-4B8F-93D5-E695FB1A4F46}"/>
    <cellStyle name="Normal 6 2 2 2 5" xfId="7280" xr:uid="{C0E5B18C-7566-44F8-826A-B41281CDA304}"/>
    <cellStyle name="Normal 6 2 2 2 6" xfId="7281" xr:uid="{1C95B16E-444E-49FC-AA59-923BE6812D92}"/>
    <cellStyle name="Normal 6 2 2 3" xfId="7282" xr:uid="{EACB604E-E670-4EFE-BA80-113122FD528A}"/>
    <cellStyle name="Normal 6 2 2 3 2" xfId="7283" xr:uid="{889E70E8-9FA0-4704-90D2-2D13B0995D43}"/>
    <cellStyle name="Normal 6 2 2 3 2 2" xfId="7284" xr:uid="{FF22992C-4C54-416A-A2AB-A3F027CC28CD}"/>
    <cellStyle name="Normal 6 2 2 3 3" xfId="7285" xr:uid="{EE82F283-A436-44B7-8841-101D1646A704}"/>
    <cellStyle name="Normal 6 2 2 3 3 2" xfId="7286" xr:uid="{BE1C9352-2C90-4D0F-A406-B10FF7C81FDA}"/>
    <cellStyle name="Normal 6 2 2 3 4" xfId="7287" xr:uid="{3BAA4C69-4965-490C-A889-F239D16CA253}"/>
    <cellStyle name="Normal 6 2 2 4" xfId="7288" xr:uid="{7391DBCC-8E3E-48A8-A863-34875721A78F}"/>
    <cellStyle name="Normal 6 2 2 4 2" xfId="7289" xr:uid="{2AE93991-9019-41FA-9A4C-E2E71AD30DEB}"/>
    <cellStyle name="Normal 6 2 2 4 2 2" xfId="7290" xr:uid="{1BEA481E-09D8-4F7D-9BE3-0D68DAF4E63C}"/>
    <cellStyle name="Normal 6 2 2 4 3" xfId="7291" xr:uid="{6F1EF40A-5C72-4BDB-97ED-B576443B0691}"/>
    <cellStyle name="Normal 6 2 2 4 3 2" xfId="7292" xr:uid="{55B13555-4FDA-410B-8700-B568A25F301A}"/>
    <cellStyle name="Normal 6 2 2 4 4" xfId="7293" xr:uid="{E9B02466-3DAD-4E31-9956-C368A8A7CB5E}"/>
    <cellStyle name="Normal 6 2 2 5" xfId="7294" xr:uid="{3D7DB262-D768-423C-BE4F-A220A3E80B8E}"/>
    <cellStyle name="Normal 6 2 2 5 2" xfId="7295" xr:uid="{A10BA258-A5F5-4F6A-BD16-B889BBCA3309}"/>
    <cellStyle name="Normal 6 2 2 6" xfId="7296" xr:uid="{CCB2364E-6D11-4B3C-BF71-73C0D11A128E}"/>
    <cellStyle name="Normal 6 2 2 6 2" xfId="7297" xr:uid="{FD553C3A-4ABD-468D-8DAE-D524CE29296E}"/>
    <cellStyle name="Normal 6 2 2 7" xfId="7298" xr:uid="{87CB0932-9405-4734-B7A2-0E6DCC733C7E}"/>
    <cellStyle name="Normal 6 2 2 7 2" xfId="7299" xr:uid="{7D2BD679-2464-4134-BAB4-1D6DBC860D4C}"/>
    <cellStyle name="Normal 6 2 2 8" xfId="7300" xr:uid="{D117CA59-D4A3-437C-88E5-F9AD8E6CFADA}"/>
    <cellStyle name="Normal 6 2 2 9" xfId="7301" xr:uid="{C9F5158A-3671-4560-B25F-EAE4B097BB40}"/>
    <cellStyle name="Normal 6 2 2_NOI Ok" xfId="7302" xr:uid="{338E7293-EA2F-4D52-86D2-E29F9D4CFA76}"/>
    <cellStyle name="Normal 6 2 3" xfId="7303" xr:uid="{A18BF042-CBC8-4FE2-BB77-7B4B6D302277}"/>
    <cellStyle name="Normal 6 2 3 2" xfId="7304" xr:uid="{5DC25BB3-E78B-4F83-BAB9-D1E943FDAA20}"/>
    <cellStyle name="Normal 6 2 3 2 2" xfId="7305" xr:uid="{892680BE-F3B1-4ED5-BB62-B48B3B63A7AA}"/>
    <cellStyle name="Normal 6 2 3 2 2 2" xfId="7306" xr:uid="{AF6C23C2-2A71-44FA-9C59-7006491FF43C}"/>
    <cellStyle name="Normal 6 2 3 2 3" xfId="7307" xr:uid="{F06DA0A4-B587-4F31-9A7B-865EBBEB390C}"/>
    <cellStyle name="Normal 6 2 3 2 3 2" xfId="7308" xr:uid="{B67CACF1-D4CD-4104-B0BE-3A67D6647BE0}"/>
    <cellStyle name="Normal 6 2 3 2 4" xfId="7309" xr:uid="{91B57ED5-7FA6-4A10-9FA0-E9A732CCEA6C}"/>
    <cellStyle name="Normal 6 2 3 2 5" xfId="7310" xr:uid="{18F7BCB8-EAA7-4806-9E5D-4481272EE6C0}"/>
    <cellStyle name="Normal 6 2 3 2 6" xfId="7311" xr:uid="{020CC566-A4B6-4D76-A0B1-528FF1E8C593}"/>
    <cellStyle name="Normal 6 2 3 3" xfId="7312" xr:uid="{63D26F24-66EB-4172-BCA1-37F6D0FEE959}"/>
    <cellStyle name="Normal 6 2 3 3 2" xfId="7313" xr:uid="{50081A25-606D-4F41-94CE-B6FC4A1889F0}"/>
    <cellStyle name="Normal 6 2 3 3 2 2" xfId="7314" xr:uid="{9B26E69F-41D0-4F21-86F9-AFB590FA9417}"/>
    <cellStyle name="Normal 6 2 3 3 3" xfId="7315" xr:uid="{EAE0295F-E6D7-4368-B48B-E2B5CB65E7B6}"/>
    <cellStyle name="Normal 6 2 3 3 3 2" xfId="7316" xr:uid="{86F28275-7237-4794-82D9-FFAFDC14FB68}"/>
    <cellStyle name="Normal 6 2 3 3 4" xfId="7317" xr:uid="{C98C0718-DBCA-454C-8EA2-1590A46BE024}"/>
    <cellStyle name="Normal 6 2 3 4" xfId="7318" xr:uid="{658BED4C-AB7D-4B46-B990-34FDCBFF49A6}"/>
    <cellStyle name="Normal 6 2 3 4 2" xfId="7319" xr:uid="{EA30EC32-77F3-40A6-A40F-55C81D9A2D63}"/>
    <cellStyle name="Normal 6 2 3 4 2 2" xfId="7320" xr:uid="{53D26EB4-2850-4EAE-944B-EF64B4C573EA}"/>
    <cellStyle name="Normal 6 2 3 4 3" xfId="7321" xr:uid="{FDCF7C1C-7DB4-495B-A298-72A915B4F0E1}"/>
    <cellStyle name="Normal 6 2 3 4 3 2" xfId="7322" xr:uid="{86B694B4-6B19-45DF-B168-6248A094976C}"/>
    <cellStyle name="Normal 6 2 3 4 4" xfId="7323" xr:uid="{779D8AB5-4EAC-4E5D-8082-5DE931BAC749}"/>
    <cellStyle name="Normal 6 2 3 5" xfId="7324" xr:uid="{4E21832A-BCB9-4A4A-BA5C-28F0FC19AD0F}"/>
    <cellStyle name="Normal 6 2 3 5 2" xfId="7325" xr:uid="{D358E3E7-854F-4CAC-86F0-EEAD9F14C09B}"/>
    <cellStyle name="Normal 6 2 3 6" xfId="7326" xr:uid="{E62B0326-A96D-4866-8A85-3851DF30EB28}"/>
    <cellStyle name="Normal 6 2 3 6 2" xfId="7327" xr:uid="{4D608563-6651-4495-B962-7A80C7DA72D8}"/>
    <cellStyle name="Normal 6 2 3 7" xfId="7328" xr:uid="{9DEE6A04-1402-471F-8987-A84DAE313752}"/>
    <cellStyle name="Normal 6 2 3 7 2" xfId="7329" xr:uid="{C8ED4E23-69D3-46D9-9C07-7CAC7D9C440E}"/>
    <cellStyle name="Normal 6 2 3 8" xfId="7330" xr:uid="{A924C20C-8B2D-43F5-826E-8FD2AB83ABFC}"/>
    <cellStyle name="Normal 6 2 3 9" xfId="7331" xr:uid="{63EC2374-C8CD-4145-9AB4-20A4F7C30767}"/>
    <cellStyle name="Normal 6 2 3_NOI Ok" xfId="7332" xr:uid="{DC77EF31-7A26-4704-B470-335A15099300}"/>
    <cellStyle name="Normal 6 2 4" xfId="7333" xr:uid="{169AE914-A331-4828-B162-4051BDCD2307}"/>
    <cellStyle name="Normal 6 2 4 2" xfId="7334" xr:uid="{E9E0497E-0570-45A8-9382-6225260BDA72}"/>
    <cellStyle name="Normal 6 2 4 2 2" xfId="7335" xr:uid="{20C9ABC0-A7F0-43B4-ABB4-6BE38F35A1ED}"/>
    <cellStyle name="Normal 6 2 4 2 2 2" xfId="7336" xr:uid="{573DEAC3-1179-42C2-A477-5B0C026E9249}"/>
    <cellStyle name="Normal 6 2 4 2 3" xfId="7337" xr:uid="{84D97231-9BEF-47EA-8BED-82AADD2A4861}"/>
    <cellStyle name="Normal 6 2 4 2 3 2" xfId="7338" xr:uid="{3F0113B4-682B-4CC9-B869-67276277BA7B}"/>
    <cellStyle name="Normal 6 2 4 2 4" xfId="7339" xr:uid="{8DD142E8-457F-4CB3-8EFE-2A6EF9BD6726}"/>
    <cellStyle name="Normal 6 2 4 2 5" xfId="7340" xr:uid="{F4C060C3-204C-4718-86DF-6C0FD16B4D54}"/>
    <cellStyle name="Normal 6 2 4 2 6" xfId="7341" xr:uid="{A68956FF-8331-47A0-865A-CF3D015DEFFF}"/>
    <cellStyle name="Normal 6 2 4 3" xfId="7342" xr:uid="{2409BC9F-793A-429C-B8D5-34073061DEBF}"/>
    <cellStyle name="Normal 6 2 4 3 2" xfId="7343" xr:uid="{34AC2908-84FF-4FCD-864A-39FE62D1BE60}"/>
    <cellStyle name="Normal 6 2 4 3 2 2" xfId="7344" xr:uid="{3B3A51D2-48D4-4FBC-B1A3-441F6AFB9A88}"/>
    <cellStyle name="Normal 6 2 4 3 3" xfId="7345" xr:uid="{12D006DB-F596-4CE2-A290-1536E23866CB}"/>
    <cellStyle name="Normal 6 2 4 3 3 2" xfId="7346" xr:uid="{96A034EB-071D-4347-AB8F-32D9E77ACF21}"/>
    <cellStyle name="Normal 6 2 4 3 4" xfId="7347" xr:uid="{4035CD66-CC59-4A66-87ED-884201F4E2D9}"/>
    <cellStyle name="Normal 6 2 4 4" xfId="7348" xr:uid="{53A420C9-8DCB-49AA-85D4-70A013BCBADA}"/>
    <cellStyle name="Normal 6 2 4 4 2" xfId="7349" xr:uid="{8F24FB93-583B-45CC-95D9-309622FA5206}"/>
    <cellStyle name="Normal 6 2 4 4 2 2" xfId="7350" xr:uid="{5EB4A827-90EA-4FB4-AAD6-3052E2832391}"/>
    <cellStyle name="Normal 6 2 4 4 3" xfId="7351" xr:uid="{9F9F8F8D-E198-404B-B12C-3869814D7D59}"/>
    <cellStyle name="Normal 6 2 4 4 3 2" xfId="7352" xr:uid="{7A18440F-4F9E-40A0-937F-32CAC11E7431}"/>
    <cellStyle name="Normal 6 2 4 4 4" xfId="7353" xr:uid="{070E976B-E50A-41D6-92B8-39AAC3EB436D}"/>
    <cellStyle name="Normal 6 2 4 5" xfId="7354" xr:uid="{203F1EF7-23A6-4B58-92C5-B92B23EFF8BC}"/>
    <cellStyle name="Normal 6 2 4 5 2" xfId="7355" xr:uid="{30695AA8-CA9B-479F-9C0F-414A317A3B6D}"/>
    <cellStyle name="Normal 6 2 4 6" xfId="7356" xr:uid="{A800EE4D-B6B7-40B0-8A97-D377B1FE5EA0}"/>
    <cellStyle name="Normal 6 2 4 6 2" xfId="7357" xr:uid="{27B7E7BE-EB43-434B-9945-D11FAFA5DE5C}"/>
    <cellStyle name="Normal 6 2 4 7" xfId="7358" xr:uid="{43DB52A3-3B35-4E17-B50D-47FBD6C460D4}"/>
    <cellStyle name="Normal 6 2 4 7 2" xfId="7359" xr:uid="{613EB99C-6A1C-45BD-9C48-D6B893951CAE}"/>
    <cellStyle name="Normal 6 2 4 8" xfId="7360" xr:uid="{6C3EBC08-862B-498C-B070-6FA14A47150B}"/>
    <cellStyle name="Normal 6 2 4 9" xfId="7361" xr:uid="{AC68A921-5536-4597-A51A-B19691490A8F}"/>
    <cellStyle name="Normal 6 2 4_NOI Ok" xfId="7362" xr:uid="{002939B8-EB93-4D8E-8E80-2C88FA61227D}"/>
    <cellStyle name="Normal 6 2 5" xfId="7363" xr:uid="{8B195180-F1BE-40A0-957B-2653BB7CD12C}"/>
    <cellStyle name="Normal 6 2 5 2" xfId="7364" xr:uid="{546CB0B9-B818-4DD1-A716-0CD0988334E2}"/>
    <cellStyle name="Normal 6 2 5 2 2" xfId="7365" xr:uid="{6AC9F050-6B34-4C1C-B1FB-6DE657A8A786}"/>
    <cellStyle name="Normal 6 2 5 3" xfId="7366" xr:uid="{D5408FBA-EE49-4909-9263-EBAF957110D7}"/>
    <cellStyle name="Normal 6 2 5 3 2" xfId="7367" xr:uid="{4025F6BF-E58B-4661-AC11-7F19B6DE7A58}"/>
    <cellStyle name="Normal 6 2 5 4" xfId="7368" xr:uid="{D6684BAD-88B8-4F46-A2E7-67DE763DF5BE}"/>
    <cellStyle name="Normal 6 2 5 5" xfId="7369" xr:uid="{0E6A236D-FC5B-4A7D-9001-D0CC8DC968E0}"/>
    <cellStyle name="Normal 6 2 5 6" xfId="7370" xr:uid="{D5E4FE35-6F4C-472A-8E90-2D1FC672CEBA}"/>
    <cellStyle name="Normal 6 2 6" xfId="7371" xr:uid="{5FC01F73-3FEF-4FFB-8F56-A85852F59C5D}"/>
    <cellStyle name="Normal 6 2 6 2" xfId="7372" xr:uid="{4F8C1BB2-5D98-42B2-A8B6-9AB6976DFEFF}"/>
    <cellStyle name="Normal 6 2 6 2 2" xfId="7373" xr:uid="{EE0DAC1A-BCCD-4471-8689-198C0B5F8D72}"/>
    <cellStyle name="Normal 6 2 6 3" xfId="7374" xr:uid="{6F4F8035-C4E8-4331-A353-1B76796ECA90}"/>
    <cellStyle name="Normal 6 2 6 3 2" xfId="7375" xr:uid="{C78FBD18-DC2A-430E-91A8-141BEF8B41F0}"/>
    <cellStyle name="Normal 6 2 6 4" xfId="7376" xr:uid="{DA27188D-28B9-4003-9628-13A3BB38AEBF}"/>
    <cellStyle name="Normal 6 2 7" xfId="7377" xr:uid="{97FF4A91-8371-4F83-9BB3-09A6A14DE20F}"/>
    <cellStyle name="Normal 6 2 7 2" xfId="7378" xr:uid="{40710994-844D-4980-A110-2794F80B6375}"/>
    <cellStyle name="Normal 6 2 7 2 2" xfId="7379" xr:uid="{8DB2E196-EDAA-4A97-A321-B13C82B62624}"/>
    <cellStyle name="Normal 6 2 7 3" xfId="7380" xr:uid="{97A16782-D9AC-4186-A967-86978A730FD0}"/>
    <cellStyle name="Normal 6 2 7 3 2" xfId="7381" xr:uid="{A8A7CD24-EFC2-4C95-8FA9-709C2789B87B}"/>
    <cellStyle name="Normal 6 2 7 4" xfId="7382" xr:uid="{F736918B-C640-43ED-B1C9-D2F9D6BFD793}"/>
    <cellStyle name="Normal 6 2 8" xfId="7383" xr:uid="{E4B92752-652C-4FC9-AD4C-444823DA7886}"/>
    <cellStyle name="Normal 6 2 8 2" xfId="7384" xr:uid="{D930500A-9E0D-4E36-83F7-E77941CB5594}"/>
    <cellStyle name="Normal 6 2 9" xfId="7385" xr:uid="{DF7184FA-A5A4-4ED1-BBE0-1F0C820E7914}"/>
    <cellStyle name="Normal 6 2 9 2" xfId="7386" xr:uid="{AF84A8B6-A6DC-4CF8-BEA8-683C2158F2F8}"/>
    <cellStyle name="Normal 6 2_NOI Ok" xfId="7387" xr:uid="{B49D0D59-7B17-445B-BB96-5BBE1E967478}"/>
    <cellStyle name="Normal 6 3" xfId="135" xr:uid="{43B494D0-C38F-4720-AE1A-3AA5E4397289}"/>
    <cellStyle name="Normal 6 3 10" xfId="7389" xr:uid="{21B229A2-11F4-45B0-AA48-346989A29834}"/>
    <cellStyle name="Normal 6 3 10 2" xfId="7390" xr:uid="{0CE6F652-CCB0-4597-BA20-3F2141CC02B7}"/>
    <cellStyle name="Normal 6 3 11" xfId="7391" xr:uid="{10DB866F-A7DF-46A9-B1E1-7E52EEC35E30}"/>
    <cellStyle name="Normal 6 3 12" xfId="7392" xr:uid="{7C2EF85F-0805-47DA-B05E-FFC44227E121}"/>
    <cellStyle name="Normal 6 3 13" xfId="7388" xr:uid="{82A62417-1AE6-49A1-A507-1E4E167DDB6C}"/>
    <cellStyle name="Normal 6 3 14" xfId="17174" xr:uid="{A29114DE-9B70-4A7B-8615-5DBEDEA33942}"/>
    <cellStyle name="Normal 6 3 2" xfId="7393" xr:uid="{477483AA-1AE3-4304-8BA4-8B79909C3199}"/>
    <cellStyle name="Normal 6 3 2 2" xfId="7394" xr:uid="{292DFE54-E0D6-40F5-AFB4-24CDF71674DF}"/>
    <cellStyle name="Normal 6 3 2 2 2" xfId="7395" xr:uid="{8B1A2057-8F81-4919-BE37-A9611C8F457E}"/>
    <cellStyle name="Normal 6 3 2 2 2 2" xfId="7396" xr:uid="{1DDBF7CB-BE1D-4C4D-9C6F-945E1B3E3683}"/>
    <cellStyle name="Normal 6 3 2 2 3" xfId="7397" xr:uid="{D58CBCD0-4A3D-47FC-9CF7-11FA0DA6D703}"/>
    <cellStyle name="Normal 6 3 2 2 3 2" xfId="7398" xr:uid="{01C8573A-4EBA-4836-A3AD-A1F5B5C6BA03}"/>
    <cellStyle name="Normal 6 3 2 2 4" xfId="7399" xr:uid="{2CF552A9-1B0B-4582-A072-96B457FDA34C}"/>
    <cellStyle name="Normal 6 3 2 2 5" xfId="7400" xr:uid="{1DBAF2A2-506D-48E2-ADD6-E2FAF59BD514}"/>
    <cellStyle name="Normal 6 3 2 2 6" xfId="7401" xr:uid="{C22F965E-F365-4549-A69E-0339850A678E}"/>
    <cellStyle name="Normal 6 3 2 3" xfId="7402" xr:uid="{B4023CE5-EF50-4B7D-8D0D-10C328A3F81B}"/>
    <cellStyle name="Normal 6 3 2 3 2" xfId="7403" xr:uid="{95385C36-287E-46DD-B0C9-C38892D828BC}"/>
    <cellStyle name="Normal 6 3 2 3 2 2" xfId="7404" xr:uid="{CEA4F54C-0610-4F97-A0E0-14F6B0D67DE4}"/>
    <cellStyle name="Normal 6 3 2 3 3" xfId="7405" xr:uid="{B4B50239-2C69-44BB-AD48-F82C351863C9}"/>
    <cellStyle name="Normal 6 3 2 3 3 2" xfId="7406" xr:uid="{A5F5581C-62D2-47FA-B279-7E8264B0FF1A}"/>
    <cellStyle name="Normal 6 3 2 3 4" xfId="7407" xr:uid="{13D8D45A-77DB-43CF-B1F2-F52C9D09DD7A}"/>
    <cellStyle name="Normal 6 3 2 4" xfId="7408" xr:uid="{82A2E9EE-7C42-4569-90CD-D848A5D36E24}"/>
    <cellStyle name="Normal 6 3 2 4 2" xfId="7409" xr:uid="{9EE9C760-6574-46D5-ADC9-4BE34BDC7008}"/>
    <cellStyle name="Normal 6 3 2 4 2 2" xfId="7410" xr:uid="{E2C7705A-A2A2-42E7-918F-7225CE367B99}"/>
    <cellStyle name="Normal 6 3 2 4 3" xfId="7411" xr:uid="{0F554CDB-75D4-4F8C-8A18-1EBCAE5381A6}"/>
    <cellStyle name="Normal 6 3 2 4 3 2" xfId="7412" xr:uid="{A32E661D-158F-46C4-9729-37398DD21230}"/>
    <cellStyle name="Normal 6 3 2 4 4" xfId="7413" xr:uid="{BEA26312-4E80-4139-8545-38A3D987DF16}"/>
    <cellStyle name="Normal 6 3 2 5" xfId="7414" xr:uid="{41EB61AD-FAB9-4105-9EF9-82F890FFA937}"/>
    <cellStyle name="Normal 6 3 2 5 2" xfId="7415" xr:uid="{245F298C-F7E3-44C9-BE8C-F258F8D8A50F}"/>
    <cellStyle name="Normal 6 3 2 6" xfId="7416" xr:uid="{00F68905-0307-4C63-B5D2-33C620AFB829}"/>
    <cellStyle name="Normal 6 3 2 6 2" xfId="7417" xr:uid="{DBF3D29F-50B7-48D1-AC17-406F1994830E}"/>
    <cellStyle name="Normal 6 3 2 7" xfId="7418" xr:uid="{0FFC0A1B-2518-43EA-9BA7-DF25C1141F40}"/>
    <cellStyle name="Normal 6 3 2 7 2" xfId="7419" xr:uid="{31EAE188-B747-4544-8D71-EF9E6D393C1B}"/>
    <cellStyle name="Normal 6 3 2 8" xfId="7420" xr:uid="{03320836-E0E7-42F1-88E3-B022DCE06BF6}"/>
    <cellStyle name="Normal 6 3 2 9" xfId="7421" xr:uid="{4E1568B3-B473-4C3A-B5A3-75C04178CD42}"/>
    <cellStyle name="Normal 6 3 2_NOI Ok" xfId="7422" xr:uid="{0D1E4189-5725-4B53-86AC-4D8828A8520E}"/>
    <cellStyle name="Normal 6 3 3" xfId="7423" xr:uid="{CE65170A-C44B-4D28-B934-528A2D77BE05}"/>
    <cellStyle name="Normal 6 3 3 2" xfId="7424" xr:uid="{C57EF9A5-5820-486D-9644-15B8534E401F}"/>
    <cellStyle name="Normal 6 3 3 2 2" xfId="7425" xr:uid="{0130AD9F-298B-4EE0-B83A-CB89BE933D14}"/>
    <cellStyle name="Normal 6 3 3 2 2 2" xfId="7426" xr:uid="{F34A528D-C07D-4DCC-93C8-943CE39334CF}"/>
    <cellStyle name="Normal 6 3 3 2 3" xfId="7427" xr:uid="{9E07A563-8AD8-47F9-83F6-5E6547323B0D}"/>
    <cellStyle name="Normal 6 3 3 2 3 2" xfId="7428" xr:uid="{1A857BB8-E16D-4108-B485-A847EDBEAABC}"/>
    <cellStyle name="Normal 6 3 3 2 4" xfId="7429" xr:uid="{27A1B4CE-2931-4566-9985-11A03CDE5E96}"/>
    <cellStyle name="Normal 6 3 3 2 5" xfId="7430" xr:uid="{FE55E833-C32B-4DD4-96E5-EC4071530833}"/>
    <cellStyle name="Normal 6 3 3 2 6" xfId="7431" xr:uid="{ADFF850D-46C5-47BF-AE94-B3B9762FA95C}"/>
    <cellStyle name="Normal 6 3 3 3" xfId="7432" xr:uid="{2D4174CD-64DE-4277-9DEA-379AC2EFCDDC}"/>
    <cellStyle name="Normal 6 3 3 3 2" xfId="7433" xr:uid="{E41D836E-8497-4B8C-B31A-1639AA3DE59F}"/>
    <cellStyle name="Normal 6 3 3 3 2 2" xfId="7434" xr:uid="{E446E808-28A9-495B-A7A5-8313CDE8E392}"/>
    <cellStyle name="Normal 6 3 3 3 3" xfId="7435" xr:uid="{0DADBE42-D909-4822-9B8D-E8D4D16DDE59}"/>
    <cellStyle name="Normal 6 3 3 3 3 2" xfId="7436" xr:uid="{41B40AA1-CBD2-4DCF-9487-A5EF448B2913}"/>
    <cellStyle name="Normal 6 3 3 3 4" xfId="7437" xr:uid="{AF7E5357-FC19-47B9-B0FF-B1ABE980D3E7}"/>
    <cellStyle name="Normal 6 3 3 4" xfId="7438" xr:uid="{BE60D976-8990-4A01-AFE3-A025B32EF5AE}"/>
    <cellStyle name="Normal 6 3 3 4 2" xfId="7439" xr:uid="{A69AF244-1FD2-4DC7-B549-6719D6F4FD80}"/>
    <cellStyle name="Normal 6 3 3 4 2 2" xfId="7440" xr:uid="{18971D7D-65F9-4339-B8A3-92D107AF2957}"/>
    <cellStyle name="Normal 6 3 3 4 3" xfId="7441" xr:uid="{B8D1240E-C0CC-4F42-96AA-CA188CDB0B5C}"/>
    <cellStyle name="Normal 6 3 3 4 3 2" xfId="7442" xr:uid="{E085C418-E4C2-4507-AEC0-E22FEF377FCE}"/>
    <cellStyle name="Normal 6 3 3 4 4" xfId="7443" xr:uid="{CC3536BB-D022-40B3-A33F-FE447DFC3B58}"/>
    <cellStyle name="Normal 6 3 3 5" xfId="7444" xr:uid="{0C3415F3-BB99-4F3E-881E-836D9518CE5D}"/>
    <cellStyle name="Normal 6 3 3 5 2" xfId="7445" xr:uid="{9E01F766-D1A9-4DCF-BF0C-22C64AB29EDF}"/>
    <cellStyle name="Normal 6 3 3 6" xfId="7446" xr:uid="{6FAAB76A-42BF-421F-B7F0-8E6D34B9CCD8}"/>
    <cellStyle name="Normal 6 3 3 6 2" xfId="7447" xr:uid="{F359B78F-9EA4-4040-98F8-4469CB6E1A30}"/>
    <cellStyle name="Normal 6 3 3 7" xfId="7448" xr:uid="{F441ACAB-3D90-4923-A4CA-F20D410E690B}"/>
    <cellStyle name="Normal 6 3 3 7 2" xfId="7449" xr:uid="{0C2D33E4-0A45-4CB1-BBB9-0B6CC0944678}"/>
    <cellStyle name="Normal 6 3 3 8" xfId="7450" xr:uid="{4BA0A891-E513-41FF-A708-0686A2518494}"/>
    <cellStyle name="Normal 6 3 3 9" xfId="7451" xr:uid="{C5F56A78-DEAA-49D9-AD3A-CAB386791688}"/>
    <cellStyle name="Normal 6 3 3_NOI Ok" xfId="7452" xr:uid="{77E37C5D-DB03-4543-B603-593BB133E1D1}"/>
    <cellStyle name="Normal 6 3 4" xfId="7453" xr:uid="{7F8018B4-DFCC-4B11-85BE-7648DCFD01FE}"/>
    <cellStyle name="Normal 6 3 4 2" xfId="7454" xr:uid="{45D351B4-8070-41C7-8C1C-BB1CF318359F}"/>
    <cellStyle name="Normal 6 3 4 2 2" xfId="7455" xr:uid="{D884FB24-9A40-482C-AF0F-8E56029F84E6}"/>
    <cellStyle name="Normal 6 3 4 2 2 2" xfId="7456" xr:uid="{7A29DE24-70EA-4608-8BED-F1CB1921A875}"/>
    <cellStyle name="Normal 6 3 4 2 3" xfId="7457" xr:uid="{6387D616-C8CF-4377-A16C-D1D1EDAACEDD}"/>
    <cellStyle name="Normal 6 3 4 2 3 2" xfId="7458" xr:uid="{30440C9B-C319-46CA-A931-52E5D8719857}"/>
    <cellStyle name="Normal 6 3 4 2 4" xfId="7459" xr:uid="{6D08AB5C-D80C-4406-B39C-9FBCE392178C}"/>
    <cellStyle name="Normal 6 3 4 2 5" xfId="7460" xr:uid="{145A8A7F-A497-4FE9-A6CF-4ED5FCD5DF05}"/>
    <cellStyle name="Normal 6 3 4 2 6" xfId="7461" xr:uid="{A1A2687E-19BE-4384-B0A0-DDDEAA6B74DF}"/>
    <cellStyle name="Normal 6 3 4 3" xfId="7462" xr:uid="{406159B8-C6FB-484A-830A-7E7F4D327271}"/>
    <cellStyle name="Normal 6 3 4 3 2" xfId="7463" xr:uid="{402204FC-DC88-4C8D-AD5D-8C1CFD462449}"/>
    <cellStyle name="Normal 6 3 4 3 2 2" xfId="7464" xr:uid="{8979E8CE-9ADA-4232-A7FB-BE550BDF1409}"/>
    <cellStyle name="Normal 6 3 4 3 3" xfId="7465" xr:uid="{23418BEC-A1A1-456D-B803-E5F64F7F661C}"/>
    <cellStyle name="Normal 6 3 4 3 3 2" xfId="7466" xr:uid="{851F7F5F-17E3-4C3F-BDE0-1F65C83F1987}"/>
    <cellStyle name="Normal 6 3 4 3 4" xfId="7467" xr:uid="{C2CDE25F-181A-4DF5-A8E6-150504D573DD}"/>
    <cellStyle name="Normal 6 3 4 4" xfId="7468" xr:uid="{73BF310F-5E10-49F2-B246-54D04DD38F18}"/>
    <cellStyle name="Normal 6 3 4 4 2" xfId="7469" xr:uid="{A3A6C0CD-C1F2-4C93-A17E-E957D3F075F9}"/>
    <cellStyle name="Normal 6 3 4 4 2 2" xfId="7470" xr:uid="{4BA01A19-832B-4E9B-A270-9E82044FB5DC}"/>
    <cellStyle name="Normal 6 3 4 4 3" xfId="7471" xr:uid="{78A39A29-C943-4A1B-A215-33E7E3ADB19E}"/>
    <cellStyle name="Normal 6 3 4 4 3 2" xfId="7472" xr:uid="{76E55E1D-A3FF-4880-9E02-4F8ECFF63572}"/>
    <cellStyle name="Normal 6 3 4 4 4" xfId="7473" xr:uid="{30A0C8D0-2A9D-402B-A075-AD8E02BCE2A3}"/>
    <cellStyle name="Normal 6 3 4 5" xfId="7474" xr:uid="{A5A07EDC-665D-4D62-997A-7855E83A9EF3}"/>
    <cellStyle name="Normal 6 3 4 5 2" xfId="7475" xr:uid="{FFB075B1-9FB2-424B-BDC0-EAE81693FD70}"/>
    <cellStyle name="Normal 6 3 4 6" xfId="7476" xr:uid="{40840C7C-A472-43BB-B291-F389821EDBCF}"/>
    <cellStyle name="Normal 6 3 4 6 2" xfId="7477" xr:uid="{775D97DE-720A-44B3-8220-00E136C465DB}"/>
    <cellStyle name="Normal 6 3 4 7" xfId="7478" xr:uid="{C63710F5-1D96-44D1-91F6-7624572CFD11}"/>
    <cellStyle name="Normal 6 3 4 7 2" xfId="7479" xr:uid="{A07A5567-E110-49D2-8563-EFF7E638DF57}"/>
    <cellStyle name="Normal 6 3 4 8" xfId="7480" xr:uid="{9346BEE8-C3CA-4A24-9EED-E797CB587DD1}"/>
    <cellStyle name="Normal 6 3 4 9" xfId="7481" xr:uid="{3221CDB5-26C1-4610-A2C7-14568BE83B50}"/>
    <cellStyle name="Normal 6 3 4_NOI Ok" xfId="7482" xr:uid="{309F30D3-E16A-482D-80FD-BB82265B70E5}"/>
    <cellStyle name="Normal 6 3 5" xfId="7483" xr:uid="{1B6C0C03-7FCD-4BCF-9B56-DEFEDB72AD2A}"/>
    <cellStyle name="Normal 6 3 5 2" xfId="7484" xr:uid="{1A2713F1-F945-4B39-A250-E95EC0ECC2F7}"/>
    <cellStyle name="Normal 6 3 5 2 2" xfId="7485" xr:uid="{6499F082-3B8B-42AD-A92D-F6432BEB7091}"/>
    <cellStyle name="Normal 6 3 5 3" xfId="7486" xr:uid="{F7CC6449-666C-4382-84C4-386AF8B4AA8B}"/>
    <cellStyle name="Normal 6 3 5 3 2" xfId="7487" xr:uid="{5C93E1CA-F731-46BF-8866-5CABBEB4014A}"/>
    <cellStyle name="Normal 6 3 5 4" xfId="7488" xr:uid="{A5C6723E-C3B8-48DE-90FF-88949EB41F49}"/>
    <cellStyle name="Normal 6 3 5 5" xfId="7489" xr:uid="{B159A86A-43FB-4B6A-8EE4-25BC388067B0}"/>
    <cellStyle name="Normal 6 3 5 6" xfId="7490" xr:uid="{1DC6C968-27D2-42CC-8632-37FE490FAF44}"/>
    <cellStyle name="Normal 6 3 6" xfId="7491" xr:uid="{2146C073-C330-419A-8715-C1A7EF9DBA63}"/>
    <cellStyle name="Normal 6 3 6 2" xfId="7492" xr:uid="{35206B82-3AAC-48A4-BFF7-CDC76F88B007}"/>
    <cellStyle name="Normal 6 3 6 2 2" xfId="7493" xr:uid="{8554F37F-BF93-4489-BBA6-AB505B001D64}"/>
    <cellStyle name="Normal 6 3 6 3" xfId="7494" xr:uid="{0BCE7A00-EF10-4D8B-9FC2-77BFD8A8DAE4}"/>
    <cellStyle name="Normal 6 3 6 3 2" xfId="7495" xr:uid="{BAEAB338-E90C-402E-B41F-3DD38F1328AA}"/>
    <cellStyle name="Normal 6 3 6 4" xfId="7496" xr:uid="{569CCBEF-B358-4B89-9368-35CB4A4F1EEC}"/>
    <cellStyle name="Normal 6 3 7" xfId="7497" xr:uid="{2B72C55C-9115-48FC-B8DE-C78B454DA934}"/>
    <cellStyle name="Normal 6 3 7 2" xfId="7498" xr:uid="{E7C405EF-17B7-4617-A0AE-003D616F8DA0}"/>
    <cellStyle name="Normal 6 3 7 2 2" xfId="7499" xr:uid="{18F2F430-251B-4124-ACDD-7155611AFC3F}"/>
    <cellStyle name="Normal 6 3 7 3" xfId="7500" xr:uid="{647E5F7A-B1D5-44F6-80DB-0FDFB56AF58C}"/>
    <cellStyle name="Normal 6 3 7 3 2" xfId="7501" xr:uid="{5FEACF90-04A7-4A0A-BC48-9759CEB8BC1F}"/>
    <cellStyle name="Normal 6 3 7 4" xfId="7502" xr:uid="{089DD727-04C5-4736-B3AD-CAD062E53E6E}"/>
    <cellStyle name="Normal 6 3 8" xfId="7503" xr:uid="{835B4E04-85CE-41AF-96E7-65D4B95E7FAF}"/>
    <cellStyle name="Normal 6 3 8 2" xfId="7504" xr:uid="{3D6B5AFF-FE64-4A3C-95CA-BE0EA8A2A313}"/>
    <cellStyle name="Normal 6 3 9" xfId="7505" xr:uid="{5C51FCFF-2A86-4E40-952C-2971D686C091}"/>
    <cellStyle name="Normal 6 3 9 2" xfId="7506" xr:uid="{24BC9BA6-B0D3-443B-8C56-F7899685B037}"/>
    <cellStyle name="Normal 6 3_NOI Ok" xfId="7507" xr:uid="{F3370E6F-C3E8-48E3-9529-4B96FC947EAC}"/>
    <cellStyle name="Normal 6 4" xfId="518" xr:uid="{F6515875-AC31-477D-9D6D-02DF50EF3A22}"/>
    <cellStyle name="Normal 6 4 10" xfId="7509" xr:uid="{2188316D-B9FE-4B06-A907-FE5B9CA3DADB}"/>
    <cellStyle name="Normal 6 4 10 2" xfId="7510" xr:uid="{4CF2CE02-7907-4525-8C0E-A3C1C5AEF9D3}"/>
    <cellStyle name="Normal 6 4 11" xfId="7511" xr:uid="{8CDB8558-9130-4520-B62C-45BAA47B5971}"/>
    <cellStyle name="Normal 6 4 12" xfId="7512" xr:uid="{6F022CCC-7AB2-486F-A6A6-CA12F7083EDD}"/>
    <cellStyle name="Normal 6 4 13" xfId="7508" xr:uid="{CD9A4BB4-7D86-47AF-B905-15FFF09EC5B6}"/>
    <cellStyle name="Normal 6 4 2" xfId="7513" xr:uid="{5A40BBC8-5503-4D5A-892C-86F244B8A454}"/>
    <cellStyle name="Normal 6 4 2 2" xfId="7514" xr:uid="{D51E7279-593D-4B9D-B3DE-1D6F8AADE12D}"/>
    <cellStyle name="Normal 6 4 2 2 2" xfId="7515" xr:uid="{847C3B0E-C808-4F7A-8ABE-50EFEA1D2CDB}"/>
    <cellStyle name="Normal 6 4 2 2 2 2" xfId="7516" xr:uid="{07DB92B0-3087-4270-B508-D696B9DC956B}"/>
    <cellStyle name="Normal 6 4 2 2 3" xfId="7517" xr:uid="{52A93540-675F-4992-8848-F666037FBC46}"/>
    <cellStyle name="Normal 6 4 2 2 3 2" xfId="7518" xr:uid="{E5B62A92-A178-49CC-9143-2C46033031DC}"/>
    <cellStyle name="Normal 6 4 2 2 4" xfId="7519" xr:uid="{89341B84-AF7B-4241-B7B3-5F74E116BC5F}"/>
    <cellStyle name="Normal 6 4 2 2 5" xfId="7520" xr:uid="{258FECFC-E501-4F29-AE83-FE5EB1738781}"/>
    <cellStyle name="Normal 6 4 2 2 6" xfId="7521" xr:uid="{7E77DD24-98A2-4E9A-84FA-A6C6F50534E2}"/>
    <cellStyle name="Normal 6 4 2 3" xfId="7522" xr:uid="{14D59167-0C41-4169-A15E-6FC5D2C95C7B}"/>
    <cellStyle name="Normal 6 4 2 3 2" xfId="7523" xr:uid="{CF0DE02C-2CA3-4067-BB31-990BB008B8E3}"/>
    <cellStyle name="Normal 6 4 2 3 2 2" xfId="7524" xr:uid="{7967DB9D-1005-47AC-9D34-2209BB59DA70}"/>
    <cellStyle name="Normal 6 4 2 3 3" xfId="7525" xr:uid="{29F952D7-908D-4647-A636-8ABBA3A4863A}"/>
    <cellStyle name="Normal 6 4 2 3 3 2" xfId="7526" xr:uid="{3791441B-E867-4BC4-B535-E94C03BC8D79}"/>
    <cellStyle name="Normal 6 4 2 3 4" xfId="7527" xr:uid="{263EC8E4-FD94-43E1-AEA4-B9775CC21D03}"/>
    <cellStyle name="Normal 6 4 2 4" xfId="7528" xr:uid="{A65066EC-A50D-48A1-93D2-4A30558963F4}"/>
    <cellStyle name="Normal 6 4 2 4 2" xfId="7529" xr:uid="{135E3D37-0F54-4F1C-A1D5-31BC5375807E}"/>
    <cellStyle name="Normal 6 4 2 4 2 2" xfId="7530" xr:uid="{8C3181E4-8381-4DFB-B2B8-A94CA7A99250}"/>
    <cellStyle name="Normal 6 4 2 4 3" xfId="7531" xr:uid="{E9036F45-3B09-4FE4-9862-78BBCC8EE238}"/>
    <cellStyle name="Normal 6 4 2 4 3 2" xfId="7532" xr:uid="{3EB09411-1194-4B41-8FF4-6ABB445728B7}"/>
    <cellStyle name="Normal 6 4 2 4 4" xfId="7533" xr:uid="{0840AB79-7B79-484F-8A2A-601944A673B3}"/>
    <cellStyle name="Normal 6 4 2 5" xfId="7534" xr:uid="{3FAEA6B6-5B4A-4999-8324-4C20E49C22EE}"/>
    <cellStyle name="Normal 6 4 2 5 2" xfId="7535" xr:uid="{4B25E1F1-5225-4772-99A1-6928A357D6DB}"/>
    <cellStyle name="Normal 6 4 2 6" xfId="7536" xr:uid="{F8A323A4-D5A9-406C-97CB-8742D6FB490D}"/>
    <cellStyle name="Normal 6 4 2 6 2" xfId="7537" xr:uid="{AD4E7095-4AF6-4FD3-8F18-F0BFE7446555}"/>
    <cellStyle name="Normal 6 4 2 7" xfId="7538" xr:uid="{67F74CFA-B7F4-4835-AD98-0B9480C26615}"/>
    <cellStyle name="Normal 6 4 2 7 2" xfId="7539" xr:uid="{9DBD4411-676B-41D2-99F3-96882B8C101A}"/>
    <cellStyle name="Normal 6 4 2 8" xfId="7540" xr:uid="{357DE7DD-9214-4DC0-B9E4-85C84A2FEEF6}"/>
    <cellStyle name="Normal 6 4 2 9" xfId="7541" xr:uid="{1CBB34B4-55D1-4550-9940-DE95A68905E1}"/>
    <cellStyle name="Normal 6 4 2_NOI Ok" xfId="7542" xr:uid="{0DDFC213-2853-48F3-AB0F-C0519ACC227C}"/>
    <cellStyle name="Normal 6 4 3" xfId="7543" xr:uid="{6D7757DF-E555-4326-A557-D4D06CE48453}"/>
    <cellStyle name="Normal 6 4 3 2" xfId="7544" xr:uid="{F48D0DFB-29E4-4B33-AD5D-6B3524788673}"/>
    <cellStyle name="Normal 6 4 3 2 2" xfId="7545" xr:uid="{AC3F62FB-089D-450B-90A2-34B9A51A81F2}"/>
    <cellStyle name="Normal 6 4 3 2 2 2" xfId="7546" xr:uid="{B8DC8B9A-514D-409D-9865-0EE6C343D288}"/>
    <cellStyle name="Normal 6 4 3 2 3" xfId="7547" xr:uid="{7404C4F3-DF1B-480E-A5C8-544DE38CCF52}"/>
    <cellStyle name="Normal 6 4 3 2 3 2" xfId="7548" xr:uid="{EDA8AC32-1A67-44DE-9531-530E0FBB794B}"/>
    <cellStyle name="Normal 6 4 3 2 4" xfId="7549" xr:uid="{3AC7CBCE-9C29-4148-9910-140485E31032}"/>
    <cellStyle name="Normal 6 4 3 2 5" xfId="7550" xr:uid="{394ACA51-A1A9-42CC-8994-7F1397D70AD7}"/>
    <cellStyle name="Normal 6 4 3 2 6" xfId="7551" xr:uid="{BBEFC680-F65A-449B-9D45-88098C362D32}"/>
    <cellStyle name="Normal 6 4 3 3" xfId="7552" xr:uid="{08B74E7B-DB9C-4E99-819F-C3E012B05124}"/>
    <cellStyle name="Normal 6 4 3 3 2" xfId="7553" xr:uid="{8DC3C8F4-3B2E-4FEC-A70A-61FF24FFFF36}"/>
    <cellStyle name="Normal 6 4 3 3 2 2" xfId="7554" xr:uid="{09F25D6D-1B0F-4992-A631-89AA99100944}"/>
    <cellStyle name="Normal 6 4 3 3 3" xfId="7555" xr:uid="{0E019F94-284A-4F1B-81CA-B99671CF6949}"/>
    <cellStyle name="Normal 6 4 3 3 3 2" xfId="7556" xr:uid="{CB7F568E-1F51-4C4F-B8F9-5A413720DD78}"/>
    <cellStyle name="Normal 6 4 3 3 4" xfId="7557" xr:uid="{1D23813B-7EC5-4156-BFBD-96FD2195D496}"/>
    <cellStyle name="Normal 6 4 3 4" xfId="7558" xr:uid="{D2F41A40-E88A-449C-85AC-381BBCA0861C}"/>
    <cellStyle name="Normal 6 4 3 4 2" xfId="7559" xr:uid="{F7DAA0E7-E469-43B5-A94F-B9A9035EB2FE}"/>
    <cellStyle name="Normal 6 4 3 4 2 2" xfId="7560" xr:uid="{067707E9-8BDC-4615-AFCB-48A246192A0D}"/>
    <cellStyle name="Normal 6 4 3 4 3" xfId="7561" xr:uid="{E225647B-EE75-410F-94CE-990F16230D2A}"/>
    <cellStyle name="Normal 6 4 3 4 3 2" xfId="7562" xr:uid="{F37DAAE6-E176-494B-9D6E-08055B232522}"/>
    <cellStyle name="Normal 6 4 3 4 4" xfId="7563" xr:uid="{FB03D51D-6F54-4006-BCF3-C1D7A44E3738}"/>
    <cellStyle name="Normal 6 4 3 5" xfId="7564" xr:uid="{976045C0-2406-4DD6-A398-A71EAE88053D}"/>
    <cellStyle name="Normal 6 4 3 5 2" xfId="7565" xr:uid="{C8C7D947-5693-492D-9854-0065450F3B18}"/>
    <cellStyle name="Normal 6 4 3 6" xfId="7566" xr:uid="{605F5727-14F4-4914-908B-81AB7C3E40B6}"/>
    <cellStyle name="Normal 6 4 3 6 2" xfId="7567" xr:uid="{083E9564-0B68-4F7C-A8C1-E6CC0343ED26}"/>
    <cellStyle name="Normal 6 4 3 7" xfId="7568" xr:uid="{5811AC1A-D2B9-4201-B076-5340DD269DC9}"/>
    <cellStyle name="Normal 6 4 3 7 2" xfId="7569" xr:uid="{70B7117C-5B18-44EC-A241-62BE38BCA65D}"/>
    <cellStyle name="Normal 6 4 3 8" xfId="7570" xr:uid="{F58827FC-26AA-4D68-8B90-609E51610C77}"/>
    <cellStyle name="Normal 6 4 3 9" xfId="7571" xr:uid="{784E4585-1D0E-40D1-9AA0-29B004661F6C}"/>
    <cellStyle name="Normal 6 4 3_NOI Ok" xfId="7572" xr:uid="{4060DFCF-B462-4CA8-B52A-16EDACBA811A}"/>
    <cellStyle name="Normal 6 4 4" xfId="7573" xr:uid="{19A8B772-520C-49D9-BFE6-52CD6C125A79}"/>
    <cellStyle name="Normal 6 4 4 2" xfId="7574" xr:uid="{8A71E6AB-9E01-42C2-B65E-2A6119A6FF44}"/>
    <cellStyle name="Normal 6 4 4 2 2" xfId="7575" xr:uid="{2B9094AA-5F72-42B0-9864-ADDA4FB3B45B}"/>
    <cellStyle name="Normal 6 4 4 2 2 2" xfId="7576" xr:uid="{66C42304-86E4-41CC-A0B5-B9B55C078872}"/>
    <cellStyle name="Normal 6 4 4 2 3" xfId="7577" xr:uid="{12DF1758-537F-404C-AC10-F988E0088F94}"/>
    <cellStyle name="Normal 6 4 4 2 3 2" xfId="7578" xr:uid="{669EB990-77CF-48D5-AA61-B57F71AC5E0A}"/>
    <cellStyle name="Normal 6 4 4 2 4" xfId="7579" xr:uid="{E988A4BA-4D68-4673-A067-205B0845F98D}"/>
    <cellStyle name="Normal 6 4 4 2 5" xfId="7580" xr:uid="{25714AA4-0DD0-4579-9A80-DCCA5AFBADD6}"/>
    <cellStyle name="Normal 6 4 4 2 6" xfId="7581" xr:uid="{CFACDE70-4DF7-447E-B2CC-06A9C1B60A94}"/>
    <cellStyle name="Normal 6 4 4 3" xfId="7582" xr:uid="{F283BD1A-A267-4D21-A3DB-2E13BDC1D230}"/>
    <cellStyle name="Normal 6 4 4 3 2" xfId="7583" xr:uid="{02EB2FCD-90F3-4093-871B-CBE5EC8DA058}"/>
    <cellStyle name="Normal 6 4 4 3 2 2" xfId="7584" xr:uid="{07938111-F950-4E8F-AD42-911D506F5D34}"/>
    <cellStyle name="Normal 6 4 4 3 3" xfId="7585" xr:uid="{1F172DDA-732D-4637-AF41-2E1C968BDBE0}"/>
    <cellStyle name="Normal 6 4 4 3 3 2" xfId="7586" xr:uid="{5F9E7048-E6C9-47E0-945F-91D576C21920}"/>
    <cellStyle name="Normal 6 4 4 3 4" xfId="7587" xr:uid="{0498C922-A08B-4805-BBFD-501ACBBBEAA5}"/>
    <cellStyle name="Normal 6 4 4 4" xfId="7588" xr:uid="{0EA2139A-921C-4D05-AD91-25475D28A9EE}"/>
    <cellStyle name="Normal 6 4 4 4 2" xfId="7589" xr:uid="{F5839A47-16BE-4D52-93BA-4F92D647F233}"/>
    <cellStyle name="Normal 6 4 4 4 2 2" xfId="7590" xr:uid="{0396E0F2-D82A-4F27-8C6A-40A4D6DC16C0}"/>
    <cellStyle name="Normal 6 4 4 4 3" xfId="7591" xr:uid="{21DE80E3-758D-476F-B3CC-04E0E0135C3C}"/>
    <cellStyle name="Normal 6 4 4 4 3 2" xfId="7592" xr:uid="{6B666F83-DD2E-44D8-8C29-921FF8A4C98E}"/>
    <cellStyle name="Normal 6 4 4 4 4" xfId="7593" xr:uid="{C4B61B19-2569-4524-B962-E1C4CE8314E4}"/>
    <cellStyle name="Normal 6 4 4 5" xfId="7594" xr:uid="{5A396CAA-EA53-4E63-927F-3ED879B578FE}"/>
    <cellStyle name="Normal 6 4 4 5 2" xfId="7595" xr:uid="{C8B6C3C2-5827-4AB2-A441-F12F2F3D496F}"/>
    <cellStyle name="Normal 6 4 4 6" xfId="7596" xr:uid="{7CF2E454-0824-4631-915A-FBB08D78631A}"/>
    <cellStyle name="Normal 6 4 4 6 2" xfId="7597" xr:uid="{8F462DEA-ABC3-4F18-83E4-44EB1C66517F}"/>
    <cellStyle name="Normal 6 4 4 7" xfId="7598" xr:uid="{0402FD93-60C5-491C-A264-2775451A68CE}"/>
    <cellStyle name="Normal 6 4 4 7 2" xfId="7599" xr:uid="{851670B3-F840-48FA-8B07-61ABBC3D092A}"/>
    <cellStyle name="Normal 6 4 4 8" xfId="7600" xr:uid="{AF471278-F8DF-448C-B2B8-B69733DDC1A4}"/>
    <cellStyle name="Normal 6 4 4 9" xfId="7601" xr:uid="{661550A2-1991-43A9-8238-1109DA8D049F}"/>
    <cellStyle name="Normal 6 4 4_NOI Ok" xfId="7602" xr:uid="{BE133054-2BD8-4E2D-8524-794B72B7874A}"/>
    <cellStyle name="Normal 6 4 5" xfId="7603" xr:uid="{3EE25702-E87B-4D55-BD7A-F2DD532A0AB4}"/>
    <cellStyle name="Normal 6 4 5 2" xfId="7604" xr:uid="{1BC10196-5280-4EA1-BCC0-10A5DD9B7FE7}"/>
    <cellStyle name="Normal 6 4 5 2 2" xfId="7605" xr:uid="{07E14387-93CA-42AD-B910-0B505AB4FB3D}"/>
    <cellStyle name="Normal 6 4 5 3" xfId="7606" xr:uid="{DDB5F5BF-5168-4E07-A68B-00E48EDA303E}"/>
    <cellStyle name="Normal 6 4 5 3 2" xfId="7607" xr:uid="{4FEF7CCE-8122-4B54-9615-92F682C94906}"/>
    <cellStyle name="Normal 6 4 5 4" xfId="7608" xr:uid="{B5A99D26-A61C-4761-BB62-CB9A7BF9CD00}"/>
    <cellStyle name="Normal 6 4 5 5" xfId="7609" xr:uid="{AF24355F-F846-47E8-A9B6-4F4CBAB6E03D}"/>
    <cellStyle name="Normal 6 4 5 6" xfId="7610" xr:uid="{37CACA52-1EBE-4767-B25F-96B34BECA564}"/>
    <cellStyle name="Normal 6 4 6" xfId="7611" xr:uid="{2FC9FD96-3349-4A00-8237-B7EF7BDB1A01}"/>
    <cellStyle name="Normal 6 4 6 2" xfId="7612" xr:uid="{0BF4F871-8354-492C-855A-0BADBAA232F5}"/>
    <cellStyle name="Normal 6 4 6 2 2" xfId="7613" xr:uid="{66A7FD63-5CC8-4ADA-AED1-71987AFB072B}"/>
    <cellStyle name="Normal 6 4 6 3" xfId="7614" xr:uid="{19E00ADA-E9F3-49B6-B782-4A5477F2EBAD}"/>
    <cellStyle name="Normal 6 4 6 3 2" xfId="7615" xr:uid="{8BF01C76-251D-43A1-8D9C-D045F63692FA}"/>
    <cellStyle name="Normal 6 4 6 4" xfId="7616" xr:uid="{264756F1-5C13-4127-AAEE-C10A67546FEE}"/>
    <cellStyle name="Normal 6 4 7" xfId="7617" xr:uid="{C5BBDCDC-1E29-4323-B482-4204994162C8}"/>
    <cellStyle name="Normal 6 4 7 2" xfId="7618" xr:uid="{56F8CE6D-E664-4F30-B94E-F63C2B1954D2}"/>
    <cellStyle name="Normal 6 4 7 2 2" xfId="7619" xr:uid="{417359F4-E973-4877-B176-E72C14DA4FAE}"/>
    <cellStyle name="Normal 6 4 7 3" xfId="7620" xr:uid="{AFAFC545-D7E5-4178-94C2-F9213BB49259}"/>
    <cellStyle name="Normal 6 4 7 3 2" xfId="7621" xr:uid="{782300B5-BA08-44C5-A0B0-C7457974CDDB}"/>
    <cellStyle name="Normal 6 4 7 4" xfId="7622" xr:uid="{23E74DC6-A3D0-4CFB-9207-4B420FF2685C}"/>
    <cellStyle name="Normal 6 4 8" xfId="7623" xr:uid="{6EF9FEDA-7070-49FA-ABDC-C50FAE130E7A}"/>
    <cellStyle name="Normal 6 4 8 2" xfId="7624" xr:uid="{0B7DFA0B-AA9B-42D5-9875-01D2DD635BD3}"/>
    <cellStyle name="Normal 6 4 9" xfId="7625" xr:uid="{254BC3BA-2592-42E8-B5F0-9387B6DA35F9}"/>
    <cellStyle name="Normal 6 4 9 2" xfId="7626" xr:uid="{1ED61B03-F40E-4F7B-A645-12C6DF924F3E}"/>
    <cellStyle name="Normal 6 4_NOI Ok" xfId="7627" xr:uid="{AB0CCA73-07B2-4663-B4B7-74C317AE1DA1}"/>
    <cellStyle name="Normal 6 5" xfId="7628" xr:uid="{3CE9ABA0-96B0-442F-9136-F475151D085A}"/>
    <cellStyle name="Normal 6 5 10" xfId="7629" xr:uid="{15FECD61-3F03-4D30-ABCC-2A346C9949B1}"/>
    <cellStyle name="Normal 6 5 10 2" xfId="7630" xr:uid="{BDA581E8-F752-4D1D-AD17-4B46425DA65E}"/>
    <cellStyle name="Normal 6 5 11" xfId="7631" xr:uid="{35F82208-99FA-4539-A881-CF68727C9974}"/>
    <cellStyle name="Normal 6 5 12" xfId="7632" xr:uid="{68789433-72D3-41AE-A772-582067335C2A}"/>
    <cellStyle name="Normal 6 5 2" xfId="7633" xr:uid="{2985B60D-B02C-48A0-916F-9E284049C049}"/>
    <cellStyle name="Normal 6 5 2 2" xfId="7634" xr:uid="{5E8D3098-8808-4C43-84BE-65465C09D3CB}"/>
    <cellStyle name="Normal 6 5 2 2 2" xfId="7635" xr:uid="{D19745B2-2F78-4622-9890-EC600990E559}"/>
    <cellStyle name="Normal 6 5 2 2 2 2" xfId="7636" xr:uid="{83412C0A-9477-474D-82E0-4A9E1C68EFAA}"/>
    <cellStyle name="Normal 6 5 2 2 3" xfId="7637" xr:uid="{4FB4EC6A-2FDD-43A4-B933-A33AD658DE8A}"/>
    <cellStyle name="Normal 6 5 2 2 3 2" xfId="7638" xr:uid="{A7497A8F-1E47-4D3F-8435-BB9288E29FE9}"/>
    <cellStyle name="Normal 6 5 2 2 4" xfId="7639" xr:uid="{08684631-A6B1-4D32-A080-09CE4698BDF4}"/>
    <cellStyle name="Normal 6 5 2 2 5" xfId="7640" xr:uid="{F5D69DBD-5E43-4678-9380-A8083F7A2976}"/>
    <cellStyle name="Normal 6 5 2 2 6" xfId="7641" xr:uid="{E899C544-5AFB-493A-A1ED-EC03DA1F155F}"/>
    <cellStyle name="Normal 6 5 2 3" xfId="7642" xr:uid="{4709CAB0-6244-455E-9438-D8E24C816848}"/>
    <cellStyle name="Normal 6 5 2 3 2" xfId="7643" xr:uid="{333E41A1-A4A9-4F83-A6F6-DFB5A4D7BFC1}"/>
    <cellStyle name="Normal 6 5 2 3 2 2" xfId="7644" xr:uid="{E0160A93-E530-4ACA-9145-B5DD317EFEC6}"/>
    <cellStyle name="Normal 6 5 2 3 3" xfId="7645" xr:uid="{87DCBEF1-1876-4759-8813-2243D66D4280}"/>
    <cellStyle name="Normal 6 5 2 3 3 2" xfId="7646" xr:uid="{2B196489-AF82-427E-BDBE-7B9071999C3E}"/>
    <cellStyle name="Normal 6 5 2 3 4" xfId="7647" xr:uid="{CF095306-AED6-48E0-8919-88A492F4DAAB}"/>
    <cellStyle name="Normal 6 5 2 4" xfId="7648" xr:uid="{3B4E472E-7EB3-4372-888D-1429C5A9BF60}"/>
    <cellStyle name="Normal 6 5 2 4 2" xfId="7649" xr:uid="{BD1ED496-B997-4C77-877A-F5535F76BB36}"/>
    <cellStyle name="Normal 6 5 2 4 2 2" xfId="7650" xr:uid="{24C3EC7C-D4BC-4FD9-854A-99E0F7A50126}"/>
    <cellStyle name="Normal 6 5 2 4 3" xfId="7651" xr:uid="{E4C50731-D240-4543-BF54-35BF4B963C04}"/>
    <cellStyle name="Normal 6 5 2 4 3 2" xfId="7652" xr:uid="{93D44C4F-6E1B-43D0-B0D4-1D46058C3865}"/>
    <cellStyle name="Normal 6 5 2 4 4" xfId="7653" xr:uid="{7C4447D3-A1E0-4E15-8ABD-CF97B00E2E63}"/>
    <cellStyle name="Normal 6 5 2 5" xfId="7654" xr:uid="{93BD5B63-C325-4798-A75B-9C3581C616EF}"/>
    <cellStyle name="Normal 6 5 2 5 2" xfId="7655" xr:uid="{23CD6943-D5F7-4611-BA98-83180007A4EE}"/>
    <cellStyle name="Normal 6 5 2 6" xfId="7656" xr:uid="{69D86DA6-143B-4DAC-B8B4-4195D493B9E7}"/>
    <cellStyle name="Normal 6 5 2 6 2" xfId="7657" xr:uid="{098DD016-44BC-4919-9BC8-BE41E0678D6D}"/>
    <cellStyle name="Normal 6 5 2 7" xfId="7658" xr:uid="{7911D13C-B2BC-4948-A856-79308151A4C3}"/>
    <cellStyle name="Normal 6 5 2 7 2" xfId="7659" xr:uid="{27306826-AFEF-4366-A764-A0870BE21D8D}"/>
    <cellStyle name="Normal 6 5 2 8" xfId="7660" xr:uid="{C93222A7-196C-44A4-A265-A3769B66EE71}"/>
    <cellStyle name="Normal 6 5 2 9" xfId="7661" xr:uid="{17E95F85-8982-4816-9E15-A975CEA9E292}"/>
    <cellStyle name="Normal 6 5 2_NOI Ok" xfId="7662" xr:uid="{BC063519-8521-4B64-A418-A468FB8207BC}"/>
    <cellStyle name="Normal 6 5 3" xfId="7663" xr:uid="{3B3213C8-1DEC-45C2-AE22-568D4DD1862B}"/>
    <cellStyle name="Normal 6 5 3 2" xfId="7664" xr:uid="{647C361C-CFB7-4FE6-B6C0-AFFB12C565FE}"/>
    <cellStyle name="Normal 6 5 3 2 2" xfId="7665" xr:uid="{6EF3E7B3-025B-4A10-AACE-AD00DE33704B}"/>
    <cellStyle name="Normal 6 5 3 2 2 2" xfId="7666" xr:uid="{542B8021-F1CC-47F7-A0B9-ADC7492630C9}"/>
    <cellStyle name="Normal 6 5 3 2 3" xfId="7667" xr:uid="{7B7A029D-B1DB-4AC3-B9A0-152DC1B1247A}"/>
    <cellStyle name="Normal 6 5 3 2 3 2" xfId="7668" xr:uid="{3B3AD5FF-A4FE-40F7-9F9F-BA65917FA6AF}"/>
    <cellStyle name="Normal 6 5 3 2 4" xfId="7669" xr:uid="{2DF8C463-3483-4C6F-BBCA-3E41CD752A0E}"/>
    <cellStyle name="Normal 6 5 3 2 5" xfId="7670" xr:uid="{5F9918B6-BC71-4CC0-A6AB-2AD1B866F336}"/>
    <cellStyle name="Normal 6 5 3 2 6" xfId="7671" xr:uid="{AF4FC43C-1F4E-41AC-B5A2-6C6D32D5F431}"/>
    <cellStyle name="Normal 6 5 3 3" xfId="7672" xr:uid="{F83A6EA4-68A4-427C-8604-C5A1DCBEDED2}"/>
    <cellStyle name="Normal 6 5 3 3 2" xfId="7673" xr:uid="{849DD15F-7BB8-42BE-9AE1-EF258C8CBFF1}"/>
    <cellStyle name="Normal 6 5 3 3 2 2" xfId="7674" xr:uid="{00061E83-8126-4E90-B61C-0041AB628ED8}"/>
    <cellStyle name="Normal 6 5 3 3 3" xfId="7675" xr:uid="{F1989FC2-8EBE-47F1-8EF4-363D40DCACC3}"/>
    <cellStyle name="Normal 6 5 3 3 3 2" xfId="7676" xr:uid="{394A3875-BA7B-4410-A3A0-4280038ADD69}"/>
    <cellStyle name="Normal 6 5 3 3 4" xfId="7677" xr:uid="{74F93BAD-BFFC-4BE1-AD01-9F04872951DF}"/>
    <cellStyle name="Normal 6 5 3 4" xfId="7678" xr:uid="{B7380CC7-3B9E-4507-A9FB-0BC084846563}"/>
    <cellStyle name="Normal 6 5 3 4 2" xfId="7679" xr:uid="{ADDBC692-DF40-45A2-80F4-71F49290D02B}"/>
    <cellStyle name="Normal 6 5 3 4 2 2" xfId="7680" xr:uid="{B270701B-8E53-4FDC-8F45-D21BCB099F26}"/>
    <cellStyle name="Normal 6 5 3 4 3" xfId="7681" xr:uid="{2CE9A2FA-E4EE-4829-884F-5EEE65D635BF}"/>
    <cellStyle name="Normal 6 5 3 4 3 2" xfId="7682" xr:uid="{99BC071D-78BF-4106-BA7C-0B670B6CC1D9}"/>
    <cellStyle name="Normal 6 5 3 4 4" xfId="7683" xr:uid="{7B8D18DD-CBDD-4A2F-8FF3-CDBFA40CE587}"/>
    <cellStyle name="Normal 6 5 3 5" xfId="7684" xr:uid="{97643D8A-C4B4-4DD4-BFD2-34A56AA37A96}"/>
    <cellStyle name="Normal 6 5 3 5 2" xfId="7685" xr:uid="{2CDAAC75-0DE9-4BD4-B4EB-731F55018DB3}"/>
    <cellStyle name="Normal 6 5 3 6" xfId="7686" xr:uid="{E368092F-BB42-40EE-ACA8-52AE780A0EF9}"/>
    <cellStyle name="Normal 6 5 3 6 2" xfId="7687" xr:uid="{C6374784-BD66-4C6C-AB10-362F8A3AA9DD}"/>
    <cellStyle name="Normal 6 5 3 7" xfId="7688" xr:uid="{D468BD54-3327-450E-B318-79647C229674}"/>
    <cellStyle name="Normal 6 5 3 7 2" xfId="7689" xr:uid="{431762E8-BD47-4F70-A02C-74E7AD759B4C}"/>
    <cellStyle name="Normal 6 5 3 8" xfId="7690" xr:uid="{FDC61BC5-B272-48FB-9DB5-76B4A65AD144}"/>
    <cellStyle name="Normal 6 5 3 9" xfId="7691" xr:uid="{340F5DF2-DF21-401D-9485-F0D01295DC9B}"/>
    <cellStyle name="Normal 6 5 3_NOI Ok" xfId="7692" xr:uid="{63A6268C-AB58-4AD0-84E6-1F7CC794B17B}"/>
    <cellStyle name="Normal 6 5 4" xfId="7693" xr:uid="{C658D97A-5D2A-4A65-A46B-4F89E120336D}"/>
    <cellStyle name="Normal 6 5 4 2" xfId="7694" xr:uid="{6147D0AD-D1AA-4B03-B76E-EF3B3D13791C}"/>
    <cellStyle name="Normal 6 5 4 2 2" xfId="7695" xr:uid="{9BF0B3BF-FA3D-4AA3-B74E-3A3AAAEA2131}"/>
    <cellStyle name="Normal 6 5 4 2 2 2" xfId="7696" xr:uid="{3F65DAD0-6C30-4B6D-B11D-315641A6577F}"/>
    <cellStyle name="Normal 6 5 4 2 3" xfId="7697" xr:uid="{D0E129F0-B804-4BE8-86CC-9AE767CB5294}"/>
    <cellStyle name="Normal 6 5 4 2 3 2" xfId="7698" xr:uid="{1C9B234B-E0EA-4456-AE20-11265AC3385C}"/>
    <cellStyle name="Normal 6 5 4 2 4" xfId="7699" xr:uid="{E3570499-6EC6-4A80-9658-74479B76328C}"/>
    <cellStyle name="Normal 6 5 4 2 5" xfId="7700" xr:uid="{B1F612D9-B6E3-40A1-8671-4AF36F1A04FD}"/>
    <cellStyle name="Normal 6 5 4 2 6" xfId="7701" xr:uid="{62FF9F8B-CECD-46F8-B328-CEA77B08258E}"/>
    <cellStyle name="Normal 6 5 4 3" xfId="7702" xr:uid="{A217EB77-8E95-4B13-92CE-995CF6C8AD41}"/>
    <cellStyle name="Normal 6 5 4 3 2" xfId="7703" xr:uid="{40DF2492-0252-485E-9419-24783B3445DB}"/>
    <cellStyle name="Normal 6 5 4 3 2 2" xfId="7704" xr:uid="{86F6D899-7392-4C76-881A-C474D51ABE61}"/>
    <cellStyle name="Normal 6 5 4 3 3" xfId="7705" xr:uid="{F7922CF6-5D45-4BA9-8520-6B7D57B6E6C7}"/>
    <cellStyle name="Normal 6 5 4 3 3 2" xfId="7706" xr:uid="{FEFEE089-B183-4487-97CF-73DFE9FD0684}"/>
    <cellStyle name="Normal 6 5 4 3 4" xfId="7707" xr:uid="{53783B43-D9D6-428D-AE35-4D74E1D6D5D7}"/>
    <cellStyle name="Normal 6 5 4 4" xfId="7708" xr:uid="{43373AB4-D0BA-4616-B28E-B43FADB081B8}"/>
    <cellStyle name="Normal 6 5 4 4 2" xfId="7709" xr:uid="{BAAEFE9A-9940-467A-8C8A-994492609885}"/>
    <cellStyle name="Normal 6 5 4 4 2 2" xfId="7710" xr:uid="{0645DCE9-CE3D-45C8-B51C-523CF2C0DC1B}"/>
    <cellStyle name="Normal 6 5 4 4 3" xfId="7711" xr:uid="{16C856B4-BA33-4C08-BF6E-4F0A20CF2185}"/>
    <cellStyle name="Normal 6 5 4 4 3 2" xfId="7712" xr:uid="{F0DEDAEA-C537-49B5-86BD-6A0AF7E7E66A}"/>
    <cellStyle name="Normal 6 5 4 4 4" xfId="7713" xr:uid="{82E5D385-D141-4ECB-84CC-F6DC5751B680}"/>
    <cellStyle name="Normal 6 5 4 5" xfId="7714" xr:uid="{6479AFC1-BECF-499A-98BB-36D5D11CD372}"/>
    <cellStyle name="Normal 6 5 4 5 2" xfId="7715" xr:uid="{64F593CC-F89C-4765-BCFD-74A8C760FF36}"/>
    <cellStyle name="Normal 6 5 4 6" xfId="7716" xr:uid="{F0172BD0-EE89-443F-AE08-F126D34F3ADE}"/>
    <cellStyle name="Normal 6 5 4 6 2" xfId="7717" xr:uid="{5418FABB-F4C3-410F-BA88-7F5FEEF26438}"/>
    <cellStyle name="Normal 6 5 4 7" xfId="7718" xr:uid="{BD8FC43B-D8AA-4AAB-A77A-DF67C1D51173}"/>
    <cellStyle name="Normal 6 5 4 7 2" xfId="7719" xr:uid="{75F590C1-5812-4557-976A-88C59C7BFB8E}"/>
    <cellStyle name="Normal 6 5 4 8" xfId="7720" xr:uid="{9ADE7480-1D0F-4A40-A737-F7F6F7A0B226}"/>
    <cellStyle name="Normal 6 5 4 9" xfId="7721" xr:uid="{A3CF2702-14A0-4865-BC1A-86EA737E00F1}"/>
    <cellStyle name="Normal 6 5 4_NOI Ok" xfId="7722" xr:uid="{A256877F-161B-48E5-B31B-A506BA9EE177}"/>
    <cellStyle name="Normal 6 5 5" xfId="7723" xr:uid="{4F09DD10-515E-47E4-99EA-0D2C5CB73806}"/>
    <cellStyle name="Normal 6 5 5 2" xfId="7724" xr:uid="{CEED7BC9-41AB-4BA4-850A-370EC0A8741D}"/>
    <cellStyle name="Normal 6 5 5 2 2" xfId="7725" xr:uid="{037482E6-096C-43F6-8CA4-A4F8D23AE47B}"/>
    <cellStyle name="Normal 6 5 5 3" xfId="7726" xr:uid="{ACED6D4B-4D44-4F25-9A59-58DF06494C98}"/>
    <cellStyle name="Normal 6 5 5 3 2" xfId="7727" xr:uid="{A663199A-8857-4A7E-A0DE-B6D78BA977C4}"/>
    <cellStyle name="Normal 6 5 5 4" xfId="7728" xr:uid="{40CE7464-3747-4B93-AEB5-0E4BA26C6E6E}"/>
    <cellStyle name="Normal 6 5 5 5" xfId="7729" xr:uid="{62AFC0C3-A0FB-48CB-A4CE-54E89D5B9AF4}"/>
    <cellStyle name="Normal 6 5 5 6" xfId="7730" xr:uid="{E9D2768E-2F17-43CB-AC17-F7D9BC797A40}"/>
    <cellStyle name="Normal 6 5 6" xfId="7731" xr:uid="{1549879A-0941-4A0B-B40F-C92B8AF66A45}"/>
    <cellStyle name="Normal 6 5 6 2" xfId="7732" xr:uid="{143021CE-92BA-4515-B4AC-D026479604CD}"/>
    <cellStyle name="Normal 6 5 6 2 2" xfId="7733" xr:uid="{AAFE40C0-0D6F-4593-B118-6445B8CDDE18}"/>
    <cellStyle name="Normal 6 5 6 3" xfId="7734" xr:uid="{640438FA-3ED8-4D1F-A31C-7A4D4E9523A4}"/>
    <cellStyle name="Normal 6 5 6 3 2" xfId="7735" xr:uid="{671A12A5-8248-485E-8AE0-39A29735D9BC}"/>
    <cellStyle name="Normal 6 5 6 4" xfId="7736" xr:uid="{6F11B16C-B318-4A64-8B55-A7D83D07C460}"/>
    <cellStyle name="Normal 6 5 7" xfId="7737" xr:uid="{F681E284-C71B-4517-8979-DA94D98BC61F}"/>
    <cellStyle name="Normal 6 5 7 2" xfId="7738" xr:uid="{5D2E85C8-8095-42D7-8290-81DC6112E133}"/>
    <cellStyle name="Normal 6 5 7 2 2" xfId="7739" xr:uid="{C60CC685-33AB-4D88-8E26-55B68DAA7FD5}"/>
    <cellStyle name="Normal 6 5 7 3" xfId="7740" xr:uid="{E20CC344-F2C2-4AA1-A215-43F85B93F333}"/>
    <cellStyle name="Normal 6 5 7 3 2" xfId="7741" xr:uid="{E6E72266-A2A2-4957-8A31-C3B692B2CE84}"/>
    <cellStyle name="Normal 6 5 7 4" xfId="7742" xr:uid="{6F2F6575-7554-4A89-9679-B25F6A8A5043}"/>
    <cellStyle name="Normal 6 5 8" xfId="7743" xr:uid="{2A14AD11-2985-4A32-9476-6971CD7A442C}"/>
    <cellStyle name="Normal 6 5 8 2" xfId="7744" xr:uid="{702ABA39-E3AE-4A25-9A9F-4D0E714F0080}"/>
    <cellStyle name="Normal 6 5 9" xfId="7745" xr:uid="{9D3A29A9-8AAA-40E3-9AA0-3488059DCCA9}"/>
    <cellStyle name="Normal 6 5 9 2" xfId="7746" xr:uid="{C5A0DE12-DC2C-4FA8-AFCB-78241BCE89B4}"/>
    <cellStyle name="Normal 6 5_NOI Ok" xfId="7747" xr:uid="{396AF29D-0817-4AE3-B165-4F352DEA8FFA}"/>
    <cellStyle name="Normal 6 6" xfId="7748" xr:uid="{16BEE872-0721-476E-AA4C-6D6C72F0A5A8}"/>
    <cellStyle name="Normal 6 6 2" xfId="7749" xr:uid="{205229C2-CE7C-4807-94C1-95BD4AAB51DF}"/>
    <cellStyle name="Normal 6 6 2 2" xfId="7750" xr:uid="{C9E0155B-9BB4-46DE-AD4A-04373821F6E7}"/>
    <cellStyle name="Normal 6 6 3" xfId="7751" xr:uid="{3DE6F049-D0D6-4F3F-92B4-C8E3E9FD6A28}"/>
    <cellStyle name="Normal 6 6 3 2" xfId="7752" xr:uid="{E625D95D-51E4-42EA-9495-1E2F03BB4BCF}"/>
    <cellStyle name="Normal 6 6 4" xfId="7753" xr:uid="{A11BFC11-AF77-471C-BD06-27A9648F912C}"/>
    <cellStyle name="Normal 6 6 5" xfId="7754" xr:uid="{396EE774-05C9-4A7C-9FF9-AEAD906FFB6A}"/>
    <cellStyle name="Normal 6 6 6" xfId="7755" xr:uid="{F48C51D0-2E45-4028-8A8C-B3702C1AF42E}"/>
    <cellStyle name="Normal 6 7" xfId="7756" xr:uid="{A6439D3A-4319-404C-9E3B-073395F999A0}"/>
    <cellStyle name="Normal 6 7 2" xfId="7757" xr:uid="{0519608E-7331-4A1F-AD69-CDDCF41870B7}"/>
    <cellStyle name="Normal 6 7 2 2" xfId="7758" xr:uid="{52A87FD7-D1DA-4DAC-9FBD-A5AFE9991B29}"/>
    <cellStyle name="Normal 6 7 3" xfId="7759" xr:uid="{EDC01F16-CC5E-442C-88FE-EDF221BE73AE}"/>
    <cellStyle name="Normal 6 7 3 2" xfId="7760" xr:uid="{ABA5257A-5C68-4674-B97D-28D356D00EF0}"/>
    <cellStyle name="Normal 6 7 4" xfId="7761" xr:uid="{E8646258-92BD-49BA-8817-026C0FFB0EB9}"/>
    <cellStyle name="Normal 6 8" xfId="7762" xr:uid="{ED7B2CCD-D29F-4234-A643-A62DF40B8338}"/>
    <cellStyle name="Normal 6 8 2" xfId="7763" xr:uid="{4DC760BC-E89D-4B4A-8734-0EB178AD5A6F}"/>
    <cellStyle name="Normal 6 8 2 2" xfId="7764" xr:uid="{5AF1E805-5E0C-4AD5-BDBD-EC3FA44A391E}"/>
    <cellStyle name="Normal 6 8 3" xfId="7765" xr:uid="{F9232A3D-BC6D-494F-9F5C-B4828D9E6093}"/>
    <cellStyle name="Normal 6 8 3 2" xfId="7766" xr:uid="{BDC9736D-E1AF-47D5-84DE-0C6499C1809A}"/>
    <cellStyle name="Normal 6 8 4" xfId="7767" xr:uid="{0B04B912-0ED0-451F-BA5B-A1AD4AFFBFFE}"/>
    <cellStyle name="Normal 6 9" xfId="7768" xr:uid="{40DE45EF-C6CC-4959-9706-5F801677FBD0}"/>
    <cellStyle name="Normal 6 9 2" xfId="7769" xr:uid="{028B51C5-3C8B-4A3E-83FE-4DE8B676EAB2}"/>
    <cellStyle name="Normal 6_FBM-CPX-CAPEX" xfId="7770" xr:uid="{F0C085E2-9E2B-4961-AB62-DC6304143238}"/>
    <cellStyle name="Normal 60" xfId="11327" xr:uid="{1E11C703-60A6-481C-BAB7-0B9575207F12}"/>
    <cellStyle name="Normal 61" xfId="11335" xr:uid="{BFB79934-08EA-4E00-AF12-A54CE2AE9CD2}"/>
    <cellStyle name="Normal 62" xfId="11337" xr:uid="{060DC27E-26F8-4655-A285-5CFCF27F7A8E}"/>
    <cellStyle name="Normal 63" xfId="11339" xr:uid="{8A31BDA5-833D-4C45-9C28-1AEEE24F09FA}"/>
    <cellStyle name="Normal 64" xfId="11340" xr:uid="{485E1379-C073-4ECC-A90C-7B7516EF20E5}"/>
    <cellStyle name="Normal 65" xfId="11344" xr:uid="{624EF79E-AF28-4E98-9373-232BD78898CE}"/>
    <cellStyle name="Normal 66" xfId="11343" xr:uid="{8C0954EC-05A1-4ADA-AFC3-59CC82DC3BA6}"/>
    <cellStyle name="Normal 67" xfId="11341" xr:uid="{0DF04B63-472E-448A-AC3E-43D7A9439730}"/>
    <cellStyle name="Normal 68" xfId="11349" xr:uid="{45159962-0EAD-4F06-A004-416E8651D101}"/>
    <cellStyle name="Normal 69" xfId="11342" xr:uid="{6829A879-0F27-4944-9716-C5A424B3FAF6}"/>
    <cellStyle name="Normal 7" xfId="58" xr:uid="{5C8E7A91-70A2-46EE-99D5-CECABE3ACE4A}"/>
    <cellStyle name="Normal 7 2" xfId="166" xr:uid="{4A902C43-44FF-4FE4-8D1D-BCBE12D5A485}"/>
    <cellStyle name="Normal 7 2 2" xfId="7773" xr:uid="{D678191A-D675-44F1-B840-BF1BAC6D7DC7}"/>
    <cellStyle name="Normal 7 2 2 2" xfId="7774" xr:uid="{D9C735AF-7834-45FD-B77F-35003D02FEFA}"/>
    <cellStyle name="Normal 7 2 3" xfId="7775" xr:uid="{490EF815-47B8-4D66-9B44-49958D0DB76D}"/>
    <cellStyle name="Normal 7 2 3 2" xfId="7776" xr:uid="{0F695F6D-3115-4D25-902B-56B789FE213C}"/>
    <cellStyle name="Normal 7 2 4" xfId="7777" xr:uid="{F9AE5A4C-B730-49D0-A955-0B0071AFD3F3}"/>
    <cellStyle name="Normal 7 2 5" xfId="7772" xr:uid="{6F33E59D-0134-47A1-A3AF-6FB2F8C9A814}"/>
    <cellStyle name="Normal 7 3" xfId="200" xr:uid="{991A9636-2554-433E-8F88-0748D25451A2}"/>
    <cellStyle name="Normal 7 3 2" xfId="7779" xr:uid="{28DDA84A-5C67-4F3A-A4AE-7BB5C96630A2}"/>
    <cellStyle name="Normal 7 3 2 2" xfId="7780" xr:uid="{7EB7BBCF-6E50-4D4A-8386-0E4D11D3306F}"/>
    <cellStyle name="Normal 7 3 2 3" xfId="17522" xr:uid="{A164CDC5-9B29-477D-8F85-9F927AE71B41}"/>
    <cellStyle name="Normal 7 3 3" xfId="7781" xr:uid="{A7FB977E-BEA2-4451-8A38-48F095D0F573}"/>
    <cellStyle name="Normal 7 3 3 2" xfId="7782" xr:uid="{00A18353-254B-44E9-B7FA-3BA5467D5A5D}"/>
    <cellStyle name="Normal 7 3 4" xfId="7783" xr:uid="{65EBF42E-6949-42AA-912F-BD87C37F7885}"/>
    <cellStyle name="Normal 7 3 5" xfId="7778" xr:uid="{750EF407-EA89-47A0-9EC2-67666B23FDF7}"/>
    <cellStyle name="Normal 7 3 6" xfId="17496" xr:uid="{9790BDD7-CC84-463D-A6AE-FD3859588383}"/>
    <cellStyle name="Normal 7 4" xfId="145" xr:uid="{624D3AA6-626B-4C93-9A4B-2D937C3F011B}"/>
    <cellStyle name="Normal 7 4 2" xfId="7785" xr:uid="{5B94421D-A014-46EB-A5C5-5338179CB3DD}"/>
    <cellStyle name="Normal 7 4 2 2" xfId="7786" xr:uid="{7A126799-A9AE-432B-83BE-BA3C63C52FB9}"/>
    <cellStyle name="Normal 7 4 3" xfId="7787" xr:uid="{9F8E29F3-0044-49D9-AABF-AA15D9393F62}"/>
    <cellStyle name="Normal 7 4 3 2" xfId="7788" xr:uid="{9884BB9C-F607-4517-A5E2-CDB7A66BC6E9}"/>
    <cellStyle name="Normal 7 4 4" xfId="7789" xr:uid="{3E6FBBC2-954E-4324-9CDA-4BCADCF07ADB}"/>
    <cellStyle name="Normal 7 4 5" xfId="7784" xr:uid="{BA324BE4-A2B7-4F9A-82DA-A36AD906831F}"/>
    <cellStyle name="Normal 7 5" xfId="7790" xr:uid="{DBCE4F27-AAE0-4DCA-8632-F3309A4F8967}"/>
    <cellStyle name="Normal 7 5 2" xfId="7791" xr:uid="{29058951-EF46-4E1A-86A3-713CC176D2EA}"/>
    <cellStyle name="Normal 7 6" xfId="7792" xr:uid="{DEE72194-BAAE-4155-9B6F-19EB686D3D94}"/>
    <cellStyle name="Normal 7 7" xfId="11331" xr:uid="{579E54AC-ADB2-4FFF-AC27-CA50025EEF2E}"/>
    <cellStyle name="Normal 7 8" xfId="11443" xr:uid="{58C62B1D-4EBD-444F-88B5-9C4E5EA4C089}"/>
    <cellStyle name="Normal 7 9" xfId="7771" xr:uid="{4292FC74-D34D-43FE-9696-8F517F69A266}"/>
    <cellStyle name="Normal 7_NOI Ok" xfId="7793" xr:uid="{29C816BE-DC7E-4D6A-A728-6F0B23BD2D25}"/>
    <cellStyle name="Normal 70" xfId="11351" xr:uid="{C470026B-ED06-4832-B6A8-E3203086B709}"/>
    <cellStyle name="Normal 71" xfId="11353" xr:uid="{D8935AFF-0C13-4ACC-B829-F8C7475C68BF}"/>
    <cellStyle name="Normal 72" xfId="11348" xr:uid="{FD5250C8-845E-4780-8015-6CA9D1FE1350}"/>
    <cellStyle name="Normal 73" xfId="11359" xr:uid="{A7804323-1BC9-466B-A459-4246E0E21E7C}"/>
    <cellStyle name="Normal 74" xfId="11364" xr:uid="{813DCC10-7F10-44DC-B5BC-858ED38E6009}"/>
    <cellStyle name="Normal 75" xfId="11361" xr:uid="{37B103D4-A962-4862-9670-C789AB9148ED}"/>
    <cellStyle name="Normal 76" xfId="11366" xr:uid="{8F3C159A-DB2F-43B1-A600-C5BB60EB53B5}"/>
    <cellStyle name="Normal 77" xfId="11362" xr:uid="{8159AC5D-FFFB-4D05-A616-9E73B405796F}"/>
    <cellStyle name="Normal 78" xfId="11368" xr:uid="{C0EDA931-895E-4683-8F60-FC8C311E2840}"/>
    <cellStyle name="Normal 79" xfId="11370" xr:uid="{63FC0DF8-4707-4F83-B617-325B15389A23}"/>
    <cellStyle name="Normal 8" xfId="5" xr:uid="{7113F6CF-F3EA-485B-A3CC-57549D72E3DA}"/>
    <cellStyle name="Normal 8 10" xfId="7795" xr:uid="{F0C53261-C6A8-407D-9712-8C2E0231365F}"/>
    <cellStyle name="Normal 8 10 10" xfId="7796" xr:uid="{32B4928D-D4A9-4798-A67B-8FFBF0E701BD}"/>
    <cellStyle name="Normal 8 10 10 2" xfId="7797" xr:uid="{FD81976A-D56A-4E01-9832-0CC620E662BC}"/>
    <cellStyle name="Normal 8 10 11" xfId="7798" xr:uid="{6C6D26ED-8995-49FF-9F58-32F10FB37552}"/>
    <cellStyle name="Normal 8 10 12" xfId="7799" xr:uid="{93E301A4-02A8-44A3-A638-1AD041A2D626}"/>
    <cellStyle name="Normal 8 10 2" xfId="7800" xr:uid="{8A43D0F2-EBE5-48AE-8C05-BC5FB3681B6C}"/>
    <cellStyle name="Normal 8 10 2 2" xfId="7801" xr:uid="{B97543D3-CAEB-4297-9DB6-8CF742CE54EC}"/>
    <cellStyle name="Normal 8 10 2 2 2" xfId="7802" xr:uid="{7986CDD8-3FDD-4158-A888-E3E8065C3E58}"/>
    <cellStyle name="Normal 8 10 2 2 2 2" xfId="7803" xr:uid="{062CAA7A-68D6-4BC5-A56A-48F24DC71EDF}"/>
    <cellStyle name="Normal 8 10 2 2 3" xfId="7804" xr:uid="{4EF90E78-0D3F-49AB-A8CD-4857DF5B1C30}"/>
    <cellStyle name="Normal 8 10 2 2 3 2" xfId="7805" xr:uid="{D9958BA8-5637-4538-A71C-1B5300A26265}"/>
    <cellStyle name="Normal 8 10 2 2 4" xfId="7806" xr:uid="{F70E4F65-B8B8-4E7D-B7BD-22994716088D}"/>
    <cellStyle name="Normal 8 10 2 2 5" xfId="7807" xr:uid="{C6628004-808A-4D58-8E12-17D27F3B920E}"/>
    <cellStyle name="Normal 8 10 2 2 6" xfId="7808" xr:uid="{78CC1299-F108-4FCB-A2D3-B18B31BDD7E2}"/>
    <cellStyle name="Normal 8 10 2 3" xfId="7809" xr:uid="{B1245CB6-FEDB-4F61-86C7-9FD0152046F4}"/>
    <cellStyle name="Normal 8 10 2 3 2" xfId="7810" xr:uid="{0AB94924-41D2-451C-9D74-B2B51D2A276D}"/>
    <cellStyle name="Normal 8 10 2 3 2 2" xfId="7811" xr:uid="{B4518F9D-C6B7-46A0-A910-2E54974A1BAB}"/>
    <cellStyle name="Normal 8 10 2 3 3" xfId="7812" xr:uid="{59679A39-E7F0-4731-9C62-37130DDD6D1C}"/>
    <cellStyle name="Normal 8 10 2 3 3 2" xfId="7813" xr:uid="{7F75804B-5CD9-4D97-8FB5-B1E7AD989C5A}"/>
    <cellStyle name="Normal 8 10 2 3 4" xfId="7814" xr:uid="{B7C3B15A-E70C-426F-926F-2C66730BB22A}"/>
    <cellStyle name="Normal 8 10 2 4" xfId="7815" xr:uid="{0E9EBB33-D561-46EA-97E8-02C31191F2F6}"/>
    <cellStyle name="Normal 8 10 2 4 2" xfId="7816" xr:uid="{F369D776-BD82-46F8-A5E0-A6E110BBD4B8}"/>
    <cellStyle name="Normal 8 10 2 4 2 2" xfId="7817" xr:uid="{2C3F5E73-D0B9-4B3F-A8F3-3875A9487793}"/>
    <cellStyle name="Normal 8 10 2 4 3" xfId="7818" xr:uid="{D80BB12E-8805-495A-8A74-4E449695A1CD}"/>
    <cellStyle name="Normal 8 10 2 4 3 2" xfId="7819" xr:uid="{18BD86D8-A28A-43C4-A38A-5F9FA15202FC}"/>
    <cellStyle name="Normal 8 10 2 4 4" xfId="7820" xr:uid="{D7880ADC-2F50-4214-877F-F147404CF7FD}"/>
    <cellStyle name="Normal 8 10 2 5" xfId="7821" xr:uid="{30664924-68A5-4128-9B95-4865A6CD40D7}"/>
    <cellStyle name="Normal 8 10 2 5 2" xfId="7822" xr:uid="{D4F8C0D1-3F5C-4FFE-95C0-04223F20024A}"/>
    <cellStyle name="Normal 8 10 2 6" xfId="7823" xr:uid="{F422087A-9C5D-4E63-AEF3-EADF9C5865EE}"/>
    <cellStyle name="Normal 8 10 2 6 2" xfId="7824" xr:uid="{EDE34442-3D6A-4C6C-9454-FF97B1208C84}"/>
    <cellStyle name="Normal 8 10 2 7" xfId="7825" xr:uid="{D0CED1D1-41CD-42F8-9180-909C1FABA3B6}"/>
    <cellStyle name="Normal 8 10 2 7 2" xfId="7826" xr:uid="{5EF468CF-F4CD-4B32-8CC8-66925FF98F6E}"/>
    <cellStyle name="Normal 8 10 2 8" xfId="7827" xr:uid="{ED7D9346-1CF4-4395-BB4C-E88B99EB9ABC}"/>
    <cellStyle name="Normal 8 10 2 9" xfId="7828" xr:uid="{58AD7A13-C979-48B1-B285-8354A88A54E3}"/>
    <cellStyle name="Normal 8 10 2_NOI Ok" xfId="7829" xr:uid="{DCAEF714-976D-46E4-A9CF-1190A98C0FFC}"/>
    <cellStyle name="Normal 8 10 3" xfId="7830" xr:uid="{C08E1A83-0937-4F05-BDA3-CE6976ED1B7B}"/>
    <cellStyle name="Normal 8 10 3 2" xfId="7831" xr:uid="{1067803E-16C1-4BA4-9901-2B35113D72E2}"/>
    <cellStyle name="Normal 8 10 3 2 2" xfId="7832" xr:uid="{F8207344-4BA5-486D-9088-157EAA417967}"/>
    <cellStyle name="Normal 8 10 3 2 2 2" xfId="7833" xr:uid="{A36A17ED-3F75-4974-9D51-2167BE15F007}"/>
    <cellStyle name="Normal 8 10 3 2 3" xfId="7834" xr:uid="{ED688931-410B-4E34-AF6B-4FDDC0B2EF9A}"/>
    <cellStyle name="Normal 8 10 3 2 3 2" xfId="7835" xr:uid="{D0B196DE-2DF1-402F-9416-7D3D3D8D4384}"/>
    <cellStyle name="Normal 8 10 3 2 4" xfId="7836" xr:uid="{8254F47E-463E-419C-B916-C11802F21A22}"/>
    <cellStyle name="Normal 8 10 3 2 5" xfId="7837" xr:uid="{F20582BA-72FF-407C-B2AA-D8532C710BE2}"/>
    <cellStyle name="Normal 8 10 3 2 6" xfId="7838" xr:uid="{C290FF84-1621-411B-97E8-B75F5CC5F777}"/>
    <cellStyle name="Normal 8 10 3 3" xfId="7839" xr:uid="{F2299FC1-3D10-4118-9C1A-461674D34C26}"/>
    <cellStyle name="Normal 8 10 3 3 2" xfId="7840" xr:uid="{ADE8BF14-C57D-4132-AD9D-28D6D1E834A8}"/>
    <cellStyle name="Normal 8 10 3 3 2 2" xfId="7841" xr:uid="{1B4BC2A7-3DD3-44D7-A84B-392ECDDC399A}"/>
    <cellStyle name="Normal 8 10 3 3 3" xfId="7842" xr:uid="{485ED879-B62F-4F0E-A7A8-562A7B81228B}"/>
    <cellStyle name="Normal 8 10 3 3 3 2" xfId="7843" xr:uid="{09DDF94F-741E-4E70-9985-6D7FDF33690C}"/>
    <cellStyle name="Normal 8 10 3 3 4" xfId="7844" xr:uid="{A1672D0A-DDBB-4356-9868-FC942D192CD7}"/>
    <cellStyle name="Normal 8 10 3 4" xfId="7845" xr:uid="{A0C83077-3C21-4677-9F1C-AE253A602052}"/>
    <cellStyle name="Normal 8 10 3 4 2" xfId="7846" xr:uid="{3FC8003F-F044-424D-B3ED-E73949B39A6A}"/>
    <cellStyle name="Normal 8 10 3 4 2 2" xfId="7847" xr:uid="{63725394-634F-46B2-9E1E-0678A36AD177}"/>
    <cellStyle name="Normal 8 10 3 4 3" xfId="7848" xr:uid="{C3791774-E804-4DEE-A5BA-91C792B27A46}"/>
    <cellStyle name="Normal 8 10 3 4 3 2" xfId="7849" xr:uid="{3ECDE346-08F9-4A36-ABDD-A639E235414D}"/>
    <cellStyle name="Normal 8 10 3 4 4" xfId="7850" xr:uid="{3FA038A7-3251-4653-BE09-D637784F4B15}"/>
    <cellStyle name="Normal 8 10 3 5" xfId="7851" xr:uid="{8DAAECD6-3D67-4B00-8C7E-457D6BFD4B2C}"/>
    <cellStyle name="Normal 8 10 3 5 2" xfId="7852" xr:uid="{1FBA069C-FB61-4615-8486-96FC3C83A30E}"/>
    <cellStyle name="Normal 8 10 3 6" xfId="7853" xr:uid="{BB731811-9C31-4E7A-92D7-3F1AA59BCF5B}"/>
    <cellStyle name="Normal 8 10 3 6 2" xfId="7854" xr:uid="{B92B9F0F-CEA3-4376-B8FC-B198F1C2689B}"/>
    <cellStyle name="Normal 8 10 3 7" xfId="7855" xr:uid="{238CAEBA-69A1-41D6-8263-FFF2989468A0}"/>
    <cellStyle name="Normal 8 10 3 7 2" xfId="7856" xr:uid="{5A6624B4-1771-4BBE-937C-1F7944AD799D}"/>
    <cellStyle name="Normal 8 10 3 8" xfId="7857" xr:uid="{1E52A73B-727D-4653-863C-E76D988205B1}"/>
    <cellStyle name="Normal 8 10 3 9" xfId="7858" xr:uid="{3D521A08-08A9-4DC9-8D33-9BC58F833F9A}"/>
    <cellStyle name="Normal 8 10 3_NOI Ok" xfId="7859" xr:uid="{505FA819-68F6-4A72-A699-7D0358D489A7}"/>
    <cellStyle name="Normal 8 10 4" xfId="7860" xr:uid="{9D8E9951-C880-440F-856A-4E279E4A5FF0}"/>
    <cellStyle name="Normal 8 10 4 2" xfId="7861" xr:uid="{BE80CC46-1943-4ADB-B8E1-16411A24FAA5}"/>
    <cellStyle name="Normal 8 10 4 2 2" xfId="7862" xr:uid="{2A674501-73E2-409C-859C-ACBF21A19685}"/>
    <cellStyle name="Normal 8 10 4 2 2 2" xfId="7863" xr:uid="{6545C5EB-D37B-448D-8B2F-E7E6D376A2D9}"/>
    <cellStyle name="Normal 8 10 4 2 3" xfId="7864" xr:uid="{783FA588-468B-4F20-A8E3-616904091781}"/>
    <cellStyle name="Normal 8 10 4 2 3 2" xfId="7865" xr:uid="{05200944-7F79-41DF-9B7D-12739F39A7BA}"/>
    <cellStyle name="Normal 8 10 4 2 4" xfId="7866" xr:uid="{9765AC01-D0DD-4241-B2C7-930FDD4F1802}"/>
    <cellStyle name="Normal 8 10 4 2 5" xfId="7867" xr:uid="{A9CD2818-311B-424C-84D6-5E35E79616A6}"/>
    <cellStyle name="Normal 8 10 4 2 6" xfId="7868" xr:uid="{F573CF86-ED33-419B-9713-CF54B54C4A6A}"/>
    <cellStyle name="Normal 8 10 4 3" xfId="7869" xr:uid="{E5BF8FFA-6BC6-4560-965F-248B76F0D18E}"/>
    <cellStyle name="Normal 8 10 4 3 2" xfId="7870" xr:uid="{F930102D-9D0F-4CEE-8809-43303FEB21FD}"/>
    <cellStyle name="Normal 8 10 4 3 2 2" xfId="7871" xr:uid="{517F414D-C354-42B8-BB5C-FF2A91B2407D}"/>
    <cellStyle name="Normal 8 10 4 3 3" xfId="7872" xr:uid="{4D477278-B703-46D5-89DF-DF95CF68C69E}"/>
    <cellStyle name="Normal 8 10 4 3 3 2" xfId="7873" xr:uid="{20FF4F58-BCE1-4D3D-8188-E0DBD7D105AF}"/>
    <cellStyle name="Normal 8 10 4 3 4" xfId="7874" xr:uid="{41EB43E0-2EAB-47A8-ADAE-A41EF921FB8C}"/>
    <cellStyle name="Normal 8 10 4 4" xfId="7875" xr:uid="{A1D0BDDB-8EEE-41C2-89A1-7441549B327D}"/>
    <cellStyle name="Normal 8 10 4 4 2" xfId="7876" xr:uid="{62B0ECD6-2E8E-4BAC-AEE0-9B40A62F5303}"/>
    <cellStyle name="Normal 8 10 4 4 2 2" xfId="7877" xr:uid="{0FA6C8E6-AEAB-46AC-9DD6-68163957C3C6}"/>
    <cellStyle name="Normal 8 10 4 4 3" xfId="7878" xr:uid="{D60A78E4-D933-4D1F-88E5-165FB7CED857}"/>
    <cellStyle name="Normal 8 10 4 4 3 2" xfId="7879" xr:uid="{2AAE0146-88D5-471C-A3EE-F2C7BDFE5812}"/>
    <cellStyle name="Normal 8 10 4 4 4" xfId="7880" xr:uid="{8A53E20C-1D64-4200-8F32-591D2CFDD38A}"/>
    <cellStyle name="Normal 8 10 4 5" xfId="7881" xr:uid="{5AC30608-55B9-432A-8489-268E3CF48F20}"/>
    <cellStyle name="Normal 8 10 4 5 2" xfId="7882" xr:uid="{D4354552-B60A-4F2E-BA92-A6EDCC887A5F}"/>
    <cellStyle name="Normal 8 10 4 6" xfId="7883" xr:uid="{053207B2-7B1D-4085-B5F0-293C569F8278}"/>
    <cellStyle name="Normal 8 10 4 6 2" xfId="7884" xr:uid="{D463C414-C7E6-4F7D-86B5-07B7BAF48EA6}"/>
    <cellStyle name="Normal 8 10 4 7" xfId="7885" xr:uid="{06FB96D8-9B97-4DC9-82AD-28D3D75CA0B7}"/>
    <cellStyle name="Normal 8 10 4 7 2" xfId="7886" xr:uid="{A05D839A-A512-4D78-8912-DD04B25D296F}"/>
    <cellStyle name="Normal 8 10 4 8" xfId="7887" xr:uid="{D74CABE0-6F26-4862-867B-5874BC20EF49}"/>
    <cellStyle name="Normal 8 10 4 9" xfId="7888" xr:uid="{93565BDB-EF15-4350-B540-2D2C60A92BCB}"/>
    <cellStyle name="Normal 8 10 4_NOI Ok" xfId="7889" xr:uid="{B680AB7F-7B5F-4600-A983-904CD5728C46}"/>
    <cellStyle name="Normal 8 10 5" xfId="7890" xr:uid="{0158D4D1-5A6D-44D9-8559-A5324680F7E1}"/>
    <cellStyle name="Normal 8 10 5 2" xfId="7891" xr:uid="{09D303F3-1AA1-43FA-9E23-D322973BB352}"/>
    <cellStyle name="Normal 8 10 5 2 2" xfId="7892" xr:uid="{885E9C15-8E14-4535-B552-A5FA80AA76C4}"/>
    <cellStyle name="Normal 8 10 5 3" xfId="7893" xr:uid="{9C825EE0-4882-4721-9E27-033C8CFB49C4}"/>
    <cellStyle name="Normal 8 10 5 3 2" xfId="7894" xr:uid="{334801C0-4262-4795-A9BC-16C318B9350C}"/>
    <cellStyle name="Normal 8 10 5 4" xfId="7895" xr:uid="{7C240ACC-F268-4E83-9313-DE98AE9AFC17}"/>
    <cellStyle name="Normal 8 10 5 5" xfId="7896" xr:uid="{9A0308DE-881C-4EA9-8131-22090A25DF28}"/>
    <cellStyle name="Normal 8 10 5 6" xfId="7897" xr:uid="{D58E650F-47EF-4053-8A8F-C1532C742CFA}"/>
    <cellStyle name="Normal 8 10 6" xfId="7898" xr:uid="{6E7198DE-562C-4FFE-95A5-773028FFB629}"/>
    <cellStyle name="Normal 8 10 6 2" xfId="7899" xr:uid="{C52A5E93-C0A1-4ACC-9E9B-FCE1CED1E9D4}"/>
    <cellStyle name="Normal 8 10 6 2 2" xfId="7900" xr:uid="{DECD4BCA-C01E-4882-BFF3-9CB8A4CCD17B}"/>
    <cellStyle name="Normal 8 10 6 3" xfId="7901" xr:uid="{C17AD758-ADBD-4EEA-809D-5FD5DC585DAE}"/>
    <cellStyle name="Normal 8 10 6 3 2" xfId="7902" xr:uid="{65FDD688-8E24-4CAC-82C9-2255CD16B3D9}"/>
    <cellStyle name="Normal 8 10 6 4" xfId="7903" xr:uid="{6FB3C503-3C38-4B19-B784-0825F2C331F3}"/>
    <cellStyle name="Normal 8 10 7" xfId="7904" xr:uid="{40BC42D6-5737-474C-8A9E-E9183F73DEB6}"/>
    <cellStyle name="Normal 8 10 7 2" xfId="7905" xr:uid="{D52034DE-EE3B-4517-B8C9-3AD6F8AC7F07}"/>
    <cellStyle name="Normal 8 10 7 2 2" xfId="7906" xr:uid="{1007EA0F-8EEF-4F58-8AB7-04585FF48D76}"/>
    <cellStyle name="Normal 8 10 7 3" xfId="7907" xr:uid="{6C06E49C-E95D-43CE-81CC-925B0C842878}"/>
    <cellStyle name="Normal 8 10 7 3 2" xfId="7908" xr:uid="{8139EDDA-443B-4BD1-A39E-D2D8B475770A}"/>
    <cellStyle name="Normal 8 10 7 4" xfId="7909" xr:uid="{B6D2BA8E-15FB-4C84-8A72-875914ADC972}"/>
    <cellStyle name="Normal 8 10 8" xfId="7910" xr:uid="{9AF39C14-2FFE-4A81-BBEC-198363F835D1}"/>
    <cellStyle name="Normal 8 10 8 2" xfId="7911" xr:uid="{824F4C72-D7BE-45F6-B598-5763114F0B4A}"/>
    <cellStyle name="Normal 8 10 9" xfId="7912" xr:uid="{F2015631-AEE7-428D-9867-14DC138E69AA}"/>
    <cellStyle name="Normal 8 10 9 2" xfId="7913" xr:uid="{D0AF4962-2AED-4397-BD76-061776890A99}"/>
    <cellStyle name="Normal 8 10_NOI Ok" xfId="7914" xr:uid="{87671265-8515-4228-9AE6-616E2DF784C8}"/>
    <cellStyle name="Normal 8 11" xfId="7915" xr:uid="{8C06CF66-173D-4366-AA77-200A0DE7F73C}"/>
    <cellStyle name="Normal 8 11 10" xfId="7916" xr:uid="{2CDE77E7-3161-474A-A1C5-F3906F7A7122}"/>
    <cellStyle name="Normal 8 11 10 2" xfId="7917" xr:uid="{8B21F8F3-0160-4EDD-A085-D1F5ED6D3977}"/>
    <cellStyle name="Normal 8 11 11" xfId="7918" xr:uid="{E7B9EFAC-8EDA-49E6-9584-979363760833}"/>
    <cellStyle name="Normal 8 11 12" xfId="7919" xr:uid="{552F57BE-C934-44CD-8385-457FEE588023}"/>
    <cellStyle name="Normal 8 11 2" xfId="7920" xr:uid="{9BDE65B1-A8E9-4251-BC04-0087AC0CDCE8}"/>
    <cellStyle name="Normal 8 11 2 2" xfId="7921" xr:uid="{55F5637A-52C3-4A39-B9BF-3C1B18CC449B}"/>
    <cellStyle name="Normal 8 11 2 2 2" xfId="7922" xr:uid="{A08B8FB9-3468-4229-87CB-6DEC27C13D1B}"/>
    <cellStyle name="Normal 8 11 2 2 2 2" xfId="7923" xr:uid="{50BA2DF9-43B5-4E4D-8C07-20D013B3D596}"/>
    <cellStyle name="Normal 8 11 2 2 3" xfId="7924" xr:uid="{DC248C67-0837-4245-B928-68B03606D55D}"/>
    <cellStyle name="Normal 8 11 2 2 3 2" xfId="7925" xr:uid="{22DC8B37-16E4-49CE-9AB1-4C27BDFDC93B}"/>
    <cellStyle name="Normal 8 11 2 2 4" xfId="7926" xr:uid="{CCF20EE1-0B95-48D5-B1A3-739E046A603C}"/>
    <cellStyle name="Normal 8 11 2 2 5" xfId="7927" xr:uid="{3A4D67DA-D17F-4B72-B804-723AA79AED64}"/>
    <cellStyle name="Normal 8 11 2 2 6" xfId="7928" xr:uid="{668D9E2B-4181-41B0-B422-A963DC3F1A91}"/>
    <cellStyle name="Normal 8 11 2 3" xfId="7929" xr:uid="{7DF3800F-465B-4267-9734-D0081E9FB987}"/>
    <cellStyle name="Normal 8 11 2 3 2" xfId="7930" xr:uid="{02C29736-AA98-4EDC-8F74-DB0667004A00}"/>
    <cellStyle name="Normal 8 11 2 3 2 2" xfId="7931" xr:uid="{3AD6EBBF-EE2E-4123-8CFB-9F76F16B22D3}"/>
    <cellStyle name="Normal 8 11 2 3 3" xfId="7932" xr:uid="{348D6A25-C32C-4E91-9618-E75236915988}"/>
    <cellStyle name="Normal 8 11 2 3 3 2" xfId="7933" xr:uid="{2DD3B91D-C0C2-43B8-93C6-B96806951DB6}"/>
    <cellStyle name="Normal 8 11 2 3 4" xfId="7934" xr:uid="{BB5636BF-B838-49AF-BAF8-E5BFBF98690B}"/>
    <cellStyle name="Normal 8 11 2 4" xfId="7935" xr:uid="{BA1FB731-4FA7-4ADC-A056-1F016DD6A800}"/>
    <cellStyle name="Normal 8 11 2 4 2" xfId="7936" xr:uid="{1A7419B0-EFC4-44F1-B802-D9DF4AA4DCE4}"/>
    <cellStyle name="Normal 8 11 2 4 2 2" xfId="7937" xr:uid="{1296DE5F-F745-4EB2-82A6-8BB7E695C0D7}"/>
    <cellStyle name="Normal 8 11 2 4 3" xfId="7938" xr:uid="{66BC5C9B-B026-4C17-9FFC-19642890150A}"/>
    <cellStyle name="Normal 8 11 2 4 3 2" xfId="7939" xr:uid="{8F2F001D-AC29-4CBC-8BA6-25B8604217B9}"/>
    <cellStyle name="Normal 8 11 2 4 4" xfId="7940" xr:uid="{34EF7370-6185-4979-BE25-35958AF20516}"/>
    <cellStyle name="Normal 8 11 2 5" xfId="7941" xr:uid="{C7C983D6-A53F-4830-83C3-0A243DC7048D}"/>
    <cellStyle name="Normal 8 11 2 5 2" xfId="7942" xr:uid="{4E3F0744-E195-4EF1-AEB4-3126EA0FFECB}"/>
    <cellStyle name="Normal 8 11 2 6" xfId="7943" xr:uid="{4B05F3B6-C583-4FEA-80F8-76F1F7069EF1}"/>
    <cellStyle name="Normal 8 11 2 6 2" xfId="7944" xr:uid="{2EFCDCB4-8534-47DF-A1E2-43BD3BF57D42}"/>
    <cellStyle name="Normal 8 11 2 7" xfId="7945" xr:uid="{5C23E7F4-9B57-4ACD-86D9-7E6A3E1A5FAA}"/>
    <cellStyle name="Normal 8 11 2 7 2" xfId="7946" xr:uid="{C16F4F0A-9DEB-4591-8B9D-36F488B7DE7F}"/>
    <cellStyle name="Normal 8 11 2 8" xfId="7947" xr:uid="{255D3353-A0B8-4454-9686-2F731E9F510B}"/>
    <cellStyle name="Normal 8 11 2 9" xfId="7948" xr:uid="{3D3FEA9C-90CE-4FF7-AC87-C18362A601FA}"/>
    <cellStyle name="Normal 8 11 2_NOI Ok" xfId="7949" xr:uid="{F429C9BC-E419-44DF-9000-746C9CFBFAA8}"/>
    <cellStyle name="Normal 8 11 3" xfId="7950" xr:uid="{AA8BACA0-93A6-48C5-BCC3-08F3D420FC2C}"/>
    <cellStyle name="Normal 8 11 3 2" xfId="7951" xr:uid="{B8D5193F-7C41-46A9-BA3C-08EC08CC5C75}"/>
    <cellStyle name="Normal 8 11 3 2 2" xfId="7952" xr:uid="{6EDF5241-7DD9-4B25-A56F-BC4E292B386B}"/>
    <cellStyle name="Normal 8 11 3 2 2 2" xfId="7953" xr:uid="{502EA3A3-611A-4BAC-9D36-CDCD338BA61D}"/>
    <cellStyle name="Normal 8 11 3 2 3" xfId="7954" xr:uid="{57E995D4-6AB9-4320-B8FA-ADD676A15E8C}"/>
    <cellStyle name="Normal 8 11 3 2 3 2" xfId="7955" xr:uid="{D1E0903B-230B-43E3-BA70-567036415754}"/>
    <cellStyle name="Normal 8 11 3 2 4" xfId="7956" xr:uid="{8709EAA3-FBC4-4EB7-B0A3-ADC30223D9D0}"/>
    <cellStyle name="Normal 8 11 3 2 5" xfId="7957" xr:uid="{FE8096CE-0AD8-4B5F-8ED6-FD32524288C5}"/>
    <cellStyle name="Normal 8 11 3 2 6" xfId="7958" xr:uid="{970F5067-BB88-419D-906E-BE64F1EA9AE1}"/>
    <cellStyle name="Normal 8 11 3 3" xfId="7959" xr:uid="{08D0B8A6-A43A-4753-920F-C188BBBDD443}"/>
    <cellStyle name="Normal 8 11 3 3 2" xfId="7960" xr:uid="{8321AE78-0815-46F6-A66C-0B05B162752A}"/>
    <cellStyle name="Normal 8 11 3 3 2 2" xfId="7961" xr:uid="{6966806A-609E-4E59-BCE5-3D9C6ECDC9EA}"/>
    <cellStyle name="Normal 8 11 3 3 3" xfId="7962" xr:uid="{28F3CA60-36B6-4D72-93F3-8BBA09B2E60A}"/>
    <cellStyle name="Normal 8 11 3 3 3 2" xfId="7963" xr:uid="{DBB97099-31AE-4E1A-A7EF-DC8B4D5103C8}"/>
    <cellStyle name="Normal 8 11 3 3 4" xfId="7964" xr:uid="{DC1C37FA-5C83-4064-847D-2EEA62FA75DD}"/>
    <cellStyle name="Normal 8 11 3 4" xfId="7965" xr:uid="{63A248A4-9EEE-47CF-9B87-6F666A124A2A}"/>
    <cellStyle name="Normal 8 11 3 4 2" xfId="7966" xr:uid="{6BEEC1FF-C527-4714-A92A-600BFAFC0904}"/>
    <cellStyle name="Normal 8 11 3 4 2 2" xfId="7967" xr:uid="{FC6131D6-6573-4E95-8D51-CA46DB22C664}"/>
    <cellStyle name="Normal 8 11 3 4 3" xfId="7968" xr:uid="{12B62EBB-A9E2-48B3-A645-763E3D265988}"/>
    <cellStyle name="Normal 8 11 3 4 3 2" xfId="7969" xr:uid="{E2411C6D-ED87-48BA-87B2-D926C459B93E}"/>
    <cellStyle name="Normal 8 11 3 4 4" xfId="7970" xr:uid="{3279E43C-0071-49CB-B0C6-5471D88E4C57}"/>
    <cellStyle name="Normal 8 11 3 5" xfId="7971" xr:uid="{FC5BB597-D7AE-4BAC-BAF0-D8A0C066AE20}"/>
    <cellStyle name="Normal 8 11 3 5 2" xfId="7972" xr:uid="{DAEFC784-3E7D-495C-993E-00F3C93AF133}"/>
    <cellStyle name="Normal 8 11 3 6" xfId="7973" xr:uid="{E2903458-9E93-4033-B8E1-14F71E9BDCEF}"/>
    <cellStyle name="Normal 8 11 3 6 2" xfId="7974" xr:uid="{BEA585B0-6F6F-4B59-959D-D70C8577B372}"/>
    <cellStyle name="Normal 8 11 3 7" xfId="7975" xr:uid="{72031900-69E0-4929-A68B-725462B6A1E5}"/>
    <cellStyle name="Normal 8 11 3 7 2" xfId="7976" xr:uid="{660C3654-F55F-4C5D-90B3-F029F4F9245D}"/>
    <cellStyle name="Normal 8 11 3 8" xfId="7977" xr:uid="{133E7B3F-F0D1-44A4-A1B3-50E0F9DA48A6}"/>
    <cellStyle name="Normal 8 11 3 9" xfId="7978" xr:uid="{90F363A6-9ED2-497D-9A98-4DEC8C865A19}"/>
    <cellStyle name="Normal 8 11 3_NOI Ok" xfId="7979" xr:uid="{2C9FE5FE-14C6-4827-846C-A9852DD63D59}"/>
    <cellStyle name="Normal 8 11 4" xfId="7980" xr:uid="{226B3ACD-4056-498B-BC63-0000B487E24A}"/>
    <cellStyle name="Normal 8 11 4 2" xfId="7981" xr:uid="{5FB12955-9AEE-463C-B9DF-8C78F4A529A0}"/>
    <cellStyle name="Normal 8 11 4 2 2" xfId="7982" xr:uid="{2AFACD41-B058-4B0C-A924-35841B3AEB8D}"/>
    <cellStyle name="Normal 8 11 4 2 2 2" xfId="7983" xr:uid="{0B4E9920-FD57-4B22-8DED-846AB4DAB742}"/>
    <cellStyle name="Normal 8 11 4 2 3" xfId="7984" xr:uid="{4760A42B-369D-4855-8E98-C6A4A1E6DFB2}"/>
    <cellStyle name="Normal 8 11 4 2 3 2" xfId="7985" xr:uid="{AEFFE57A-5428-4353-9621-FD2CCFC299AC}"/>
    <cellStyle name="Normal 8 11 4 2 4" xfId="7986" xr:uid="{C7A8BD12-4271-48F9-89DC-3A617DAC6DA2}"/>
    <cellStyle name="Normal 8 11 4 2 5" xfId="7987" xr:uid="{33333645-DD1A-4740-9ECD-9044D6B08467}"/>
    <cellStyle name="Normal 8 11 4 2 6" xfId="7988" xr:uid="{5ADB04A5-7DCF-4203-8456-106624D58434}"/>
    <cellStyle name="Normal 8 11 4 3" xfId="7989" xr:uid="{5729403F-1034-4853-9AA5-D66BC815B3B5}"/>
    <cellStyle name="Normal 8 11 4 3 2" xfId="7990" xr:uid="{6E15536B-D580-4708-A608-857F11D8DD80}"/>
    <cellStyle name="Normal 8 11 4 3 2 2" xfId="7991" xr:uid="{477929E9-5AD5-4EBA-9440-517FC2310B55}"/>
    <cellStyle name="Normal 8 11 4 3 3" xfId="7992" xr:uid="{C6CEAB8F-C447-4D83-9AE7-C5D6E9D3C332}"/>
    <cellStyle name="Normal 8 11 4 3 3 2" xfId="7993" xr:uid="{1183E3B7-6DB2-40AE-89F3-8BE286C2985C}"/>
    <cellStyle name="Normal 8 11 4 3 4" xfId="7994" xr:uid="{2FB97F33-3EB5-4C43-BE9B-0CF7439F9C5C}"/>
    <cellStyle name="Normal 8 11 4 4" xfId="7995" xr:uid="{21B9963D-A7D1-40AE-B7A0-781699328A4E}"/>
    <cellStyle name="Normal 8 11 4 4 2" xfId="7996" xr:uid="{0D553C59-8754-455A-A10C-DD554E188BAD}"/>
    <cellStyle name="Normal 8 11 4 4 2 2" xfId="7997" xr:uid="{1CDFF175-8C93-4B92-94B5-857F02F56B6A}"/>
    <cellStyle name="Normal 8 11 4 4 3" xfId="7998" xr:uid="{318DD662-82FA-499F-9219-AD5E1B6DD7AD}"/>
    <cellStyle name="Normal 8 11 4 4 3 2" xfId="7999" xr:uid="{2FC25EBC-7DC9-44E0-B596-41695450DC20}"/>
    <cellStyle name="Normal 8 11 4 4 4" xfId="8000" xr:uid="{D7B91FE5-A5AE-416D-A546-10FDD50C2C7E}"/>
    <cellStyle name="Normal 8 11 4 5" xfId="8001" xr:uid="{647F232B-7EC3-4B5B-8CD9-10BD174ECCE5}"/>
    <cellStyle name="Normal 8 11 4 5 2" xfId="8002" xr:uid="{436E2252-DC8D-46B6-B0D6-E65B24906586}"/>
    <cellStyle name="Normal 8 11 4 6" xfId="8003" xr:uid="{3E6B7072-8836-489A-9CD7-410C2034DEE2}"/>
    <cellStyle name="Normal 8 11 4 6 2" xfId="8004" xr:uid="{66C57DC6-E8CA-45B6-B667-BD097E0E3AC5}"/>
    <cellStyle name="Normal 8 11 4 7" xfId="8005" xr:uid="{1A5BCF31-5D2E-4288-A05E-787494697B99}"/>
    <cellStyle name="Normal 8 11 4 7 2" xfId="8006" xr:uid="{EA4837AD-EBD4-4FFE-9DE1-E07F29FBF5EF}"/>
    <cellStyle name="Normal 8 11 4 8" xfId="8007" xr:uid="{A734A729-0163-4BE3-AE91-52816CAA4482}"/>
    <cellStyle name="Normal 8 11 4 9" xfId="8008" xr:uid="{0595066B-9AEC-432E-B453-90A952740AC3}"/>
    <cellStyle name="Normal 8 11 4_NOI Ok" xfId="8009" xr:uid="{E1E32D6E-CDA5-46B4-B090-5C0523F3E7C2}"/>
    <cellStyle name="Normal 8 11 5" xfId="8010" xr:uid="{85EBE142-96A6-4E2E-84D7-AB4B6A159676}"/>
    <cellStyle name="Normal 8 11 5 2" xfId="8011" xr:uid="{112A57F6-7E5C-4559-998F-AB2FBB3F7710}"/>
    <cellStyle name="Normal 8 11 5 2 2" xfId="8012" xr:uid="{0DB1362D-82A3-4B93-8F3D-30BA495BE026}"/>
    <cellStyle name="Normal 8 11 5 3" xfId="8013" xr:uid="{44E11F60-EE10-4D0D-87CB-EE78C107A13C}"/>
    <cellStyle name="Normal 8 11 5 3 2" xfId="8014" xr:uid="{5A4C36CF-735D-4AF0-A406-DC23B0297E9D}"/>
    <cellStyle name="Normal 8 11 5 4" xfId="8015" xr:uid="{22AA04E4-CB7E-487B-AC97-745777AD0F2B}"/>
    <cellStyle name="Normal 8 11 5 5" xfId="8016" xr:uid="{46B840DB-206F-4665-B346-9CAC5AEA0793}"/>
    <cellStyle name="Normal 8 11 5 6" xfId="8017" xr:uid="{96011F6C-6F86-444B-849F-64A22EEDD9BD}"/>
    <cellStyle name="Normal 8 11 6" xfId="8018" xr:uid="{57C9D9F1-53DE-4818-A06D-798CC062BD6B}"/>
    <cellStyle name="Normal 8 11 6 2" xfId="8019" xr:uid="{7A844966-F6D6-4F8D-B3CB-CB9872936A6B}"/>
    <cellStyle name="Normal 8 11 6 2 2" xfId="8020" xr:uid="{FA908D31-E253-40BE-AC25-00B2E4B265C8}"/>
    <cellStyle name="Normal 8 11 6 3" xfId="8021" xr:uid="{F222C643-BCF8-4E30-B85E-2A57275531A2}"/>
    <cellStyle name="Normal 8 11 6 3 2" xfId="8022" xr:uid="{345C77C3-DADE-42EA-A458-B8562F780879}"/>
    <cellStyle name="Normal 8 11 6 4" xfId="8023" xr:uid="{E72FD62F-D981-44EC-80EE-D3D02BDCA33A}"/>
    <cellStyle name="Normal 8 11 7" xfId="8024" xr:uid="{224C2D73-D70D-4B07-82D2-5DC0620E49F5}"/>
    <cellStyle name="Normal 8 11 7 2" xfId="8025" xr:uid="{B6E5A54C-1858-4231-90E4-A5A427E4C6CF}"/>
    <cellStyle name="Normal 8 11 7 2 2" xfId="8026" xr:uid="{005D86C4-7BF5-41BD-8688-9BAF46A1B5B3}"/>
    <cellStyle name="Normal 8 11 7 3" xfId="8027" xr:uid="{ADB36401-13C0-4D1B-9A2F-D268618AF512}"/>
    <cellStyle name="Normal 8 11 7 3 2" xfId="8028" xr:uid="{E9CBCDA0-9AD9-40DA-B34B-8B24FFF9EC89}"/>
    <cellStyle name="Normal 8 11 7 4" xfId="8029" xr:uid="{9A1C5F95-80AD-4440-B760-DA7F2F5A11AB}"/>
    <cellStyle name="Normal 8 11 8" xfId="8030" xr:uid="{53A366E0-38C0-40C9-9CA9-4AFE5E785DC0}"/>
    <cellStyle name="Normal 8 11 8 2" xfId="8031" xr:uid="{1B4EE268-FD4D-46A3-831B-0F3FB77F714F}"/>
    <cellStyle name="Normal 8 11 9" xfId="8032" xr:uid="{896FA97C-E20D-4032-B7D4-5D3819950C85}"/>
    <cellStyle name="Normal 8 11 9 2" xfId="8033" xr:uid="{2F415D87-95DC-4A1F-9E35-90BD7D37A1A0}"/>
    <cellStyle name="Normal 8 11_NOI Ok" xfId="8034" xr:uid="{7A225CF4-44F1-40F3-870D-113098C39317}"/>
    <cellStyle name="Normal 8 12" xfId="8035" xr:uid="{D0F472A7-3FD5-4F95-80A4-6D61E14652AD}"/>
    <cellStyle name="Normal 8 12 10" xfId="8036" xr:uid="{6BFE8D17-3B3E-46B8-AB12-94CCA7E8BC98}"/>
    <cellStyle name="Normal 8 12 10 2" xfId="8037" xr:uid="{09665D31-48EC-4ECC-9FEC-59E279916034}"/>
    <cellStyle name="Normal 8 12 11" xfId="8038" xr:uid="{B7611333-F5AE-4494-9AE5-EFCF958241D7}"/>
    <cellStyle name="Normal 8 12 12" xfId="8039" xr:uid="{E4E1A085-8A5A-4182-90A2-47AA77DABDAA}"/>
    <cellStyle name="Normal 8 12 2" xfId="8040" xr:uid="{FC0E6CE1-EB2C-4563-8944-E2F5408FBE77}"/>
    <cellStyle name="Normal 8 12 2 2" xfId="8041" xr:uid="{E68371D8-2C4D-4761-A752-E4FABBC312F9}"/>
    <cellStyle name="Normal 8 12 2 2 2" xfId="8042" xr:uid="{C932A071-B99C-4731-AA1D-F70C805E6448}"/>
    <cellStyle name="Normal 8 12 2 2 2 2" xfId="8043" xr:uid="{E78D9D4F-D242-4C05-880A-6264CDF8FB26}"/>
    <cellStyle name="Normal 8 12 2 2 3" xfId="8044" xr:uid="{E7DC38FE-ABD7-40C9-95D1-DE17EB52C626}"/>
    <cellStyle name="Normal 8 12 2 2 3 2" xfId="8045" xr:uid="{16DFECA7-214F-421B-A505-B5F6ACB7F65B}"/>
    <cellStyle name="Normal 8 12 2 2 4" xfId="8046" xr:uid="{38B5553E-8B00-48AD-9FAF-5DB3775E23B0}"/>
    <cellStyle name="Normal 8 12 2 2 5" xfId="8047" xr:uid="{991EE09F-8B66-451D-883E-41CCE7B2BC29}"/>
    <cellStyle name="Normal 8 12 2 2 6" xfId="8048" xr:uid="{E2C8A951-AD70-4973-BDCD-AC0EF5DB317E}"/>
    <cellStyle name="Normal 8 12 2 3" xfId="8049" xr:uid="{B4BCE049-68F0-4A03-A05E-B547C9D4CE75}"/>
    <cellStyle name="Normal 8 12 2 3 2" xfId="8050" xr:uid="{8E75DC2E-ABE4-4C0E-896B-B31F1429B83E}"/>
    <cellStyle name="Normal 8 12 2 3 2 2" xfId="8051" xr:uid="{2F6CFA7C-2AFA-4E91-A67B-5BD794ED1F26}"/>
    <cellStyle name="Normal 8 12 2 3 3" xfId="8052" xr:uid="{819F30CF-3090-44EB-AC02-133C4A8751F0}"/>
    <cellStyle name="Normal 8 12 2 3 3 2" xfId="8053" xr:uid="{FCEABA82-7C01-47DD-88FB-A79438B77EF0}"/>
    <cellStyle name="Normal 8 12 2 3 4" xfId="8054" xr:uid="{1F9AAE03-C84E-43FF-95CB-60179DDEEABB}"/>
    <cellStyle name="Normal 8 12 2 4" xfId="8055" xr:uid="{8BD76749-6AFC-4194-B6B2-11D9C1E54250}"/>
    <cellStyle name="Normal 8 12 2 4 2" xfId="8056" xr:uid="{BF07CA95-ED36-4C7B-B729-94E2C8C8F74A}"/>
    <cellStyle name="Normal 8 12 2 4 2 2" xfId="8057" xr:uid="{9FB8D3EF-AFDB-420B-8B3B-46A735B4B830}"/>
    <cellStyle name="Normal 8 12 2 4 3" xfId="8058" xr:uid="{88B783F5-9EEC-4AEB-AEC8-F43595BFF27A}"/>
    <cellStyle name="Normal 8 12 2 4 3 2" xfId="8059" xr:uid="{10B83C45-0B95-413F-A851-0CEDA9D665E4}"/>
    <cellStyle name="Normal 8 12 2 4 4" xfId="8060" xr:uid="{7068E115-F53F-4454-AFAF-776550C795F8}"/>
    <cellStyle name="Normal 8 12 2 5" xfId="8061" xr:uid="{84A485A7-C610-41E2-906D-B92E7B81E6EF}"/>
    <cellStyle name="Normal 8 12 2 5 2" xfId="8062" xr:uid="{5F7D76D4-7057-4476-B59D-3061F69C05B8}"/>
    <cellStyle name="Normal 8 12 2 6" xfId="8063" xr:uid="{6388E1E2-6A64-41C8-968C-6103E18A689E}"/>
    <cellStyle name="Normal 8 12 2 6 2" xfId="8064" xr:uid="{A10FC5FF-E02C-44BE-8A54-5040FDD1D69E}"/>
    <cellStyle name="Normal 8 12 2 7" xfId="8065" xr:uid="{90537A42-2BFF-45D4-B010-4AE74D055264}"/>
    <cellStyle name="Normal 8 12 2 7 2" xfId="8066" xr:uid="{DC4D6483-DF2A-4409-98C4-B50885782EE4}"/>
    <cellStyle name="Normal 8 12 2 8" xfId="8067" xr:uid="{56EFC44C-ABF5-47E9-B440-8769C7B1D47D}"/>
    <cellStyle name="Normal 8 12 2 9" xfId="8068" xr:uid="{C1E10EEF-ECC1-4AA1-9A35-5B04D87BE10A}"/>
    <cellStyle name="Normal 8 12 2_NOI Ok" xfId="8069" xr:uid="{78D2EEDC-9733-4237-876F-BED3352043CA}"/>
    <cellStyle name="Normal 8 12 3" xfId="8070" xr:uid="{EA982550-9927-4F77-BABA-94AF06089ED7}"/>
    <cellStyle name="Normal 8 12 3 2" xfId="8071" xr:uid="{443EC71A-60B6-49C8-8CCC-AC03C1383BBF}"/>
    <cellStyle name="Normal 8 12 3 2 2" xfId="8072" xr:uid="{7BD57F74-EC89-4FCB-B934-C7EBE0890E0C}"/>
    <cellStyle name="Normal 8 12 3 2 2 2" xfId="8073" xr:uid="{A3479C0C-DCC7-46FC-AC70-B9B171922573}"/>
    <cellStyle name="Normal 8 12 3 2 3" xfId="8074" xr:uid="{ADC57715-40CD-4296-85E2-0D5F57534D4F}"/>
    <cellStyle name="Normal 8 12 3 2 3 2" xfId="8075" xr:uid="{742A27C8-0000-44E8-8EAD-565FBBFD45AD}"/>
    <cellStyle name="Normal 8 12 3 2 4" xfId="8076" xr:uid="{324DA5DA-98D5-4BE1-BD06-D569E52CC785}"/>
    <cellStyle name="Normal 8 12 3 2 5" xfId="8077" xr:uid="{896A913C-608B-4C93-817F-2DF98A64313D}"/>
    <cellStyle name="Normal 8 12 3 2 6" xfId="8078" xr:uid="{996F3EE5-BAE2-4EED-B4B6-C0035B4C2420}"/>
    <cellStyle name="Normal 8 12 3 3" xfId="8079" xr:uid="{4E1BC865-FA34-4CFA-B92E-4800722F9F81}"/>
    <cellStyle name="Normal 8 12 3 3 2" xfId="8080" xr:uid="{075DE42D-2E9C-4BCE-9607-EEFEE4DD29A0}"/>
    <cellStyle name="Normal 8 12 3 3 2 2" xfId="8081" xr:uid="{F64E9D46-9A9D-4003-9E5C-8BA5098F364F}"/>
    <cellStyle name="Normal 8 12 3 3 3" xfId="8082" xr:uid="{0695E874-8308-4676-A9D0-B3CB985653E2}"/>
    <cellStyle name="Normal 8 12 3 3 3 2" xfId="8083" xr:uid="{8EDA617D-627B-4CB4-8E9B-37928EBB3B55}"/>
    <cellStyle name="Normal 8 12 3 3 4" xfId="8084" xr:uid="{9D9C68A7-64F1-4367-B9C0-FE07F196D4AC}"/>
    <cellStyle name="Normal 8 12 3 4" xfId="8085" xr:uid="{268628F7-4A69-4A69-A236-B7EB9E8BC2E2}"/>
    <cellStyle name="Normal 8 12 3 4 2" xfId="8086" xr:uid="{F461009A-EA4E-442B-81EF-A353945CB47A}"/>
    <cellStyle name="Normal 8 12 3 4 2 2" xfId="8087" xr:uid="{5448043F-BA9C-4337-A7EA-D88C938C7F81}"/>
    <cellStyle name="Normal 8 12 3 4 3" xfId="8088" xr:uid="{E332817A-49FF-48A3-8AD8-A5369EE2D928}"/>
    <cellStyle name="Normal 8 12 3 4 3 2" xfId="8089" xr:uid="{54530DEC-529F-4389-8943-784716DC029B}"/>
    <cellStyle name="Normal 8 12 3 4 4" xfId="8090" xr:uid="{5103D1E6-EB19-4405-83CB-F8625C857A85}"/>
    <cellStyle name="Normal 8 12 3 5" xfId="8091" xr:uid="{8CC09C79-AEBB-42E9-8622-9810F8A88E1E}"/>
    <cellStyle name="Normal 8 12 3 5 2" xfId="8092" xr:uid="{7701B732-4A0D-46A8-B8C9-0A07938FF031}"/>
    <cellStyle name="Normal 8 12 3 6" xfId="8093" xr:uid="{933FD9B7-B702-431C-A5C3-0CE89176267C}"/>
    <cellStyle name="Normal 8 12 3 6 2" xfId="8094" xr:uid="{60BEE164-D3F2-4732-9A01-6A5F56BE3B4A}"/>
    <cellStyle name="Normal 8 12 3 7" xfId="8095" xr:uid="{9B8E2E60-3E30-4092-B552-010FE18DE02F}"/>
    <cellStyle name="Normal 8 12 3 7 2" xfId="8096" xr:uid="{3FB35ABD-90B4-470D-9C8B-EC509735B487}"/>
    <cellStyle name="Normal 8 12 3 8" xfId="8097" xr:uid="{45260EF2-B5B5-478C-BE53-7725D1F454EA}"/>
    <cellStyle name="Normal 8 12 3 9" xfId="8098" xr:uid="{C2EFA4FA-0782-43CF-8F96-5A5655973AA4}"/>
    <cellStyle name="Normal 8 12 3_NOI Ok" xfId="8099" xr:uid="{3740AB5E-AEFF-4262-8F08-934236D82601}"/>
    <cellStyle name="Normal 8 12 4" xfId="8100" xr:uid="{8F32021D-30A3-43D1-893B-1AE643C4F30F}"/>
    <cellStyle name="Normal 8 12 4 2" xfId="8101" xr:uid="{78161E64-8625-45C3-91AE-0C178227D710}"/>
    <cellStyle name="Normal 8 12 4 2 2" xfId="8102" xr:uid="{76F2359F-B520-42FA-ADB9-75A3DF0210E2}"/>
    <cellStyle name="Normal 8 12 4 2 2 2" xfId="8103" xr:uid="{5B3F82EB-2DE3-4EA4-AEEE-BE4E6D4D7E96}"/>
    <cellStyle name="Normal 8 12 4 2 3" xfId="8104" xr:uid="{FC4A7988-2F28-4688-9E99-F3DACF69467C}"/>
    <cellStyle name="Normal 8 12 4 2 3 2" xfId="8105" xr:uid="{F8B87F0B-F86D-4C47-9712-C6ECD38F8AA3}"/>
    <cellStyle name="Normal 8 12 4 2 4" xfId="8106" xr:uid="{CC09EE75-7692-4134-B968-DC51B4B406E2}"/>
    <cellStyle name="Normal 8 12 4 2 5" xfId="8107" xr:uid="{2B333E7E-02BE-4CB0-ADFC-C4CA9403F899}"/>
    <cellStyle name="Normal 8 12 4 2 6" xfId="8108" xr:uid="{8207AB0F-436E-46A0-AF8B-8A3CE0D7D465}"/>
    <cellStyle name="Normal 8 12 4 3" xfId="8109" xr:uid="{D78077D6-05AC-4B55-94A2-8FC507B622D9}"/>
    <cellStyle name="Normal 8 12 4 3 2" xfId="8110" xr:uid="{168E0142-004D-4D63-B9C3-F83369B492AB}"/>
    <cellStyle name="Normal 8 12 4 3 2 2" xfId="8111" xr:uid="{B8C660BC-47F1-4458-B818-6DD9F7AA8B19}"/>
    <cellStyle name="Normal 8 12 4 3 3" xfId="8112" xr:uid="{D0F5D48B-D7F8-42B3-8ECF-A3C4C4F5DE64}"/>
    <cellStyle name="Normal 8 12 4 3 3 2" xfId="8113" xr:uid="{078199FB-BC26-4FF2-BB11-88CE50224A13}"/>
    <cellStyle name="Normal 8 12 4 3 4" xfId="8114" xr:uid="{AD701A64-73AD-4746-A9BF-719D9E8C4556}"/>
    <cellStyle name="Normal 8 12 4 4" xfId="8115" xr:uid="{6A2FC1B8-6B6E-4BA2-ADA8-84BDADA6F91F}"/>
    <cellStyle name="Normal 8 12 4 4 2" xfId="8116" xr:uid="{EC005008-7664-4476-8F13-C570327AFA53}"/>
    <cellStyle name="Normal 8 12 4 4 2 2" xfId="8117" xr:uid="{6BCDC179-E8C2-4395-AE30-7285E48FC552}"/>
    <cellStyle name="Normal 8 12 4 4 3" xfId="8118" xr:uid="{C85E0BA5-DD73-4B0F-BEF7-4922AFFB048D}"/>
    <cellStyle name="Normal 8 12 4 4 3 2" xfId="8119" xr:uid="{4E6EA473-3E59-422B-80C0-80935560AEA0}"/>
    <cellStyle name="Normal 8 12 4 4 4" xfId="8120" xr:uid="{51B52D8E-AD31-4844-9449-FDCB8B7B1736}"/>
    <cellStyle name="Normal 8 12 4 5" xfId="8121" xr:uid="{DA2B7056-92C0-49FF-BD95-887D2AB0CB13}"/>
    <cellStyle name="Normal 8 12 4 5 2" xfId="8122" xr:uid="{F1977735-4B6D-4EB6-81EB-48CBAAF337FE}"/>
    <cellStyle name="Normal 8 12 4 6" xfId="8123" xr:uid="{61342C94-EB54-4F59-850F-AEA3089684EE}"/>
    <cellStyle name="Normal 8 12 4 6 2" xfId="8124" xr:uid="{FD4AC900-E48A-4A47-8AF4-B5A4576E7288}"/>
    <cellStyle name="Normal 8 12 4 7" xfId="8125" xr:uid="{096E4755-F8DF-406E-BC41-E0CC0090E04D}"/>
    <cellStyle name="Normal 8 12 4 7 2" xfId="8126" xr:uid="{C47B253F-D927-4D48-9A4F-C13E1BBBD042}"/>
    <cellStyle name="Normal 8 12 4 8" xfId="8127" xr:uid="{08337426-A6EE-4129-A0C4-BF34B31FFECE}"/>
    <cellStyle name="Normal 8 12 4 9" xfId="8128" xr:uid="{E730A789-6C27-47ED-81D7-DE773221B530}"/>
    <cellStyle name="Normal 8 12 4_NOI Ok" xfId="8129" xr:uid="{4A6E4A7C-B1CF-484B-B128-143EB2E15CF6}"/>
    <cellStyle name="Normal 8 12 5" xfId="8130" xr:uid="{07703AAE-5F73-457D-BBF7-9A7D335F6BB9}"/>
    <cellStyle name="Normal 8 12 5 2" xfId="8131" xr:uid="{D1753779-6065-4B96-9A1C-2E8827D04D14}"/>
    <cellStyle name="Normal 8 12 5 2 2" xfId="8132" xr:uid="{9FF7D6A9-E940-4C45-AC9D-240646176AA4}"/>
    <cellStyle name="Normal 8 12 5 3" xfId="8133" xr:uid="{0CCDB0F4-0F3C-4BEF-9585-CF6F4F2BD62D}"/>
    <cellStyle name="Normal 8 12 5 3 2" xfId="8134" xr:uid="{A4716456-987D-473C-B063-E7407048CE75}"/>
    <cellStyle name="Normal 8 12 5 4" xfId="8135" xr:uid="{5E256F82-C40C-4DEA-B62E-7DC81B01ED28}"/>
    <cellStyle name="Normal 8 12 5 5" xfId="8136" xr:uid="{4AB96758-79AC-4CC9-9C23-26C7BBBC0BE8}"/>
    <cellStyle name="Normal 8 12 5 6" xfId="8137" xr:uid="{637D6EE0-E191-4B41-A952-F0907E834CEE}"/>
    <cellStyle name="Normal 8 12 6" xfId="8138" xr:uid="{03D6E104-901B-4EC1-9A8B-19DD46BCE257}"/>
    <cellStyle name="Normal 8 12 6 2" xfId="8139" xr:uid="{D1252550-53E9-4E46-BCB9-B13627E67590}"/>
    <cellStyle name="Normal 8 12 6 2 2" xfId="8140" xr:uid="{C8651F28-1F04-4197-8BDD-F1E18614595A}"/>
    <cellStyle name="Normal 8 12 6 3" xfId="8141" xr:uid="{9F7B4CC2-54AD-410F-9593-C8582835C977}"/>
    <cellStyle name="Normal 8 12 6 3 2" xfId="8142" xr:uid="{247214EE-065C-4C8C-BC1A-70A38C76474F}"/>
    <cellStyle name="Normal 8 12 6 4" xfId="8143" xr:uid="{7EE8FAF9-2E2E-4C9E-A6D4-2B1D83BCA814}"/>
    <cellStyle name="Normal 8 12 7" xfId="8144" xr:uid="{D2660AAF-5A55-499B-BC73-47BAF0B93B4A}"/>
    <cellStyle name="Normal 8 12 7 2" xfId="8145" xr:uid="{5B43A44D-C0B7-41DF-9AF4-9904FB72B810}"/>
    <cellStyle name="Normal 8 12 7 2 2" xfId="8146" xr:uid="{6E8FDB62-A88A-4084-A0C6-43BAE1BC6B29}"/>
    <cellStyle name="Normal 8 12 7 3" xfId="8147" xr:uid="{DEA05CC0-F95D-4DF3-B36F-E194F4A3DA36}"/>
    <cellStyle name="Normal 8 12 7 3 2" xfId="8148" xr:uid="{0B26B424-DCAF-415A-A097-D760CB3C53DF}"/>
    <cellStyle name="Normal 8 12 7 4" xfId="8149" xr:uid="{E8B00B5B-F081-444A-A4BF-08503299ED13}"/>
    <cellStyle name="Normal 8 12 8" xfId="8150" xr:uid="{FBCC109B-4DB2-4600-B560-DEC56F7732C6}"/>
    <cellStyle name="Normal 8 12 8 2" xfId="8151" xr:uid="{E5D242E8-9D44-44DF-97F0-16060393DF6C}"/>
    <cellStyle name="Normal 8 12 9" xfId="8152" xr:uid="{A2D656E2-6EE8-4E23-9D00-D59301938864}"/>
    <cellStyle name="Normal 8 12 9 2" xfId="8153" xr:uid="{0F75D236-D938-40C1-83C8-326E4AE836DA}"/>
    <cellStyle name="Normal 8 12_NOI Ok" xfId="8154" xr:uid="{E2470F84-4009-4058-9018-2CF5DE8DBFF1}"/>
    <cellStyle name="Normal 8 13" xfId="8155" xr:uid="{CF76015D-E330-443E-B4F0-29858944D58D}"/>
    <cellStyle name="Normal 8 13 2" xfId="8156" xr:uid="{C408F59B-FB99-46F4-9E14-8BBD54860EC3}"/>
    <cellStyle name="Normal 8 13 2 2" xfId="8157" xr:uid="{8FE1FA8F-9ECA-4901-A751-A512C2F47EF2}"/>
    <cellStyle name="Normal 8 13 2 2 2" xfId="8158" xr:uid="{A7FE62A6-D7CD-411A-B7B0-644AD7788239}"/>
    <cellStyle name="Normal 8 13 2 3" xfId="8159" xr:uid="{6C67136C-E5F0-4E60-9B42-ABD9B40D513F}"/>
    <cellStyle name="Normal 8 13 2 3 2" xfId="8160" xr:uid="{293EDBC2-3A28-412D-AC7F-811F0EEEEEBD}"/>
    <cellStyle name="Normal 8 13 2 4" xfId="8161" xr:uid="{215114CD-CB78-44F3-A6E8-BEA9FB731EC5}"/>
    <cellStyle name="Normal 8 13 2 5" xfId="8162" xr:uid="{5818B888-7354-4EEE-ABFC-9D085274BC4C}"/>
    <cellStyle name="Normal 8 13 2 6" xfId="8163" xr:uid="{3C04605E-3394-4071-95DA-244E51B9DDC9}"/>
    <cellStyle name="Normal 8 13 3" xfId="8164" xr:uid="{7E2D0A6D-2FC4-457E-B3F0-C8EB691D61B5}"/>
    <cellStyle name="Normal 8 13 3 2" xfId="8165" xr:uid="{FF9E7DA3-8150-4AA6-B267-57A89FC078A6}"/>
    <cellStyle name="Normal 8 13 3 2 2" xfId="8166" xr:uid="{B6D87260-B56A-4BAA-A022-6FB64E12CCBB}"/>
    <cellStyle name="Normal 8 13 3 3" xfId="8167" xr:uid="{BEFF5570-9BAF-48A9-86F2-A1230D0D6B6C}"/>
    <cellStyle name="Normal 8 13 3 3 2" xfId="8168" xr:uid="{81FA0819-E936-4F0C-8855-B16F78C19D84}"/>
    <cellStyle name="Normal 8 13 3 4" xfId="8169" xr:uid="{71A7ED6F-A245-467E-9005-F79FA7390428}"/>
    <cellStyle name="Normal 8 13 4" xfId="8170" xr:uid="{F00D0E47-4277-4A87-A60D-445A11298E0F}"/>
    <cellStyle name="Normal 8 13 4 2" xfId="8171" xr:uid="{7C2411C6-DFC1-47CD-B9C9-AAEBDDB6A8D7}"/>
    <cellStyle name="Normal 8 13 4 2 2" xfId="8172" xr:uid="{A6EC82BA-AC97-4A3D-8AC4-B0FD6F7798F3}"/>
    <cellStyle name="Normal 8 13 4 3" xfId="8173" xr:uid="{839A2969-9452-49FE-AE47-B4A8AD861B4B}"/>
    <cellStyle name="Normal 8 13 4 3 2" xfId="8174" xr:uid="{B9F1ACE4-A8C8-4B5B-B3F6-0CF74696020A}"/>
    <cellStyle name="Normal 8 13 4 4" xfId="8175" xr:uid="{106D2BB9-CBA9-480F-8C7F-42EF514E1A32}"/>
    <cellStyle name="Normal 8 13 5" xfId="8176" xr:uid="{67E255FB-816A-4460-B4A8-1FE106E67050}"/>
    <cellStyle name="Normal 8 13 5 2" xfId="8177" xr:uid="{0794DD67-8631-4348-B3C9-F2FF1AF49218}"/>
    <cellStyle name="Normal 8 13 6" xfId="8178" xr:uid="{3975E888-5172-4B42-9FBC-12A541EA5C84}"/>
    <cellStyle name="Normal 8 13 6 2" xfId="8179" xr:uid="{23D80002-C0B6-4E5A-907A-626D2623159D}"/>
    <cellStyle name="Normal 8 13 7" xfId="8180" xr:uid="{573E9CB4-38E9-4DAE-A58C-DE798842745C}"/>
    <cellStyle name="Normal 8 13 7 2" xfId="8181" xr:uid="{50A05FAF-6D72-4D1B-A317-9DCACDF7AC16}"/>
    <cellStyle name="Normal 8 13 8" xfId="8182" xr:uid="{DC575771-566D-4BB7-B096-03FA7B434279}"/>
    <cellStyle name="Normal 8 13 9" xfId="8183" xr:uid="{87BD6244-79F8-4BF3-8A65-8BAF95CD618C}"/>
    <cellStyle name="Normal 8 13_NOI Ok" xfId="8184" xr:uid="{6C620FF3-DC3A-49D1-985E-36CF439D15DD}"/>
    <cellStyle name="Normal 8 14" xfId="8185" xr:uid="{719278DF-C3AD-4E01-B0C2-DFC025E26F58}"/>
    <cellStyle name="Normal 8 14 2" xfId="8186" xr:uid="{BA157B70-54DB-46EE-8D23-F73876E8F242}"/>
    <cellStyle name="Normal 8 14 2 2" xfId="8187" xr:uid="{266CBD04-2B92-436B-8E2B-31DB7BF80F63}"/>
    <cellStyle name="Normal 8 14 2 2 2" xfId="8188" xr:uid="{2864BDB4-12C4-4001-AAF0-B4C4B210F4B9}"/>
    <cellStyle name="Normal 8 14 2 3" xfId="8189" xr:uid="{65201AFB-3640-4159-91DB-FB31A989A603}"/>
    <cellStyle name="Normal 8 14 2 3 2" xfId="8190" xr:uid="{796E6F57-0BFD-4DAA-873E-0A2820770AC9}"/>
    <cellStyle name="Normal 8 14 2 4" xfId="8191" xr:uid="{78FC04BC-F7A4-4201-A8A5-86EFEFDE6FEE}"/>
    <cellStyle name="Normal 8 14 2 5" xfId="8192" xr:uid="{02FF5FDE-F24A-45F1-AB58-41ECA5E286DF}"/>
    <cellStyle name="Normal 8 14 2 6" xfId="8193" xr:uid="{25D4577B-609C-4356-814F-EDB8D21DEF9C}"/>
    <cellStyle name="Normal 8 14 3" xfId="8194" xr:uid="{D2CF07C2-D10B-4CF7-9E53-2A37CE14D1FE}"/>
    <cellStyle name="Normal 8 14 3 2" xfId="8195" xr:uid="{77492C6E-F347-420A-A141-3AF5B93AE28B}"/>
    <cellStyle name="Normal 8 14 3 2 2" xfId="8196" xr:uid="{002FE034-CB6E-4E3D-92B4-137CE65E27FB}"/>
    <cellStyle name="Normal 8 14 3 3" xfId="8197" xr:uid="{F11FDA16-DB85-434A-9235-FA553B9BFE0E}"/>
    <cellStyle name="Normal 8 14 3 3 2" xfId="8198" xr:uid="{E3EA4FC0-B387-48AD-9D5E-105F8B536B73}"/>
    <cellStyle name="Normal 8 14 3 4" xfId="8199" xr:uid="{10C581AA-8012-4793-B610-03D8650D4BCC}"/>
    <cellStyle name="Normal 8 14 4" xfId="8200" xr:uid="{056765AA-B93A-4797-BA04-CB34EFB759E7}"/>
    <cellStyle name="Normal 8 14 4 2" xfId="8201" xr:uid="{D4A4DE97-13F1-4A3E-8CAB-1E30E747DB4F}"/>
    <cellStyle name="Normal 8 14 4 2 2" xfId="8202" xr:uid="{97395AE2-7313-4466-92FD-4ED536C845C4}"/>
    <cellStyle name="Normal 8 14 4 3" xfId="8203" xr:uid="{3558D83C-0599-4B15-A648-AB0341111985}"/>
    <cellStyle name="Normal 8 14 4 3 2" xfId="8204" xr:uid="{555595EF-EDB5-43F0-8106-E3A5A255A77E}"/>
    <cellStyle name="Normal 8 14 4 4" xfId="8205" xr:uid="{B42CC7E5-697E-4C95-B042-F84B00124437}"/>
    <cellStyle name="Normal 8 14 5" xfId="8206" xr:uid="{96FA4C09-9A80-4BB5-BCD0-E8343D81E600}"/>
    <cellStyle name="Normal 8 14 5 2" xfId="8207" xr:uid="{77D14969-03D3-4B81-8B3A-A331AF64811B}"/>
    <cellStyle name="Normal 8 14 6" xfId="8208" xr:uid="{0684DCF1-E508-47E5-90C0-AEE9DDB33041}"/>
    <cellStyle name="Normal 8 14 6 2" xfId="8209" xr:uid="{99197C8F-CF07-4E13-A50D-0307E1A6DA51}"/>
    <cellStyle name="Normal 8 14 7" xfId="8210" xr:uid="{2BF6916A-563C-4187-9D97-0BAD03BB9AF6}"/>
    <cellStyle name="Normal 8 14 7 2" xfId="8211" xr:uid="{6C51E064-BFE1-4D96-B455-E98B3F303E27}"/>
    <cellStyle name="Normal 8 14 8" xfId="8212" xr:uid="{B6185F41-6736-4659-8E16-6EE82F79063D}"/>
    <cellStyle name="Normal 8 14 9" xfId="8213" xr:uid="{446272A8-0FC6-426B-ACA9-F54C4658E786}"/>
    <cellStyle name="Normal 8 14_NOI Ok" xfId="8214" xr:uid="{4E8A149B-3E9E-427C-B503-2CBA764762D9}"/>
    <cellStyle name="Normal 8 15" xfId="8215" xr:uid="{49EC30F0-D28C-4FBB-AECF-1856D1B5B81F}"/>
    <cellStyle name="Normal 8 15 2" xfId="8216" xr:uid="{A5FBF08E-238F-4A90-9DCC-07C283F358D6}"/>
    <cellStyle name="Normal 8 15 2 2" xfId="8217" xr:uid="{EFFDC5EA-D1A3-4223-BA33-382DFB1CE089}"/>
    <cellStyle name="Normal 8 15 2 2 2" xfId="8218" xr:uid="{712C3E28-BA24-4D27-A555-BC8E948A8BD1}"/>
    <cellStyle name="Normal 8 15 2 3" xfId="8219" xr:uid="{7565511C-DA98-43A7-9BED-F1AC7F888708}"/>
    <cellStyle name="Normal 8 15 2 3 2" xfId="8220" xr:uid="{79FC7515-80B3-406A-A80A-A821F51B8F50}"/>
    <cellStyle name="Normal 8 15 2 4" xfId="8221" xr:uid="{45E2446C-E522-42DB-8A1A-6BA5A556D21D}"/>
    <cellStyle name="Normal 8 15 2 5" xfId="8222" xr:uid="{2495FD91-E639-4139-BA69-F85110CA4CEC}"/>
    <cellStyle name="Normal 8 15 2 6" xfId="8223" xr:uid="{EEB352A2-9128-49F7-80C7-16CAF2654B1F}"/>
    <cellStyle name="Normal 8 15 3" xfId="8224" xr:uid="{31508F6C-23F9-4EB1-B5A6-DBF9FB8545BC}"/>
    <cellStyle name="Normal 8 15 3 2" xfId="8225" xr:uid="{482D8B7E-46A9-432B-8D46-34663168A9F8}"/>
    <cellStyle name="Normal 8 15 3 2 2" xfId="8226" xr:uid="{7C4B66C6-C887-4827-8126-67F3CB42C712}"/>
    <cellStyle name="Normal 8 15 3 3" xfId="8227" xr:uid="{027F4034-CAAB-466F-98DD-26806B928D20}"/>
    <cellStyle name="Normal 8 15 3 3 2" xfId="8228" xr:uid="{D2A21C7D-2D90-43CA-9A39-E0494AD35406}"/>
    <cellStyle name="Normal 8 15 3 4" xfId="8229" xr:uid="{8D9543BC-7B7E-48EA-A21D-DBB6B4DDAC92}"/>
    <cellStyle name="Normal 8 15 4" xfId="8230" xr:uid="{8D6F14B1-9200-4885-9A3B-81AEA9686A14}"/>
    <cellStyle name="Normal 8 15 4 2" xfId="8231" xr:uid="{EE802F48-6943-4CE3-A5E9-B0754C30E727}"/>
    <cellStyle name="Normal 8 15 4 2 2" xfId="8232" xr:uid="{48392F34-AAFB-4207-8A80-F2E4F998B441}"/>
    <cellStyle name="Normal 8 15 4 3" xfId="8233" xr:uid="{D4DF461D-5F7B-4D42-8C27-BD8F72491F48}"/>
    <cellStyle name="Normal 8 15 4 3 2" xfId="8234" xr:uid="{3F3C5274-C54C-473E-ADDD-C258F19C6C08}"/>
    <cellStyle name="Normal 8 15 4 4" xfId="8235" xr:uid="{1FC4C0D0-EDF0-4387-8728-0A1AA11D008B}"/>
    <cellStyle name="Normal 8 15 5" xfId="8236" xr:uid="{BB215450-80CB-4B98-9CA7-710BC409670E}"/>
    <cellStyle name="Normal 8 15 5 2" xfId="8237" xr:uid="{6B623B85-48F4-4C4C-A19E-D3EED7B95807}"/>
    <cellStyle name="Normal 8 15 6" xfId="8238" xr:uid="{391D20FC-B2E5-4ACA-A6B9-06DB3A8A13F3}"/>
    <cellStyle name="Normal 8 15 6 2" xfId="8239" xr:uid="{7C6024A5-C88D-4D00-AC6B-D3CCC934A110}"/>
    <cellStyle name="Normal 8 15 7" xfId="8240" xr:uid="{675DE26C-13A3-4E38-A666-64AC687C83FF}"/>
    <cellStyle name="Normal 8 15 7 2" xfId="8241" xr:uid="{CE11A5D2-6A6E-4611-BDF3-05EE697A1D98}"/>
    <cellStyle name="Normal 8 15 8" xfId="8242" xr:uid="{1DDF272D-77AD-4874-B04A-95B4E6866AE9}"/>
    <cellStyle name="Normal 8 15 9" xfId="8243" xr:uid="{7405A2CA-AB7B-499A-9FE4-6D11105B6633}"/>
    <cellStyle name="Normal 8 15_NOI Ok" xfId="8244" xr:uid="{251BD54A-5044-4CF3-99D6-B94637F16E6B}"/>
    <cellStyle name="Normal 8 16" xfId="8245" xr:uid="{5A2A7BC9-EAFC-4B67-9BD7-404968D3F650}"/>
    <cellStyle name="Normal 8 16 10" xfId="8246" xr:uid="{9EDD894D-1FE1-45F2-BEFC-A387103D2903}"/>
    <cellStyle name="Normal 8 16 11" xfId="8247" xr:uid="{F494A7DE-EC64-434E-AE4A-1644114E74CF}"/>
    <cellStyle name="Normal 8 16 2" xfId="8248" xr:uid="{B091AD5E-D0C8-4AAB-A97E-C965DA0FD0AE}"/>
    <cellStyle name="Normal 8 16 2 2" xfId="8249" xr:uid="{C05CBCC3-496C-4E45-8708-B27ED88AFAD3}"/>
    <cellStyle name="Normal 8 16 2 2 2" xfId="8250" xr:uid="{888BB207-B622-4377-BDFD-16C9B5B1E238}"/>
    <cellStyle name="Normal 8 16 2 2 2 2" xfId="8251" xr:uid="{AB303F37-D3E7-404C-8EB9-74EAF8B57AEE}"/>
    <cellStyle name="Normal 8 16 2 2 3" xfId="8252" xr:uid="{383AC1F9-700F-43C1-A492-4AD1EAD1D03F}"/>
    <cellStyle name="Normal 8 16 2 2 3 2" xfId="8253" xr:uid="{DED0C379-1648-491A-8B98-BD58B756DE62}"/>
    <cellStyle name="Normal 8 16 2 2 4" xfId="8254" xr:uid="{A9D412D8-3BF2-439D-9186-3B21DF510895}"/>
    <cellStyle name="Normal 8 16 2 2 4 2" xfId="8255" xr:uid="{81E6308A-B28B-42A7-87F7-BD20CA4DE782}"/>
    <cellStyle name="Normal 8 16 2 2 4 2 2" xfId="8256" xr:uid="{886C566A-F34D-4322-8A7A-4BAE5FEC9ED4}"/>
    <cellStyle name="Normal 8 16 2 2 4 3" xfId="8257" xr:uid="{DD7C4EF0-F2E1-476D-9E97-E4166CCFD4BC}"/>
    <cellStyle name="Normal 8 16 2 2 5" xfId="8258" xr:uid="{5C57FB05-4F05-44EA-99B8-F378C456D76F}"/>
    <cellStyle name="Normal 8 16 2 3" xfId="8259" xr:uid="{3A134432-4428-44CE-B24A-73D57E04AF0C}"/>
    <cellStyle name="Normal 8 16 2 3 2" xfId="8260" xr:uid="{AC17717E-AA95-4B98-8FA8-AF713586863D}"/>
    <cellStyle name="Normal 8 16 2 3 2 2" xfId="8261" xr:uid="{0443C6A0-E181-4055-8936-3B54CC5958DF}"/>
    <cellStyle name="Normal 8 16 2 3 3" xfId="8262" xr:uid="{53D72FDF-71D8-4BCE-8A93-055F4E789627}"/>
    <cellStyle name="Normal 8 16 2 3 3 2" xfId="8263" xr:uid="{B976ED96-2638-46C1-B770-30B354E7DAD2}"/>
    <cellStyle name="Normal 8 16 2 3 4" xfId="8264" xr:uid="{66B27DAC-75C5-4B52-A530-7FF2C5707885}"/>
    <cellStyle name="Normal 8 16 2 4" xfId="8265" xr:uid="{8AC15894-336E-4CCB-8185-4BF4FFCF877E}"/>
    <cellStyle name="Normal 8 16 2 4 2" xfId="8266" xr:uid="{9BA92CEA-E0C6-4398-9903-E6E2A47E522E}"/>
    <cellStyle name="Normal 8 16 2 4 2 2" xfId="8267" xr:uid="{7DC23FFD-019B-46C6-B854-C64FEE88A61D}"/>
    <cellStyle name="Normal 8 16 2 4 3" xfId="8268" xr:uid="{702BB00F-0267-497F-870C-73F7AFE7C7CE}"/>
    <cellStyle name="Normal 8 16 2 4 3 2" xfId="8269" xr:uid="{9D9B1CDA-6401-4BD0-9A8B-2C65379C0FD4}"/>
    <cellStyle name="Normal 8 16 2 4 4" xfId="8270" xr:uid="{0908A5D8-047D-4B8C-9B60-BB9F9B0BF5FC}"/>
    <cellStyle name="Normal 8 16 2 5" xfId="8271" xr:uid="{CFDC6524-2C2E-45C0-94D3-2A051DED1B42}"/>
    <cellStyle name="Normal 8 16 2 5 2" xfId="8272" xr:uid="{4CA9EEA8-D605-4C59-900B-A792A6AA6EA1}"/>
    <cellStyle name="Normal 8 16 2 6" xfId="8273" xr:uid="{ECFAB8AC-6843-405D-A1E3-C7315EA77C1F}"/>
    <cellStyle name="Normal 8 16 2 6 2" xfId="8274" xr:uid="{FC30C10E-5532-4AD7-9D39-55DB8EC75867}"/>
    <cellStyle name="Normal 8 16 2 7" xfId="8275" xr:uid="{2B844B88-B528-4F44-8E9D-342A73F7B99A}"/>
    <cellStyle name="Normal 8 16 2_NOI Ok" xfId="8276" xr:uid="{A1ADF079-A156-4139-ADFA-6A0D22EB4053}"/>
    <cellStyle name="Normal 8 16 3" xfId="8277" xr:uid="{C1B4CB32-0B0A-4782-8FFA-0F6DE8907920}"/>
    <cellStyle name="Normal 8 16 3 2" xfId="8278" xr:uid="{2C54F611-E47F-4D53-94C0-F27E5926971B}"/>
    <cellStyle name="Normal 8 16 3 2 2" xfId="8279" xr:uid="{747137B6-8B7F-494B-98FE-44BF00F80A27}"/>
    <cellStyle name="Normal 8 16 3 3" xfId="8280" xr:uid="{D8BE9705-1D9F-4F12-8C78-580636529141}"/>
    <cellStyle name="Normal 8 16 3 3 2" xfId="8281" xr:uid="{9C159A85-2C4D-4015-8D06-9D3F26EFB667}"/>
    <cellStyle name="Normal 8 16 3 4" xfId="8282" xr:uid="{2B72C5BE-86A5-4BD7-8ADB-D5BB1B7A15FB}"/>
    <cellStyle name="Normal 8 16 4" xfId="8283" xr:uid="{018BB319-9309-4AB8-91F0-A9D002183AFA}"/>
    <cellStyle name="Normal 8 16 4 2" xfId="8284" xr:uid="{4F3A3FEA-9EC3-470E-97E5-2524AC1EFEF7}"/>
    <cellStyle name="Normal 8 16 4 2 2" xfId="8285" xr:uid="{831569C2-547D-4187-971E-6344E54B8567}"/>
    <cellStyle name="Normal 8 16 4 3" xfId="8286" xr:uid="{BE5D397C-6DE0-41C4-98FC-57B4E9539DC0}"/>
    <cellStyle name="Normal 8 16 4 3 2" xfId="8287" xr:uid="{E9295C12-2348-41E0-BD85-D050BE54A6F6}"/>
    <cellStyle name="Normal 8 16 4 4" xfId="8288" xr:uid="{6168FC59-858D-4064-AE9B-45E17D95AED0}"/>
    <cellStyle name="Normal 8 16 5" xfId="8289" xr:uid="{A052D0E3-DD94-4C55-8A03-0A5250C84CEC}"/>
    <cellStyle name="Normal 8 16 5 2" xfId="8290" xr:uid="{CBF5145A-C5B1-4643-9C43-18F1C9052AE8}"/>
    <cellStyle name="Normal 8 16 5 2 2" xfId="8291" xr:uid="{C111843F-E981-421F-A564-7882886C2012}"/>
    <cellStyle name="Normal 8 16 5 3" xfId="8292" xr:uid="{E12FE36B-01E2-4EE1-AC78-7A73B6B1800D}"/>
    <cellStyle name="Normal 8 16 5 3 2" xfId="8293" xr:uid="{176281D2-3D35-4C7F-9709-74FBC5034EB6}"/>
    <cellStyle name="Normal 8 16 5 4" xfId="8294" xr:uid="{6A23F0DB-F757-41EE-BB83-6F6E13D1C685}"/>
    <cellStyle name="Normal 8 16 6" xfId="8295" xr:uid="{C0AF1C71-0455-4855-87D1-609AB42B3050}"/>
    <cellStyle name="Normal 8 16 6 2" xfId="8296" xr:uid="{751993E2-B21A-4F86-9F24-FACA89EAD212}"/>
    <cellStyle name="Normal 8 16 7" xfId="8297" xr:uid="{1730BC29-61EB-49FA-8E64-752896092C93}"/>
    <cellStyle name="Normal 8 16 7 2" xfId="8298" xr:uid="{25F7B918-460A-4BD3-A53A-5C9260F0463B}"/>
    <cellStyle name="Normal 8 16 8" xfId="8299" xr:uid="{076C37FF-6E57-44A0-ACCD-EE5F98DCFCB9}"/>
    <cellStyle name="Normal 8 16 9" xfId="8300" xr:uid="{FC2A6FE7-29DB-4518-A87F-CE169B937E74}"/>
    <cellStyle name="Normal 8 16_NOI Ok" xfId="8301" xr:uid="{DA03FC94-B536-49DF-848D-1735424109C5}"/>
    <cellStyle name="Normal 8 17" xfId="8302" xr:uid="{78F48EBA-6807-4531-BF4E-2617DC8FF683}"/>
    <cellStyle name="Normal 8 17 2" xfId="8303" xr:uid="{CD6BB455-9B8A-4B59-BBA6-1CFE07E4419A}"/>
    <cellStyle name="Normal 8 17 2 2" xfId="8304" xr:uid="{A10D230C-2CEF-4AE5-8ED8-A2F4D48FDED4}"/>
    <cellStyle name="Normal 8 17 3" xfId="8305" xr:uid="{C5F43A4F-BE85-48B2-9F67-5B5F7D1335C4}"/>
    <cellStyle name="Normal 8 17 3 2" xfId="8306" xr:uid="{9AE880FD-3644-4A59-B885-B7EA526158FA}"/>
    <cellStyle name="Normal 8 17 4" xfId="8307" xr:uid="{374B5372-E13C-4898-BD43-F68DDBDD721A}"/>
    <cellStyle name="Normal 8 18" xfId="8308" xr:uid="{027EFD13-7552-4EB9-80D0-F6B9101602E7}"/>
    <cellStyle name="Normal 8 18 2" xfId="8309" xr:uid="{3A6F660C-6641-40FD-825E-B956799E4548}"/>
    <cellStyle name="Normal 8 18 2 2" xfId="8310" xr:uid="{B63772F0-11F5-457D-9C21-16E451903638}"/>
    <cellStyle name="Normal 8 18 3" xfId="8311" xr:uid="{5777432C-06DD-4671-B913-D88C0CDFAA94}"/>
    <cellStyle name="Normal 8 18 3 2" xfId="8312" xr:uid="{7B668C14-AEA2-436F-9656-D5DE588C97BF}"/>
    <cellStyle name="Normal 8 18 4" xfId="8313" xr:uid="{8D454CCA-BE87-47D4-BDC9-170EDE74F311}"/>
    <cellStyle name="Normal 8 19" xfId="8314" xr:uid="{8447743A-21C9-470D-8FFA-AB6299BB57CE}"/>
    <cellStyle name="Normal 8 19 2" xfId="8315" xr:uid="{9226E54D-8F6C-479C-901D-E47E59D83402}"/>
    <cellStyle name="Normal 8 19 2 2" xfId="8316" xr:uid="{BEE03CAB-6AFD-4917-A5E1-24D6F888161E}"/>
    <cellStyle name="Normal 8 19 3" xfId="8317" xr:uid="{74DE3222-8C7F-4F89-8C62-3C56C8078454}"/>
    <cellStyle name="Normal 8 19 3 2" xfId="8318" xr:uid="{4BC5D6DE-348C-450C-93A5-443A2DCC89D7}"/>
    <cellStyle name="Normal 8 19 4" xfId="8319" xr:uid="{A5F9659C-37BD-4426-B36C-1E4681644BE6}"/>
    <cellStyle name="Normal 8 2" xfId="167" xr:uid="{04BDB9AE-E1C7-45F6-8D21-87CED614E53D}"/>
    <cellStyle name="Normal 8 2 10" xfId="8321" xr:uid="{F3A7FBD3-E58D-4CAE-8C01-8EF69F00643C}"/>
    <cellStyle name="Normal 8 2 10 2" xfId="8322" xr:uid="{7A668403-4F48-4608-96DF-8D86E5D48639}"/>
    <cellStyle name="Normal 8 2 11" xfId="8323" xr:uid="{27D5D928-B821-49E4-8DFF-FA83AF44190A}"/>
    <cellStyle name="Normal 8 2 12" xfId="8324" xr:uid="{66F1F015-D4EE-4C95-9786-597770DC68D4}"/>
    <cellStyle name="Normal 8 2 13" xfId="8320" xr:uid="{319E69D6-7410-4B43-A532-1F9DFDE8D03F}"/>
    <cellStyle name="Normal 8 2 14" xfId="17303" xr:uid="{33D6D857-F0C5-4D13-A20C-33204E5F7075}"/>
    <cellStyle name="Normal 8 2 15" xfId="17577" xr:uid="{006EBCFC-2D34-4A49-8DD4-F71FB646A354}"/>
    <cellStyle name="Normal 8 2 2" xfId="8325" xr:uid="{8C139E9B-C5A9-4561-818A-1FFDBBE3CFF3}"/>
    <cellStyle name="Normal 8 2 2 2" xfId="8326" xr:uid="{283C6CA8-FC7B-433E-A2AE-592537068DEC}"/>
    <cellStyle name="Normal 8 2 2 2 2" xfId="8327" xr:uid="{4D485E7F-9A6B-4CBC-AC85-B75F0DBF620C}"/>
    <cellStyle name="Normal 8 2 2 2 2 2" xfId="8328" xr:uid="{39F99578-F19D-4FC6-A13F-1740B4254B50}"/>
    <cellStyle name="Normal 8 2 2 2 3" xfId="8329" xr:uid="{CCB09F65-8A1B-470F-89F3-3D9A9CAF50BE}"/>
    <cellStyle name="Normal 8 2 2 2 3 2" xfId="8330" xr:uid="{480C5514-8EC5-46D2-B0E3-D5C2C6B5B414}"/>
    <cellStyle name="Normal 8 2 2 2 4" xfId="8331" xr:uid="{9AFB411E-5DCA-4FDC-AAEC-501A142D4016}"/>
    <cellStyle name="Normal 8 2 2 2 5" xfId="8332" xr:uid="{B9159BB1-D747-48BB-B1A3-6ABD6A7D520B}"/>
    <cellStyle name="Normal 8 2 2 2 6" xfId="8333" xr:uid="{9FABE805-202C-4824-8B3E-B562FD7BE00A}"/>
    <cellStyle name="Normal 8 2 2 3" xfId="8334" xr:uid="{73987395-B7CD-4050-865B-5139888A8C2F}"/>
    <cellStyle name="Normal 8 2 2 3 2" xfId="8335" xr:uid="{650DB26D-E980-49C3-844D-AD8D1759CCF6}"/>
    <cellStyle name="Normal 8 2 2 3 2 2" xfId="8336" xr:uid="{70F594D7-EE9E-4745-962B-A80FBC096FA7}"/>
    <cellStyle name="Normal 8 2 2 3 3" xfId="8337" xr:uid="{B6D4A6A8-89E0-42BE-952E-D8D20A32B98B}"/>
    <cellStyle name="Normal 8 2 2 3 3 2" xfId="8338" xr:uid="{F2F6A465-0129-41DA-BA9B-DAAF0FE54659}"/>
    <cellStyle name="Normal 8 2 2 3 4" xfId="8339" xr:uid="{58AFF7F4-FEBA-443A-A7AE-FD515F9A69A4}"/>
    <cellStyle name="Normal 8 2 2 4" xfId="8340" xr:uid="{08BF3D69-785C-4DDA-A4AC-774A674129B9}"/>
    <cellStyle name="Normal 8 2 2 4 2" xfId="8341" xr:uid="{901DD0F2-5F51-4326-A447-192C9CC8C53B}"/>
    <cellStyle name="Normal 8 2 2 4 2 2" xfId="8342" xr:uid="{06508738-A7F1-489A-A745-A044EB0848DA}"/>
    <cellStyle name="Normal 8 2 2 4 3" xfId="8343" xr:uid="{D9075C89-5D59-489C-B0E8-234DF296B744}"/>
    <cellStyle name="Normal 8 2 2 4 3 2" xfId="8344" xr:uid="{2FF31CF2-0569-4397-8E5A-F4E05634B2B0}"/>
    <cellStyle name="Normal 8 2 2 4 4" xfId="8345" xr:uid="{830A4896-09CB-481C-8BEE-6844C048461D}"/>
    <cellStyle name="Normal 8 2 2 5" xfId="8346" xr:uid="{CDA91312-0657-462F-8496-06D58517B013}"/>
    <cellStyle name="Normal 8 2 2 5 2" xfId="8347" xr:uid="{731B6DB2-6EC5-429B-B1AE-BEA1FBFAD9FF}"/>
    <cellStyle name="Normal 8 2 2 6" xfId="8348" xr:uid="{FEBCA095-B71E-40C2-849B-89EC3522EF6B}"/>
    <cellStyle name="Normal 8 2 2 6 2" xfId="8349" xr:uid="{81F22428-4313-46A1-9A86-C9E04D460FE8}"/>
    <cellStyle name="Normal 8 2 2 7" xfId="8350" xr:uid="{1864529C-E5AF-4961-A60A-75B29DABA0FE}"/>
    <cellStyle name="Normal 8 2 2 7 2" xfId="8351" xr:uid="{F1620E97-4999-4962-8C98-15932F35745B}"/>
    <cellStyle name="Normal 8 2 2 8" xfId="8352" xr:uid="{E53B6A79-B67D-4DD8-B1AF-096167C3780E}"/>
    <cellStyle name="Normal 8 2 2 9" xfId="8353" xr:uid="{29431144-7CA2-45E7-B0A5-1502882283B9}"/>
    <cellStyle name="Normal 8 2 2_NOI Ok" xfId="8354" xr:uid="{3866219B-F736-442B-93F9-AAB8C82184FF}"/>
    <cellStyle name="Normal 8 2 3" xfId="8355" xr:uid="{549F6399-E075-4736-9F18-347502D3BD08}"/>
    <cellStyle name="Normal 8 2 3 2" xfId="8356" xr:uid="{DDAAA5C2-34C7-41E0-9AB9-DBC239A64484}"/>
    <cellStyle name="Normal 8 2 3 2 2" xfId="8357" xr:uid="{C94E5B41-44B6-494E-A78D-CB690862001C}"/>
    <cellStyle name="Normal 8 2 3 2 2 2" xfId="8358" xr:uid="{0A9AC4A6-377A-4965-9260-6A97F8A10DF2}"/>
    <cellStyle name="Normal 8 2 3 2 3" xfId="8359" xr:uid="{8BD66C12-2B05-4A10-8D9A-92DD36EB1E4E}"/>
    <cellStyle name="Normal 8 2 3 2 3 2" xfId="8360" xr:uid="{84AD7DF9-59DC-42FB-BBAC-61592ACFA5A8}"/>
    <cellStyle name="Normal 8 2 3 2 4" xfId="8361" xr:uid="{8F6FA066-78AA-4682-9E88-7142B114F52F}"/>
    <cellStyle name="Normal 8 2 3 2 5" xfId="8362" xr:uid="{DE75B0BC-D6F2-4484-9182-EED96A419C83}"/>
    <cellStyle name="Normal 8 2 3 2 6" xfId="8363" xr:uid="{BFA14D04-6000-45DF-AC91-B72EDC08BE6A}"/>
    <cellStyle name="Normal 8 2 3 3" xfId="8364" xr:uid="{022A39BF-893C-4BC8-A6BA-7353F177C964}"/>
    <cellStyle name="Normal 8 2 3 3 2" xfId="8365" xr:uid="{D0D92186-C689-48DE-BCB6-4D160D69ED25}"/>
    <cellStyle name="Normal 8 2 3 3 2 2" xfId="8366" xr:uid="{BB80A48B-D18F-44D5-88E0-CFCFD3927366}"/>
    <cellStyle name="Normal 8 2 3 3 3" xfId="8367" xr:uid="{9AD7C953-CA7E-4DB6-81CE-82C6A76A08BC}"/>
    <cellStyle name="Normal 8 2 3 3 3 2" xfId="8368" xr:uid="{8A84A2C3-C81C-48D4-B45A-07D65D4E0B48}"/>
    <cellStyle name="Normal 8 2 3 3 4" xfId="8369" xr:uid="{6D795FBD-3457-4A5F-BC2A-B29242679A15}"/>
    <cellStyle name="Normal 8 2 3 4" xfId="8370" xr:uid="{C3510C83-DBE6-4CE6-A3A4-ADDE4FA6980A}"/>
    <cellStyle name="Normal 8 2 3 4 2" xfId="8371" xr:uid="{F5DF258F-A68D-4153-8CA3-8BD078F2DA22}"/>
    <cellStyle name="Normal 8 2 3 4 2 2" xfId="8372" xr:uid="{E8A33065-35C9-4A78-B134-2685CFC56FC4}"/>
    <cellStyle name="Normal 8 2 3 4 3" xfId="8373" xr:uid="{202E5517-D577-4EC1-B855-EE3A664F4044}"/>
    <cellStyle name="Normal 8 2 3 4 3 2" xfId="8374" xr:uid="{2C06EF90-C620-4404-AA3A-24EF6DFBE909}"/>
    <cellStyle name="Normal 8 2 3 4 4" xfId="8375" xr:uid="{EA671019-17BB-420D-9ECC-45D822BADD46}"/>
    <cellStyle name="Normal 8 2 3 5" xfId="8376" xr:uid="{9215EED3-96A5-4A67-A94C-BAD90E2E47E9}"/>
    <cellStyle name="Normal 8 2 3 5 2" xfId="8377" xr:uid="{BDB0A9B2-FCFB-459B-BBB3-D9EBB42FBEC9}"/>
    <cellStyle name="Normal 8 2 3 6" xfId="8378" xr:uid="{AD4DCE83-E3AA-4BE4-83D5-B626628EC2D1}"/>
    <cellStyle name="Normal 8 2 3 6 2" xfId="8379" xr:uid="{C53228F7-DE42-4B9F-9D01-30C508D26160}"/>
    <cellStyle name="Normal 8 2 3 7" xfId="8380" xr:uid="{CA4552C4-554C-4357-9637-45249CDD3BA7}"/>
    <cellStyle name="Normal 8 2 3 7 2" xfId="8381" xr:uid="{81F095D3-F16B-46AD-A4D0-FD000E92922E}"/>
    <cellStyle name="Normal 8 2 3 8" xfId="8382" xr:uid="{1FBBD0DD-4A92-4818-97CA-3FB0BB86D1C4}"/>
    <cellStyle name="Normal 8 2 3 9" xfId="8383" xr:uid="{8C70E9DF-1A5C-477A-8DEA-E0703C543215}"/>
    <cellStyle name="Normal 8 2 3_NOI Ok" xfId="8384" xr:uid="{5466DE13-3611-4B1B-8172-B352B5599349}"/>
    <cellStyle name="Normal 8 2 4" xfId="8385" xr:uid="{FB1E1BB5-FFEB-4876-A578-9C02700453ED}"/>
    <cellStyle name="Normal 8 2 4 2" xfId="8386" xr:uid="{911E6447-35CB-4DBD-BE06-AE828A11533D}"/>
    <cellStyle name="Normal 8 2 4 2 2" xfId="8387" xr:uid="{4AF46794-BB30-48DB-B52C-38FFA05CD96A}"/>
    <cellStyle name="Normal 8 2 4 2 2 2" xfId="8388" xr:uid="{B0FEC189-9C76-437C-9E32-23B808D6D733}"/>
    <cellStyle name="Normal 8 2 4 2 3" xfId="8389" xr:uid="{94306DDD-39A1-4E6D-B0E6-0130A39EDDFE}"/>
    <cellStyle name="Normal 8 2 4 2 3 2" xfId="8390" xr:uid="{959BC416-82F2-4E0D-B590-A6FC2783841E}"/>
    <cellStyle name="Normal 8 2 4 2 4" xfId="8391" xr:uid="{4D40E3DD-CD06-4758-A256-39D7B903CA3A}"/>
    <cellStyle name="Normal 8 2 4 2 5" xfId="8392" xr:uid="{A3F8E44B-43BA-48A1-BE7D-11E5A896A2DF}"/>
    <cellStyle name="Normal 8 2 4 2 6" xfId="8393" xr:uid="{DA699BFC-1CC5-414F-9DAA-3D46E72520BC}"/>
    <cellStyle name="Normal 8 2 4 3" xfId="8394" xr:uid="{387D4457-453C-4417-946A-C260DF49666E}"/>
    <cellStyle name="Normal 8 2 4 3 2" xfId="8395" xr:uid="{96A64E17-20CB-4C62-A429-F1E9D4100417}"/>
    <cellStyle name="Normal 8 2 4 3 2 2" xfId="8396" xr:uid="{A9B3EE81-1AA7-4024-A5DC-C59DC9D9F5E7}"/>
    <cellStyle name="Normal 8 2 4 3 3" xfId="8397" xr:uid="{A3610EAE-ACA3-4AB0-82C5-82288B6F328C}"/>
    <cellStyle name="Normal 8 2 4 3 3 2" xfId="8398" xr:uid="{4B78A14E-D57A-4821-ACB1-6ADFB1129520}"/>
    <cellStyle name="Normal 8 2 4 3 4" xfId="8399" xr:uid="{9F2ABA9D-E7DE-4DF4-8C25-2AAC82F72488}"/>
    <cellStyle name="Normal 8 2 4 4" xfId="8400" xr:uid="{70FCC3E6-1072-469C-8012-8C9CA603283B}"/>
    <cellStyle name="Normal 8 2 4 4 2" xfId="8401" xr:uid="{268F3A50-FF68-4A5F-A556-9730D6294219}"/>
    <cellStyle name="Normal 8 2 4 4 2 2" xfId="8402" xr:uid="{98C0CAD0-6A4D-4B7D-8176-963B2116EB04}"/>
    <cellStyle name="Normal 8 2 4 4 3" xfId="8403" xr:uid="{DEF28C05-C05D-48CF-91E2-7B49AC54F562}"/>
    <cellStyle name="Normal 8 2 4 4 3 2" xfId="8404" xr:uid="{394343C3-92DF-4B5C-B1EA-7C025C75A9FA}"/>
    <cellStyle name="Normal 8 2 4 4 4" xfId="8405" xr:uid="{D629781A-1529-4C22-96E9-9B9C082C55DC}"/>
    <cellStyle name="Normal 8 2 4 5" xfId="8406" xr:uid="{18CD04E4-3F99-4F16-A0A3-4026676B0365}"/>
    <cellStyle name="Normal 8 2 4 5 2" xfId="8407" xr:uid="{B1FE3F36-DF9A-481C-AC93-42E2459F4457}"/>
    <cellStyle name="Normal 8 2 4 6" xfId="8408" xr:uid="{A7458504-1F56-435A-A901-9614747333C9}"/>
    <cellStyle name="Normal 8 2 4 6 2" xfId="8409" xr:uid="{B4A62F86-E602-43D5-8040-F65359009908}"/>
    <cellStyle name="Normal 8 2 4 7" xfId="8410" xr:uid="{3AC7D3C2-5733-4CFD-BAB1-3BE6B3B7A367}"/>
    <cellStyle name="Normal 8 2 4 7 2" xfId="8411" xr:uid="{D7991138-55D1-4F1E-B9AC-184D9C451682}"/>
    <cellStyle name="Normal 8 2 4 8" xfId="8412" xr:uid="{8146F226-3C93-4DE0-9264-41F4482D073A}"/>
    <cellStyle name="Normal 8 2 4 9" xfId="8413" xr:uid="{075C5C58-4CAD-487B-A54E-738B5E56D080}"/>
    <cellStyle name="Normal 8 2 4_NOI Ok" xfId="8414" xr:uid="{57E3A78B-327D-4B29-BE31-8CE767216033}"/>
    <cellStyle name="Normal 8 2 5" xfId="8415" xr:uid="{58F6FAA0-C3ED-4468-9872-1EE869BE73C3}"/>
    <cellStyle name="Normal 8 2 5 2" xfId="8416" xr:uid="{EFD3D1C2-617F-44EF-A10C-DBE6115D623F}"/>
    <cellStyle name="Normal 8 2 5 2 2" xfId="8417" xr:uid="{E562E189-6217-434D-A614-BF9FF58BB0B2}"/>
    <cellStyle name="Normal 8 2 5 3" xfId="8418" xr:uid="{7C0F1F98-E976-4B4F-ABA4-D8620B10E962}"/>
    <cellStyle name="Normal 8 2 5 3 2" xfId="8419" xr:uid="{E26C7E7B-5F82-477D-B5EB-B2D1BF734605}"/>
    <cellStyle name="Normal 8 2 5 4" xfId="8420" xr:uid="{56161309-1C1A-4CE0-AA4F-1AD0DACF6249}"/>
    <cellStyle name="Normal 8 2 5 5" xfId="8421" xr:uid="{6D07A08D-81C9-4673-AB90-6859CCA31D7D}"/>
    <cellStyle name="Normal 8 2 5 6" xfId="8422" xr:uid="{A775D1B0-603C-4885-9342-AAC956B4C782}"/>
    <cellStyle name="Normal 8 2 6" xfId="8423" xr:uid="{C1BF0457-7EAF-4ED4-8235-14AFA0570194}"/>
    <cellStyle name="Normal 8 2 6 2" xfId="8424" xr:uid="{42B058A6-7ADF-4E8A-A27A-7A5FEA04C722}"/>
    <cellStyle name="Normal 8 2 6 2 2" xfId="8425" xr:uid="{4BFAA222-9764-4529-9094-5464DCE7CBCA}"/>
    <cellStyle name="Normal 8 2 6 3" xfId="8426" xr:uid="{1C250795-80D9-43D6-AFB7-B5C95CFBE65B}"/>
    <cellStyle name="Normal 8 2 6 3 2" xfId="8427" xr:uid="{54B76F76-540E-4C2F-8901-DB4966F2CBA1}"/>
    <cellStyle name="Normal 8 2 6 4" xfId="8428" xr:uid="{C6956644-EBAB-46A3-96FD-98D509996DE6}"/>
    <cellStyle name="Normal 8 2 7" xfId="8429" xr:uid="{94E6C8AA-7363-4229-9A51-BDEEEAF7054B}"/>
    <cellStyle name="Normal 8 2 7 2" xfId="8430" xr:uid="{54AE2749-35D1-4B98-B10E-3A0B63C1DC56}"/>
    <cellStyle name="Normal 8 2 7 2 2" xfId="8431" xr:uid="{B28A73D1-4101-4D7D-8C21-ED537E054D38}"/>
    <cellStyle name="Normal 8 2 7 3" xfId="8432" xr:uid="{C96F51A7-745B-4BE9-8B4D-684688BE4027}"/>
    <cellStyle name="Normal 8 2 7 3 2" xfId="8433" xr:uid="{D69F7880-5032-4EBE-A81E-B17A2A80A578}"/>
    <cellStyle name="Normal 8 2 7 4" xfId="8434" xr:uid="{E7C8D191-1050-4BB8-BC67-F5D017EA29A8}"/>
    <cellStyle name="Normal 8 2 8" xfId="8435" xr:uid="{49186464-8666-412B-B0FA-719EA8A1BE32}"/>
    <cellStyle name="Normal 8 2 8 2" xfId="8436" xr:uid="{4EA7AE9D-4195-47FB-8B7C-F3F9B6B05A2B}"/>
    <cellStyle name="Normal 8 2 9" xfId="8437" xr:uid="{EE430728-0315-4D92-B0F4-645315AD83BC}"/>
    <cellStyle name="Normal 8 2 9 2" xfId="8438" xr:uid="{A7F94F0C-377E-486E-9DC6-96C1B48DBA61}"/>
    <cellStyle name="Normal 8 2_NOI Ok" xfId="8439" xr:uid="{53EDC013-B6EA-4227-AD3E-5D6514F5E312}"/>
    <cellStyle name="Normal 8 20" xfId="8440" xr:uid="{B6E45D26-0486-4E48-9CDC-E123FFF4E6EF}"/>
    <cellStyle name="Normal 8 20 2" xfId="8441" xr:uid="{D510870F-B2A2-4AB3-8083-F67E2C28525B}"/>
    <cellStyle name="Normal 8 21" xfId="8442" xr:uid="{29B83855-3D32-4468-8CC4-48FF33A2BA7B}"/>
    <cellStyle name="Normal 8 21 2" xfId="8443" xr:uid="{F75C4628-0178-4E95-853F-C0079C01DF2F}"/>
    <cellStyle name="Normal 8 22" xfId="8444" xr:uid="{679450E8-B8DA-422F-9974-FA440253B5E5}"/>
    <cellStyle name="Normal 8 22 2" xfId="8445" xr:uid="{0D60640A-C3FE-4DD4-8468-27338758FA79}"/>
    <cellStyle name="Normal 8 23" xfId="8446" xr:uid="{EBEE24DC-BC89-4E39-B41A-15ECCCB79540}"/>
    <cellStyle name="Normal 8 24" xfId="8447" xr:uid="{C8D0B927-7B4B-433A-8D2C-15F809EF3276}"/>
    <cellStyle name="Normal 8 25" xfId="11332" xr:uid="{17AF45F7-6843-46AA-B6CB-599717EC86B2}"/>
    <cellStyle name="Normal 8 26" xfId="11334" xr:uid="{067C8403-ADDB-4B6F-B908-C2819715EF9A}"/>
    <cellStyle name="Normal 8 27" xfId="11336" xr:uid="{6F1F427A-DB06-4A3B-BC44-1565489E2572}"/>
    <cellStyle name="Normal 8 28" xfId="11338" xr:uid="{EE1CD164-2CF1-4D03-9EB7-C9D0800B5970}"/>
    <cellStyle name="Normal 8 29" xfId="11345" xr:uid="{9E2B415F-12B6-4294-9F81-63DCE1FE9C68}"/>
    <cellStyle name="Normal 8 3" xfId="201" xr:uid="{A6E2EA9F-49FD-4548-AB74-F10367ABA5E2}"/>
    <cellStyle name="Normal 8 3 10" xfId="8449" xr:uid="{A080AFED-4E5A-4D49-98DE-47FFE2F25588}"/>
    <cellStyle name="Normal 8 3 10 2" xfId="8450" xr:uid="{2F215F4E-8C43-462E-B4D2-B84A4227C9E7}"/>
    <cellStyle name="Normal 8 3 11" xfId="8451" xr:uid="{C3934DF3-657B-41B7-924D-73997D47C926}"/>
    <cellStyle name="Normal 8 3 12" xfId="8452" xr:uid="{7E004E17-68AC-4D72-B4A9-C021981E2910}"/>
    <cellStyle name="Normal 8 3 13" xfId="8448" xr:uid="{0B4B2EC9-965F-4F19-B5E3-0DB7740EC30C}"/>
    <cellStyle name="Normal 8 3 14" xfId="17175" xr:uid="{3B26A8C6-00DA-48BC-9BB5-E38BFC1F91EC}"/>
    <cellStyle name="Normal 8 3 15" xfId="17420" xr:uid="{86C0A79D-0CC3-48F2-A57F-E974E62450D9}"/>
    <cellStyle name="Normal 8 3 2" xfId="8453" xr:uid="{30A5C087-BF5F-4E65-BE43-726993C3C076}"/>
    <cellStyle name="Normal 8 3 2 2" xfId="8454" xr:uid="{D84E4BBB-FA02-46F0-B12B-5754B846035D}"/>
    <cellStyle name="Normal 8 3 2 2 2" xfId="8455" xr:uid="{F49A1461-4FE0-4EEC-83E1-076BAA40EAD6}"/>
    <cellStyle name="Normal 8 3 2 2 2 2" xfId="8456" xr:uid="{CD375AB5-55A7-4246-989D-B1690954231A}"/>
    <cellStyle name="Normal 8 3 2 2 3" xfId="8457" xr:uid="{526F030A-D98B-435C-8D3D-E51BB522F5B7}"/>
    <cellStyle name="Normal 8 3 2 2 3 2" xfId="8458" xr:uid="{13E2E271-E594-4B8A-8969-0D7AF51EAFE9}"/>
    <cellStyle name="Normal 8 3 2 2 4" xfId="8459" xr:uid="{0FDC7E47-ADC3-4829-A854-B68ECCBE54FB}"/>
    <cellStyle name="Normal 8 3 2 2 5" xfId="8460" xr:uid="{C3C4EDBA-DFED-4ADD-90B0-085A302B77C8}"/>
    <cellStyle name="Normal 8 3 2 2 6" xfId="8461" xr:uid="{8819D7D5-0F11-4A65-8DFE-EA09CE77DD80}"/>
    <cellStyle name="Normal 8 3 2 3" xfId="8462" xr:uid="{FBE7D00B-7016-4BEA-878A-3B9F83E22105}"/>
    <cellStyle name="Normal 8 3 2 3 2" xfId="8463" xr:uid="{759D2034-AE7D-45FD-88E0-EC426A646A25}"/>
    <cellStyle name="Normal 8 3 2 3 2 2" xfId="8464" xr:uid="{BF144D32-1231-4F5F-91BF-70A631343500}"/>
    <cellStyle name="Normal 8 3 2 3 3" xfId="8465" xr:uid="{6A00D9B2-BDED-432C-8249-E9C090E387B7}"/>
    <cellStyle name="Normal 8 3 2 3 3 2" xfId="8466" xr:uid="{CCF6A21B-9DA4-405D-BAFC-EC8758854932}"/>
    <cellStyle name="Normal 8 3 2 3 4" xfId="8467" xr:uid="{5F5075A7-3319-46B9-97A9-02C44F0387E5}"/>
    <cellStyle name="Normal 8 3 2 4" xfId="8468" xr:uid="{3992D0EC-1CE9-44FC-B624-731CBE7404ED}"/>
    <cellStyle name="Normal 8 3 2 4 2" xfId="8469" xr:uid="{08989229-9FA0-4B1B-8FA9-53742F0A52DA}"/>
    <cellStyle name="Normal 8 3 2 4 2 2" xfId="8470" xr:uid="{8753E307-5ACE-41D2-B26A-44B94A97BB61}"/>
    <cellStyle name="Normal 8 3 2 4 3" xfId="8471" xr:uid="{14A40C7D-71D9-4178-81E9-83E1F58A4284}"/>
    <cellStyle name="Normal 8 3 2 4 3 2" xfId="8472" xr:uid="{265CBF51-E70A-434E-82A1-92C5A906AB6A}"/>
    <cellStyle name="Normal 8 3 2 4 4" xfId="8473" xr:uid="{AED5CA0C-2735-4DA3-B3E5-56EE1C61A208}"/>
    <cellStyle name="Normal 8 3 2 5" xfId="8474" xr:uid="{62707E83-1861-4A50-901A-188571506830}"/>
    <cellStyle name="Normal 8 3 2 5 2" xfId="8475" xr:uid="{A8701495-23E7-46FF-924D-C7F15B998E72}"/>
    <cellStyle name="Normal 8 3 2 6" xfId="8476" xr:uid="{28343506-EF78-476B-9A1A-4FF6CC06D31B}"/>
    <cellStyle name="Normal 8 3 2 6 2" xfId="8477" xr:uid="{C7EFED8E-101E-4278-845F-F8D4A2FD9BB7}"/>
    <cellStyle name="Normal 8 3 2 7" xfId="8478" xr:uid="{C3FD46E2-A97E-4A6D-B5B3-6AE9036D72B8}"/>
    <cellStyle name="Normal 8 3 2 7 2" xfId="8479" xr:uid="{C4BC0C44-A984-4BB3-9E69-B5D8BADBE845}"/>
    <cellStyle name="Normal 8 3 2 8" xfId="8480" xr:uid="{4D60CBD0-B567-4E02-9B0B-2A378A809D5B}"/>
    <cellStyle name="Normal 8 3 2 9" xfId="8481" xr:uid="{5ACC86EF-80FE-460D-A32B-D5205792A788}"/>
    <cellStyle name="Normal 8 3 2_NOI Ok" xfId="8482" xr:uid="{C1D97D6D-508D-4A94-B994-E294FEFA273D}"/>
    <cellStyle name="Normal 8 3 3" xfId="8483" xr:uid="{CD926997-98C2-4077-839A-3FA08231C62A}"/>
    <cellStyle name="Normal 8 3 3 2" xfId="8484" xr:uid="{365B4FB0-4D16-40BA-861D-8E1B768BB549}"/>
    <cellStyle name="Normal 8 3 3 2 2" xfId="8485" xr:uid="{A4259978-1D08-4F9D-AC54-253226461B22}"/>
    <cellStyle name="Normal 8 3 3 2 2 2" xfId="8486" xr:uid="{EDA61F89-B504-4AE5-BA12-A16A43C1F4B1}"/>
    <cellStyle name="Normal 8 3 3 2 3" xfId="8487" xr:uid="{52170C65-C6A7-4804-8B73-517459BBB173}"/>
    <cellStyle name="Normal 8 3 3 2 3 2" xfId="8488" xr:uid="{404F8D49-3BE6-4EFC-8151-7A8E382DDE84}"/>
    <cellStyle name="Normal 8 3 3 2 4" xfId="8489" xr:uid="{28C51E1D-86A3-4B65-B08C-39925288C407}"/>
    <cellStyle name="Normal 8 3 3 2 5" xfId="8490" xr:uid="{BF51038D-0899-4679-A3C1-B85F706C7ED9}"/>
    <cellStyle name="Normal 8 3 3 2 6" xfId="8491" xr:uid="{396A995C-8ACE-42E2-A327-067B90315806}"/>
    <cellStyle name="Normal 8 3 3 3" xfId="8492" xr:uid="{9DD42A62-E1BC-41C8-9130-0F162AF9566B}"/>
    <cellStyle name="Normal 8 3 3 3 2" xfId="8493" xr:uid="{9921060A-A43C-46B1-A231-9066E450B0A7}"/>
    <cellStyle name="Normal 8 3 3 3 2 2" xfId="8494" xr:uid="{B01378FA-0DCB-487E-B3F6-251454A69CFC}"/>
    <cellStyle name="Normal 8 3 3 3 3" xfId="8495" xr:uid="{6CA5C782-DAFD-4722-803F-C04686351C8A}"/>
    <cellStyle name="Normal 8 3 3 3 3 2" xfId="8496" xr:uid="{F5E0E3BC-6609-4CAD-9DE5-D48A4538188F}"/>
    <cellStyle name="Normal 8 3 3 3 4" xfId="8497" xr:uid="{CAECE661-6632-442F-8DA9-9A32A3FE32F4}"/>
    <cellStyle name="Normal 8 3 3 4" xfId="8498" xr:uid="{DE9952B5-F2C6-4D0F-B6B5-80F89B8F7AB3}"/>
    <cellStyle name="Normal 8 3 3 4 2" xfId="8499" xr:uid="{27DD4511-EE2B-49CD-ACAD-92FCB2EE8F40}"/>
    <cellStyle name="Normal 8 3 3 4 2 2" xfId="8500" xr:uid="{6A680EFD-C219-49F5-9850-27B046B48AC3}"/>
    <cellStyle name="Normal 8 3 3 4 3" xfId="8501" xr:uid="{FD5B4F2C-1F8C-49FE-B685-519E45940D84}"/>
    <cellStyle name="Normal 8 3 3 4 3 2" xfId="8502" xr:uid="{0D6B39D9-804D-4750-9A67-2F73D0B49F59}"/>
    <cellStyle name="Normal 8 3 3 4 4" xfId="8503" xr:uid="{17D5225F-DDCF-4EBE-B7C7-613B8E090F56}"/>
    <cellStyle name="Normal 8 3 3 5" xfId="8504" xr:uid="{6BB65EC4-FE02-482E-BDCF-F1B2C90E621C}"/>
    <cellStyle name="Normal 8 3 3 5 2" xfId="8505" xr:uid="{EC2A5C46-C5F3-46A4-AFC3-626E10EE657A}"/>
    <cellStyle name="Normal 8 3 3 6" xfId="8506" xr:uid="{0A8966D4-38CA-4D61-9248-480B37B88AEB}"/>
    <cellStyle name="Normal 8 3 3 6 2" xfId="8507" xr:uid="{3CECED64-DB47-46B8-B8C5-D5FD492CA427}"/>
    <cellStyle name="Normal 8 3 3 7" xfId="8508" xr:uid="{121143F5-2EFA-4A6B-8D02-03CC3E3CEA96}"/>
    <cellStyle name="Normal 8 3 3 7 2" xfId="8509" xr:uid="{FFF99855-6ED0-4B1C-8E16-F0D2674D8F30}"/>
    <cellStyle name="Normal 8 3 3 8" xfId="8510" xr:uid="{282D0481-5A13-4FC8-8532-F2B29911F0AB}"/>
    <cellStyle name="Normal 8 3 3 9" xfId="8511" xr:uid="{A12C9787-525F-4142-B8FF-6A183E7660ED}"/>
    <cellStyle name="Normal 8 3 3_NOI Ok" xfId="8512" xr:uid="{923A0753-84D1-4D32-93D4-39925A463023}"/>
    <cellStyle name="Normal 8 3 4" xfId="8513" xr:uid="{92D7D7AB-6AC3-4FA6-8FFD-3A6B40C1D5BC}"/>
    <cellStyle name="Normal 8 3 4 2" xfId="8514" xr:uid="{ECDD7844-22BD-42DC-8D9B-F4DF92018744}"/>
    <cellStyle name="Normal 8 3 4 2 2" xfId="8515" xr:uid="{B5F6CF64-6D36-4917-874D-3475C3445B49}"/>
    <cellStyle name="Normal 8 3 4 2 2 2" xfId="8516" xr:uid="{49DF6A72-106A-4737-86B1-9EB938094144}"/>
    <cellStyle name="Normal 8 3 4 2 3" xfId="8517" xr:uid="{685FDCCA-3893-43C7-B693-5EB07090AACA}"/>
    <cellStyle name="Normal 8 3 4 2 3 2" xfId="8518" xr:uid="{8A665DE6-0F5F-437E-936E-E6789409974F}"/>
    <cellStyle name="Normal 8 3 4 2 4" xfId="8519" xr:uid="{DF6358FA-96CE-4454-8765-D7599DE501B6}"/>
    <cellStyle name="Normal 8 3 4 2 5" xfId="8520" xr:uid="{D8168846-9194-4D48-A322-1CFC3B5F9DBD}"/>
    <cellStyle name="Normal 8 3 4 2 6" xfId="8521" xr:uid="{5FB47163-7C55-4001-B7D1-FB2B652EAC3B}"/>
    <cellStyle name="Normal 8 3 4 3" xfId="8522" xr:uid="{EF51E194-3859-4D6A-8F68-DD7CA5ADC325}"/>
    <cellStyle name="Normal 8 3 4 3 2" xfId="8523" xr:uid="{2EAA4ED4-C32A-4F19-B8D1-AFCFCC19BF1B}"/>
    <cellStyle name="Normal 8 3 4 3 2 2" xfId="8524" xr:uid="{DA6C510D-A6E1-47AC-9C8D-862B27B224BA}"/>
    <cellStyle name="Normal 8 3 4 3 3" xfId="8525" xr:uid="{1899EA51-3BE1-4910-81C6-88714489C94C}"/>
    <cellStyle name="Normal 8 3 4 3 3 2" xfId="8526" xr:uid="{CF23932E-3EA8-40C0-B0CD-C4340496B850}"/>
    <cellStyle name="Normal 8 3 4 3 4" xfId="8527" xr:uid="{BB2BBF26-830C-4724-8702-B939B88923B1}"/>
    <cellStyle name="Normal 8 3 4 4" xfId="8528" xr:uid="{F7FD24D4-8C92-4C45-A5FE-F44FB837C86F}"/>
    <cellStyle name="Normal 8 3 4 4 2" xfId="8529" xr:uid="{E4DB25BF-B266-4296-BE36-D2AA0CAE98FD}"/>
    <cellStyle name="Normal 8 3 4 4 2 2" xfId="8530" xr:uid="{A52380D6-A588-40B0-9320-21546F26F4B0}"/>
    <cellStyle name="Normal 8 3 4 4 3" xfId="8531" xr:uid="{41994488-225D-48E2-A4BC-01C2FE0DD6E5}"/>
    <cellStyle name="Normal 8 3 4 4 3 2" xfId="8532" xr:uid="{B4CAFAF6-DA24-4D42-B25C-3FE30F4AA59C}"/>
    <cellStyle name="Normal 8 3 4 4 4" xfId="8533" xr:uid="{09BCC98C-F92B-4D03-84C5-D1A5848E5DF9}"/>
    <cellStyle name="Normal 8 3 4 5" xfId="8534" xr:uid="{CFC027CF-A80E-4BFC-BA7E-930486AF728C}"/>
    <cellStyle name="Normal 8 3 4 5 2" xfId="8535" xr:uid="{1C09F77B-4AD0-4E6C-8859-5F33F4A9B697}"/>
    <cellStyle name="Normal 8 3 4 6" xfId="8536" xr:uid="{CCD9A4E5-E068-425A-A39F-9A84CBE76FD2}"/>
    <cellStyle name="Normal 8 3 4 6 2" xfId="8537" xr:uid="{3F277896-8159-4013-AEC2-BD59262EBC40}"/>
    <cellStyle name="Normal 8 3 4 7" xfId="8538" xr:uid="{A5DBA3B9-C5CD-4DEE-A39C-D3F80727FDA4}"/>
    <cellStyle name="Normal 8 3 4 7 2" xfId="8539" xr:uid="{11551E0C-E43E-42B8-876B-8720A4AF3D55}"/>
    <cellStyle name="Normal 8 3 4 8" xfId="8540" xr:uid="{C6A7A0BA-5346-4FEF-BA33-A892C72AE7CD}"/>
    <cellStyle name="Normal 8 3 4 9" xfId="8541" xr:uid="{519EDA56-9C27-40CD-9335-C4ECA4EF2657}"/>
    <cellStyle name="Normal 8 3 4_NOI Ok" xfId="8542" xr:uid="{70B9B591-2ACF-4F4A-9316-93CA5738C3A8}"/>
    <cellStyle name="Normal 8 3 5" xfId="8543" xr:uid="{1572A947-9EDD-4973-9809-2CDECD317E05}"/>
    <cellStyle name="Normal 8 3 5 2" xfId="8544" xr:uid="{77888406-0EA9-4271-94C1-6AE387A5C249}"/>
    <cellStyle name="Normal 8 3 5 2 2" xfId="8545" xr:uid="{E83CD98B-DB53-4322-ADB1-5E2B06BE08FE}"/>
    <cellStyle name="Normal 8 3 5 3" xfId="8546" xr:uid="{4D556C19-B580-4D9A-A6BB-72B0E4AD387F}"/>
    <cellStyle name="Normal 8 3 5 3 2" xfId="8547" xr:uid="{D71CF2E3-94AC-43A5-A5EB-2720C606C55C}"/>
    <cellStyle name="Normal 8 3 5 4" xfId="8548" xr:uid="{E84238C2-2992-4727-A206-77578DEA80ED}"/>
    <cellStyle name="Normal 8 3 5 5" xfId="8549" xr:uid="{C265A213-280D-401E-804B-57E3B76205F2}"/>
    <cellStyle name="Normal 8 3 5 6" xfId="8550" xr:uid="{A51BFE2D-F7A4-4FCE-9BD4-F6B3A6057C1C}"/>
    <cellStyle name="Normal 8 3 6" xfId="8551" xr:uid="{81B6B688-DADC-448E-9EAC-D2948A05CE3E}"/>
    <cellStyle name="Normal 8 3 6 2" xfId="8552" xr:uid="{990D3B74-315F-4ACA-850B-7E194F36F4C3}"/>
    <cellStyle name="Normal 8 3 6 2 2" xfId="8553" xr:uid="{57F21A70-32C5-4D43-ADA8-4C6C84B3250C}"/>
    <cellStyle name="Normal 8 3 6 3" xfId="8554" xr:uid="{556DF9C1-A712-44FD-8C26-72F914F2E346}"/>
    <cellStyle name="Normal 8 3 6 3 2" xfId="8555" xr:uid="{55D51CF6-8BC0-4EC2-AA56-18AD5D292A8B}"/>
    <cellStyle name="Normal 8 3 6 4" xfId="8556" xr:uid="{2B4A2D4F-9919-4A3A-8F96-C1740756DFA2}"/>
    <cellStyle name="Normal 8 3 7" xfId="8557" xr:uid="{9CB29E69-C0FB-464F-A78A-9DE741E105DD}"/>
    <cellStyle name="Normal 8 3 7 2" xfId="8558" xr:uid="{5F39B131-2CAB-46D3-8587-4FC1AF9FFEED}"/>
    <cellStyle name="Normal 8 3 7 2 2" xfId="8559" xr:uid="{2801569A-20B2-48C6-9602-886D355C4355}"/>
    <cellStyle name="Normal 8 3 7 3" xfId="8560" xr:uid="{3BECD1BB-B760-4FC8-82DE-08B80F611CB3}"/>
    <cellStyle name="Normal 8 3 7 3 2" xfId="8561" xr:uid="{9A03B65A-24B2-47DB-8AE7-C4238592448C}"/>
    <cellStyle name="Normal 8 3 7 4" xfId="8562" xr:uid="{6FDE54B4-A42F-4A6F-834C-3CDFED32C31C}"/>
    <cellStyle name="Normal 8 3 8" xfId="8563" xr:uid="{9376E21B-CF66-4ABD-A723-3CF4A932BD91}"/>
    <cellStyle name="Normal 8 3 8 2" xfId="8564" xr:uid="{09DBD4B7-E1D0-4DE6-93BE-91AC46576821}"/>
    <cellStyle name="Normal 8 3 9" xfId="8565" xr:uid="{4793ABD9-EA02-4CEF-9834-0160D72FBE35}"/>
    <cellStyle name="Normal 8 3 9 2" xfId="8566" xr:uid="{33639350-5FC2-42BC-8EF0-FB7A39FA3BC4}"/>
    <cellStyle name="Normal 8 3_NOI Ok" xfId="8567" xr:uid="{96F4F8A7-76B3-4B03-A743-21EC67F242B4}"/>
    <cellStyle name="Normal 8 30" xfId="11346" xr:uid="{63F2082B-27B6-4383-916E-2449BFB35879}"/>
    <cellStyle name="Normal 8 31" xfId="11347" xr:uid="{0B68298C-D97C-4BD6-BABC-2A20950F795A}"/>
    <cellStyle name="Normal 8 32" xfId="11350" xr:uid="{6B2BF379-92FD-4721-A477-AC27862B1915}"/>
    <cellStyle name="Normal 8 33" xfId="11352" xr:uid="{1968747F-FC32-43C7-B01A-6F8F5FBF3705}"/>
    <cellStyle name="Normal 8 34" xfId="11354" xr:uid="{3E21F1A0-979C-404B-8114-B2D5BA93B1B1}"/>
    <cellStyle name="Normal 8 35" xfId="11355" xr:uid="{B91517F9-0597-4241-8049-5BCE7EC2EDA6}"/>
    <cellStyle name="Normal 8 36" xfId="11356" xr:uid="{DAFEE7EE-48E2-4E7C-94C5-AC57287EBDA4}"/>
    <cellStyle name="Normal 8 37" xfId="11357" xr:uid="{F2D03A1D-4424-4D0F-8CBA-9BFA00EC0C60}"/>
    <cellStyle name="Normal 8 38" xfId="11358" xr:uid="{35FDD84F-767A-426D-8FC1-7D95844B3BA9}"/>
    <cellStyle name="Normal 8 39" xfId="11363" xr:uid="{88911BAD-FB2A-4839-9D37-82D9D493AF94}"/>
    <cellStyle name="Normal 8 4" xfId="148" xr:uid="{32CFDD60-0826-49B7-A18F-1D570536C042}"/>
    <cellStyle name="Normal 8 4 10" xfId="8569" xr:uid="{41BA8604-F6AC-4BED-A030-DE4C7AB392B7}"/>
    <cellStyle name="Normal 8 4 10 2" xfId="8570" xr:uid="{91673C20-2C90-4B6C-9241-AA2932363357}"/>
    <cellStyle name="Normal 8 4 11" xfId="8571" xr:uid="{0BA12D01-5830-416F-B7E1-7DCB58F6DC5C}"/>
    <cellStyle name="Normal 8 4 12" xfId="8572" xr:uid="{0C9ECB57-C42D-4A50-BF9C-368AC595A2EF}"/>
    <cellStyle name="Normal 8 4 13" xfId="8568" xr:uid="{2B5AC69B-E0CA-4C3E-87E3-099F54F631C2}"/>
    <cellStyle name="Normal 8 4 2" xfId="8573" xr:uid="{16E84E99-244E-44CE-AD0B-DA5A8187D776}"/>
    <cellStyle name="Normal 8 4 2 2" xfId="8574" xr:uid="{F6FFB9E2-C082-4EB6-857F-4DD2104AD5B1}"/>
    <cellStyle name="Normal 8 4 2 2 2" xfId="8575" xr:uid="{9DE0E259-331A-4465-9E5A-E33F870FC98F}"/>
    <cellStyle name="Normal 8 4 2 2 2 2" xfId="8576" xr:uid="{B3A18725-7963-4FB6-A4B8-503D592DB193}"/>
    <cellStyle name="Normal 8 4 2 2 3" xfId="8577" xr:uid="{703FBBC9-0E2F-467E-93A7-033FF7C966EC}"/>
    <cellStyle name="Normal 8 4 2 2 3 2" xfId="8578" xr:uid="{473C9E70-4AC5-4E0A-9047-E29A8F03E5DB}"/>
    <cellStyle name="Normal 8 4 2 2 4" xfId="8579" xr:uid="{E7518F1B-3CA1-45A8-84EF-664ECBE73D10}"/>
    <cellStyle name="Normal 8 4 2 2 5" xfId="8580" xr:uid="{4D3D8124-D677-4521-B874-17E065C1B5FF}"/>
    <cellStyle name="Normal 8 4 2 2 6" xfId="8581" xr:uid="{EB8329AD-09E3-41F0-836B-D71CFB6DE6C4}"/>
    <cellStyle name="Normal 8 4 2 3" xfId="8582" xr:uid="{A14CAA6E-D067-40D1-A8F3-9626F2483AE9}"/>
    <cellStyle name="Normal 8 4 2 3 2" xfId="8583" xr:uid="{0CCB26F6-4586-453F-B59F-30A396B862A5}"/>
    <cellStyle name="Normal 8 4 2 3 2 2" xfId="8584" xr:uid="{7EFBB319-64D6-4E2C-A480-193ADBC6B365}"/>
    <cellStyle name="Normal 8 4 2 3 3" xfId="8585" xr:uid="{EAD753A9-B466-4C3A-9097-DBDC6022767D}"/>
    <cellStyle name="Normal 8 4 2 3 3 2" xfId="8586" xr:uid="{B1299107-1962-49A2-9F92-6A143B08BCC6}"/>
    <cellStyle name="Normal 8 4 2 3 4" xfId="8587" xr:uid="{3F522441-5B21-451E-8CAC-1B69C7E7ACE5}"/>
    <cellStyle name="Normal 8 4 2 4" xfId="8588" xr:uid="{84A84E0E-9CE7-43DA-BEA1-31209ACC7788}"/>
    <cellStyle name="Normal 8 4 2 4 2" xfId="8589" xr:uid="{B865FCF0-8A5C-434C-9C9C-501A684C5B5F}"/>
    <cellStyle name="Normal 8 4 2 4 2 2" xfId="8590" xr:uid="{D872F8EB-9B30-4E62-AB74-D848DA0545E5}"/>
    <cellStyle name="Normal 8 4 2 4 3" xfId="8591" xr:uid="{2F105FF4-2FDB-4A36-A7AE-9F952AEB2540}"/>
    <cellStyle name="Normal 8 4 2 4 3 2" xfId="8592" xr:uid="{8D0581BD-D386-4DEA-AB43-A2D8102BA8AD}"/>
    <cellStyle name="Normal 8 4 2 4 4" xfId="8593" xr:uid="{189A8D54-55C8-4C29-9DFD-DF23BD5607C4}"/>
    <cellStyle name="Normal 8 4 2 5" xfId="8594" xr:uid="{8A155CFD-E7A4-44A3-B3D8-72983CED1DE4}"/>
    <cellStyle name="Normal 8 4 2 5 2" xfId="8595" xr:uid="{FC57B29D-4E9E-4B27-BC41-41A0CE204C4A}"/>
    <cellStyle name="Normal 8 4 2 6" xfId="8596" xr:uid="{19937702-7C4B-47DA-947B-2C373E4F8443}"/>
    <cellStyle name="Normal 8 4 2 6 2" xfId="8597" xr:uid="{39FB5F3A-63DA-4BD6-A4E2-27C4797F992B}"/>
    <cellStyle name="Normal 8 4 2 7" xfId="8598" xr:uid="{C431EAAB-7E97-4E2E-A94E-3C68F54AC2C4}"/>
    <cellStyle name="Normal 8 4 2 7 2" xfId="8599" xr:uid="{D32632C2-99D0-47C2-A4C7-0F718270B9C4}"/>
    <cellStyle name="Normal 8 4 2 8" xfId="8600" xr:uid="{6640AEB5-69AF-4526-80A8-1E1EEC1553F2}"/>
    <cellStyle name="Normal 8 4 2 9" xfId="8601" xr:uid="{0EEF3B44-760A-4F78-BF21-304C95832FD8}"/>
    <cellStyle name="Normal 8 4 2_NOI Ok" xfId="8602" xr:uid="{624A86D2-3B54-4E07-9D4E-69E6162FC9F7}"/>
    <cellStyle name="Normal 8 4 3" xfId="8603" xr:uid="{D97C2CAF-C298-454C-8321-6CBFA5133FD9}"/>
    <cellStyle name="Normal 8 4 3 2" xfId="8604" xr:uid="{A0717CBF-7330-4140-BA34-AC8061C9BE8F}"/>
    <cellStyle name="Normal 8 4 3 2 2" xfId="8605" xr:uid="{B6D254DF-2F04-42A7-9D52-D6DDF2DA486D}"/>
    <cellStyle name="Normal 8 4 3 2 2 2" xfId="8606" xr:uid="{1993D7D1-151A-4AEC-9778-E297179B6B8E}"/>
    <cellStyle name="Normal 8 4 3 2 3" xfId="8607" xr:uid="{BF759660-3E08-47F1-BA90-BC3BE7CF85E7}"/>
    <cellStyle name="Normal 8 4 3 2 3 2" xfId="8608" xr:uid="{5DEAF981-D0B5-4FFF-823C-0FCC5B241F67}"/>
    <cellStyle name="Normal 8 4 3 2 4" xfId="8609" xr:uid="{B01A9A91-9377-43A9-A159-335328CFAB21}"/>
    <cellStyle name="Normal 8 4 3 2 5" xfId="8610" xr:uid="{2983F96E-326D-42FC-ACB4-ABA8B1346E15}"/>
    <cellStyle name="Normal 8 4 3 2 6" xfId="8611" xr:uid="{EA6BB9B1-A7C0-4D4B-B373-967811F98A02}"/>
    <cellStyle name="Normal 8 4 3 3" xfId="8612" xr:uid="{05DD3A05-98BF-4839-8EBF-90EB7DCB69A2}"/>
    <cellStyle name="Normal 8 4 3 3 2" xfId="8613" xr:uid="{FE2CDAA7-4095-4164-9CD0-556A5E95F311}"/>
    <cellStyle name="Normal 8 4 3 3 2 2" xfId="8614" xr:uid="{8B5C67EB-5107-4CA4-83A3-936C2953B5F6}"/>
    <cellStyle name="Normal 8 4 3 3 3" xfId="8615" xr:uid="{1ED3D114-1B09-4263-87AA-549A5B27057D}"/>
    <cellStyle name="Normal 8 4 3 3 3 2" xfId="8616" xr:uid="{7258424F-5200-46E2-9390-23ADA01FCEC1}"/>
    <cellStyle name="Normal 8 4 3 3 4" xfId="8617" xr:uid="{8D3FD2B7-714D-43E2-8182-907CA80FF9CA}"/>
    <cellStyle name="Normal 8 4 3 4" xfId="8618" xr:uid="{ADB3D576-9F7D-47AE-ADA1-FD4B1496A279}"/>
    <cellStyle name="Normal 8 4 3 4 2" xfId="8619" xr:uid="{AEB7A319-52FA-4F50-8789-B571595476D3}"/>
    <cellStyle name="Normal 8 4 3 4 2 2" xfId="8620" xr:uid="{C7CC0703-695D-49FA-99AE-F6320572FD92}"/>
    <cellStyle name="Normal 8 4 3 4 3" xfId="8621" xr:uid="{4A49AF57-7736-41CF-BDD9-B4DA11B9FF89}"/>
    <cellStyle name="Normal 8 4 3 4 3 2" xfId="8622" xr:uid="{58CDF1BA-D54A-40B8-BAB5-51C9883EE365}"/>
    <cellStyle name="Normal 8 4 3 4 4" xfId="8623" xr:uid="{3A62F86F-90F6-4CA6-BA8C-1A76428BE503}"/>
    <cellStyle name="Normal 8 4 3 5" xfId="8624" xr:uid="{1CC66C63-DC05-4968-BB75-3551D9EB87A3}"/>
    <cellStyle name="Normal 8 4 3 5 2" xfId="8625" xr:uid="{DAE0F8A2-3621-43EF-AC6D-41B42D000398}"/>
    <cellStyle name="Normal 8 4 3 6" xfId="8626" xr:uid="{CF6F1FE9-1E9D-4E1B-AB55-256AAD19BB14}"/>
    <cellStyle name="Normal 8 4 3 6 2" xfId="8627" xr:uid="{8EB475C4-472C-4BB5-9EE4-4AC3A0974905}"/>
    <cellStyle name="Normal 8 4 3 7" xfId="8628" xr:uid="{41FC4642-4EE5-483B-9BC0-AA624B1CC722}"/>
    <cellStyle name="Normal 8 4 3 7 2" xfId="8629" xr:uid="{26ED5AB6-9F37-49D4-8CA7-C582560AE732}"/>
    <cellStyle name="Normal 8 4 3 8" xfId="8630" xr:uid="{E1C7E086-C6C3-4333-B66B-761BF77A083F}"/>
    <cellStyle name="Normal 8 4 3 9" xfId="8631" xr:uid="{537287BD-D3A5-4024-B05E-B7A85F3E94CC}"/>
    <cellStyle name="Normal 8 4 3_NOI Ok" xfId="8632" xr:uid="{C67D71C1-0358-4BF1-ADE9-D53BC43EA98C}"/>
    <cellStyle name="Normal 8 4 4" xfId="8633" xr:uid="{93B6B970-903A-4B07-B5B0-CA9A36BD23A4}"/>
    <cellStyle name="Normal 8 4 4 2" xfId="8634" xr:uid="{312A7B8C-FDF7-4823-BA44-DD657E716FF7}"/>
    <cellStyle name="Normal 8 4 4 2 2" xfId="8635" xr:uid="{09B11ACF-685C-4A96-9CD7-E4150F14E8E4}"/>
    <cellStyle name="Normal 8 4 4 2 2 2" xfId="8636" xr:uid="{65AB0834-D3D3-4E64-8549-9F9821F99193}"/>
    <cellStyle name="Normal 8 4 4 2 3" xfId="8637" xr:uid="{DFC36524-6F91-40D0-84DA-BDE939010BAB}"/>
    <cellStyle name="Normal 8 4 4 2 3 2" xfId="8638" xr:uid="{04FAB4A5-252A-4B21-9D00-903C66F1DB43}"/>
    <cellStyle name="Normal 8 4 4 2 4" xfId="8639" xr:uid="{7336B8F2-B000-4546-813C-0FDF534C779B}"/>
    <cellStyle name="Normal 8 4 4 2 5" xfId="8640" xr:uid="{D8485A85-6268-487D-9745-8EB547994752}"/>
    <cellStyle name="Normal 8 4 4 2 6" xfId="8641" xr:uid="{709F3F26-62B1-450D-AB2E-45677C65CEFD}"/>
    <cellStyle name="Normal 8 4 4 3" xfId="8642" xr:uid="{2A80EA60-FADD-41DD-81E8-56FEE3C10E55}"/>
    <cellStyle name="Normal 8 4 4 3 2" xfId="8643" xr:uid="{1961303D-6B7B-4226-B67A-AD9FCACD3110}"/>
    <cellStyle name="Normal 8 4 4 3 2 2" xfId="8644" xr:uid="{8A481A27-3AE3-4924-824B-EDD87443260D}"/>
    <cellStyle name="Normal 8 4 4 3 3" xfId="8645" xr:uid="{8CF2413F-B4AB-4E67-922D-C3D4795764D0}"/>
    <cellStyle name="Normal 8 4 4 3 3 2" xfId="8646" xr:uid="{A1BF4C56-42A9-41A5-AFDE-41204F5FD649}"/>
    <cellStyle name="Normal 8 4 4 3 4" xfId="8647" xr:uid="{5FC2A08F-465C-4006-B034-E14EAA1976B8}"/>
    <cellStyle name="Normal 8 4 4 4" xfId="8648" xr:uid="{4AF6AB7C-B31F-42B8-BA98-1223FD8A5750}"/>
    <cellStyle name="Normal 8 4 4 4 2" xfId="8649" xr:uid="{4356BCC2-D8BB-40EE-9CA7-E27170DEED54}"/>
    <cellStyle name="Normal 8 4 4 4 2 2" xfId="8650" xr:uid="{2D86C4B6-7720-4806-8372-2182A9C5BF74}"/>
    <cellStyle name="Normal 8 4 4 4 3" xfId="8651" xr:uid="{6C192E5A-28DB-473F-8A1D-8453FF3741B5}"/>
    <cellStyle name="Normal 8 4 4 4 3 2" xfId="8652" xr:uid="{F6F14A3C-9E9D-4B5D-997F-276E88EB61AA}"/>
    <cellStyle name="Normal 8 4 4 4 4" xfId="8653" xr:uid="{FF821EED-D47C-4636-9514-4ABFE6F750AC}"/>
    <cellStyle name="Normal 8 4 4 5" xfId="8654" xr:uid="{5EF4BAB1-6257-4EF4-92BA-5A32895B5A2E}"/>
    <cellStyle name="Normal 8 4 4 5 2" xfId="8655" xr:uid="{D1E8B510-1F5F-4B5A-B5E3-6E26DF551B17}"/>
    <cellStyle name="Normal 8 4 4 6" xfId="8656" xr:uid="{61E45D82-5812-435B-9391-3D4341F8E39B}"/>
    <cellStyle name="Normal 8 4 4 6 2" xfId="8657" xr:uid="{F7EA2D5E-7A4A-4BD3-B950-ED107D8BBBC3}"/>
    <cellStyle name="Normal 8 4 4 7" xfId="8658" xr:uid="{3FD40C01-AB79-4CA8-AE2E-AF3BDEA2C538}"/>
    <cellStyle name="Normal 8 4 4 7 2" xfId="8659" xr:uid="{C883C0B1-7483-4E01-854A-B554B8AB2C3B}"/>
    <cellStyle name="Normal 8 4 4 8" xfId="8660" xr:uid="{28ED103E-E16E-46E3-9541-30ACEBD9DDA8}"/>
    <cellStyle name="Normal 8 4 4 9" xfId="8661" xr:uid="{B4DC811B-142A-4237-A1DD-48A538268174}"/>
    <cellStyle name="Normal 8 4 4_NOI Ok" xfId="8662" xr:uid="{0085B48B-0949-4D60-AF50-C36FCED8A858}"/>
    <cellStyle name="Normal 8 4 5" xfId="8663" xr:uid="{F170ECFF-45EA-49A6-9664-A1A269FF5DAB}"/>
    <cellStyle name="Normal 8 4 5 2" xfId="8664" xr:uid="{F37EDFDF-F94D-4FE8-AECE-025FB4716C0E}"/>
    <cellStyle name="Normal 8 4 5 2 2" xfId="8665" xr:uid="{EC2D602F-809C-4639-A1FF-DFCBD837994B}"/>
    <cellStyle name="Normal 8 4 5 3" xfId="8666" xr:uid="{909983BC-4A87-4757-B80F-C58168B17AD4}"/>
    <cellStyle name="Normal 8 4 5 3 2" xfId="8667" xr:uid="{6EC70386-ED31-4615-AAA6-13724A143C1A}"/>
    <cellStyle name="Normal 8 4 5 4" xfId="8668" xr:uid="{69F4036E-7EE4-4F4E-827A-BB48AA2E0D9D}"/>
    <cellStyle name="Normal 8 4 5 5" xfId="8669" xr:uid="{F128122D-A695-4173-9302-3795945FA963}"/>
    <cellStyle name="Normal 8 4 5 6" xfId="8670" xr:uid="{9AEA42F4-5883-4179-B1AD-02C3BE1BCDC9}"/>
    <cellStyle name="Normal 8 4 6" xfId="8671" xr:uid="{9AD846EE-7FA1-4575-969E-5FC3350038D9}"/>
    <cellStyle name="Normal 8 4 6 2" xfId="8672" xr:uid="{F911E87B-CAF2-4504-A045-07A258AE26B9}"/>
    <cellStyle name="Normal 8 4 6 2 2" xfId="8673" xr:uid="{4EF9D15D-38C2-4FF3-B06A-2C6986512C3D}"/>
    <cellStyle name="Normal 8 4 6 3" xfId="8674" xr:uid="{BF02B9DE-35FC-4E99-9EF6-8019D8F16787}"/>
    <cellStyle name="Normal 8 4 6 3 2" xfId="8675" xr:uid="{83259A46-674A-4D0E-8BFD-9DC6746AACFD}"/>
    <cellStyle name="Normal 8 4 6 4" xfId="8676" xr:uid="{00D7974B-82C8-4250-A637-021473F6092B}"/>
    <cellStyle name="Normal 8 4 7" xfId="8677" xr:uid="{D1E783FA-8DEB-4068-A4BC-F57F6282AF1A}"/>
    <cellStyle name="Normal 8 4 7 2" xfId="8678" xr:uid="{D84DB4CB-725D-40E1-9946-C11616E9F51B}"/>
    <cellStyle name="Normal 8 4 7 2 2" xfId="8679" xr:uid="{4A9E4460-8812-46CB-B237-AB7BA311EC32}"/>
    <cellStyle name="Normal 8 4 7 3" xfId="8680" xr:uid="{6531B76E-D417-44FF-9282-560030CFB8FA}"/>
    <cellStyle name="Normal 8 4 7 3 2" xfId="8681" xr:uid="{F55EB2C6-06DF-42CD-949C-E73072998561}"/>
    <cellStyle name="Normal 8 4 7 4" xfId="8682" xr:uid="{F3668995-17C5-4753-BAD5-B69B218484B6}"/>
    <cellStyle name="Normal 8 4 8" xfId="8683" xr:uid="{2DBAB83F-1C40-4E93-A962-E308815FA3DC}"/>
    <cellStyle name="Normal 8 4 8 2" xfId="8684" xr:uid="{16CF15AF-54FD-47DF-8738-49CF1F308A69}"/>
    <cellStyle name="Normal 8 4 9" xfId="8685" xr:uid="{5BE61610-6655-4E51-9E6F-2910A27BF5E0}"/>
    <cellStyle name="Normal 8 4 9 2" xfId="8686" xr:uid="{5299C0B7-C569-47AC-A819-0D07F5AB7D13}"/>
    <cellStyle name="Normal 8 4_NOI Ok" xfId="8687" xr:uid="{02829B7B-322B-4A8A-AFCE-FCFB56ACCF9A}"/>
    <cellStyle name="Normal 8 40" xfId="11367" xr:uid="{AAB7752B-4834-4C8E-9567-64F3235CC38A}"/>
    <cellStyle name="Normal 8 41" xfId="11369" xr:uid="{CBCF7C82-2234-4C59-899C-D2530E1F0D44}"/>
    <cellStyle name="Normal 8 42" xfId="11371" xr:uid="{0D7384D7-50A9-46D0-B956-CCCDCD8E54D9}"/>
    <cellStyle name="Normal 8 43" xfId="11373" xr:uid="{273ED599-6C7A-40BE-878B-B33F6102975F}"/>
    <cellStyle name="Normal 8 44" xfId="11375" xr:uid="{3A6753D7-7B69-40FA-A7F0-2EEB0317E05A}"/>
    <cellStyle name="Normal 8 45" xfId="11377" xr:uid="{B76BCC32-5172-4019-9928-B94DCCBB4BB4}"/>
    <cellStyle name="Normal 8 46" xfId="11379" xr:uid="{6318DEFA-8B3B-4EC6-B735-AD7E28AA0193}"/>
    <cellStyle name="Normal 8 47" xfId="11381" xr:uid="{02E86E81-B629-4158-8B2E-B93A570E22D2}"/>
    <cellStyle name="Normal 8 48" xfId="11383" xr:uid="{C1495224-91ED-4D51-A141-CCCC3D8D12BD}"/>
    <cellStyle name="Normal 8 49" xfId="11385" xr:uid="{35AB178E-FD8E-46C1-AD9C-677731EB6903}"/>
    <cellStyle name="Normal 8 5" xfId="521" xr:uid="{966E41D4-C4CF-438E-8BFF-F0EF9037E1B4}"/>
    <cellStyle name="Normal 8 5 10" xfId="8689" xr:uid="{80FCA2E6-4987-4606-A0A5-F933DE41B342}"/>
    <cellStyle name="Normal 8 5 10 2" xfId="8690" xr:uid="{7CDB4420-A548-462D-B72B-9D38149AD3B1}"/>
    <cellStyle name="Normal 8 5 11" xfId="8691" xr:uid="{86C84170-A3B7-48CE-BCE0-1F2C49F8D981}"/>
    <cellStyle name="Normal 8 5 12" xfId="8692" xr:uid="{F6E26DF2-7A41-4966-9932-E3802613A638}"/>
    <cellStyle name="Normal 8 5 13" xfId="8688" xr:uid="{4B588A77-6542-479D-B4A1-BC526BEA4CAA}"/>
    <cellStyle name="Normal 8 5 2" xfId="8693" xr:uid="{CC32CC5B-2EC7-4511-BEE9-0B8D31E73CF7}"/>
    <cellStyle name="Normal 8 5 2 2" xfId="8694" xr:uid="{7D061F01-09F9-48F7-B11E-7C70E2AB1DB5}"/>
    <cellStyle name="Normal 8 5 2 2 2" xfId="8695" xr:uid="{7C41A3F0-4E63-41E7-8DD3-F552E2ED60D0}"/>
    <cellStyle name="Normal 8 5 2 2 2 2" xfId="8696" xr:uid="{2549594C-816F-41F4-9B3E-F3AB32F6627B}"/>
    <cellStyle name="Normal 8 5 2 2 3" xfId="8697" xr:uid="{2FBF8DC0-AF14-4102-A85E-B0C27AD45082}"/>
    <cellStyle name="Normal 8 5 2 2 3 2" xfId="8698" xr:uid="{F00226C8-ED23-4041-9B2E-ECEE682F25AE}"/>
    <cellStyle name="Normal 8 5 2 2 4" xfId="8699" xr:uid="{1F809143-E884-47EF-ADC8-72E2584E2DBD}"/>
    <cellStyle name="Normal 8 5 2 2 5" xfId="8700" xr:uid="{A2C5F5A2-40D9-4425-B375-9B162DF43F8F}"/>
    <cellStyle name="Normal 8 5 2 2 6" xfId="8701" xr:uid="{162C3126-519F-4805-8778-70F41D69DD3C}"/>
    <cellStyle name="Normal 8 5 2 3" xfId="8702" xr:uid="{778528D0-9B13-4F2C-9144-F7C0161A88A9}"/>
    <cellStyle name="Normal 8 5 2 3 2" xfId="8703" xr:uid="{3F890A33-A774-45C7-9BF1-EAAC85435DB6}"/>
    <cellStyle name="Normal 8 5 2 3 2 2" xfId="8704" xr:uid="{647EA7A6-4E5E-4DF4-8ED6-43256AF53C0E}"/>
    <cellStyle name="Normal 8 5 2 3 3" xfId="8705" xr:uid="{7044040B-C84E-405F-B2E5-15F11A5FADFE}"/>
    <cellStyle name="Normal 8 5 2 3 3 2" xfId="8706" xr:uid="{9C0CE432-365D-489E-874A-70E0292FA726}"/>
    <cellStyle name="Normal 8 5 2 3 4" xfId="8707" xr:uid="{DA5C4218-B77F-4959-8614-1FE2D587966A}"/>
    <cellStyle name="Normal 8 5 2 4" xfId="8708" xr:uid="{A01D9795-E479-4B59-B7B5-C0E00642C1C6}"/>
    <cellStyle name="Normal 8 5 2 4 2" xfId="8709" xr:uid="{7A21D1EB-AC10-4E7A-A940-F6F05584D96E}"/>
    <cellStyle name="Normal 8 5 2 4 2 2" xfId="8710" xr:uid="{7CD3A09F-C57F-4833-A85B-1A06E7807BA6}"/>
    <cellStyle name="Normal 8 5 2 4 3" xfId="8711" xr:uid="{4E3FA3CE-87F3-44A0-B27C-2A92982B447C}"/>
    <cellStyle name="Normal 8 5 2 4 3 2" xfId="8712" xr:uid="{4368BF4C-80FB-4120-B42F-051BEC9C26CF}"/>
    <cellStyle name="Normal 8 5 2 4 4" xfId="8713" xr:uid="{04C00376-CBC0-49B9-A5C1-3E6FCDE348D8}"/>
    <cellStyle name="Normal 8 5 2 5" xfId="8714" xr:uid="{27DB4F80-4919-49DE-A910-F445D1408089}"/>
    <cellStyle name="Normal 8 5 2 5 2" xfId="8715" xr:uid="{B49DA4D6-58CA-44DB-A89D-1805AB967851}"/>
    <cellStyle name="Normal 8 5 2 6" xfId="8716" xr:uid="{E6AC1371-BCA8-40DE-871D-A109AC69CE1F}"/>
    <cellStyle name="Normal 8 5 2 6 2" xfId="8717" xr:uid="{BD652ABF-DEE0-431C-B395-26895DB7E764}"/>
    <cellStyle name="Normal 8 5 2 7" xfId="8718" xr:uid="{7E59EAE5-1E22-420A-8B7F-F2B4E59C10CD}"/>
    <cellStyle name="Normal 8 5 2 7 2" xfId="8719" xr:uid="{D3C30764-6386-4280-A1F2-9005091A5FFF}"/>
    <cellStyle name="Normal 8 5 2 8" xfId="8720" xr:uid="{0C1F01DA-4111-415E-962D-03B9FDF0D3D4}"/>
    <cellStyle name="Normal 8 5 2 9" xfId="8721" xr:uid="{650FA865-41BF-460B-B09E-422CF35A9871}"/>
    <cellStyle name="Normal 8 5 2_NOI Ok" xfId="8722" xr:uid="{8264B34B-3886-4E29-851C-154FD5A4A9FB}"/>
    <cellStyle name="Normal 8 5 3" xfId="8723" xr:uid="{7D33D4BA-0528-4D70-98D1-BEE30DCB1C81}"/>
    <cellStyle name="Normal 8 5 3 2" xfId="8724" xr:uid="{5CF90605-BFA6-4D36-8F33-0438922F03C4}"/>
    <cellStyle name="Normal 8 5 3 2 2" xfId="8725" xr:uid="{B8F434D4-5E2D-4525-A890-86544E4B09D5}"/>
    <cellStyle name="Normal 8 5 3 2 2 2" xfId="8726" xr:uid="{F98040CC-6014-48C9-800B-B6B3E847CF8D}"/>
    <cellStyle name="Normal 8 5 3 2 3" xfId="8727" xr:uid="{38A36EBE-3C4F-4FC8-B7DB-37B910147B32}"/>
    <cellStyle name="Normal 8 5 3 2 3 2" xfId="8728" xr:uid="{F85F0CDB-1CE3-4287-BB9F-2CEF6106B876}"/>
    <cellStyle name="Normal 8 5 3 2 4" xfId="8729" xr:uid="{23CA1596-1701-4CBA-8C4B-2831C13DC45E}"/>
    <cellStyle name="Normal 8 5 3 2 5" xfId="8730" xr:uid="{2F5C2F97-04C5-4620-84FA-84B39ECFE682}"/>
    <cellStyle name="Normal 8 5 3 2 6" xfId="8731" xr:uid="{E39FF7B0-3DC7-4CAE-9E7D-A9D88195BB42}"/>
    <cellStyle name="Normal 8 5 3 3" xfId="8732" xr:uid="{C2C61083-C646-4550-A530-754CD94D7FAB}"/>
    <cellStyle name="Normal 8 5 3 3 2" xfId="8733" xr:uid="{D3CB0529-FA47-4951-A5A5-EE77AF84FE70}"/>
    <cellStyle name="Normal 8 5 3 3 2 2" xfId="8734" xr:uid="{2F1E79DD-AE32-4E4B-8E14-F2BBA777FA32}"/>
    <cellStyle name="Normal 8 5 3 3 3" xfId="8735" xr:uid="{22A9A013-9459-4F2B-8522-3CB415537C6F}"/>
    <cellStyle name="Normal 8 5 3 3 3 2" xfId="8736" xr:uid="{3933BDBD-FC2E-4D6C-BB34-64247371D03E}"/>
    <cellStyle name="Normal 8 5 3 3 4" xfId="8737" xr:uid="{97D91DD8-A0A7-4344-B167-42B2294EC07B}"/>
    <cellStyle name="Normal 8 5 3 4" xfId="8738" xr:uid="{14752037-5E8A-476D-AD9F-9D06909A2F58}"/>
    <cellStyle name="Normal 8 5 3 4 2" xfId="8739" xr:uid="{02278C6D-5AD1-4DEA-9F89-413A083ADDCE}"/>
    <cellStyle name="Normal 8 5 3 4 2 2" xfId="8740" xr:uid="{8B46AC81-0E17-4FC8-9A95-AA9813DAE099}"/>
    <cellStyle name="Normal 8 5 3 4 3" xfId="8741" xr:uid="{7887244C-A9B7-44CE-A25E-E9C9B115765F}"/>
    <cellStyle name="Normal 8 5 3 4 3 2" xfId="8742" xr:uid="{FD4AE565-7696-4170-9E60-6E54DC86D653}"/>
    <cellStyle name="Normal 8 5 3 4 4" xfId="8743" xr:uid="{CAE6CC58-CC30-4E31-9F0B-68E37F10C625}"/>
    <cellStyle name="Normal 8 5 3 5" xfId="8744" xr:uid="{6D35BC0C-403A-450F-AF80-88FFF7842EB1}"/>
    <cellStyle name="Normal 8 5 3 5 2" xfId="8745" xr:uid="{B4AC3A1A-6F09-4B42-BE6B-64C38088279C}"/>
    <cellStyle name="Normal 8 5 3 6" xfId="8746" xr:uid="{9B0FFADB-380F-4628-9337-A63394A7029C}"/>
    <cellStyle name="Normal 8 5 3 6 2" xfId="8747" xr:uid="{6F85F30C-514C-4FBF-8398-E7B0EE11DA52}"/>
    <cellStyle name="Normal 8 5 3 7" xfId="8748" xr:uid="{92C4397E-0BE4-41B9-8B97-ABE2EAF4D6A9}"/>
    <cellStyle name="Normal 8 5 3 7 2" xfId="8749" xr:uid="{DCFEDB53-F273-4268-A7B9-7A23F6CC9CCC}"/>
    <cellStyle name="Normal 8 5 3 8" xfId="8750" xr:uid="{F57F4213-7A3E-43F2-BB0F-A0F087D56471}"/>
    <cellStyle name="Normal 8 5 3 9" xfId="8751" xr:uid="{F0187627-E9DB-4F21-80EB-9AAA826817AB}"/>
    <cellStyle name="Normal 8 5 3_NOI Ok" xfId="8752" xr:uid="{4A7626A6-4D06-40A8-9B2F-EAB7C6F920C4}"/>
    <cellStyle name="Normal 8 5 4" xfId="8753" xr:uid="{5206299E-B781-4B01-B532-8804093D3BA2}"/>
    <cellStyle name="Normal 8 5 4 2" xfId="8754" xr:uid="{97939B0C-6D8C-4A7E-A471-0129A74F875B}"/>
    <cellStyle name="Normal 8 5 4 2 2" xfId="8755" xr:uid="{774036D6-4366-4946-9D98-CF5571A0AEAF}"/>
    <cellStyle name="Normal 8 5 4 2 2 2" xfId="8756" xr:uid="{B0FE3CA2-BD0B-4F68-80E4-7F0CB7610456}"/>
    <cellStyle name="Normal 8 5 4 2 3" xfId="8757" xr:uid="{F45BFF3F-17A2-43EC-8538-2FDE6EC0842E}"/>
    <cellStyle name="Normal 8 5 4 2 3 2" xfId="8758" xr:uid="{C360BE5A-2B4F-4E8E-9C8A-7FD695E76FE5}"/>
    <cellStyle name="Normal 8 5 4 2 4" xfId="8759" xr:uid="{F77ECEC2-32D6-405B-8C16-FAA10DE66F75}"/>
    <cellStyle name="Normal 8 5 4 2 5" xfId="8760" xr:uid="{C213E3B0-C07E-4A45-B04D-65FD23922F96}"/>
    <cellStyle name="Normal 8 5 4 2 6" xfId="8761" xr:uid="{C0B3ED14-77C5-48B6-B85B-F034C931A938}"/>
    <cellStyle name="Normal 8 5 4 3" xfId="8762" xr:uid="{293495E2-5FC1-4342-8577-296667C35BBB}"/>
    <cellStyle name="Normal 8 5 4 3 2" xfId="8763" xr:uid="{B3279797-7003-44E4-84B4-2E0518643D04}"/>
    <cellStyle name="Normal 8 5 4 3 2 2" xfId="8764" xr:uid="{F42F4C20-8810-4878-AF72-15FE06D5F166}"/>
    <cellStyle name="Normal 8 5 4 3 3" xfId="8765" xr:uid="{2220EB74-6A45-4AEC-A7C9-C1048F1B1E58}"/>
    <cellStyle name="Normal 8 5 4 3 3 2" xfId="8766" xr:uid="{C7C29E44-007C-4EC6-9051-20573E61F3A3}"/>
    <cellStyle name="Normal 8 5 4 3 4" xfId="8767" xr:uid="{712A2165-2CDC-4442-8F30-1DCB64856D97}"/>
    <cellStyle name="Normal 8 5 4 4" xfId="8768" xr:uid="{36AD91FD-CFD9-46E9-83BF-43ADCB69C006}"/>
    <cellStyle name="Normal 8 5 4 4 2" xfId="8769" xr:uid="{023F006A-98F3-46CF-B07B-029B03E4765F}"/>
    <cellStyle name="Normal 8 5 4 4 2 2" xfId="8770" xr:uid="{C3932AC9-F989-4F86-873E-BC8DC65A64A8}"/>
    <cellStyle name="Normal 8 5 4 4 3" xfId="8771" xr:uid="{3EA23F50-9DAC-4768-B9E2-97CC4936C5B6}"/>
    <cellStyle name="Normal 8 5 4 4 3 2" xfId="8772" xr:uid="{A77B8074-119F-4146-8AB6-E459CDCA4AE6}"/>
    <cellStyle name="Normal 8 5 4 4 4" xfId="8773" xr:uid="{C9D37909-2E69-49D7-92AC-BE09517C2745}"/>
    <cellStyle name="Normal 8 5 4 5" xfId="8774" xr:uid="{0288A8E5-6EB1-45D6-9B22-B53E16AA1108}"/>
    <cellStyle name="Normal 8 5 4 5 2" xfId="8775" xr:uid="{1F09F486-F9B1-4B2D-96BD-524336F7F17D}"/>
    <cellStyle name="Normal 8 5 4 6" xfId="8776" xr:uid="{ED95C07E-5826-4F08-8342-C5297C733B39}"/>
    <cellStyle name="Normal 8 5 4 6 2" xfId="8777" xr:uid="{C0B16793-A81C-4F8E-9ACA-F6B2DA861158}"/>
    <cellStyle name="Normal 8 5 4 7" xfId="8778" xr:uid="{6870BE63-D954-4429-8898-FB41949DBD56}"/>
    <cellStyle name="Normal 8 5 4 7 2" xfId="8779" xr:uid="{58DBE940-2548-4C51-9F29-20FFBEF7B104}"/>
    <cellStyle name="Normal 8 5 4 8" xfId="8780" xr:uid="{67493088-9819-43B0-B1AB-9FB23A6F32BE}"/>
    <cellStyle name="Normal 8 5 4 9" xfId="8781" xr:uid="{2CBF5FDE-560D-4EBD-AB0F-DC493061BFE2}"/>
    <cellStyle name="Normal 8 5 4_NOI Ok" xfId="8782" xr:uid="{3B993271-CF02-441B-ABDD-B0975A664BF4}"/>
    <cellStyle name="Normal 8 5 5" xfId="8783" xr:uid="{BC759B06-62A5-42D9-AB7A-53D8CCEEAE1B}"/>
    <cellStyle name="Normal 8 5 5 2" xfId="8784" xr:uid="{3C07F225-CFCD-461B-8501-1AB1E3D9A874}"/>
    <cellStyle name="Normal 8 5 5 2 2" xfId="8785" xr:uid="{A3CC3EF0-AF0A-43A6-9D11-7D734287FB5B}"/>
    <cellStyle name="Normal 8 5 5 3" xfId="8786" xr:uid="{C690974C-30E3-498E-8EEA-7D6ABFC891D0}"/>
    <cellStyle name="Normal 8 5 5 3 2" xfId="8787" xr:uid="{F253ADFD-A724-4A81-9A87-D3DA8E1E7DCC}"/>
    <cellStyle name="Normal 8 5 5 4" xfId="8788" xr:uid="{B5D6810D-34E1-4278-A51B-CB825F42837F}"/>
    <cellStyle name="Normal 8 5 5 5" xfId="8789" xr:uid="{E9F2734E-0276-4343-964E-C35CEC69C563}"/>
    <cellStyle name="Normal 8 5 5 6" xfId="8790" xr:uid="{CE06D2DA-2F14-4CE9-893D-E6FE87EF2FBB}"/>
    <cellStyle name="Normal 8 5 6" xfId="8791" xr:uid="{6FA52429-1426-46BA-9080-59F40B20A106}"/>
    <cellStyle name="Normal 8 5 6 2" xfId="8792" xr:uid="{DDA8704F-56C6-4939-8111-BC9AD93AFFC6}"/>
    <cellStyle name="Normal 8 5 6 2 2" xfId="8793" xr:uid="{D75281A1-11E0-4CF2-B8AC-1ED7645F899C}"/>
    <cellStyle name="Normal 8 5 6 3" xfId="8794" xr:uid="{58216DC5-78DC-49E0-A060-57E620A9FED4}"/>
    <cellStyle name="Normal 8 5 6 3 2" xfId="8795" xr:uid="{0D90F1E4-20B6-447D-9957-8AD958FAAA13}"/>
    <cellStyle name="Normal 8 5 6 4" xfId="8796" xr:uid="{C4D17372-320B-4762-B6E4-723F52DE79BA}"/>
    <cellStyle name="Normal 8 5 7" xfId="8797" xr:uid="{F0FAA898-7B61-44CD-8084-425D5AF68D33}"/>
    <cellStyle name="Normal 8 5 7 2" xfId="8798" xr:uid="{0BFA620B-EB05-49FA-AAF7-8CB7E3B588AD}"/>
    <cellStyle name="Normal 8 5 7 2 2" xfId="8799" xr:uid="{EA0B28D0-B405-4BBF-B2A6-A914360F7064}"/>
    <cellStyle name="Normal 8 5 7 3" xfId="8800" xr:uid="{16D3105F-1C62-4E2C-AB29-824166C7908F}"/>
    <cellStyle name="Normal 8 5 7 3 2" xfId="8801" xr:uid="{C15FCA36-6A71-41EB-AB26-1E2CE339F488}"/>
    <cellStyle name="Normal 8 5 7 4" xfId="8802" xr:uid="{AC7B69AD-4576-4587-8BAB-F76C03B7A29C}"/>
    <cellStyle name="Normal 8 5 8" xfId="8803" xr:uid="{F4FA4A28-8EC1-47B7-9EE6-79291EE16E04}"/>
    <cellStyle name="Normal 8 5 8 2" xfId="8804" xr:uid="{79F88BA4-CCEE-4A2A-A222-E4199BB1E1D3}"/>
    <cellStyle name="Normal 8 5 9" xfId="8805" xr:uid="{FAA930B2-8F56-44C1-91D5-50BAED0E76B9}"/>
    <cellStyle name="Normal 8 5 9 2" xfId="8806" xr:uid="{AFFDC7DE-9744-41FD-A24F-DB10D7B45DBC}"/>
    <cellStyle name="Normal 8 5_NOI Ok" xfId="8807" xr:uid="{F77949CD-C37D-42E0-BEAF-7C74A6308B58}"/>
    <cellStyle name="Normal 8 50" xfId="11387" xr:uid="{39EBCF5C-689D-4907-A349-FAEE47F5E53C}"/>
    <cellStyle name="Normal 8 51" xfId="11389" xr:uid="{924A754C-F20A-4913-8B4B-DCCFC479E36A}"/>
    <cellStyle name="Normal 8 52" xfId="11391" xr:uid="{7FB43C78-9307-4765-BF2A-DB75E2F644B9}"/>
    <cellStyle name="Normal 8 53" xfId="11393" xr:uid="{99A3C519-249E-42C6-9363-DA7E1F264420}"/>
    <cellStyle name="Normal 8 54" xfId="11394" xr:uid="{5EBC1F09-10F3-4EBD-A733-062680592454}"/>
    <cellStyle name="Normal 8 55" xfId="11395" xr:uid="{AE919EF3-4989-420D-8C44-6B7F70FB8CFC}"/>
    <cellStyle name="Normal 8 56" xfId="11444" xr:uid="{83BCBA68-9B1F-46CA-996A-453C929AC7BA}"/>
    <cellStyle name="Normal 8 57" xfId="12341" xr:uid="{5533030C-E4F4-4C20-B20C-F56817630F2D}"/>
    <cellStyle name="Normal 8 58" xfId="12340" xr:uid="{A30877A2-45EB-4B32-A5AF-E33FD72473BB}"/>
    <cellStyle name="Normal 8 59" xfId="11396" xr:uid="{D93676FB-CA2B-46C2-A8BE-9E278F556FE4}"/>
    <cellStyle name="Normal 8 6" xfId="8808" xr:uid="{F2B59E8D-61D3-40E8-B78D-8D9E796F260F}"/>
    <cellStyle name="Normal 8 6 10" xfId="8809" xr:uid="{D418D479-DEB5-4522-A9A3-1E2225FDD051}"/>
    <cellStyle name="Normal 8 6 10 2" xfId="8810" xr:uid="{1F223409-7D7B-47E7-BD3E-F55E0B3A12C1}"/>
    <cellStyle name="Normal 8 6 11" xfId="8811" xr:uid="{61671F43-AA6F-468C-B44D-E8548AC5D17E}"/>
    <cellStyle name="Normal 8 6 12" xfId="8812" xr:uid="{B60EBC25-BAC6-48F7-8824-DA664FFF6C8F}"/>
    <cellStyle name="Normal 8 6 2" xfId="8813" xr:uid="{AA676E4B-42EE-4BAD-86C7-0E388BB10FBA}"/>
    <cellStyle name="Normal 8 6 2 2" xfId="8814" xr:uid="{F986D7E5-C4EC-4973-8CB6-F158BA96ADA1}"/>
    <cellStyle name="Normal 8 6 2 2 2" xfId="8815" xr:uid="{9C9058A7-774D-4B03-96E3-31D28F1FDC87}"/>
    <cellStyle name="Normal 8 6 2 2 2 2" xfId="8816" xr:uid="{58F2EE98-6EBC-4ED5-85FD-EE511F670731}"/>
    <cellStyle name="Normal 8 6 2 2 3" xfId="8817" xr:uid="{55BF0A96-F591-4876-AD25-F6C65AF37426}"/>
    <cellStyle name="Normal 8 6 2 2 3 2" xfId="8818" xr:uid="{5380DCE9-A94E-46A7-A365-7CE933C52115}"/>
    <cellStyle name="Normal 8 6 2 2 4" xfId="8819" xr:uid="{CBC601A5-A055-4EEB-A5C7-262415F7E5D8}"/>
    <cellStyle name="Normal 8 6 2 2 5" xfId="8820" xr:uid="{662A53E6-9AD8-4B55-B4D1-CEAEA40DA610}"/>
    <cellStyle name="Normal 8 6 2 2 6" xfId="8821" xr:uid="{43C322C2-92F6-41E2-B1C9-1FB9C4915DA1}"/>
    <cellStyle name="Normal 8 6 2 3" xfId="8822" xr:uid="{A241FA6A-9B07-48D7-9693-D4DAC9B07EE3}"/>
    <cellStyle name="Normal 8 6 2 3 2" xfId="8823" xr:uid="{3831825E-13F1-41EC-B126-F9596549FAED}"/>
    <cellStyle name="Normal 8 6 2 3 2 2" xfId="8824" xr:uid="{859FBF63-EA53-41EC-B1DF-3DF08D5BB252}"/>
    <cellStyle name="Normal 8 6 2 3 3" xfId="8825" xr:uid="{0883F189-2A64-41DD-9A86-565F6791DFD3}"/>
    <cellStyle name="Normal 8 6 2 3 3 2" xfId="8826" xr:uid="{3851EC5D-CEE9-4AF9-A456-441ACD413E21}"/>
    <cellStyle name="Normal 8 6 2 3 4" xfId="8827" xr:uid="{E976ABB1-CFA0-49AB-A36B-E37D84F00C92}"/>
    <cellStyle name="Normal 8 6 2 4" xfId="8828" xr:uid="{F7038264-8EB7-40B8-80A0-26F3C43DBB82}"/>
    <cellStyle name="Normal 8 6 2 4 2" xfId="8829" xr:uid="{05BD863D-9CFB-401A-ABC4-46FD10919C89}"/>
    <cellStyle name="Normal 8 6 2 4 2 2" xfId="8830" xr:uid="{B076EC3D-2B50-4189-964E-2D0DB722E950}"/>
    <cellStyle name="Normal 8 6 2 4 3" xfId="8831" xr:uid="{4CDA4945-D29B-4D03-875D-3931EDC30F97}"/>
    <cellStyle name="Normal 8 6 2 4 3 2" xfId="8832" xr:uid="{52F0E42D-9AD6-42E2-A5AA-17E0B17BAC75}"/>
    <cellStyle name="Normal 8 6 2 4 4" xfId="8833" xr:uid="{3B53D75E-139F-45B6-89BF-769D4AAACD96}"/>
    <cellStyle name="Normal 8 6 2 5" xfId="8834" xr:uid="{A3EBE605-A3BD-4E19-939B-ADDA95AB23F2}"/>
    <cellStyle name="Normal 8 6 2 5 2" xfId="8835" xr:uid="{1BA67139-8688-4711-B541-71C8AB37F905}"/>
    <cellStyle name="Normal 8 6 2 6" xfId="8836" xr:uid="{D0ADDE9D-A417-4EE0-9405-F70BE2C7CDB3}"/>
    <cellStyle name="Normal 8 6 2 6 2" xfId="8837" xr:uid="{5F2F7BF1-BF85-48C4-8BE9-7FCAB06D3CDE}"/>
    <cellStyle name="Normal 8 6 2 7" xfId="8838" xr:uid="{6DB601FB-D084-4D80-B6FD-E925647CFBA6}"/>
    <cellStyle name="Normal 8 6 2 7 2" xfId="8839" xr:uid="{B3A625C2-FE7E-4A99-B226-462228E1E223}"/>
    <cellStyle name="Normal 8 6 2 8" xfId="8840" xr:uid="{64F753B9-5C6D-4DB3-8B4B-F7BAD46AD79E}"/>
    <cellStyle name="Normal 8 6 2 9" xfId="8841" xr:uid="{01A1B33A-55A6-4BF1-BBB8-CD8D5915E4E4}"/>
    <cellStyle name="Normal 8 6 2_NOI Ok" xfId="8842" xr:uid="{A4567B05-39BE-4500-8122-BADC6036CF0F}"/>
    <cellStyle name="Normal 8 6 3" xfId="8843" xr:uid="{7D781CD7-E085-4D65-AE26-CFBC8001BD2E}"/>
    <cellStyle name="Normal 8 6 3 2" xfId="8844" xr:uid="{E68E0669-13DC-4A18-89CA-457399DFB2FA}"/>
    <cellStyle name="Normal 8 6 3 2 2" xfId="8845" xr:uid="{DAB4CCAA-DEA5-4F03-9B9B-094226B7BF69}"/>
    <cellStyle name="Normal 8 6 3 2 2 2" xfId="8846" xr:uid="{D97BF804-3AD4-4072-A06A-161BC34937EF}"/>
    <cellStyle name="Normal 8 6 3 2 3" xfId="8847" xr:uid="{2BD10A45-D920-4F5E-A02B-8FCA8BFEAFCC}"/>
    <cellStyle name="Normal 8 6 3 2 3 2" xfId="8848" xr:uid="{EF9F193A-380B-473F-B7D8-84D718EE115E}"/>
    <cellStyle name="Normal 8 6 3 2 4" xfId="8849" xr:uid="{7EEA0679-5EA5-4C49-A424-4F2C2213576B}"/>
    <cellStyle name="Normal 8 6 3 2 5" xfId="8850" xr:uid="{FB2951A6-CE78-482B-9F74-AE1AC33765D7}"/>
    <cellStyle name="Normal 8 6 3 2 6" xfId="8851" xr:uid="{7ED3C761-EFB8-48BB-8D46-EDF5EAEC34B5}"/>
    <cellStyle name="Normal 8 6 3 3" xfId="8852" xr:uid="{4F1E3D33-BD5A-4E01-AA3C-2DD39EB06CBA}"/>
    <cellStyle name="Normal 8 6 3 3 2" xfId="8853" xr:uid="{7BDA0E7F-7E9D-479F-BFF6-08BE5F4526D7}"/>
    <cellStyle name="Normal 8 6 3 3 2 2" xfId="8854" xr:uid="{A83F0088-239E-42E0-A394-BC5E5A345BBC}"/>
    <cellStyle name="Normal 8 6 3 3 3" xfId="8855" xr:uid="{07551D5D-FAF2-4192-A084-082C2AF05E89}"/>
    <cellStyle name="Normal 8 6 3 3 3 2" xfId="8856" xr:uid="{04E907C2-5A10-4953-A7B2-8D8FB2FCF5BF}"/>
    <cellStyle name="Normal 8 6 3 3 4" xfId="8857" xr:uid="{FF1260B7-0FAD-4EC9-8ACC-885CCD74B72C}"/>
    <cellStyle name="Normal 8 6 3 4" xfId="8858" xr:uid="{7105FDD8-3A3A-446B-AB23-10135E7B8EC5}"/>
    <cellStyle name="Normal 8 6 3 4 2" xfId="8859" xr:uid="{A104D363-9B52-470C-8349-70C889BB0F6F}"/>
    <cellStyle name="Normal 8 6 3 4 2 2" xfId="8860" xr:uid="{8A09B537-3FE1-4FB0-AF5A-5AC170C3D2AC}"/>
    <cellStyle name="Normal 8 6 3 4 3" xfId="8861" xr:uid="{2F1BE468-D928-46B0-B671-012FF09FDE07}"/>
    <cellStyle name="Normal 8 6 3 4 3 2" xfId="8862" xr:uid="{006A3FF5-4578-4A04-A77E-DC3873BB2555}"/>
    <cellStyle name="Normal 8 6 3 4 4" xfId="8863" xr:uid="{67096FD3-5132-4E89-B05A-DF27878C1C1B}"/>
    <cellStyle name="Normal 8 6 3 5" xfId="8864" xr:uid="{57302346-36EC-45DE-AAAD-351F7B2CA908}"/>
    <cellStyle name="Normal 8 6 3 5 2" xfId="8865" xr:uid="{729F847F-9BF7-4FD7-AB0D-E4EA8E8C2A94}"/>
    <cellStyle name="Normal 8 6 3 6" xfId="8866" xr:uid="{B45CA831-2B7E-4604-802D-6F0F8C719535}"/>
    <cellStyle name="Normal 8 6 3 6 2" xfId="8867" xr:uid="{793BEF34-A64F-493D-A75C-D36BF583CBB3}"/>
    <cellStyle name="Normal 8 6 3 7" xfId="8868" xr:uid="{A9312017-E9A9-4731-AB92-4DFD0B22D4D1}"/>
    <cellStyle name="Normal 8 6 3 7 2" xfId="8869" xr:uid="{BE9E288B-89FA-4F22-BBAC-8DCD1A0C7ECD}"/>
    <cellStyle name="Normal 8 6 3 8" xfId="8870" xr:uid="{0305DFAD-E020-4A4B-9CE1-226623641AB5}"/>
    <cellStyle name="Normal 8 6 3 9" xfId="8871" xr:uid="{4911B976-6C43-4242-A3C7-C02DADC58B28}"/>
    <cellStyle name="Normal 8 6 3_NOI Ok" xfId="8872" xr:uid="{EF0893B7-D6A5-45D4-B4C3-54D1163BB83A}"/>
    <cellStyle name="Normal 8 6 4" xfId="8873" xr:uid="{6E1834E3-309D-4D28-844B-E1BEF3E96324}"/>
    <cellStyle name="Normal 8 6 4 2" xfId="8874" xr:uid="{9ABEA223-CE06-46FA-BD7E-8E6A179843F8}"/>
    <cellStyle name="Normal 8 6 4 2 2" xfId="8875" xr:uid="{BF0BE8B5-45C5-407C-9891-AB2581D5E596}"/>
    <cellStyle name="Normal 8 6 4 2 2 2" xfId="8876" xr:uid="{B70E60AD-67C5-4F6F-AFC2-914B8E70060B}"/>
    <cellStyle name="Normal 8 6 4 2 3" xfId="8877" xr:uid="{0265E15C-DCA7-4F90-BE11-428AA48F1D09}"/>
    <cellStyle name="Normal 8 6 4 2 3 2" xfId="8878" xr:uid="{DBEF7A7C-FC74-46D9-B9D2-6B0C6FCFFFF4}"/>
    <cellStyle name="Normal 8 6 4 2 4" xfId="8879" xr:uid="{FE3FD887-94B2-4964-9880-4C50C6AC3038}"/>
    <cellStyle name="Normal 8 6 4 2 5" xfId="8880" xr:uid="{159D6A7A-82E8-47C8-9F79-DC6B937B94B7}"/>
    <cellStyle name="Normal 8 6 4 2 6" xfId="8881" xr:uid="{6D49A70E-F054-41A3-AC6C-CF87810A3648}"/>
    <cellStyle name="Normal 8 6 4 3" xfId="8882" xr:uid="{5D16B582-0984-45CE-BEFF-C826ECD5849C}"/>
    <cellStyle name="Normal 8 6 4 3 2" xfId="8883" xr:uid="{29E0CC7E-5829-4C5D-B530-EB032C4F1687}"/>
    <cellStyle name="Normal 8 6 4 3 2 2" xfId="8884" xr:uid="{5C171AC4-194C-449A-B1AB-11E22A5091B8}"/>
    <cellStyle name="Normal 8 6 4 3 3" xfId="8885" xr:uid="{50E8C60E-5B1C-47B2-8FD3-86B4444EEB70}"/>
    <cellStyle name="Normal 8 6 4 3 3 2" xfId="8886" xr:uid="{543271CC-DF8F-48CE-83D9-4CFF3E84ACD7}"/>
    <cellStyle name="Normal 8 6 4 3 4" xfId="8887" xr:uid="{18EA1170-859F-4FC5-8C81-9A6DA9AFB8FA}"/>
    <cellStyle name="Normal 8 6 4 4" xfId="8888" xr:uid="{4CDDA40E-C9E2-4971-A289-BBD258B73DD2}"/>
    <cellStyle name="Normal 8 6 4 4 2" xfId="8889" xr:uid="{E944FA97-E75B-42FB-B916-AC59D442336B}"/>
    <cellStyle name="Normal 8 6 4 4 2 2" xfId="8890" xr:uid="{74FE48CD-E90A-4B07-A96E-33161390BD31}"/>
    <cellStyle name="Normal 8 6 4 4 3" xfId="8891" xr:uid="{852F983C-F4E8-4E57-AD00-80782CDE0CB9}"/>
    <cellStyle name="Normal 8 6 4 4 3 2" xfId="8892" xr:uid="{C7E60369-F969-462B-9A21-AC8B12792164}"/>
    <cellStyle name="Normal 8 6 4 4 4" xfId="8893" xr:uid="{287E772C-79E6-4A4D-8F65-F96DD614FD21}"/>
    <cellStyle name="Normal 8 6 4 5" xfId="8894" xr:uid="{B46E1A08-7183-472F-983A-516EACA3CB19}"/>
    <cellStyle name="Normal 8 6 4 5 2" xfId="8895" xr:uid="{653D0DCE-8378-4E4B-8737-9DE9AF90AF07}"/>
    <cellStyle name="Normal 8 6 4 6" xfId="8896" xr:uid="{BD29D05B-4D9C-4E0E-8BC7-9D26B3F50ED0}"/>
    <cellStyle name="Normal 8 6 4 6 2" xfId="8897" xr:uid="{185E365F-5125-4786-9235-5D37D3B9470D}"/>
    <cellStyle name="Normal 8 6 4 7" xfId="8898" xr:uid="{5B6F6763-622F-4E47-A42E-57E88120D344}"/>
    <cellStyle name="Normal 8 6 4 7 2" xfId="8899" xr:uid="{17793C21-A897-4886-9EC4-210D657D335E}"/>
    <cellStyle name="Normal 8 6 4 8" xfId="8900" xr:uid="{5E0DD837-4F59-4B68-AEDB-48C75EB947C5}"/>
    <cellStyle name="Normal 8 6 4 9" xfId="8901" xr:uid="{BB6128F2-3E20-48D9-8C1C-D84F9B6330D0}"/>
    <cellStyle name="Normal 8 6 4_NOI Ok" xfId="8902" xr:uid="{115C1C2D-0148-40FE-899B-230F344C4EE0}"/>
    <cellStyle name="Normal 8 6 5" xfId="8903" xr:uid="{DFAF1BDD-E3F6-4021-A0EB-6B73892D4D34}"/>
    <cellStyle name="Normal 8 6 5 2" xfId="8904" xr:uid="{26E6B63B-ECD8-46F9-94D8-AA52E94BABDE}"/>
    <cellStyle name="Normal 8 6 5 2 2" xfId="8905" xr:uid="{2849022B-9D3A-417E-97DA-9B80CE3D0824}"/>
    <cellStyle name="Normal 8 6 5 3" xfId="8906" xr:uid="{C5979250-202B-464F-8981-2E904269FD9D}"/>
    <cellStyle name="Normal 8 6 5 3 2" xfId="8907" xr:uid="{AA4E78C6-1DC1-4556-B71F-95A1A6D9255E}"/>
    <cellStyle name="Normal 8 6 5 4" xfId="8908" xr:uid="{289EA26A-9798-408D-9F73-A4AC3FBB4752}"/>
    <cellStyle name="Normal 8 6 5 5" xfId="8909" xr:uid="{E83C50A7-E353-467A-A2AD-8C8C7BE098F7}"/>
    <cellStyle name="Normal 8 6 5 6" xfId="8910" xr:uid="{E3CCE71F-ECC5-4900-9548-DF8A3CC61FED}"/>
    <cellStyle name="Normal 8 6 6" xfId="8911" xr:uid="{57423539-D1E9-46FA-ACCD-386C3D10B022}"/>
    <cellStyle name="Normal 8 6 6 2" xfId="8912" xr:uid="{60A78115-A4D8-4AEF-BEA1-F7934B69C111}"/>
    <cellStyle name="Normal 8 6 6 2 2" xfId="8913" xr:uid="{DC588682-A89A-4706-8D1C-96E325590112}"/>
    <cellStyle name="Normal 8 6 6 3" xfId="8914" xr:uid="{92DF5C7E-BAB7-4D27-A842-E7B06AE148DD}"/>
    <cellStyle name="Normal 8 6 6 3 2" xfId="8915" xr:uid="{E9E54061-0774-4F79-A6CE-64757061806A}"/>
    <cellStyle name="Normal 8 6 6 4" xfId="8916" xr:uid="{5103BFA0-FC45-4B60-B774-F05648566479}"/>
    <cellStyle name="Normal 8 6 7" xfId="8917" xr:uid="{A7CEFBE7-4C25-49B5-BA97-97725438FB01}"/>
    <cellStyle name="Normal 8 6 7 2" xfId="8918" xr:uid="{F5A8C5F8-F227-4C16-8B2F-E68DEA9C39CA}"/>
    <cellStyle name="Normal 8 6 7 2 2" xfId="8919" xr:uid="{DF712128-F398-4ED1-B01B-82179F58DB15}"/>
    <cellStyle name="Normal 8 6 7 3" xfId="8920" xr:uid="{C66ADEBA-FC19-4A2C-95F3-69C4A44E49C8}"/>
    <cellStyle name="Normal 8 6 7 3 2" xfId="8921" xr:uid="{305075E1-20C9-427D-9E4A-CD7FB28D5FED}"/>
    <cellStyle name="Normal 8 6 7 4" xfId="8922" xr:uid="{E73F2F48-E3BB-4A7E-B081-BD1C8BE6D0B6}"/>
    <cellStyle name="Normal 8 6 8" xfId="8923" xr:uid="{B56017E2-A7C8-410E-AB65-B3B4FABF1688}"/>
    <cellStyle name="Normal 8 6 8 2" xfId="8924" xr:uid="{318245BC-73F6-4346-A7DB-3DE930F6D5F9}"/>
    <cellStyle name="Normal 8 6 9" xfId="8925" xr:uid="{CFEB9EFC-4EFF-4C61-8983-04E6EB13FB35}"/>
    <cellStyle name="Normal 8 6 9 2" xfId="8926" xr:uid="{37E39B64-E1E3-412F-B8E5-8DDBBFBF506D}"/>
    <cellStyle name="Normal 8 6_NOI Ok" xfId="8927" xr:uid="{6B3EF79A-904F-4EB1-9186-8B38CEABC8FC}"/>
    <cellStyle name="Normal 8 60" xfId="7794" xr:uid="{DA9F17F3-1FC7-475A-9182-84E2F0B88FA5}"/>
    <cellStyle name="Normal 8 61" xfId="16985" xr:uid="{3E0F77D5-A723-42AB-8DDF-B0B95C23303C}"/>
    <cellStyle name="Normal 8 62" xfId="10631" xr:uid="{6CC67171-5AC5-4F86-A8F5-C27E038B2909}"/>
    <cellStyle name="Normal 8 63" xfId="17372" xr:uid="{AC7AC568-5F16-4A30-A7D6-3F1FA750F367}"/>
    <cellStyle name="Normal 8 64" xfId="17511" xr:uid="{372DC01D-30E6-4A4E-8719-CF7E4474A819}"/>
    <cellStyle name="Normal 8 65" xfId="17587" xr:uid="{C9190F0A-77E8-47F5-97C7-1B1816E7C7E5}"/>
    <cellStyle name="Normal 8 66" xfId="17584" xr:uid="{428224F3-63DC-429A-9DA5-A8F31B49CD30}"/>
    <cellStyle name="Normal 8 67" xfId="59" xr:uid="{9B42A661-C6D0-409C-89D0-CAFEB4076952}"/>
    <cellStyle name="Normal 8 7" xfId="8928" xr:uid="{DA80EF88-1E87-41B3-BA7C-65C112AF43A8}"/>
    <cellStyle name="Normal 8 7 10" xfId="8929" xr:uid="{B93CD324-4E8D-4360-B2CB-4A7F3899D62D}"/>
    <cellStyle name="Normal 8 7 10 2" xfId="8930" xr:uid="{00C5930F-23F4-4843-B5DC-4B4EFD0D3C89}"/>
    <cellStyle name="Normal 8 7 11" xfId="8931" xr:uid="{74C732BA-989D-4212-9812-3FAF0C29110D}"/>
    <cellStyle name="Normal 8 7 12" xfId="8932" xr:uid="{5B321BC0-BC11-49F3-9024-D806B4F51F8E}"/>
    <cellStyle name="Normal 8 7 2" xfId="8933" xr:uid="{AAEC6794-CEC6-4C56-ABD9-D3B33164B55A}"/>
    <cellStyle name="Normal 8 7 2 2" xfId="8934" xr:uid="{DC7EB0AA-F381-4010-86FA-0330F7264476}"/>
    <cellStyle name="Normal 8 7 2 2 2" xfId="8935" xr:uid="{61024D2D-4A77-4F64-B6BD-B96C39B7EC73}"/>
    <cellStyle name="Normal 8 7 2 2 2 2" xfId="8936" xr:uid="{558E6E39-EE32-4923-B3DD-661AAB672C0C}"/>
    <cellStyle name="Normal 8 7 2 2 3" xfId="8937" xr:uid="{612D174F-DC83-40C1-9990-D6FF1CA60C16}"/>
    <cellStyle name="Normal 8 7 2 2 3 2" xfId="8938" xr:uid="{0C65C790-02AA-49B9-8663-F75C7F1BA14C}"/>
    <cellStyle name="Normal 8 7 2 2 4" xfId="8939" xr:uid="{6D031EE3-6E9D-4A54-9E83-01842C0CEADB}"/>
    <cellStyle name="Normal 8 7 2 2 5" xfId="8940" xr:uid="{3B50C3A8-F714-4AE6-9607-1003B05C324A}"/>
    <cellStyle name="Normal 8 7 2 2 6" xfId="8941" xr:uid="{5182D4D7-7BAA-410C-8D0A-3312C9E7731A}"/>
    <cellStyle name="Normal 8 7 2 3" xfId="8942" xr:uid="{4EAE639E-CA35-4583-9FD2-00CBC72B9FF7}"/>
    <cellStyle name="Normal 8 7 2 3 2" xfId="8943" xr:uid="{8CC6D6DE-4D8A-4411-BDE9-C18B4F07B035}"/>
    <cellStyle name="Normal 8 7 2 3 2 2" xfId="8944" xr:uid="{DC14F853-1435-4E90-AC97-148CB7FF267D}"/>
    <cellStyle name="Normal 8 7 2 3 3" xfId="8945" xr:uid="{97246ECD-7799-4A48-A3C7-1D1C5880EADD}"/>
    <cellStyle name="Normal 8 7 2 3 3 2" xfId="8946" xr:uid="{D4B54A4A-E494-40DB-96D1-D58621DC45B2}"/>
    <cellStyle name="Normal 8 7 2 3 4" xfId="8947" xr:uid="{8064E6BC-8EE6-44D8-909A-3C0026B1646C}"/>
    <cellStyle name="Normal 8 7 2 4" xfId="8948" xr:uid="{6458FEF7-3365-4641-915D-327D65B6A4D5}"/>
    <cellStyle name="Normal 8 7 2 4 2" xfId="8949" xr:uid="{EC5252B7-BE91-4434-B58C-AAD62B5FC6A7}"/>
    <cellStyle name="Normal 8 7 2 4 2 2" xfId="8950" xr:uid="{39DBD80C-3E7B-4902-B9FC-B59876CDD562}"/>
    <cellStyle name="Normal 8 7 2 4 3" xfId="8951" xr:uid="{CB556FB4-2763-45C0-9B6B-542BBA0B724E}"/>
    <cellStyle name="Normal 8 7 2 4 3 2" xfId="8952" xr:uid="{191C1738-B822-4A7D-9EFB-2CDD5DF24B17}"/>
    <cellStyle name="Normal 8 7 2 4 4" xfId="8953" xr:uid="{69B272A7-96E0-4B87-A089-3771C6470121}"/>
    <cellStyle name="Normal 8 7 2 5" xfId="8954" xr:uid="{5ED60BF6-8436-496F-9DFF-99DCA08FAC5E}"/>
    <cellStyle name="Normal 8 7 2 5 2" xfId="8955" xr:uid="{6396ACFA-6FB7-47E2-A77E-8093B788839F}"/>
    <cellStyle name="Normal 8 7 2 6" xfId="8956" xr:uid="{ECB27B93-D64D-459B-89E8-4901F44F747D}"/>
    <cellStyle name="Normal 8 7 2 6 2" xfId="8957" xr:uid="{05BC0BBD-A026-41D7-B1C7-ABCB027C6E7F}"/>
    <cellStyle name="Normal 8 7 2 7" xfId="8958" xr:uid="{8A836DD7-972B-4E3D-923A-9E2A700B906D}"/>
    <cellStyle name="Normal 8 7 2 7 2" xfId="8959" xr:uid="{E868CC99-8461-44B5-96F0-75D517038A2D}"/>
    <cellStyle name="Normal 8 7 2 8" xfId="8960" xr:uid="{9E0353C3-6ED4-440E-9C1D-7826E2AF6A01}"/>
    <cellStyle name="Normal 8 7 2 9" xfId="8961" xr:uid="{5D9C7511-76AB-402D-BC34-A34D4E8308CD}"/>
    <cellStyle name="Normal 8 7 2_NOI Ok" xfId="8962" xr:uid="{A30A9715-0D86-4984-931D-136BC6D5F2CD}"/>
    <cellStyle name="Normal 8 7 3" xfId="8963" xr:uid="{C463A64B-A265-4D21-B291-09100C646716}"/>
    <cellStyle name="Normal 8 7 3 2" xfId="8964" xr:uid="{19C0C750-5E8D-4010-A3D7-0212664FA833}"/>
    <cellStyle name="Normal 8 7 3 2 2" xfId="8965" xr:uid="{7A97FE5D-3FC4-4B80-A734-B0FBB936A6A4}"/>
    <cellStyle name="Normal 8 7 3 2 2 2" xfId="8966" xr:uid="{C2139D5A-6E76-4B6D-9609-330327BE5AA2}"/>
    <cellStyle name="Normal 8 7 3 2 3" xfId="8967" xr:uid="{87B579AE-6E24-4790-9487-AB2397FF26C1}"/>
    <cellStyle name="Normal 8 7 3 2 3 2" xfId="8968" xr:uid="{0F856151-4B4C-4B62-8A6D-08BCFD2A1DCC}"/>
    <cellStyle name="Normal 8 7 3 2 4" xfId="8969" xr:uid="{19433105-8E65-487C-8E0F-6C326577B38A}"/>
    <cellStyle name="Normal 8 7 3 2 5" xfId="8970" xr:uid="{74AA9D40-93C8-4ECB-87CF-8CD6C77FE3E8}"/>
    <cellStyle name="Normal 8 7 3 2 6" xfId="8971" xr:uid="{0F62D3EA-5B5D-4CD8-A224-5EFE0B0E5C60}"/>
    <cellStyle name="Normal 8 7 3 3" xfId="8972" xr:uid="{1DA2997E-CC08-4D6D-AE63-E2B0F4202828}"/>
    <cellStyle name="Normal 8 7 3 3 2" xfId="8973" xr:uid="{86DB40C3-0442-4209-80F4-B08C023C907C}"/>
    <cellStyle name="Normal 8 7 3 3 2 2" xfId="8974" xr:uid="{E999108C-9F5E-4157-9603-D2F6F94654DF}"/>
    <cellStyle name="Normal 8 7 3 3 3" xfId="8975" xr:uid="{7734D93C-074B-41E7-AC91-5FFCCF5918E6}"/>
    <cellStyle name="Normal 8 7 3 3 3 2" xfId="8976" xr:uid="{D26120F9-1D9D-4E16-A2BA-8AD4ED086098}"/>
    <cellStyle name="Normal 8 7 3 3 4" xfId="8977" xr:uid="{F0D0BED4-FA91-4192-971C-D7239B42A57A}"/>
    <cellStyle name="Normal 8 7 3 4" xfId="8978" xr:uid="{52EDF420-3233-4C4D-9AD8-1506C073CF36}"/>
    <cellStyle name="Normal 8 7 3 4 2" xfId="8979" xr:uid="{1E2E0608-C786-4892-8DB0-5F0EF8CB07F8}"/>
    <cellStyle name="Normal 8 7 3 4 2 2" xfId="8980" xr:uid="{2F0F9A4A-220A-424B-944E-3E6F542BD732}"/>
    <cellStyle name="Normal 8 7 3 4 3" xfId="8981" xr:uid="{CBD44985-7C27-488D-B37A-E8A0CF5A7D74}"/>
    <cellStyle name="Normal 8 7 3 4 3 2" xfId="8982" xr:uid="{406E6212-008A-4AE3-B784-21EB62256AC9}"/>
    <cellStyle name="Normal 8 7 3 4 4" xfId="8983" xr:uid="{CFB17B11-D440-4B21-AE68-04244EC09361}"/>
    <cellStyle name="Normal 8 7 3 5" xfId="8984" xr:uid="{9C3E3239-A482-41B8-9BE8-176109389FFB}"/>
    <cellStyle name="Normal 8 7 3 5 2" xfId="8985" xr:uid="{E423D237-7841-493F-83F0-CAEA7C2710BE}"/>
    <cellStyle name="Normal 8 7 3 6" xfId="8986" xr:uid="{7A87B3CF-3973-4C32-B1C5-93C5393AFA44}"/>
    <cellStyle name="Normal 8 7 3 6 2" xfId="8987" xr:uid="{9B030C7C-C412-419E-A5AB-FF5454CB383F}"/>
    <cellStyle name="Normal 8 7 3 7" xfId="8988" xr:uid="{55383B95-C73B-4DB0-BD69-A9F39A55DED6}"/>
    <cellStyle name="Normal 8 7 3 7 2" xfId="8989" xr:uid="{72DA3A12-EAC7-43AD-8898-F6A4634F5CAB}"/>
    <cellStyle name="Normal 8 7 3 8" xfId="8990" xr:uid="{036BDACB-DE2A-4A10-94DE-7EED7536A800}"/>
    <cellStyle name="Normal 8 7 3 9" xfId="8991" xr:uid="{871635DB-09B9-4F74-A9FE-776CB1D23788}"/>
    <cellStyle name="Normal 8 7 3_NOI Ok" xfId="8992" xr:uid="{C647A93A-D842-45B0-8F72-45FB8197CC72}"/>
    <cellStyle name="Normal 8 7 4" xfId="8993" xr:uid="{47846017-9621-4F42-8D0B-12ED9A59EE79}"/>
    <cellStyle name="Normal 8 7 4 2" xfId="8994" xr:uid="{9BD6D06E-D8B2-463B-8545-8E2006B35C39}"/>
    <cellStyle name="Normal 8 7 4 2 2" xfId="8995" xr:uid="{475E046E-757B-49A8-AF03-B76E96F36ECD}"/>
    <cellStyle name="Normal 8 7 4 2 2 2" xfId="8996" xr:uid="{7618F002-20E8-4124-9BC6-145F842A7E4B}"/>
    <cellStyle name="Normal 8 7 4 2 3" xfId="8997" xr:uid="{2FE0F707-33DF-47BE-A1FC-976D8214CD33}"/>
    <cellStyle name="Normal 8 7 4 2 3 2" xfId="8998" xr:uid="{A419D4B2-40B2-4397-A1E3-A949D0EDBAA2}"/>
    <cellStyle name="Normal 8 7 4 2 4" xfId="8999" xr:uid="{DE86F061-2E51-4B77-A3B1-CC51B24AAC55}"/>
    <cellStyle name="Normal 8 7 4 2 5" xfId="9000" xr:uid="{03B43B82-FEBF-4A5C-8C48-132B183CD8C1}"/>
    <cellStyle name="Normal 8 7 4 2 6" xfId="9001" xr:uid="{279E2DE4-38BE-46C4-A52C-4A99A89FF6C4}"/>
    <cellStyle name="Normal 8 7 4 3" xfId="9002" xr:uid="{038DDCF2-DECD-4141-9092-E40744372E91}"/>
    <cellStyle name="Normal 8 7 4 3 2" xfId="9003" xr:uid="{EDD81606-ED2F-48C4-B146-314B91C32FB6}"/>
    <cellStyle name="Normal 8 7 4 3 2 2" xfId="9004" xr:uid="{1590C2B4-A3A7-48D9-8042-C45E6674C00B}"/>
    <cellStyle name="Normal 8 7 4 3 3" xfId="9005" xr:uid="{F6A7AF3D-41F3-4850-8C77-C86437D2B33A}"/>
    <cellStyle name="Normal 8 7 4 3 3 2" xfId="9006" xr:uid="{35B989D7-8E01-41D1-B5EF-16DD87D0EE15}"/>
    <cellStyle name="Normal 8 7 4 3 4" xfId="9007" xr:uid="{5000D0F8-34A7-4E34-801E-54F423DE2236}"/>
    <cellStyle name="Normal 8 7 4 4" xfId="9008" xr:uid="{8C18E05B-7DFB-4195-A2DD-401F8591EC52}"/>
    <cellStyle name="Normal 8 7 4 4 2" xfId="9009" xr:uid="{92C06DED-4E65-4F32-89A0-3041A599B811}"/>
    <cellStyle name="Normal 8 7 4 4 2 2" xfId="9010" xr:uid="{4EC2275C-167B-42ED-90A5-7E5766FD07BB}"/>
    <cellStyle name="Normal 8 7 4 4 3" xfId="9011" xr:uid="{2061E7B0-7626-41C6-8D18-927D35194115}"/>
    <cellStyle name="Normal 8 7 4 4 3 2" xfId="9012" xr:uid="{0BA88247-17EB-4591-84CD-F47BEFF50BE7}"/>
    <cellStyle name="Normal 8 7 4 4 4" xfId="9013" xr:uid="{C7B33828-9B35-4448-A75A-FF34005E6ACB}"/>
    <cellStyle name="Normal 8 7 4 5" xfId="9014" xr:uid="{5F334BDF-548F-4EFB-A65D-FC385975650E}"/>
    <cellStyle name="Normal 8 7 4 5 2" xfId="9015" xr:uid="{3B15A864-F477-464C-AAE1-B2395EA06D4D}"/>
    <cellStyle name="Normal 8 7 4 6" xfId="9016" xr:uid="{AA9BA9DB-3B0C-4CAC-BF13-6B271124909A}"/>
    <cellStyle name="Normal 8 7 4 6 2" xfId="9017" xr:uid="{2E9E11C8-1554-4CBE-BF62-6133F6D4930D}"/>
    <cellStyle name="Normal 8 7 4 7" xfId="9018" xr:uid="{DFE0228E-634A-40A1-BCDC-DC2F384EDAD5}"/>
    <cellStyle name="Normal 8 7 4 7 2" xfId="9019" xr:uid="{07FD2552-7E3F-440F-8ECB-C2974B1EEEBF}"/>
    <cellStyle name="Normal 8 7 4 8" xfId="9020" xr:uid="{81422575-85F2-4E63-BEF0-C13CB0F9ABDC}"/>
    <cellStyle name="Normal 8 7 4 9" xfId="9021" xr:uid="{9CB1C85A-4055-4C59-B990-E43BC5F64C4D}"/>
    <cellStyle name="Normal 8 7 4_NOI Ok" xfId="9022" xr:uid="{329EFBAC-5F11-4E10-BF06-2CBEB252AF14}"/>
    <cellStyle name="Normal 8 7 5" xfId="9023" xr:uid="{F48E381B-D17D-4524-8240-F8ACE2A90033}"/>
    <cellStyle name="Normal 8 7 5 2" xfId="9024" xr:uid="{0BF317B5-4FA4-462A-96A3-DC754C3A5A77}"/>
    <cellStyle name="Normal 8 7 5 2 2" xfId="9025" xr:uid="{48BB3AE6-F8FA-4880-8EEC-E7CE7A4F1C1A}"/>
    <cellStyle name="Normal 8 7 5 3" xfId="9026" xr:uid="{4EB39CC0-38F3-48A1-8204-7220FEE973AC}"/>
    <cellStyle name="Normal 8 7 5 3 2" xfId="9027" xr:uid="{87A340D7-EF50-46D7-8965-BA14F8F19096}"/>
    <cellStyle name="Normal 8 7 5 4" xfId="9028" xr:uid="{C0825711-8687-4448-B7CA-2630B8E58E32}"/>
    <cellStyle name="Normal 8 7 5 5" xfId="9029" xr:uid="{1450C37F-2278-4AB2-9CE1-73A8FBC29A3D}"/>
    <cellStyle name="Normal 8 7 5 6" xfId="9030" xr:uid="{D2F7F853-3BE6-4ED6-A55D-39B06685EE47}"/>
    <cellStyle name="Normal 8 7 6" xfId="9031" xr:uid="{62AA7FDE-05B1-4700-893A-777E0BC713DE}"/>
    <cellStyle name="Normal 8 7 6 2" xfId="9032" xr:uid="{7543D619-D921-4CB2-8749-D635FB6E399A}"/>
    <cellStyle name="Normal 8 7 6 2 2" xfId="9033" xr:uid="{15E45AE6-F421-4231-8B49-8584DBFB1764}"/>
    <cellStyle name="Normal 8 7 6 3" xfId="9034" xr:uid="{1DB40DA0-8BE6-400D-937E-2F558B68E9CF}"/>
    <cellStyle name="Normal 8 7 6 3 2" xfId="9035" xr:uid="{15B7CC61-1287-4191-B332-5F8414DDC497}"/>
    <cellStyle name="Normal 8 7 6 4" xfId="9036" xr:uid="{16A86313-00EA-4BBE-9C90-7808E850BA6A}"/>
    <cellStyle name="Normal 8 7 7" xfId="9037" xr:uid="{9E210ABA-970C-4C67-9B45-5DE954499781}"/>
    <cellStyle name="Normal 8 7 7 2" xfId="9038" xr:uid="{8CFF10D2-5429-4190-9ECF-715ABF3781DF}"/>
    <cellStyle name="Normal 8 7 7 2 2" xfId="9039" xr:uid="{01802BCB-5FDC-4C4C-B729-82B2F8014138}"/>
    <cellStyle name="Normal 8 7 7 3" xfId="9040" xr:uid="{903AE816-BAF7-413F-A3A9-B204394EA3BB}"/>
    <cellStyle name="Normal 8 7 7 3 2" xfId="9041" xr:uid="{529E313E-84C8-49FE-82D0-17D0A3B8AB49}"/>
    <cellStyle name="Normal 8 7 7 4" xfId="9042" xr:uid="{07471E34-4693-49EC-831A-1461E768BFDC}"/>
    <cellStyle name="Normal 8 7 8" xfId="9043" xr:uid="{F18C7AB0-680C-457C-B4AA-B4C04EEE68E8}"/>
    <cellStyle name="Normal 8 7 8 2" xfId="9044" xr:uid="{7AE61500-DABF-4399-B98C-D1D4A6F4F6DC}"/>
    <cellStyle name="Normal 8 7 9" xfId="9045" xr:uid="{102EB454-F9DA-4315-896B-49CF37BE4B71}"/>
    <cellStyle name="Normal 8 7 9 2" xfId="9046" xr:uid="{5F98A088-F832-4662-A7E0-72D9DE2E6B54}"/>
    <cellStyle name="Normal 8 7_NOI Ok" xfId="9047" xr:uid="{58FB1354-796D-4C6F-B424-7EFB190EEFDC}"/>
    <cellStyle name="Normal 8 8" xfId="9048" xr:uid="{5FF35A15-981B-44A7-801E-78B46898227C}"/>
    <cellStyle name="Normal 8 8 10" xfId="9049" xr:uid="{8B4AADF0-BF62-4C91-8388-88DD16004319}"/>
    <cellStyle name="Normal 8 8 10 2" xfId="9050" xr:uid="{AE3B1D0B-A2D0-4ADD-A9C9-B503960D73A7}"/>
    <cellStyle name="Normal 8 8 11" xfId="9051" xr:uid="{8F3874F5-F5FB-45D8-80D4-2ED72A342F53}"/>
    <cellStyle name="Normal 8 8 12" xfId="9052" xr:uid="{CF56412B-471E-4581-A35F-9CCF3136ACE7}"/>
    <cellStyle name="Normal 8 8 2" xfId="9053" xr:uid="{9430F482-F54E-4C9C-8D95-0E0528C70638}"/>
    <cellStyle name="Normal 8 8 2 2" xfId="9054" xr:uid="{3D5E1474-C27E-4450-863F-E9C53B8CBC75}"/>
    <cellStyle name="Normal 8 8 2 2 2" xfId="9055" xr:uid="{F3AEB732-81BE-4D2F-8C3D-A3E534722671}"/>
    <cellStyle name="Normal 8 8 2 2 2 2" xfId="9056" xr:uid="{076D970C-1DA0-4F25-8B8D-30C451893E6C}"/>
    <cellStyle name="Normal 8 8 2 2 3" xfId="9057" xr:uid="{F0EE1E12-4238-4858-B01F-78B9D0A644F8}"/>
    <cellStyle name="Normal 8 8 2 2 3 2" xfId="9058" xr:uid="{E8A52486-46C1-443E-A539-23EA25A95244}"/>
    <cellStyle name="Normal 8 8 2 2 4" xfId="9059" xr:uid="{46A7A981-E26F-4EC4-B45C-5FBA52340E66}"/>
    <cellStyle name="Normal 8 8 2 2 5" xfId="9060" xr:uid="{0EAFAFDF-8EBE-412E-9261-8B9371943F51}"/>
    <cellStyle name="Normal 8 8 2 2 6" xfId="9061" xr:uid="{58C341C6-6D8D-4D40-A1A9-E30CA3578919}"/>
    <cellStyle name="Normal 8 8 2 3" xfId="9062" xr:uid="{264BADD3-AF38-4218-9F86-3A347657D1C5}"/>
    <cellStyle name="Normal 8 8 2 3 2" xfId="9063" xr:uid="{91BCE5AE-6C3D-4057-927C-BDFE36611482}"/>
    <cellStyle name="Normal 8 8 2 3 2 2" xfId="9064" xr:uid="{72206CEF-95D6-411C-A750-14BAEE8E98AF}"/>
    <cellStyle name="Normal 8 8 2 3 3" xfId="9065" xr:uid="{B5E9A417-6858-4E4C-A743-1D1BBD4891E2}"/>
    <cellStyle name="Normal 8 8 2 3 3 2" xfId="9066" xr:uid="{65C06521-BD73-4221-8AA2-F3520002C91A}"/>
    <cellStyle name="Normal 8 8 2 3 4" xfId="9067" xr:uid="{49BBA93B-87DD-4712-B246-A220A6082589}"/>
    <cellStyle name="Normal 8 8 2 4" xfId="9068" xr:uid="{275B554D-C9A2-4496-9959-92541F219684}"/>
    <cellStyle name="Normal 8 8 2 4 2" xfId="9069" xr:uid="{3435FAE3-8C00-43BF-AEB0-51F5B765A5CC}"/>
    <cellStyle name="Normal 8 8 2 4 2 2" xfId="9070" xr:uid="{36DD1684-D76F-42A4-B3AE-2FE2137B1DF4}"/>
    <cellStyle name="Normal 8 8 2 4 3" xfId="9071" xr:uid="{E6C624FE-1BE4-42C7-8ECC-53C1D7BAAA80}"/>
    <cellStyle name="Normal 8 8 2 4 3 2" xfId="9072" xr:uid="{32412632-218B-47B6-AD26-C7DACEDB9F3F}"/>
    <cellStyle name="Normal 8 8 2 4 4" xfId="9073" xr:uid="{F31913D3-4B09-489E-A8F3-A40E6DF9282F}"/>
    <cellStyle name="Normal 8 8 2 5" xfId="9074" xr:uid="{95BA16E0-BD5F-4EE5-9D42-E07728E88458}"/>
    <cellStyle name="Normal 8 8 2 5 2" xfId="9075" xr:uid="{53D110A3-F142-469C-800C-1830D919352C}"/>
    <cellStyle name="Normal 8 8 2 6" xfId="9076" xr:uid="{529BCF61-4EFA-4905-812D-9B837A797636}"/>
    <cellStyle name="Normal 8 8 2 6 2" xfId="9077" xr:uid="{1585D80D-7DD4-44AB-B618-397E84400D2F}"/>
    <cellStyle name="Normal 8 8 2 7" xfId="9078" xr:uid="{B7B16AE7-DC9F-486F-8B4C-706D9FFC958A}"/>
    <cellStyle name="Normal 8 8 2 7 2" xfId="9079" xr:uid="{434459D7-2BBA-459A-8A09-4F4EE58458C2}"/>
    <cellStyle name="Normal 8 8 2 8" xfId="9080" xr:uid="{F0B07E3F-9B37-44E9-8D29-71D62A240A41}"/>
    <cellStyle name="Normal 8 8 2 9" xfId="9081" xr:uid="{C34D7565-CD29-4A47-BA8F-EAE4EB67F96B}"/>
    <cellStyle name="Normal 8 8 2_NOI Ok" xfId="9082" xr:uid="{212BFF6F-0B92-456C-B28F-27FF2D149583}"/>
    <cellStyle name="Normal 8 8 3" xfId="9083" xr:uid="{393FB572-8A9B-4361-B0EC-D6487E11F706}"/>
    <cellStyle name="Normal 8 8 3 2" xfId="9084" xr:uid="{CA63366E-8BAF-493F-A7B0-0680A662E91A}"/>
    <cellStyle name="Normal 8 8 3 2 2" xfId="9085" xr:uid="{278DE403-8754-482E-93A6-837EED918598}"/>
    <cellStyle name="Normal 8 8 3 2 2 2" xfId="9086" xr:uid="{7538485A-2DA2-4BF5-8332-0A71EB8DD158}"/>
    <cellStyle name="Normal 8 8 3 2 3" xfId="9087" xr:uid="{78273BC6-AEB4-4A3B-970D-C38F95462D2A}"/>
    <cellStyle name="Normal 8 8 3 2 3 2" xfId="9088" xr:uid="{8DB4012E-7F7F-419E-9B6E-46F5B8D9F201}"/>
    <cellStyle name="Normal 8 8 3 2 4" xfId="9089" xr:uid="{32490E00-72BD-4522-8C17-C04EAFF92988}"/>
    <cellStyle name="Normal 8 8 3 2 5" xfId="9090" xr:uid="{FE859BD2-79CA-4C8E-9379-279B806C961B}"/>
    <cellStyle name="Normal 8 8 3 2 6" xfId="9091" xr:uid="{BFCFE38B-83D6-4209-8A46-C85D28084AF9}"/>
    <cellStyle name="Normal 8 8 3 3" xfId="9092" xr:uid="{AB0CAB24-C216-4858-B026-3508ADE90BD2}"/>
    <cellStyle name="Normal 8 8 3 3 2" xfId="9093" xr:uid="{B4AE07BF-4552-4429-9C7A-01DDA2847B18}"/>
    <cellStyle name="Normal 8 8 3 3 2 2" xfId="9094" xr:uid="{8C741AA2-40A8-46B0-8467-4FC3DA7AC52B}"/>
    <cellStyle name="Normal 8 8 3 3 3" xfId="9095" xr:uid="{90732136-75E5-4989-BAF4-158932782783}"/>
    <cellStyle name="Normal 8 8 3 3 3 2" xfId="9096" xr:uid="{B73AC1D4-11FE-4925-90FC-ADD341CB1FC4}"/>
    <cellStyle name="Normal 8 8 3 3 4" xfId="9097" xr:uid="{C08F911D-BC32-4A16-B58D-68743940FACF}"/>
    <cellStyle name="Normal 8 8 3 4" xfId="9098" xr:uid="{AB321347-AA31-4AA3-8AF8-235A7C8DE68D}"/>
    <cellStyle name="Normal 8 8 3 4 2" xfId="9099" xr:uid="{CA4B0B2D-53C6-4114-AD07-9D2FA4029830}"/>
    <cellStyle name="Normal 8 8 3 4 2 2" xfId="9100" xr:uid="{27F1B3F3-7D40-4599-A97C-9F115E429E07}"/>
    <cellStyle name="Normal 8 8 3 4 3" xfId="9101" xr:uid="{2FCBE6E4-9702-40E0-B7C6-FF4F3D44E64F}"/>
    <cellStyle name="Normal 8 8 3 4 3 2" xfId="9102" xr:uid="{56AC2BCD-30E9-4554-93A1-0CFA5F12FA6A}"/>
    <cellStyle name="Normal 8 8 3 4 4" xfId="9103" xr:uid="{ED5895A7-05B5-4223-9231-CC3AD46CE376}"/>
    <cellStyle name="Normal 8 8 3 5" xfId="9104" xr:uid="{4950CF03-BF95-4A37-BB60-91A8E7933967}"/>
    <cellStyle name="Normal 8 8 3 5 2" xfId="9105" xr:uid="{147580FA-B8F5-4ECB-BDF5-FC366479E9DC}"/>
    <cellStyle name="Normal 8 8 3 6" xfId="9106" xr:uid="{1E0A8BD5-3A67-47FF-858E-D62E9C8FCBA0}"/>
    <cellStyle name="Normal 8 8 3 6 2" xfId="9107" xr:uid="{34668D0E-EDC3-4B1B-B191-C5D37DA71F8A}"/>
    <cellStyle name="Normal 8 8 3 7" xfId="9108" xr:uid="{DF27F167-E00A-4AE1-8E08-5C9622ED9B5E}"/>
    <cellStyle name="Normal 8 8 3 7 2" xfId="9109" xr:uid="{304F621C-7130-4940-9415-84BDA1ADBCFC}"/>
    <cellStyle name="Normal 8 8 3 8" xfId="9110" xr:uid="{2739DAA6-2155-4F52-8291-C10DDCEDA55F}"/>
    <cellStyle name="Normal 8 8 3 9" xfId="9111" xr:uid="{97128115-B76A-4A74-ADC1-B86892F29996}"/>
    <cellStyle name="Normal 8 8 3_NOI Ok" xfId="9112" xr:uid="{0D1BF782-5952-4411-83C9-7272B38E583C}"/>
    <cellStyle name="Normal 8 8 4" xfId="9113" xr:uid="{A028995F-1C9C-4573-A278-5D17333F90B5}"/>
    <cellStyle name="Normal 8 8 4 2" xfId="9114" xr:uid="{5E724BE7-27A0-4BF6-8066-A414723663FB}"/>
    <cellStyle name="Normal 8 8 4 2 2" xfId="9115" xr:uid="{6BD50333-273D-4A7D-BB7B-B3E5FBDB4805}"/>
    <cellStyle name="Normal 8 8 4 2 2 2" xfId="9116" xr:uid="{FBC2BFE8-429D-4478-82EE-EB5B34FCB5B9}"/>
    <cellStyle name="Normal 8 8 4 2 3" xfId="9117" xr:uid="{1D08B849-9006-4A06-B301-1ABFB229AFB2}"/>
    <cellStyle name="Normal 8 8 4 2 3 2" xfId="9118" xr:uid="{6EBBD201-EDC8-4E5C-980D-1B0F4663E7F4}"/>
    <cellStyle name="Normal 8 8 4 2 4" xfId="9119" xr:uid="{D68B2EBB-4935-4A6D-9001-ECE09B5FEBC7}"/>
    <cellStyle name="Normal 8 8 4 2 5" xfId="9120" xr:uid="{ADC338FD-16F7-4011-B622-4FBFF5A583FB}"/>
    <cellStyle name="Normal 8 8 4 2 6" xfId="9121" xr:uid="{95C1C18F-70EA-4577-A5FD-29CC2DEF9BDD}"/>
    <cellStyle name="Normal 8 8 4 3" xfId="9122" xr:uid="{58D95985-D22A-4190-9FE1-287CFB72A5CE}"/>
    <cellStyle name="Normal 8 8 4 3 2" xfId="9123" xr:uid="{E65091C1-546A-46E6-B490-BD51178228CC}"/>
    <cellStyle name="Normal 8 8 4 3 2 2" xfId="9124" xr:uid="{F0AAC8B8-EC83-420F-9021-029AACFC9DB0}"/>
    <cellStyle name="Normal 8 8 4 3 3" xfId="9125" xr:uid="{A0DB3225-6A97-4C65-AB8B-88E8E3535EEA}"/>
    <cellStyle name="Normal 8 8 4 3 3 2" xfId="9126" xr:uid="{3170AA0D-CF17-4E4C-875C-A4D34B1A8862}"/>
    <cellStyle name="Normal 8 8 4 3 4" xfId="9127" xr:uid="{050991F1-FC0B-47ED-8995-F100B7D07B03}"/>
    <cellStyle name="Normal 8 8 4 4" xfId="9128" xr:uid="{AB19F453-21E8-431F-AB5D-BCA511C3ECC4}"/>
    <cellStyle name="Normal 8 8 4 4 2" xfId="9129" xr:uid="{BAF7E2D2-CAD4-499E-BB45-F009886CD4CC}"/>
    <cellStyle name="Normal 8 8 4 4 2 2" xfId="9130" xr:uid="{10BCCC2A-FF37-4451-8E59-18A6DC395138}"/>
    <cellStyle name="Normal 8 8 4 4 3" xfId="9131" xr:uid="{251B6D34-AA71-4FFD-8FBA-F7D6E70D40B6}"/>
    <cellStyle name="Normal 8 8 4 4 3 2" xfId="9132" xr:uid="{184359B7-9DA4-472A-843B-088AB02B4BBA}"/>
    <cellStyle name="Normal 8 8 4 4 4" xfId="9133" xr:uid="{61FCE1E6-AE16-4B63-8A21-0B27DA536475}"/>
    <cellStyle name="Normal 8 8 4 5" xfId="9134" xr:uid="{8F14AF62-4443-4A50-84EA-092C08CEC579}"/>
    <cellStyle name="Normal 8 8 4 5 2" xfId="9135" xr:uid="{255A66F1-2A2F-49D8-A1C1-9FF834E19D4C}"/>
    <cellStyle name="Normal 8 8 4 6" xfId="9136" xr:uid="{A6F7C918-1B8C-4FF1-93C3-7BCF1E306ECC}"/>
    <cellStyle name="Normal 8 8 4 6 2" xfId="9137" xr:uid="{97454974-3854-4CA9-BEA5-51A1769F82E6}"/>
    <cellStyle name="Normal 8 8 4 7" xfId="9138" xr:uid="{0AA52E53-03B5-43FB-9F74-041C43B1920B}"/>
    <cellStyle name="Normal 8 8 4 7 2" xfId="9139" xr:uid="{486D88D4-F1F2-4418-9B6A-37E519FAAD2C}"/>
    <cellStyle name="Normal 8 8 4 8" xfId="9140" xr:uid="{9E022FB4-B4B0-4916-8FAA-0411A68C2114}"/>
    <cellStyle name="Normal 8 8 4 9" xfId="9141" xr:uid="{9C6AE443-6200-4EC7-B9AF-E7660E63666F}"/>
    <cellStyle name="Normal 8 8 4_NOI Ok" xfId="9142" xr:uid="{46940F68-6799-4280-925F-6F60652CD3BE}"/>
    <cellStyle name="Normal 8 8 5" xfId="9143" xr:uid="{BC17E71E-8CFB-498F-B1BA-2D2493793E9D}"/>
    <cellStyle name="Normal 8 8 5 2" xfId="9144" xr:uid="{35EB4C26-F3AC-49FB-A2B6-C1CAB419F3AD}"/>
    <cellStyle name="Normal 8 8 5 2 2" xfId="9145" xr:uid="{8A74CCC1-9D87-4F33-A776-9E4B2D5E5A89}"/>
    <cellStyle name="Normal 8 8 5 3" xfId="9146" xr:uid="{121195EA-4FAA-421D-B0AB-5A989169D77A}"/>
    <cellStyle name="Normal 8 8 5 3 2" xfId="9147" xr:uid="{3D0A9C70-4AAD-4076-998A-6E432012FDF1}"/>
    <cellStyle name="Normal 8 8 5 4" xfId="9148" xr:uid="{BCCEE7EF-DD3C-4391-96E2-2D7FB1781DD5}"/>
    <cellStyle name="Normal 8 8 5 5" xfId="9149" xr:uid="{52CE9C10-5120-4760-82C9-2D0C9AA259EE}"/>
    <cellStyle name="Normal 8 8 5 6" xfId="9150" xr:uid="{DF546196-DB29-4BFE-84A2-64F56406F1AC}"/>
    <cellStyle name="Normal 8 8 6" xfId="9151" xr:uid="{EC3E9213-7F9C-4C8A-B939-3AA377567426}"/>
    <cellStyle name="Normal 8 8 6 2" xfId="9152" xr:uid="{A53B4C01-D40B-491D-8B4E-C775CD9C9F08}"/>
    <cellStyle name="Normal 8 8 6 2 2" xfId="9153" xr:uid="{37420D9E-4CEB-4272-9937-07392F8162EB}"/>
    <cellStyle name="Normal 8 8 6 3" xfId="9154" xr:uid="{0CB55840-67CD-4FD3-9C21-F5A3F543C1AB}"/>
    <cellStyle name="Normal 8 8 6 3 2" xfId="9155" xr:uid="{A6F4066D-1092-413F-BFF0-3FD30A8E7FD4}"/>
    <cellStyle name="Normal 8 8 6 4" xfId="9156" xr:uid="{6A870415-97DB-4BBB-BFA0-137CA9D2145B}"/>
    <cellStyle name="Normal 8 8 7" xfId="9157" xr:uid="{A9120082-95F0-4846-9B3F-9D1CB648B1D6}"/>
    <cellStyle name="Normal 8 8 7 2" xfId="9158" xr:uid="{35C77A6B-A13A-475C-B3CD-C4B900F4C2BD}"/>
    <cellStyle name="Normal 8 8 7 2 2" xfId="9159" xr:uid="{72795AAA-FA35-416A-8E53-F40959B450AF}"/>
    <cellStyle name="Normal 8 8 7 3" xfId="9160" xr:uid="{3AF803A8-5D6A-48CD-9EA5-49C66C921446}"/>
    <cellStyle name="Normal 8 8 7 3 2" xfId="9161" xr:uid="{0977F1A4-DC08-46CF-8194-5D22E8465BCE}"/>
    <cellStyle name="Normal 8 8 7 4" xfId="9162" xr:uid="{4A11A3D4-6D1E-45A2-99D2-E962CBFF7B54}"/>
    <cellStyle name="Normal 8 8 8" xfId="9163" xr:uid="{1ADDBE8A-D93C-40F0-8F19-46269120D6E7}"/>
    <cellStyle name="Normal 8 8 8 2" xfId="9164" xr:uid="{9B09C5B9-DCAF-4D32-B005-B7E7D14DED50}"/>
    <cellStyle name="Normal 8 8 9" xfId="9165" xr:uid="{3332E428-A367-4535-971B-EB756DFF66DF}"/>
    <cellStyle name="Normal 8 8 9 2" xfId="9166" xr:uid="{ABEEF251-8427-42D0-8338-F0A88B340924}"/>
    <cellStyle name="Normal 8 8_NOI Ok" xfId="9167" xr:uid="{8816C982-0352-4510-9128-FC445157FFC0}"/>
    <cellStyle name="Normal 8 9" xfId="9168" xr:uid="{55975EFE-325B-4B40-99F7-9F70FFCEED44}"/>
    <cellStyle name="Normal 8 9 10" xfId="9169" xr:uid="{3778777C-73FA-4AB2-9B17-07E392A9B21F}"/>
    <cellStyle name="Normal 8 9 10 2" xfId="9170" xr:uid="{C712DECB-7375-486B-95C5-94E020E7F769}"/>
    <cellStyle name="Normal 8 9 11" xfId="9171" xr:uid="{78F6DF19-EAE0-4C2C-A678-744CC6446A66}"/>
    <cellStyle name="Normal 8 9 12" xfId="9172" xr:uid="{220676F1-BC1A-4B9D-8D8D-968199894E9F}"/>
    <cellStyle name="Normal 8 9 2" xfId="9173" xr:uid="{3240EBAF-95CA-473E-9F13-F5F24EB7F1AA}"/>
    <cellStyle name="Normal 8 9 2 2" xfId="9174" xr:uid="{2219DFDF-C2EB-49A5-9965-A0A92C159316}"/>
    <cellStyle name="Normal 8 9 2 2 2" xfId="9175" xr:uid="{80904B1C-BBBF-4A83-9528-BDC00A9B7762}"/>
    <cellStyle name="Normal 8 9 2 2 2 2" xfId="9176" xr:uid="{F4BF27C9-6479-46E3-9EF4-536C0A613950}"/>
    <cellStyle name="Normal 8 9 2 2 3" xfId="9177" xr:uid="{C1D8A2C8-9782-4E7D-98FB-B8A75A868CEA}"/>
    <cellStyle name="Normal 8 9 2 2 3 2" xfId="9178" xr:uid="{5D5E0448-7337-4987-B833-2BDB05152CF9}"/>
    <cellStyle name="Normal 8 9 2 2 4" xfId="9179" xr:uid="{EDBCC268-3F66-4B4C-99B1-0B8631C21C51}"/>
    <cellStyle name="Normal 8 9 2 2 5" xfId="9180" xr:uid="{C117CED5-A432-450D-A6DE-8091364A9D97}"/>
    <cellStyle name="Normal 8 9 2 2 6" xfId="9181" xr:uid="{8D47F2F3-5137-42D3-AFF8-1630EC4494F2}"/>
    <cellStyle name="Normal 8 9 2 3" xfId="9182" xr:uid="{BEB03FCF-EA8C-483E-A609-4502723BB795}"/>
    <cellStyle name="Normal 8 9 2 3 2" xfId="9183" xr:uid="{057947AA-5503-470B-962F-FB7EEA5172F3}"/>
    <cellStyle name="Normal 8 9 2 3 2 2" xfId="9184" xr:uid="{193B8250-D86E-48EA-A89D-E1E900FC4630}"/>
    <cellStyle name="Normal 8 9 2 3 3" xfId="9185" xr:uid="{F4CAC253-E983-42A2-BF8D-0177E5F8A761}"/>
    <cellStyle name="Normal 8 9 2 3 3 2" xfId="9186" xr:uid="{0173240F-3F51-4151-8525-14A657F8B710}"/>
    <cellStyle name="Normal 8 9 2 3 4" xfId="9187" xr:uid="{8573A0D7-F3EC-4EAE-B48F-DE30FFCF1AAF}"/>
    <cellStyle name="Normal 8 9 2 4" xfId="9188" xr:uid="{AF6900D9-935A-4679-A6CD-C6A863E9B1F9}"/>
    <cellStyle name="Normal 8 9 2 4 2" xfId="9189" xr:uid="{06D93284-FAD4-45E9-AB16-060EFE30AE7B}"/>
    <cellStyle name="Normal 8 9 2 4 2 2" xfId="9190" xr:uid="{0408549E-B626-410B-BB10-CFBC55ED4F32}"/>
    <cellStyle name="Normal 8 9 2 4 3" xfId="9191" xr:uid="{75207C7F-0DE9-493A-8720-A79A7ED65520}"/>
    <cellStyle name="Normal 8 9 2 4 3 2" xfId="9192" xr:uid="{C61BF55E-3877-47B9-B777-15494A78F834}"/>
    <cellStyle name="Normal 8 9 2 4 4" xfId="9193" xr:uid="{3C888AED-CA83-44C2-AF96-B0CA76BE1263}"/>
    <cellStyle name="Normal 8 9 2 5" xfId="9194" xr:uid="{E45721E4-F43B-4DB7-8135-F6F4D64D241D}"/>
    <cellStyle name="Normal 8 9 2 5 2" xfId="9195" xr:uid="{B92E936A-824E-4B97-8D4F-6D3CD59F7A8C}"/>
    <cellStyle name="Normal 8 9 2 6" xfId="9196" xr:uid="{20FB3396-AB98-4F09-8F47-E1DAF8C98D7C}"/>
    <cellStyle name="Normal 8 9 2 6 2" xfId="9197" xr:uid="{B72D9D90-EB80-4924-97E0-FFFAB1DCE2CD}"/>
    <cellStyle name="Normal 8 9 2 7" xfId="9198" xr:uid="{27FF3032-5035-4D9F-AE04-116C26A84CB6}"/>
    <cellStyle name="Normal 8 9 2 7 2" xfId="9199" xr:uid="{0DDCBDE6-E521-4297-B73E-661FE83E62ED}"/>
    <cellStyle name="Normal 8 9 2 8" xfId="9200" xr:uid="{AA8CE17B-C7D8-4FFA-B29A-CA70CCBFC16E}"/>
    <cellStyle name="Normal 8 9 2 9" xfId="9201" xr:uid="{0D005409-F30E-43AE-8831-EA38383A25DE}"/>
    <cellStyle name="Normal 8 9 2_NOI Ok" xfId="9202" xr:uid="{8DD7A5CB-5A68-427A-9BBB-35D603E108FA}"/>
    <cellStyle name="Normal 8 9 3" xfId="9203" xr:uid="{0E967C7F-6F5E-463A-B6E8-FF7AB85E02AE}"/>
    <cellStyle name="Normal 8 9 3 2" xfId="9204" xr:uid="{39066410-87BD-4FEC-9945-6698331D9453}"/>
    <cellStyle name="Normal 8 9 3 2 2" xfId="9205" xr:uid="{05E9B87E-12E1-47AF-8B13-3633B109B380}"/>
    <cellStyle name="Normal 8 9 3 2 2 2" xfId="9206" xr:uid="{071E7F6F-9E74-466B-A992-EB7507FAD0B1}"/>
    <cellStyle name="Normal 8 9 3 2 3" xfId="9207" xr:uid="{19DF9794-814E-49D7-82D0-30CB94B3312C}"/>
    <cellStyle name="Normal 8 9 3 2 3 2" xfId="9208" xr:uid="{47DE8930-D044-49D1-B197-9B15F384C6B6}"/>
    <cellStyle name="Normal 8 9 3 2 4" xfId="9209" xr:uid="{0D36DCA8-B12A-4468-A4D4-0D33645A3122}"/>
    <cellStyle name="Normal 8 9 3 2 5" xfId="9210" xr:uid="{78A51B90-6387-410B-B668-7E2E7AFC98D5}"/>
    <cellStyle name="Normal 8 9 3 2 6" xfId="9211" xr:uid="{D159C532-DA34-4F9D-AEF1-803B0F23C208}"/>
    <cellStyle name="Normal 8 9 3 3" xfId="9212" xr:uid="{8EEAE793-C7DC-4A26-A3F6-7B24FAA14C9B}"/>
    <cellStyle name="Normal 8 9 3 3 2" xfId="9213" xr:uid="{0973F0CD-EAF7-487D-97AD-FFF8A6DAAB70}"/>
    <cellStyle name="Normal 8 9 3 3 2 2" xfId="9214" xr:uid="{8D07B5A4-6614-4D64-8E58-8AC7FB3A8E95}"/>
    <cellStyle name="Normal 8 9 3 3 3" xfId="9215" xr:uid="{C8982D8C-E0A0-4ACB-A0F3-928B1FE485D7}"/>
    <cellStyle name="Normal 8 9 3 3 3 2" xfId="9216" xr:uid="{B544DF5E-AD40-451F-BE90-87A34C7F95FA}"/>
    <cellStyle name="Normal 8 9 3 3 4" xfId="9217" xr:uid="{973F62E0-A0FC-4F16-8516-3F044BC5DBD8}"/>
    <cellStyle name="Normal 8 9 3 4" xfId="9218" xr:uid="{3D2D3A66-71E0-4E15-88D1-02CC77CA3B4E}"/>
    <cellStyle name="Normal 8 9 3 4 2" xfId="9219" xr:uid="{C39EE9B9-019E-4698-88AE-606FD522561B}"/>
    <cellStyle name="Normal 8 9 3 4 2 2" xfId="9220" xr:uid="{398ABA3B-3520-4AB6-AFC3-2D53C9BB32A4}"/>
    <cellStyle name="Normal 8 9 3 4 3" xfId="9221" xr:uid="{05DF899A-A8BA-4007-A747-1C82272EA842}"/>
    <cellStyle name="Normal 8 9 3 4 3 2" xfId="9222" xr:uid="{48FC6231-93B0-4E42-B9DF-F7BFDA5CC2A3}"/>
    <cellStyle name="Normal 8 9 3 4 4" xfId="9223" xr:uid="{B25D50A4-B3A7-4077-8802-2C4E999E22D8}"/>
    <cellStyle name="Normal 8 9 3 5" xfId="9224" xr:uid="{3134E5A8-8786-4AD3-B0AD-D856966FA660}"/>
    <cellStyle name="Normal 8 9 3 5 2" xfId="9225" xr:uid="{70C8F98D-320D-484A-B5DE-CF2E41001760}"/>
    <cellStyle name="Normal 8 9 3 6" xfId="9226" xr:uid="{D9488F03-CCE7-4DA1-BBCF-FBCE2EFC5E24}"/>
    <cellStyle name="Normal 8 9 3 6 2" xfId="9227" xr:uid="{1BB73767-6965-48B4-A27A-D8AC58146A94}"/>
    <cellStyle name="Normal 8 9 3 7" xfId="9228" xr:uid="{80DB3E42-50D7-433B-AEF5-99B7A4C922EE}"/>
    <cellStyle name="Normal 8 9 3 7 2" xfId="9229" xr:uid="{54D4F2B4-92D3-4F5F-A115-7E0F6B769D9C}"/>
    <cellStyle name="Normal 8 9 3 8" xfId="9230" xr:uid="{1753E93F-8E3B-46F0-9D15-7DD1CE164D1F}"/>
    <cellStyle name="Normal 8 9 3 9" xfId="9231" xr:uid="{4CFA6E71-1E26-4CE4-884D-22F0095F3592}"/>
    <cellStyle name="Normal 8 9 3_NOI Ok" xfId="9232" xr:uid="{DAFCB655-F6F7-4CBC-AF87-7E1A6A82A6C3}"/>
    <cellStyle name="Normal 8 9 4" xfId="9233" xr:uid="{41742F2A-3192-41BF-B176-9A670C2D6F28}"/>
    <cellStyle name="Normal 8 9 4 2" xfId="9234" xr:uid="{8D8FB6FD-B6D2-4715-9D45-0B71DB8AEE20}"/>
    <cellStyle name="Normal 8 9 4 2 2" xfId="9235" xr:uid="{B10A8012-2E0D-456B-9995-5E8FEECD32C9}"/>
    <cellStyle name="Normal 8 9 4 2 2 2" xfId="9236" xr:uid="{05FD3011-AA36-449E-82C5-BBBDB3A12A26}"/>
    <cellStyle name="Normal 8 9 4 2 3" xfId="9237" xr:uid="{560C1B9F-6D2E-4D8F-8973-94308B956CBC}"/>
    <cellStyle name="Normal 8 9 4 2 3 2" xfId="9238" xr:uid="{45E8970A-DE4D-4E59-9650-4B9E58558BA8}"/>
    <cellStyle name="Normal 8 9 4 2 4" xfId="9239" xr:uid="{15F927A6-5F14-4751-9F1A-E041AB5F5ABB}"/>
    <cellStyle name="Normal 8 9 4 2 5" xfId="9240" xr:uid="{756E9A99-FDAD-4C8F-9032-4FFFB56CA084}"/>
    <cellStyle name="Normal 8 9 4 2 6" xfId="9241" xr:uid="{69352A53-6AAE-49AC-B1C6-D9D0C8B2C7BD}"/>
    <cellStyle name="Normal 8 9 4 3" xfId="9242" xr:uid="{A847A8F0-86BF-447F-A8CE-2A75A3BF42BA}"/>
    <cellStyle name="Normal 8 9 4 3 2" xfId="9243" xr:uid="{967E9722-44D2-440C-85B8-3EFF8FDE4924}"/>
    <cellStyle name="Normal 8 9 4 3 2 2" xfId="9244" xr:uid="{044B2203-F1B2-4A1C-8408-24DBA98CBC29}"/>
    <cellStyle name="Normal 8 9 4 3 3" xfId="9245" xr:uid="{09E5103D-A796-48DF-8403-CA0987E018FB}"/>
    <cellStyle name="Normal 8 9 4 3 3 2" xfId="9246" xr:uid="{DBC8039E-9BF7-4916-AA5C-FDC2AC5868BD}"/>
    <cellStyle name="Normal 8 9 4 3 4" xfId="9247" xr:uid="{17EC6404-4DD8-4E75-A6CC-37CA9D7F762A}"/>
    <cellStyle name="Normal 8 9 4 4" xfId="9248" xr:uid="{45414051-06E7-4B05-BB99-EC7F0B7FE02A}"/>
    <cellStyle name="Normal 8 9 4 4 2" xfId="9249" xr:uid="{BB301FAE-EC5F-490B-A93B-964566D73EC4}"/>
    <cellStyle name="Normal 8 9 4 4 2 2" xfId="9250" xr:uid="{B8DD949A-ED40-4B9E-9E5F-012A713383DE}"/>
    <cellStyle name="Normal 8 9 4 4 3" xfId="9251" xr:uid="{1128F8AC-95F9-4E61-9349-757B4FBCE985}"/>
    <cellStyle name="Normal 8 9 4 4 3 2" xfId="9252" xr:uid="{784A25D3-16C4-4ED6-9589-95C7F0A2C3F1}"/>
    <cellStyle name="Normal 8 9 4 4 4" xfId="9253" xr:uid="{5519507C-CFE1-4B55-8249-88A0F7179A2E}"/>
    <cellStyle name="Normal 8 9 4 5" xfId="9254" xr:uid="{670C64E4-E25F-499F-A48D-5B4F4BB1E84E}"/>
    <cellStyle name="Normal 8 9 4 5 2" xfId="9255" xr:uid="{44922C06-DC07-45C2-9990-E057A0E0D372}"/>
    <cellStyle name="Normal 8 9 4 6" xfId="9256" xr:uid="{09C8FCA9-D28D-4B49-A511-272F016E7732}"/>
    <cellStyle name="Normal 8 9 4 6 2" xfId="9257" xr:uid="{13330DA7-E2E5-4DBA-9FD7-985406F198EC}"/>
    <cellStyle name="Normal 8 9 4 7" xfId="9258" xr:uid="{EF60ADD2-F7CB-4D3D-8284-77DE6576C4D4}"/>
    <cellStyle name="Normal 8 9 4 7 2" xfId="9259" xr:uid="{487C9970-A6CC-47B2-92AE-35C43F3C5B84}"/>
    <cellStyle name="Normal 8 9 4 8" xfId="9260" xr:uid="{F9D5F28C-727E-4724-88CA-15FB6AEE0BC1}"/>
    <cellStyle name="Normal 8 9 4 9" xfId="9261" xr:uid="{75E08AC9-453A-4205-84FE-EA7BBE255C6F}"/>
    <cellStyle name="Normal 8 9 4_NOI Ok" xfId="9262" xr:uid="{AD843BC6-2CA0-4DB9-8150-24D7E9B67430}"/>
    <cellStyle name="Normal 8 9 5" xfId="9263" xr:uid="{1D296B8F-5C9B-4291-982E-AC8BA9111584}"/>
    <cellStyle name="Normal 8 9 5 2" xfId="9264" xr:uid="{61315940-EDE3-4CB5-9C7C-2FE5522F1873}"/>
    <cellStyle name="Normal 8 9 5 2 2" xfId="9265" xr:uid="{C49370D4-818A-427E-9F90-E7AAD4DB4B47}"/>
    <cellStyle name="Normal 8 9 5 3" xfId="9266" xr:uid="{BE90FE23-E341-4CBC-A087-4320C70C71B6}"/>
    <cellStyle name="Normal 8 9 5 3 2" xfId="9267" xr:uid="{C9057E5E-2907-498B-91D4-C77238D9F8D1}"/>
    <cellStyle name="Normal 8 9 5 4" xfId="9268" xr:uid="{5440DEAB-EF10-4BC2-92FA-4FBF8982468A}"/>
    <cellStyle name="Normal 8 9 5 5" xfId="9269" xr:uid="{00388F21-C59C-4757-8827-7A028EF29698}"/>
    <cellStyle name="Normal 8 9 5 6" xfId="9270" xr:uid="{F211A715-60E0-4015-B952-378A006774E9}"/>
    <cellStyle name="Normal 8 9 6" xfId="9271" xr:uid="{D18CB0A1-BAE1-4F1C-837E-5C84E2434709}"/>
    <cellStyle name="Normal 8 9 6 2" xfId="9272" xr:uid="{333161E3-18B7-423D-9040-EF11B0CBD923}"/>
    <cellStyle name="Normal 8 9 6 2 2" xfId="9273" xr:uid="{F672FEF2-9708-4455-AEE5-5B897E6B147D}"/>
    <cellStyle name="Normal 8 9 6 3" xfId="9274" xr:uid="{0A4CAFA9-ABEF-4464-AEEF-E5F0D6C2838E}"/>
    <cellStyle name="Normal 8 9 6 3 2" xfId="9275" xr:uid="{3828B74D-BD4E-498C-BA9A-F48F09115684}"/>
    <cellStyle name="Normal 8 9 6 4" xfId="9276" xr:uid="{782F13B3-6321-42CE-A607-1AD6E4D16B6A}"/>
    <cellStyle name="Normal 8 9 7" xfId="9277" xr:uid="{C8D9F30D-F83C-49D7-A967-2BCBDEFF5335}"/>
    <cellStyle name="Normal 8 9 7 2" xfId="9278" xr:uid="{6A384069-8046-4FD7-9001-EC989195C659}"/>
    <cellStyle name="Normal 8 9 7 2 2" xfId="9279" xr:uid="{58634B73-4909-4A89-B62E-A41AAB0B8A76}"/>
    <cellStyle name="Normal 8 9 7 3" xfId="9280" xr:uid="{28CE3268-4CE5-4B74-8419-9555BE8C7F09}"/>
    <cellStyle name="Normal 8 9 7 3 2" xfId="9281" xr:uid="{0814FDC0-53BD-4EE1-B73E-41DDFE268742}"/>
    <cellStyle name="Normal 8 9 7 4" xfId="9282" xr:uid="{3AB61A6D-D258-4C72-94D2-DE8E7D5086AC}"/>
    <cellStyle name="Normal 8 9 8" xfId="9283" xr:uid="{40C29805-A2D5-45DD-8CD7-2A0FE782EFF6}"/>
    <cellStyle name="Normal 8 9 8 2" xfId="9284" xr:uid="{103DBF84-50CB-41B4-8A94-B12FE31E9B95}"/>
    <cellStyle name="Normal 8 9 9" xfId="9285" xr:uid="{419CD0CA-98A0-47B4-92D0-5CF7C408F08D}"/>
    <cellStyle name="Normal 8 9 9 2" xfId="9286" xr:uid="{1411CB12-7A01-423A-9031-30536E378B49}"/>
    <cellStyle name="Normal 8 9_NOI Ok" xfId="9287" xr:uid="{81A7CD41-23A7-4111-A2C8-1BC357455D1F}"/>
    <cellStyle name="Normal 8_NOI Ok" xfId="9288" xr:uid="{BA1E21F9-431B-4625-A265-941C9F428824}"/>
    <cellStyle name="Normal 80" xfId="11372" xr:uid="{E35C825D-EEAB-462C-BA3D-E381AB4A129D}"/>
    <cellStyle name="Normal 81" xfId="11374" xr:uid="{66F11354-80AC-4A6F-A6F0-E2E6C6C9A464}"/>
    <cellStyle name="Normal 82" xfId="11376" xr:uid="{88561169-1A6F-46EF-9A56-E2AFA7161AA8}"/>
    <cellStyle name="Normal 83" xfId="11378" xr:uid="{F589FD45-BB2B-4B39-81DD-3A9AB80A1175}"/>
    <cellStyle name="Normal 84" xfId="11380" xr:uid="{06EE31EF-662C-4058-A425-448BF8260618}"/>
    <cellStyle name="Normal 85" xfId="11382" xr:uid="{CCFA6D5D-18EC-4C38-B855-C0B3D9CCB0D7}"/>
    <cellStyle name="Normal 86" xfId="11384" xr:uid="{C322EDDF-D51F-4541-908B-C365961FCA85}"/>
    <cellStyle name="Normal 87" xfId="11386" xr:uid="{B9927F62-3493-430B-A890-165DF444A6E7}"/>
    <cellStyle name="Normal 88" xfId="11388" xr:uid="{217BA8F8-8C4E-44F4-A883-5490B01F0240}"/>
    <cellStyle name="Normal 89" xfId="11390" xr:uid="{02780422-BF89-48D7-B729-4D053E8B0DDC}"/>
    <cellStyle name="Normal 9" xfId="60" xr:uid="{B211FC35-9678-4C3B-B3DA-1CD994D0B2D9}"/>
    <cellStyle name="Normal 9 10" xfId="11445" xr:uid="{3F0D2253-E2AD-4D36-8864-703AB017C24C}"/>
    <cellStyle name="Normal 9 11" xfId="9289" xr:uid="{C219F4FA-7A32-4A02-BEB2-22B662D4F721}"/>
    <cellStyle name="Normal 9 2" xfId="168" xr:uid="{A115D429-8E7B-4AFC-BA75-F875EB2CBCD9}"/>
    <cellStyle name="Normal 9 2 2" xfId="9291" xr:uid="{D179FA6F-84D8-472C-8D96-C62F17B02243}"/>
    <cellStyle name="Normal 9 2 2 2" xfId="9292" xr:uid="{F4D3F232-AC0C-4532-925C-0C9B383B9BFE}"/>
    <cellStyle name="Normal 9 2 3" xfId="9293" xr:uid="{6A0EDC54-94FF-4050-B615-18312C29F220}"/>
    <cellStyle name="Normal 9 2 3 2" xfId="9294" xr:uid="{6A94B815-EDE9-4773-9368-8A0CF67AFE35}"/>
    <cellStyle name="Normal 9 2 4" xfId="9295" xr:uid="{61D092D9-CC93-47A3-A987-5BDE6B7E1FE4}"/>
    <cellStyle name="Normal 9 2 5" xfId="9290" xr:uid="{75ABC932-64AF-4334-890A-B72836FE8B10}"/>
    <cellStyle name="Normal 9 2 6" xfId="17188" xr:uid="{0F1D2559-9A57-4F76-99EE-D179303C280C}"/>
    <cellStyle name="Normal 9 3" xfId="202" xr:uid="{12E143C2-C13B-4BAA-8904-C6147D2CE19F}"/>
    <cellStyle name="Normal 9 3 2" xfId="9297" xr:uid="{93DC9FC9-9A45-4045-A470-198131F2F195}"/>
    <cellStyle name="Normal 9 3 2 2" xfId="9298" xr:uid="{852EA912-C5E4-4C01-85D7-2A67E5E9683F}"/>
    <cellStyle name="Normal 9 3 3" xfId="9299" xr:uid="{E3DF7EB2-24B1-4F9A-AFD4-58F06755DC62}"/>
    <cellStyle name="Normal 9 3 3 2" xfId="9300" xr:uid="{C3A65569-0DC5-4A24-9ED7-9F51F6C1E731}"/>
    <cellStyle name="Normal 9 3 4" xfId="9301" xr:uid="{6D086EF5-CA69-4F74-805E-1440DCBE36EF}"/>
    <cellStyle name="Normal 9 3 5" xfId="9296" xr:uid="{C3E8C0DB-5629-4302-96FF-6AB6E7FCBD6C}"/>
    <cellStyle name="Normal 9 4" xfId="149" xr:uid="{AB787A70-19C4-43FD-B81D-A0642E73F7BA}"/>
    <cellStyle name="Normal 9 4 2" xfId="9303" xr:uid="{B2189FFB-005D-4A1D-AEA0-E347C8C03AC3}"/>
    <cellStyle name="Normal 9 4 2 2" xfId="9304" xr:uid="{40338FE3-D960-46C1-A1DC-501DE901F7BF}"/>
    <cellStyle name="Normal 9 4 3" xfId="9305" xr:uid="{220C7D01-1DF4-4471-A7CA-8C73B48059E5}"/>
    <cellStyle name="Normal 9 4 3 2" xfId="9306" xr:uid="{426EFCF2-AD78-466C-A1B1-90C160C007FE}"/>
    <cellStyle name="Normal 9 4 4" xfId="9307" xr:uid="{7D5D2C1C-A0E6-4DF8-9F2E-25A5B1D2E8B6}"/>
    <cellStyle name="Normal 9 4 5" xfId="9302" xr:uid="{FFEBA09E-DDB5-449D-B3D3-9A8F6F297A64}"/>
    <cellStyle name="Normal 9 5" xfId="9308" xr:uid="{317898F8-F125-42A2-9352-B17A560FF848}"/>
    <cellStyle name="Normal 9 5 2" xfId="9309" xr:uid="{2275B48D-D18E-4F44-8089-FDA70E0E8DB7}"/>
    <cellStyle name="Normal 9 6" xfId="9310" xr:uid="{D756E877-9546-46C0-BF75-FE6BA94B1520}"/>
    <cellStyle name="Normal 9 6 2" xfId="9311" xr:uid="{5E67FBC0-0C3B-4C04-8089-DFFC4596409B}"/>
    <cellStyle name="Normal 9 7" xfId="9312" xr:uid="{E97BD448-106C-4809-B4D4-E9063B518A58}"/>
    <cellStyle name="Normal 9 8" xfId="9313" xr:uid="{A3E11A7C-8C11-4F6C-AFC4-31B8DE4B997F}"/>
    <cellStyle name="Normal 9 9" xfId="11333" xr:uid="{165A0C51-0F8C-41DC-9B51-2F48388BAED7}"/>
    <cellStyle name="Normal 9_NOI Ok" xfId="9314" xr:uid="{2ED74DCD-CC64-4E43-A650-85F9BF9676DC}"/>
    <cellStyle name="Normal 90" xfId="11397" xr:uid="{7CBFA12A-866C-4E89-A3E8-DA0BE044C24E}"/>
    <cellStyle name="Normal 91" xfId="11398" xr:uid="{A954EFFD-291E-4318-8438-6AAD3C081F67}"/>
    <cellStyle name="Normal 92" xfId="12375" xr:uid="{0AF17F7A-A53F-408E-B64F-64B2A9C5A6B5}"/>
    <cellStyle name="Normal 93" xfId="11392" xr:uid="{C90A4F1A-7900-44C8-A73E-B21B530502A0}"/>
    <cellStyle name="Normal 94" xfId="11805" xr:uid="{798D14A2-73B2-4BEB-BFDF-A036325059B2}"/>
    <cellStyle name="Normal 95" xfId="12607" xr:uid="{7B402FD5-F670-4D34-B107-232201CF0A8D}"/>
    <cellStyle name="Normal 96" xfId="12609" xr:uid="{37D49E56-0DA5-4339-9526-9AB23C426EF1}"/>
    <cellStyle name="Normal 96 2" xfId="15503" xr:uid="{408F87A2-14EA-4E27-9565-14234CE90B27}"/>
    <cellStyle name="Normal 97" xfId="12813" xr:uid="{A50E9159-C6EE-4F4C-8F0E-F99BE2B8B690}"/>
    <cellStyle name="Normal 98" xfId="12635" xr:uid="{0CF1911B-9F72-41D9-AA27-D97CFD8297BB}"/>
    <cellStyle name="Normal 99" xfId="14112" xr:uid="{DC93D688-7EE9-4894-9D4D-E7F8DBBD1B1E}"/>
    <cellStyle name="Normal 99 2" xfId="16963" xr:uid="{7E279963-8402-4486-8977-D7FEEEA0BCAA}"/>
    <cellStyle name="Normal Bold" xfId="9315" xr:uid="{2768FF1D-F9BA-4655-8F5B-2796AB0C400E}"/>
    <cellStyle name="Normal Pct" xfId="9316" xr:uid="{8BD1C096-4C45-4A1B-8CFB-76E7A11E710D}"/>
    <cellStyle name="Normal_Projetos_2tri05" xfId="2" xr:uid="{DACC1B02-D12C-4673-97EB-A6022CEF86B7}"/>
    <cellStyle name="NormalBold" xfId="9317" xr:uid="{F6F98C07-801A-4E1D-91BA-1CD6A953C17C}"/>
    <cellStyle name="Normale_ cellular Costs" xfId="9318" xr:uid="{2CB15C68-B5F8-4F65-B0C7-64B1874498EA}"/>
    <cellStyle name="NormalGB" xfId="9319" xr:uid="{F3D5376A-BEEF-47C8-94B8-BC131E050101}"/>
    <cellStyle name="Nota" xfId="107" xr:uid="{61DA54DB-398F-45F0-A802-CECA95BDC9BF}"/>
    <cellStyle name="Nota 10" xfId="9320" xr:uid="{E5031549-0F09-4E8F-82D8-583941D2C905}"/>
    <cellStyle name="Nota 10 2" xfId="9321" xr:uid="{C712AC53-008D-46AB-990A-584B2C6B2EBB}"/>
    <cellStyle name="Nota 10 2 2" xfId="9322" xr:uid="{784D2A3A-0A0A-43DE-B84B-E7746F481F58}"/>
    <cellStyle name="Nota 10 3" xfId="9323" xr:uid="{C31251C5-0312-45E4-9954-44BAED2131D0}"/>
    <cellStyle name="Nota 10 3 2" xfId="9324" xr:uid="{9256C6C7-B4CF-43A8-BF68-F9F9D46B6AAD}"/>
    <cellStyle name="Nota 10 4" xfId="9325" xr:uid="{84E228EC-9622-457C-BDB0-45A1D2A7F05A}"/>
    <cellStyle name="Nota 100" xfId="9326" xr:uid="{3AE22F6D-A147-49D6-8DAB-8C19AC8DBBD8}"/>
    <cellStyle name="Nota 101" xfId="9327" xr:uid="{8E1B11BE-8CDF-4BDB-9D78-1A90F8AD7F72}"/>
    <cellStyle name="Nota 102" xfId="9328" xr:uid="{68B9194E-CD21-4EAC-9CBA-BBE39DE47292}"/>
    <cellStyle name="Nota 103" xfId="9329" xr:uid="{740EBBD1-C546-470D-AB96-1513231C6D7A}"/>
    <cellStyle name="Nota 104" xfId="9330" xr:uid="{50B9C494-8D0C-4955-9B4A-369875AA4DC8}"/>
    <cellStyle name="Nota 105" xfId="9331" xr:uid="{7373BCDF-57E1-4FF0-A527-3B8BB941967E}"/>
    <cellStyle name="Nota 106" xfId="9332" xr:uid="{08D71149-9A89-4409-A61C-D111FDB5FAAB}"/>
    <cellStyle name="Nota 107" xfId="9333" xr:uid="{867D9DEC-8F6E-47A4-983B-BEF225774F40}"/>
    <cellStyle name="Nota 108" xfId="9334" xr:uid="{50BDA04E-38FB-478E-85A0-5CCEC9C79A9A}"/>
    <cellStyle name="Nota 109" xfId="9335" xr:uid="{575B549D-3939-415C-B094-C6F40304A7F1}"/>
    <cellStyle name="Nota 11" xfId="9336" xr:uid="{5DD00600-2D19-4FFD-96EC-D4373BD3BF3E}"/>
    <cellStyle name="Nota 11 2" xfId="9337" xr:uid="{ACCE747B-292C-44F1-838B-BEA94193CF88}"/>
    <cellStyle name="Nota 11 2 2" xfId="9338" xr:uid="{931484B0-F9B5-4C98-B390-16E8A78FF0B0}"/>
    <cellStyle name="Nota 11 3" xfId="9339" xr:uid="{D404593D-4EE4-4D79-A34E-39529275BC9C}"/>
    <cellStyle name="Nota 11 3 2" xfId="9340" xr:uid="{DB519374-74B1-4B4A-AFC9-B6C4DA868504}"/>
    <cellStyle name="Nota 11 4" xfId="9341" xr:uid="{0B66CCCD-D8C8-4835-8256-28E1B4A4DBC2}"/>
    <cellStyle name="Nota 110" xfId="9342" xr:uid="{46C76C68-93D6-4EA0-A102-C5A4652FE25E}"/>
    <cellStyle name="Nota 111" xfId="9343" xr:uid="{CFE334F5-B628-4F0B-85ED-6A88A4CB1D8B}"/>
    <cellStyle name="Nota 112" xfId="9344" xr:uid="{553A80FC-5DC8-496C-95E1-8F01F03AD103}"/>
    <cellStyle name="Nota 113" xfId="9345" xr:uid="{155AF824-C90F-419A-B441-6C647BAFB3EE}"/>
    <cellStyle name="Nota 114" xfId="9346" xr:uid="{5BD8624A-6271-499F-8712-B7803C4AE071}"/>
    <cellStyle name="Nota 115" xfId="9347" xr:uid="{28361CFC-2A4D-4DB4-8882-44B2097A0822}"/>
    <cellStyle name="Nota 116" xfId="9348" xr:uid="{B65E8599-06ED-4052-8D67-A07AD86C2F3F}"/>
    <cellStyle name="Nota 117" xfId="9349" xr:uid="{80E701E8-49B1-4AEB-B7DD-CFB081320EB3}"/>
    <cellStyle name="Nota 118" xfId="9350" xr:uid="{00005136-EB9C-4309-83BD-1AC900982518}"/>
    <cellStyle name="Nota 119" xfId="9351" xr:uid="{9692DE15-92C4-4C43-BC4E-B02BE3C5A28B}"/>
    <cellStyle name="Nota 12" xfId="9352" xr:uid="{C918E740-35D4-45E1-A3B0-AFAC606C8C77}"/>
    <cellStyle name="Nota 12 2" xfId="9353" xr:uid="{8CA1F203-CB0A-424A-9080-09C26B7F7D41}"/>
    <cellStyle name="Nota 12 2 2" xfId="9354" xr:uid="{01AA737A-0F1F-4A27-A2F5-EFDD99E0B54A}"/>
    <cellStyle name="Nota 12 3" xfId="9355" xr:uid="{2E931158-5F90-4F30-AA09-C4460093EC9E}"/>
    <cellStyle name="Nota 12 3 2" xfId="9356" xr:uid="{FA054E5B-04C5-4C24-9ADC-34561431E723}"/>
    <cellStyle name="Nota 12 4" xfId="9357" xr:uid="{422FFE69-F2E5-4605-8DD1-03A7E42279AB}"/>
    <cellStyle name="Nota 120" xfId="9358" xr:uid="{FA7779C2-B126-4A90-8620-1EF1374E02B6}"/>
    <cellStyle name="Nota 121" xfId="9359" xr:uid="{1235D20B-0E5B-473F-9096-6D3E573000D4}"/>
    <cellStyle name="Nota 122" xfId="9360" xr:uid="{FD2DFC10-2B9C-4A41-976D-09C282B08DA4}"/>
    <cellStyle name="Nota 123" xfId="9361" xr:uid="{17D32D62-C69B-4505-B293-8CC238161616}"/>
    <cellStyle name="Nota 124" xfId="9362" xr:uid="{69D81E0F-1DD9-41C3-BD73-B8970BCD1DD0}"/>
    <cellStyle name="Nota 125" xfId="9363" xr:uid="{DBD1E40E-CEDA-44BA-9638-89A12C25182B}"/>
    <cellStyle name="Nota 126" xfId="9364" xr:uid="{BD93DF5C-FBA3-4B10-8690-8B1E8BA5E8D1}"/>
    <cellStyle name="Nota 127" xfId="9365" xr:uid="{352C9706-9857-4C56-9A80-69177C41BB05}"/>
    <cellStyle name="Nota 128" xfId="9366" xr:uid="{8B134CE5-9994-4FAB-9ECF-71DBA12EB528}"/>
    <cellStyle name="Nota 129" xfId="9367" xr:uid="{AE1DB679-B229-45D9-8705-AB32B8612CF2}"/>
    <cellStyle name="Nota 13" xfId="9368" xr:uid="{5EDE6714-BECD-447A-BEE9-BFAD3EE91EB4}"/>
    <cellStyle name="Nota 13 2" xfId="9369" xr:uid="{8BAADD28-1906-4144-9D11-239C179AABC4}"/>
    <cellStyle name="Nota 130" xfId="9370" xr:uid="{5B21D8CF-6CD6-433A-B76D-E503A0405656}"/>
    <cellStyle name="Nota 131" xfId="9371" xr:uid="{55495A40-828F-4797-95EF-D758C9EA35DD}"/>
    <cellStyle name="Nota 132" xfId="9372" xr:uid="{C54802DC-5D88-473B-B1D9-78FB2B77D6C3}"/>
    <cellStyle name="Nota 133" xfId="9373" xr:uid="{527DFCCB-4A6A-47B0-A1A8-1C66A2229DD0}"/>
    <cellStyle name="Nota 134" xfId="9374" xr:uid="{5AA5560E-924C-426E-8323-B697E2D2D12E}"/>
    <cellStyle name="Nota 135" xfId="9375" xr:uid="{23289A3C-9A60-4D8A-AE9A-A1A2C98DF396}"/>
    <cellStyle name="Nota 136" xfId="9376" xr:uid="{CAE88660-5091-46E7-AF30-261433D91764}"/>
    <cellStyle name="Nota 137" xfId="9377" xr:uid="{59613A25-9AE3-40A3-B0EE-D0D6D34A667B}"/>
    <cellStyle name="Nota 138" xfId="9378" xr:uid="{A6A46178-9A5A-45CD-88BD-D564DA44F09A}"/>
    <cellStyle name="Nota 139" xfId="9379" xr:uid="{CB4A2F6C-83FA-48DA-916C-7A8BF54B461F}"/>
    <cellStyle name="Nota 14" xfId="9380" xr:uid="{57CC84F2-CFAB-44D2-AAE4-115D98A0042B}"/>
    <cellStyle name="Nota 140" xfId="9381" xr:uid="{1FB074C2-D0C3-474D-8760-078685044E7D}"/>
    <cellStyle name="Nota 141" xfId="9382" xr:uid="{20C798C5-63B8-4C0B-8C25-7C7F45246121}"/>
    <cellStyle name="Nota 142" xfId="9383" xr:uid="{97B44C62-08C9-489D-8151-5DB243915241}"/>
    <cellStyle name="Nota 143" xfId="9384" xr:uid="{AB2F2D7C-5C0C-4A6B-B985-8F4969D561CB}"/>
    <cellStyle name="Nota 144" xfId="9385" xr:uid="{62DEE0DD-C636-468B-BAD6-79FD2A7E552F}"/>
    <cellStyle name="Nota 145" xfId="9386" xr:uid="{A391A502-799B-44CB-A91E-77DF0BF3C7EB}"/>
    <cellStyle name="Nota 146" xfId="9387" xr:uid="{5541A5D2-4449-4668-8D2A-B6062FEE6092}"/>
    <cellStyle name="Nota 147" xfId="9388" xr:uid="{26010444-6E94-40F5-8100-B805EC8E8F75}"/>
    <cellStyle name="Nota 148" xfId="9389" xr:uid="{17D28B1C-35B2-4430-9CBF-9900E060708B}"/>
    <cellStyle name="Nota 149" xfId="9390" xr:uid="{75D94035-5713-4F56-9285-4BC8213E016E}"/>
    <cellStyle name="Nota 15" xfId="9391" xr:uid="{6E475253-B277-461E-A753-B86942277995}"/>
    <cellStyle name="Nota 150" xfId="9392" xr:uid="{650271E2-3BC2-4D75-BC6F-084471C9CAFF}"/>
    <cellStyle name="Nota 151" xfId="9393" xr:uid="{1FCAF883-9AC6-4EC0-A07A-DAFB0D289FE9}"/>
    <cellStyle name="Nota 152" xfId="9394" xr:uid="{64D63D84-9123-4FF4-AE41-8F9C6C85690D}"/>
    <cellStyle name="Nota 153" xfId="9395" xr:uid="{7F12E97D-A0B4-4107-B9D0-EFF8E77091DD}"/>
    <cellStyle name="Nota 154" xfId="9396" xr:uid="{E5095FB0-B8BC-4912-B1F5-2299D22D982E}"/>
    <cellStyle name="Nota 155" xfId="9397" xr:uid="{3C5AFEF4-ECD3-44E4-829C-365589191DE4}"/>
    <cellStyle name="Nota 156" xfId="9398" xr:uid="{EBE4675F-8386-4BC5-B99A-BF47BBD201A4}"/>
    <cellStyle name="Nota 157" xfId="9399" xr:uid="{835A0C52-FE9C-4396-8DF0-F6B76A120719}"/>
    <cellStyle name="Nota 158" xfId="9400" xr:uid="{1552F633-DC8A-46ED-BEC4-97D3B77589C4}"/>
    <cellStyle name="Nota 159" xfId="9401" xr:uid="{BEFA70EE-0106-4D43-8D61-8F3B2739907D}"/>
    <cellStyle name="Nota 16" xfId="9402" xr:uid="{5F9E1D6D-F8F6-4DE2-8094-F813C7329BBE}"/>
    <cellStyle name="Nota 160" xfId="9403" xr:uid="{5EEE5CBD-0810-40C6-BF16-780ECC6B7134}"/>
    <cellStyle name="Nota 161" xfId="9404" xr:uid="{2B6579FA-EF88-454D-877A-140F068431A0}"/>
    <cellStyle name="Nota 162" xfId="9405" xr:uid="{37BD51E2-8FDC-49F3-AF66-3447AD9FD9A8}"/>
    <cellStyle name="Nota 163" xfId="9406" xr:uid="{BD4AA2A1-A486-432D-AB44-900C18A2D05D}"/>
    <cellStyle name="Nota 164" xfId="9407" xr:uid="{DD4619F2-62FC-43F2-A91C-3B686C88942B}"/>
    <cellStyle name="Nota 165" xfId="9408" xr:uid="{4698F1EF-86A5-4515-87F9-6EF9278A2ACC}"/>
    <cellStyle name="Nota 166" xfId="9409" xr:uid="{367AA25B-7EB3-4EB5-A61C-2C77A76B995B}"/>
    <cellStyle name="Nota 167" xfId="9410" xr:uid="{6733AAEC-88F4-498D-8C3F-1C7365AEFFF5}"/>
    <cellStyle name="Nota 168" xfId="9411" xr:uid="{F4937569-BDEC-4A24-A829-8E729A1A83DF}"/>
    <cellStyle name="Nota 169" xfId="9412" xr:uid="{1FA2AF9A-1F76-45CC-8FB3-E85FCD4F04C9}"/>
    <cellStyle name="Nota 17" xfId="9413" xr:uid="{CADDCC38-F080-4CA8-9FA6-815319D622D8}"/>
    <cellStyle name="Nota 170" xfId="9414" xr:uid="{382D9801-D8C4-4811-9EAB-3B363EF1D47E}"/>
    <cellStyle name="Nota 171" xfId="9415" xr:uid="{5B865056-2258-4F16-A0AE-E735EB4CE762}"/>
    <cellStyle name="Nota 172" xfId="9416" xr:uid="{79036460-0490-433F-BE62-92B111BCA41D}"/>
    <cellStyle name="Nota 173" xfId="9417" xr:uid="{E2927B03-7860-4881-B1D2-AD1E30C0256A}"/>
    <cellStyle name="Nota 174" xfId="9418" xr:uid="{4C704BFE-C054-47B0-BBEB-4DE3C82E3A8C}"/>
    <cellStyle name="Nota 175" xfId="9419" xr:uid="{AC1EB778-F64F-44CF-B623-DE6D678D4843}"/>
    <cellStyle name="Nota 176" xfId="9420" xr:uid="{A7E8C1EC-3B3E-4F21-B790-125F0E07AD75}"/>
    <cellStyle name="Nota 177" xfId="9421" xr:uid="{3662AD93-8A33-4317-A3FA-6EBCBED13299}"/>
    <cellStyle name="Nota 178" xfId="9422" xr:uid="{CC413AFA-0CC1-4B7A-849C-91F864270DF2}"/>
    <cellStyle name="Nota 179" xfId="9423" xr:uid="{2C191653-D2C7-4D79-A481-2D89FCCCB2FF}"/>
    <cellStyle name="Nota 18" xfId="9424" xr:uid="{423D2BB2-E5FF-478E-8A71-196B1217BFF1}"/>
    <cellStyle name="Nota 180" xfId="9425" xr:uid="{FBE9CAE0-A956-4FC7-9E63-1BC4D4215558}"/>
    <cellStyle name="Nota 181" xfId="9426" xr:uid="{3F7C3423-E88E-419D-AD54-50AC147226F6}"/>
    <cellStyle name="Nota 182" xfId="9427" xr:uid="{FD8551A2-7B60-4E3B-A4D2-B2B0E4BF9852}"/>
    <cellStyle name="Nota 183" xfId="9428" xr:uid="{110AA7E5-993E-4538-A7F0-DB247CE44355}"/>
    <cellStyle name="Nota 184" xfId="9429" xr:uid="{A5EE2528-6F35-4853-A9FE-F252EB4333D5}"/>
    <cellStyle name="Nota 185" xfId="9430" xr:uid="{A89C1CEB-A215-44AE-BE10-45A569280147}"/>
    <cellStyle name="Nota 186" xfId="9431" xr:uid="{62D36411-D968-41B4-BBE9-620FB4F529B7}"/>
    <cellStyle name="Nota 187" xfId="9432" xr:uid="{67F46CBC-55C3-4658-983F-7E5DA123D0CD}"/>
    <cellStyle name="Nota 188" xfId="9433" xr:uid="{B9512E05-B319-4183-9647-EAAAF9697936}"/>
    <cellStyle name="Nota 189" xfId="9434" xr:uid="{F8C799CF-9F97-4500-BEC6-E0DB6020B778}"/>
    <cellStyle name="Nota 19" xfId="9435" xr:uid="{97D659B7-1B39-4769-BAF4-E1AAF6F4420F}"/>
    <cellStyle name="Nota 190" xfId="9436" xr:uid="{D4058C15-8D3B-476A-AC5C-F89F2F238162}"/>
    <cellStyle name="Nota 191" xfId="9437" xr:uid="{B5A0DD9A-79E0-4215-A8A2-E23F45034785}"/>
    <cellStyle name="Nota 192" xfId="9438" xr:uid="{5804FFBA-A979-481F-A796-C555EC4294F5}"/>
    <cellStyle name="Nota 193" xfId="9439" xr:uid="{72F0D585-6525-445E-8D9C-D58010926136}"/>
    <cellStyle name="Nota 194" xfId="9440" xr:uid="{80DE91EE-675D-4B44-AB42-127775206742}"/>
    <cellStyle name="Nota 195" xfId="9441" xr:uid="{734EF159-AED9-40E1-BFB6-FD31F720F507}"/>
    <cellStyle name="Nota 196" xfId="9442" xr:uid="{509627A4-B7CD-4442-BA26-C47DD23F83FE}"/>
    <cellStyle name="Nota 197" xfId="9443" xr:uid="{554D9863-3BB7-453A-BA45-2D9B440E7CF0}"/>
    <cellStyle name="Nota 198" xfId="9444" xr:uid="{1AE51C10-1123-49CD-B5D9-5D06818951E1}"/>
    <cellStyle name="Nota 199" xfId="9445" xr:uid="{7225B815-9158-4C1D-A845-57632EB74694}"/>
    <cellStyle name="Nota 2" xfId="150" xr:uid="{BAB1495E-D0A6-46B4-A59F-DEBB83175FD5}"/>
    <cellStyle name="Nota 2 10" xfId="9446" xr:uid="{E8154FA1-7C27-4CE4-9C0E-7789F22AD462}"/>
    <cellStyle name="Nota 2 11" xfId="17498" xr:uid="{60647061-7C25-4CEE-8463-7A825D44D1E9}"/>
    <cellStyle name="Nota 2 2" xfId="9447" xr:uid="{E12F8F92-D1B3-4960-9E1E-44021CD98F17}"/>
    <cellStyle name="Nota 2 2 2" xfId="9448" xr:uid="{6EE37EB9-3C83-4628-897C-1C5CED81CE8A}"/>
    <cellStyle name="Nota 2 2 2 2" xfId="9449" xr:uid="{EC0D5B45-1109-4EBD-9C60-1F9C3FEF0685}"/>
    <cellStyle name="Nota 2 2 3" xfId="9450" xr:uid="{0C2C0F03-91BD-400E-9C1E-C881AC6E1DDC}"/>
    <cellStyle name="Nota 2 2 3 2" xfId="9451" xr:uid="{256F93EE-6B93-46E0-8215-A1C03E030938}"/>
    <cellStyle name="Nota 2 2 4" xfId="9452" xr:uid="{CC2F3833-F045-45DF-A7D0-0A1DEFFB3BBE}"/>
    <cellStyle name="Nota 2 2 5" xfId="10842" xr:uid="{FD76D0B2-D062-44FD-BAFE-164FA6EC0C37}"/>
    <cellStyle name="Nota 2 2 5 2" xfId="12925" xr:uid="{492FE0F9-5A6A-4FF4-9BE3-43AAD7533106}"/>
    <cellStyle name="Nota 2 2 5 2 2" xfId="17048" xr:uid="{E9B4BB84-69E7-44F2-9C9C-76DAAA239EDF}"/>
    <cellStyle name="Nota 2 2 5 3" xfId="17021" xr:uid="{19C4782B-1AE1-48FC-BA52-F2C9BA2B5B39}"/>
    <cellStyle name="Nota 2 2 6" xfId="16987" xr:uid="{963B5204-3C17-4CA9-AB0C-79C9F5F05CD7}"/>
    <cellStyle name="Nota 2 3" xfId="9453" xr:uid="{E8B4282A-968B-4E75-8688-BEE585AD6A6F}"/>
    <cellStyle name="Nota 2 3 2" xfId="9454" xr:uid="{0EB4E418-9DE7-4EFC-9092-854E73936724}"/>
    <cellStyle name="Nota 2 3 3" xfId="10843" xr:uid="{60DBA47A-A48E-4509-8EF4-7D309C49A37D}"/>
    <cellStyle name="Nota 2 3 3 2" xfId="12926" xr:uid="{0F11EB1D-0A95-4D60-AB71-32234CD53EA8}"/>
    <cellStyle name="Nota 2 3 3 2 2" xfId="17049" xr:uid="{DB09EA75-D9B3-4BEA-AF72-8C682249D4BD}"/>
    <cellStyle name="Nota 2 3 3 3" xfId="17022" xr:uid="{3EE39D3E-CCD4-4C62-956D-D0C6E15612B0}"/>
    <cellStyle name="Nota 2 3 4" xfId="16988" xr:uid="{9D91796F-1C4D-4157-9F89-5C9D293C4547}"/>
    <cellStyle name="Nota 2 4" xfId="9455" xr:uid="{241FE2EF-9060-48A1-9F59-6F904BFD84C1}"/>
    <cellStyle name="Nota 2 4 2" xfId="9456" xr:uid="{F8728C0E-9879-4E82-8949-40F6966F79DB}"/>
    <cellStyle name="Nota 2 4 3" xfId="10844" xr:uid="{945524D1-0003-4CE1-A5B7-53EC736A70A6}"/>
    <cellStyle name="Nota 2 4 3 2" xfId="12927" xr:uid="{946609A3-F26F-42FB-B2D6-E4E1979CC8B9}"/>
    <cellStyle name="Nota 2 4 3 2 2" xfId="17050" xr:uid="{0EEEAEEF-2FA6-4F3B-97B3-00E1863C980A}"/>
    <cellStyle name="Nota 2 4 3 3" xfId="17023" xr:uid="{578E04FE-B8A6-45D6-828E-14DFD9D5B8F0}"/>
    <cellStyle name="Nota 2 4 4" xfId="16989" xr:uid="{248E168F-FCCC-4796-9E82-7FBB8129B5A9}"/>
    <cellStyle name="Nota 2 5" xfId="9457" xr:uid="{B20867E4-6715-4F22-8E87-F9E0474CCC82}"/>
    <cellStyle name="Nota 2 5 2" xfId="9458" xr:uid="{C357065A-F66E-45C8-BCC3-8848C452B00E}"/>
    <cellStyle name="Nota 2 5 2 2" xfId="10846" xr:uid="{CAE7B1AC-A300-456D-9592-C562A4B61901}"/>
    <cellStyle name="Nota 2 5 2 2 2" xfId="12929" xr:uid="{8FC600AC-0596-4B81-BF82-6E1A638DAF2F}"/>
    <cellStyle name="Nota 2 5 2 2 2 2" xfId="17052" xr:uid="{56B75D94-B481-45E7-86F5-E2BA8AC2D8F2}"/>
    <cellStyle name="Nota 2 5 2 2 3" xfId="17025" xr:uid="{5BE3F319-A0D8-4187-886D-936E0D0E0ED4}"/>
    <cellStyle name="Nota 2 5 2 3" xfId="16991" xr:uid="{912DB867-EE20-440F-BDF2-D4A52565636E}"/>
    <cellStyle name="Nota 2 5 3" xfId="10845" xr:uid="{007A260A-68FB-40AE-B911-C1DF5E9CA4A1}"/>
    <cellStyle name="Nota 2 5 3 2" xfId="12928" xr:uid="{5BE61886-7160-4A09-B198-017364E110C7}"/>
    <cellStyle name="Nota 2 5 3 2 2" xfId="17051" xr:uid="{1B97D8C8-A417-46CE-BE4D-B7EDC567628B}"/>
    <cellStyle name="Nota 2 5 3 3" xfId="17024" xr:uid="{D1F0A7D5-B970-40C3-A48C-9531F663F2A7}"/>
    <cellStyle name="Nota 2 5 4" xfId="16990" xr:uid="{79C499BC-ABB8-4EB2-B6BA-4AC73FD75E28}"/>
    <cellStyle name="Nota 2 6" xfId="9459" xr:uid="{392E74B5-D2AC-43DC-A043-FBC83332EE63}"/>
    <cellStyle name="Nota 2 7" xfId="10841" xr:uid="{E5CAFC1E-70AF-4325-AF5C-183F02E3F821}"/>
    <cellStyle name="Nota 2 7 2" xfId="12924" xr:uid="{5DE7AD07-EB1D-46E6-A528-71F4852FF559}"/>
    <cellStyle name="Nota 2 7 2 2" xfId="17047" xr:uid="{7A87D2DF-686B-4011-A939-389BA251DE07}"/>
    <cellStyle name="Nota 2 7 3" xfId="17020" xr:uid="{619EF5E2-F10F-4729-8CB4-B10C63E49D15}"/>
    <cellStyle name="Nota 2 8" xfId="10622" xr:uid="{BABE8771-C408-4D5F-89FF-672B014DA31A}"/>
    <cellStyle name="Nota 2 8 2" xfId="12820" xr:uid="{935F265E-C136-4E14-95BF-7CB91BC30532}"/>
    <cellStyle name="Nota 2 8 2 2" xfId="17044" xr:uid="{512CA9E3-45C3-411E-83C9-77E902F287E0}"/>
    <cellStyle name="Nota 2 8 3" xfId="17017" xr:uid="{EA5857DA-D76F-411A-826A-9E86EE890FAE}"/>
    <cellStyle name="Nota 2 9" xfId="16986" xr:uid="{1AD94BDC-CFBE-4FAF-85DB-8545E01E776A}"/>
    <cellStyle name="Nota 2_NOI Ok" xfId="9460" xr:uid="{1A4F7D77-0768-45C3-92CA-BBADD1C747C3}"/>
    <cellStyle name="Nota 20" xfId="9461" xr:uid="{8AB0B7B6-296A-4104-AE29-4EDC26530F7D}"/>
    <cellStyle name="Nota 200" xfId="9462" xr:uid="{A165BA70-12D4-46C6-B2AA-A98FFD5D9D29}"/>
    <cellStyle name="Nota 201" xfId="9463" xr:uid="{01D6FDC8-0A2A-4C13-9AE3-978E4C008868}"/>
    <cellStyle name="Nota 202" xfId="9464" xr:uid="{E80A0AA7-9753-4D46-B05C-B625785A1D39}"/>
    <cellStyle name="Nota 203" xfId="9465" xr:uid="{A8D26C6F-7C20-4D0B-B134-7FD6637334D2}"/>
    <cellStyle name="Nota 204" xfId="9466" xr:uid="{3F25AB1C-0EC3-4CA0-8DA3-17DDF22B72C4}"/>
    <cellStyle name="Nota 205" xfId="9467" xr:uid="{7B59394B-9884-4648-8177-81B8E5215237}"/>
    <cellStyle name="Nota 206" xfId="9468" xr:uid="{65C9E1C8-60DC-4A95-8743-CAE98F35042D}"/>
    <cellStyle name="Nota 207" xfId="9469" xr:uid="{96191735-95B4-4DE8-80E3-C154F327F732}"/>
    <cellStyle name="Nota 208" xfId="9470" xr:uid="{23A5775A-ACE8-4BB2-BA6D-CA50B0188B47}"/>
    <cellStyle name="Nota 209" xfId="9471" xr:uid="{4D583E2E-C394-487E-83E5-D77ACDA132D0}"/>
    <cellStyle name="Nota 21" xfId="9472" xr:uid="{B620EA8E-16B6-4AC4-AFFA-220A8D2F5C08}"/>
    <cellStyle name="Nota 210" xfId="9473" xr:uid="{6185CA86-ABE1-4999-B1CB-8BFB48C0B92E}"/>
    <cellStyle name="Nota 211" xfId="9474" xr:uid="{D2FAECBF-000C-45F4-A6C1-2DED5FAD5A41}"/>
    <cellStyle name="Nota 212" xfId="9475" xr:uid="{5501CADB-2995-4141-A010-91037909C3A0}"/>
    <cellStyle name="Nota 213" xfId="9476" xr:uid="{8D7ECBEF-1986-41D8-8AC8-1FED53B556FF}"/>
    <cellStyle name="Nota 214" xfId="9477" xr:uid="{41135134-3B55-44EC-9248-BBFC40345E01}"/>
    <cellStyle name="Nota 215" xfId="9478" xr:uid="{8FD3F078-0A25-454D-8EC8-F60F4ED5E774}"/>
    <cellStyle name="Nota 216" xfId="9479" xr:uid="{B356AEE3-B41D-43A0-9FFA-8A991E750232}"/>
    <cellStyle name="Nota 217" xfId="9480" xr:uid="{797E189D-7052-4024-9201-FD0264DAF4F6}"/>
    <cellStyle name="Nota 218" xfId="9481" xr:uid="{4A370F89-7088-440F-BE7B-F9ADB78F8513}"/>
    <cellStyle name="Nota 219" xfId="9482" xr:uid="{12D412CA-2392-427A-894C-750EDB3D7BFF}"/>
    <cellStyle name="Nota 22" xfId="9483" xr:uid="{0B437105-A408-4FCE-8E28-C92B4AE4EAF4}"/>
    <cellStyle name="Nota 220" xfId="9484" xr:uid="{2CBDC1EB-A123-4EC3-9436-6E3F40844091}"/>
    <cellStyle name="Nota 221" xfId="9485" xr:uid="{B59D8D31-D731-4F35-94A2-115209A5DB72}"/>
    <cellStyle name="Nota 222" xfId="9486" xr:uid="{107442A8-7066-42BC-A32E-097BAA2EA376}"/>
    <cellStyle name="Nota 223" xfId="9487" xr:uid="{7E9E3477-15C6-4163-ABF2-CB3EBD558BF4}"/>
    <cellStyle name="Nota 224" xfId="9488" xr:uid="{0C602DFE-4B0A-4D4A-ACDD-7F1A54330D55}"/>
    <cellStyle name="Nota 225" xfId="9489" xr:uid="{D0F6CE28-6541-4BF5-A679-CCE1C90D315C}"/>
    <cellStyle name="Nota 226" xfId="9490" xr:uid="{02FBDD0E-ADEE-4DEA-99FB-CEEF3064E890}"/>
    <cellStyle name="Nota 227" xfId="9491" xr:uid="{DAF160F9-DECD-4790-9403-56A64AD0D3FE}"/>
    <cellStyle name="Nota 228" xfId="10621" xr:uid="{90278DCA-E0B0-423F-A07B-076DA726C29E}"/>
    <cellStyle name="Nota 228 2" xfId="12819" xr:uid="{C6AB1030-EF3A-48D1-A9AA-00EB36FB2BD5}"/>
    <cellStyle name="Nota 228 2 2" xfId="17043" xr:uid="{19EBA518-BF78-4313-85D5-D96E705B88C6}"/>
    <cellStyle name="Nota 228 3" xfId="17016" xr:uid="{F6288FE7-3A43-46E3-A96D-9CEA8F51A79D}"/>
    <cellStyle name="Nota 23" xfId="9492" xr:uid="{CF67DA28-2569-4018-A7E9-FAF071C09315}"/>
    <cellStyle name="Nota 24" xfId="9493" xr:uid="{6413352D-496F-41E9-B1D7-E7B9DBF4FF93}"/>
    <cellStyle name="Nota 25" xfId="9494" xr:uid="{A5394BFC-5D6F-4DED-AF03-A432867E1249}"/>
    <cellStyle name="Nota 26" xfId="9495" xr:uid="{38662447-D3B6-4B89-9593-6D3F9A38698A}"/>
    <cellStyle name="Nota 27" xfId="9496" xr:uid="{386E36AF-DA28-4F2C-BBE5-EBCDA197D484}"/>
    <cellStyle name="Nota 28" xfId="9497" xr:uid="{7560D21B-BAD2-4FAE-A894-478AD620EFA3}"/>
    <cellStyle name="Nota 29" xfId="9498" xr:uid="{33154621-C573-45BE-A9AA-4624ABBCCDDC}"/>
    <cellStyle name="Nota 3" xfId="475" xr:uid="{E01BFF08-4D74-44AD-9402-A6C51DE1A328}"/>
    <cellStyle name="Nota 3 10" xfId="17497" xr:uid="{3BEDE62D-D645-44AF-8B6E-FF3896C56EF1}"/>
    <cellStyle name="Nota 3 2" xfId="9500" xr:uid="{0994A2F7-9D5B-4931-B891-731515298CDF}"/>
    <cellStyle name="Nota 3 2 2" xfId="9501" xr:uid="{374A86AA-F293-470B-BF14-AC5FB2E6073A}"/>
    <cellStyle name="Nota 3 2 3" xfId="10848" xr:uid="{560D65E9-FAFD-4681-9A2E-F7CEF875474D}"/>
    <cellStyle name="Nota 3 2 3 2" xfId="12931" xr:uid="{3814F175-055A-4284-AECC-65611A2029EA}"/>
    <cellStyle name="Nota 3 2 3 2 2" xfId="17054" xr:uid="{08720805-A2C8-4632-A041-17DEBDD5EF5B}"/>
    <cellStyle name="Nota 3 2 3 3" xfId="17027" xr:uid="{7704F46B-FF59-4C15-A25A-65E8D327DA16}"/>
    <cellStyle name="Nota 3 2 4" xfId="16993" xr:uid="{4ED95389-9189-47D2-AC3B-D97588654A82}"/>
    <cellStyle name="Nota 3 3" xfId="9502" xr:uid="{9BC0D505-E0DC-4B6A-B670-7CDB713B10E1}"/>
    <cellStyle name="Nota 3 3 2" xfId="9503" xr:uid="{CB1A0273-FDB0-414F-B1C8-CD9137840CD4}"/>
    <cellStyle name="Nota 3 3 3" xfId="10849" xr:uid="{3E38FF16-DC94-42A7-B1EB-06F09A800A0E}"/>
    <cellStyle name="Nota 3 3 3 2" xfId="12932" xr:uid="{B4371711-C9C8-4912-BE6D-D06051023271}"/>
    <cellStyle name="Nota 3 3 3 2 2" xfId="17055" xr:uid="{690D1098-E9D4-47C6-8217-4FAFBD804577}"/>
    <cellStyle name="Nota 3 3 3 3" xfId="17028" xr:uid="{1DB73D80-45E5-4965-AC06-7F37713F1B2E}"/>
    <cellStyle name="Nota 3 3 4" xfId="16994" xr:uid="{E43C4BB3-F99A-4128-8952-D15856B19B51}"/>
    <cellStyle name="Nota 3 4" xfId="9504" xr:uid="{2CBC4C18-39DA-47A3-9A26-353B9DAB821A}"/>
    <cellStyle name="Nota 3 4 2" xfId="9505" xr:uid="{F00347AD-7B6B-4F55-80D6-AD39E1564475}"/>
    <cellStyle name="Nota 3 4 2 2" xfId="10851" xr:uid="{04C3120C-F0D5-419C-826F-CDD72F7BCDBE}"/>
    <cellStyle name="Nota 3 4 2 2 2" xfId="12934" xr:uid="{49940043-05FE-4D60-9099-B9C9F358D624}"/>
    <cellStyle name="Nota 3 4 2 2 2 2" xfId="17057" xr:uid="{BBE49C74-CB43-4E85-BCE2-93B48CD550A5}"/>
    <cellStyle name="Nota 3 4 2 2 3" xfId="17030" xr:uid="{419A2EB3-C344-4723-8BE3-E74F78179BF6}"/>
    <cellStyle name="Nota 3 4 2 3" xfId="16996" xr:uid="{767BD957-FA02-4822-A911-6180DD053087}"/>
    <cellStyle name="Nota 3 4 3" xfId="10850" xr:uid="{7483FAEB-9E99-489F-A364-AF70C52BB943}"/>
    <cellStyle name="Nota 3 4 3 2" xfId="12933" xr:uid="{3871C27B-A75E-4228-A595-D15011CF3182}"/>
    <cellStyle name="Nota 3 4 3 2 2" xfId="17056" xr:uid="{BE21D038-6D02-4BE3-B535-354BE741C302}"/>
    <cellStyle name="Nota 3 4 3 3" xfId="17029" xr:uid="{A4FBBD90-0F81-4CFA-8320-E8F32305144B}"/>
    <cellStyle name="Nota 3 4 4" xfId="16995" xr:uid="{C5BD0183-A0DA-47E4-A93D-19E7F5AC2581}"/>
    <cellStyle name="Nota 3 5" xfId="9506" xr:uid="{8B8A3D03-E591-46A0-BD5F-6231F22A3EA8}"/>
    <cellStyle name="Nota 3 5 2" xfId="9507" xr:uid="{ADC0E467-3DA4-4E6B-9035-34315C30B8F9}"/>
    <cellStyle name="Nota 3 5 2 2" xfId="10853" xr:uid="{A33A1E00-9C71-4D9A-8BD1-BDEAE690B590}"/>
    <cellStyle name="Nota 3 5 2 2 2" xfId="12936" xr:uid="{ABB9B687-53B8-4748-8D58-AE7401AF8A3C}"/>
    <cellStyle name="Nota 3 5 2 2 2 2" xfId="17059" xr:uid="{A1CBCB0A-EB96-4F69-8928-7E68A0509537}"/>
    <cellStyle name="Nota 3 5 2 2 3" xfId="17032" xr:uid="{4D546AC9-85A2-4BD6-9A44-ED64E79A3F75}"/>
    <cellStyle name="Nota 3 5 2 3" xfId="16998" xr:uid="{73732254-97D2-4130-BA95-6866A4EDE195}"/>
    <cellStyle name="Nota 3 5 3" xfId="10852" xr:uid="{E717887C-08AF-4A90-8620-17F7068C4435}"/>
    <cellStyle name="Nota 3 5 3 2" xfId="12935" xr:uid="{5D6F5350-5B6B-402B-B146-B3B8BDEF5D52}"/>
    <cellStyle name="Nota 3 5 3 2 2" xfId="17058" xr:uid="{675CF299-5196-4B21-A16C-8A0CBE3D3D2D}"/>
    <cellStyle name="Nota 3 5 3 3" xfId="17031" xr:uid="{D499DB29-6D63-4384-938E-6181D01338C7}"/>
    <cellStyle name="Nota 3 5 4" xfId="16997" xr:uid="{3555D1EA-116C-46E1-B5FD-5D98A65747CF}"/>
    <cellStyle name="Nota 3 6" xfId="9508" xr:uid="{DE6C48B8-6C48-412D-A157-1C3AEA172441}"/>
    <cellStyle name="Nota 3 7" xfId="10847" xr:uid="{90687557-9116-46E7-B49B-A24946002F7B}"/>
    <cellStyle name="Nota 3 7 2" xfId="12930" xr:uid="{D09978E2-6397-46BE-8209-C0C0A9BBAE39}"/>
    <cellStyle name="Nota 3 7 2 2" xfId="17053" xr:uid="{25FB4F8C-6AD9-47D9-A76C-6150E7CFD164}"/>
    <cellStyle name="Nota 3 7 3" xfId="17026" xr:uid="{97DB8CA3-5AB1-4442-94EF-3150D7F3FD38}"/>
    <cellStyle name="Nota 3 8" xfId="16992" xr:uid="{77DE9726-9B5B-4E42-876B-C918033353D2}"/>
    <cellStyle name="Nota 3 9" xfId="9499" xr:uid="{E8744ABE-E5D4-4142-A0EE-7C36CBF867B4}"/>
    <cellStyle name="Nota 30" xfId="9509" xr:uid="{C4782649-6731-4A49-ACC4-03BE267B4202}"/>
    <cellStyle name="Nota 31" xfId="9510" xr:uid="{BADFD421-8F90-4EC7-B72F-1AA4B086060B}"/>
    <cellStyle name="Nota 32" xfId="9511" xr:uid="{61914552-2E53-44D3-A50F-45204BA5C2AA}"/>
    <cellStyle name="Nota 33" xfId="9512" xr:uid="{9374A861-6FC1-48A2-A796-3F3F560C3755}"/>
    <cellStyle name="Nota 34" xfId="9513" xr:uid="{9AE8E306-1AD9-498B-95A8-011D51BA8089}"/>
    <cellStyle name="Nota 35" xfId="9514" xr:uid="{81048C94-7587-49DE-A4F8-2170FADE5665}"/>
    <cellStyle name="Nota 36" xfId="9515" xr:uid="{F442D5CF-2CE0-4E1B-A023-78A56B2A3430}"/>
    <cellStyle name="Nota 37" xfId="9516" xr:uid="{ADCFE895-E580-45FF-9EBD-FC89A6CE6535}"/>
    <cellStyle name="Nota 38" xfId="9517" xr:uid="{D3CDFF1F-6AE9-4655-B1E5-AEAB8175CD18}"/>
    <cellStyle name="Nota 39" xfId="9518" xr:uid="{CAF927D0-74E3-4F46-812A-24DE1C3787E0}"/>
    <cellStyle name="Nota 4" xfId="510" xr:uid="{B2E1E522-E701-4EAD-90FA-D85D2DF92FB8}"/>
    <cellStyle name="Nota 4 2" xfId="9520" xr:uid="{D6ABA0E6-06B9-4085-B3EA-CE298D909C77}"/>
    <cellStyle name="Nota 4 2 2" xfId="9521" xr:uid="{8FDB7EB9-0250-4AD7-A766-B2845DCAEBA0}"/>
    <cellStyle name="Nota 4 3" xfId="9522" xr:uid="{0919054D-A7C1-48A0-8656-CABC2AA59EAF}"/>
    <cellStyle name="Nota 4 3 2" xfId="9523" xr:uid="{82FF4E0C-37EF-47F7-BFED-D50B2D97E74B}"/>
    <cellStyle name="Nota 4 4" xfId="9524" xr:uid="{F6BC63AA-75CB-4B57-A579-923B0DA13649}"/>
    <cellStyle name="Nota 4 5" xfId="9519" xr:uid="{9332037F-4D14-4F4F-B780-70535C7097B2}"/>
    <cellStyle name="Nota 40" xfId="9525" xr:uid="{4C82DABD-CD32-4767-A0CF-B71BC6BEB6D8}"/>
    <cellStyle name="Nota 41" xfId="9526" xr:uid="{C4D53489-0DB3-4C6B-B1C0-0C4DD6F095A7}"/>
    <cellStyle name="Nota 42" xfId="9527" xr:uid="{B3423C70-6C2F-40DC-814D-6EC474BF7FB6}"/>
    <cellStyle name="Nota 43" xfId="9528" xr:uid="{4789338B-7962-4195-8F73-60708F15FE6A}"/>
    <cellStyle name="Nota 44" xfId="9529" xr:uid="{6FBE874D-18A2-4D81-A9E2-DBB73E7C6A76}"/>
    <cellStyle name="Nota 45" xfId="9530" xr:uid="{396E1E19-3DBE-41FD-9E21-D08C28F57DD7}"/>
    <cellStyle name="Nota 46" xfId="9531" xr:uid="{73C7991F-FDA0-4AD7-8B44-236735C141C1}"/>
    <cellStyle name="Nota 47" xfId="9532" xr:uid="{BA9260F5-FEF3-482F-B355-35C49EF508B3}"/>
    <cellStyle name="Nota 48" xfId="9533" xr:uid="{A781E579-13EE-4159-BC41-A102CC8BB884}"/>
    <cellStyle name="Nota 49" xfId="9534" xr:uid="{BF52B2C3-6118-4035-9045-26588713332F}"/>
    <cellStyle name="Nota 5" xfId="9535" xr:uid="{5FF7BE61-8B90-4A28-AC14-3DF6516C14D5}"/>
    <cellStyle name="Nota 5 2" xfId="9536" xr:uid="{9FFF53E0-0C11-49EA-8107-77896317D57C}"/>
    <cellStyle name="Nota 5 2 2" xfId="9537" xr:uid="{3D3DCC57-2951-4E2E-B036-43158403E0F0}"/>
    <cellStyle name="Nota 5 3" xfId="9538" xr:uid="{61A77854-FE5D-4B9C-90A5-2DA0A46C7243}"/>
    <cellStyle name="Nota 5 3 2" xfId="9539" xr:uid="{E2D15CFD-5D66-4262-80B2-5BE5BB39BFAE}"/>
    <cellStyle name="Nota 5 4" xfId="9540" xr:uid="{B30A3EC6-068A-4FCE-938C-9607FFF2CB8B}"/>
    <cellStyle name="Nota 50" xfId="9541" xr:uid="{92DBC63A-1BFC-439D-8766-44A42EE22E41}"/>
    <cellStyle name="Nota 51" xfId="9542" xr:uid="{808A0928-658E-4BB9-A37A-3A7F7FEBEAEA}"/>
    <cellStyle name="Nota 52" xfId="9543" xr:uid="{3AFDFEB0-CFFF-4CC9-9BD1-19FB056219C6}"/>
    <cellStyle name="Nota 53" xfId="9544" xr:uid="{7868AAB3-237E-4DD7-9AF5-BDBADAC77F40}"/>
    <cellStyle name="Nota 54" xfId="9545" xr:uid="{1CEDA116-6337-4E4A-9A57-1413DBAF8359}"/>
    <cellStyle name="Nota 55" xfId="9546" xr:uid="{F90809D6-FCD0-45B8-9F98-42BB05080903}"/>
    <cellStyle name="Nota 56" xfId="9547" xr:uid="{997E2169-20F1-48E3-8452-4E6480EE9A29}"/>
    <cellStyle name="Nota 57" xfId="9548" xr:uid="{F5C16949-1EB5-496B-A750-30EF144B367A}"/>
    <cellStyle name="Nota 58" xfId="9549" xr:uid="{9B549EDD-D730-4E70-817A-9C91454B53D7}"/>
    <cellStyle name="Nota 59" xfId="9550" xr:uid="{923BF985-D771-4320-8287-05E2BA000FDF}"/>
    <cellStyle name="Nota 6" xfId="9551" xr:uid="{F88C9F1B-B6FD-49A8-87C9-4E65982E8673}"/>
    <cellStyle name="Nota 6 2" xfId="9552" xr:uid="{2C602FF0-6885-4166-A343-DA68E45AE16A}"/>
    <cellStyle name="Nota 6 2 2" xfId="9553" xr:uid="{5C082A6F-7AE9-4BDF-A503-838D82111102}"/>
    <cellStyle name="Nota 6 3" xfId="9554" xr:uid="{451F895A-D208-4BED-BADC-84F51B99EF8F}"/>
    <cellStyle name="Nota 6 3 2" xfId="9555" xr:uid="{7D4055A9-F3A2-469D-A76A-E694491B8DC7}"/>
    <cellStyle name="Nota 6 4" xfId="9556" xr:uid="{7931DBC8-806A-4959-A0A8-F0B28CD7FF3C}"/>
    <cellStyle name="Nota 60" xfId="9557" xr:uid="{DBB8DB03-5D9F-42A7-A947-68ACA08A89F2}"/>
    <cellStyle name="Nota 61" xfId="9558" xr:uid="{580C836F-9246-4680-91EC-46FD3D5D82C4}"/>
    <cellStyle name="Nota 62" xfId="9559" xr:uid="{EFA4DA9D-D8D3-4666-B815-3251F69B13CB}"/>
    <cellStyle name="Nota 63" xfId="9560" xr:uid="{EE1F5861-5705-4BF8-B229-F058C1A1E460}"/>
    <cellStyle name="Nota 64" xfId="9561" xr:uid="{752B2982-5336-4F38-A806-91B71689466D}"/>
    <cellStyle name="Nota 65" xfId="9562" xr:uid="{75695742-0EDA-4EE4-8446-DC3413D2C477}"/>
    <cellStyle name="Nota 66" xfId="9563" xr:uid="{9A5950E1-FBFF-437B-A903-47AA681972B4}"/>
    <cellStyle name="Nota 67" xfId="9564" xr:uid="{D0AD9E60-060F-4AB9-940B-EEE5B1C9D210}"/>
    <cellStyle name="Nota 68" xfId="9565" xr:uid="{9CCB9167-385A-4506-9294-0E89C47C761B}"/>
    <cellStyle name="Nota 69" xfId="9566" xr:uid="{274975BB-2FBA-457E-AE8D-4232CC33A5C2}"/>
    <cellStyle name="Nota 7" xfId="9567" xr:uid="{D5526CA8-70B6-40F2-AC2A-B35944EFBF12}"/>
    <cellStyle name="Nota 7 2" xfId="9568" xr:uid="{1C1A36F2-CA77-4D96-9BC7-A85182BA2E44}"/>
    <cellStyle name="Nota 7 2 2" xfId="9569" xr:uid="{E1BCA304-2E46-4EC0-A423-97E694C23ED0}"/>
    <cellStyle name="Nota 7 3" xfId="9570" xr:uid="{AB8793AE-1F62-4C14-9D92-F802FDC6824D}"/>
    <cellStyle name="Nota 7 3 2" xfId="9571" xr:uid="{265B5710-788A-4BF1-85B0-E58CA19AFABC}"/>
    <cellStyle name="Nota 7 4" xfId="9572" xr:uid="{DBC0D6D1-DBEB-4B17-88A3-0CA29427AF1D}"/>
    <cellStyle name="Nota 70" xfId="9573" xr:uid="{F08BAE87-3E34-4478-B420-E62F3B90A3A7}"/>
    <cellStyle name="Nota 71" xfId="9574" xr:uid="{C56D9600-9F67-4902-853D-A9941F90E1C7}"/>
    <cellStyle name="Nota 72" xfId="9575" xr:uid="{3CDC761D-2129-4682-A5BA-1A58E0D9F207}"/>
    <cellStyle name="Nota 73" xfId="9576" xr:uid="{E687AAF7-4A5D-4896-A1E5-3258321D4CE1}"/>
    <cellStyle name="Nota 74" xfId="9577" xr:uid="{19ABE27F-7C93-4C13-9E6E-96128F3BE0B6}"/>
    <cellStyle name="Nota 75" xfId="9578" xr:uid="{F1370B34-BC44-4106-B0C6-DC9F0C7476CD}"/>
    <cellStyle name="Nota 76" xfId="9579" xr:uid="{F6FE36C3-A14E-48B6-A623-724350DCB495}"/>
    <cellStyle name="Nota 77" xfId="9580" xr:uid="{2D8B5E66-E049-4207-829D-E8BC693F2F88}"/>
    <cellStyle name="Nota 78" xfId="9581" xr:uid="{6E9B2A1C-041C-42CA-8231-FADEC8658D21}"/>
    <cellStyle name="Nota 79" xfId="9582" xr:uid="{A5DB2256-55E0-409D-86E2-17D344061613}"/>
    <cellStyle name="Nota 8" xfId="9583" xr:uid="{8D998FF4-10BE-4AC3-B66D-6938734EEC34}"/>
    <cellStyle name="Nota 8 2" xfId="9584" xr:uid="{8AA8DE62-F0CE-4AEF-8F77-0C156EFBB43C}"/>
    <cellStyle name="Nota 8 2 2" xfId="9585" xr:uid="{A3E02EC2-94C5-4F64-90D6-4B75976D6BED}"/>
    <cellStyle name="Nota 8 3" xfId="9586" xr:uid="{55A0053B-AD2A-4E64-B928-6C306FBE67BB}"/>
    <cellStyle name="Nota 8 3 2" xfId="9587" xr:uid="{049FC81E-AE02-4CCB-BA24-74FDE1E586CE}"/>
    <cellStyle name="Nota 8 4" xfId="9588" xr:uid="{1E3D9885-12E8-466A-AFA1-1CC76DF83447}"/>
    <cellStyle name="Nota 80" xfId="9589" xr:uid="{70639B6E-D0DF-430E-AC3C-86B51F065192}"/>
    <cellStyle name="Nota 81" xfId="9590" xr:uid="{E17D5674-CA9B-4990-B73A-3BDFDBB3BBE4}"/>
    <cellStyle name="Nota 82" xfId="9591" xr:uid="{0B746D8C-D795-482F-A210-44F6C28EDB5E}"/>
    <cellStyle name="Nota 83" xfId="9592" xr:uid="{43204682-E9C3-49EC-9AFC-51030B827DF0}"/>
    <cellStyle name="Nota 84" xfId="9593" xr:uid="{E9A7A2D1-D06B-4C48-B009-46CA78876EB4}"/>
    <cellStyle name="Nota 85" xfId="9594" xr:uid="{8ADDAD60-EE55-45E5-9B05-750E5B094FC9}"/>
    <cellStyle name="Nota 86" xfId="9595" xr:uid="{636D7FC7-B49D-40A5-BC91-7534904E179F}"/>
    <cellStyle name="Nota 87" xfId="9596" xr:uid="{82471019-1992-44EE-833A-5AB0392F8CCF}"/>
    <cellStyle name="Nota 88" xfId="9597" xr:uid="{B209CA40-CA6D-43DB-9A97-8ED72C8982C6}"/>
    <cellStyle name="Nota 89" xfId="9598" xr:uid="{9F7FC37D-7CBE-4D03-9BD8-8A7B3E517095}"/>
    <cellStyle name="Nota 9" xfId="9599" xr:uid="{6B3DBF8B-8F64-408E-B5A6-7E3F7804DFBD}"/>
    <cellStyle name="Nota 9 2" xfId="9600" xr:uid="{DAFF0E66-A1DB-4A7C-9AD6-316E4EB92D1B}"/>
    <cellStyle name="Nota 9 2 2" xfId="9601" xr:uid="{66CF6A1B-4224-47D2-979F-C6B06DEA7D8B}"/>
    <cellStyle name="Nota 9 3" xfId="9602" xr:uid="{27D16B24-F29B-48E9-A68A-6D0A66094E11}"/>
    <cellStyle name="Nota 9 3 2" xfId="9603" xr:uid="{56924917-C474-430A-95DD-726786263273}"/>
    <cellStyle name="Nota 9 4" xfId="9604" xr:uid="{D5CEC732-F776-4932-872A-8CE692542B41}"/>
    <cellStyle name="Nota 90" xfId="9605" xr:uid="{43E9F38C-839E-44C4-A19A-94592CA76BB4}"/>
    <cellStyle name="Nota 91" xfId="9606" xr:uid="{788CC659-32A5-4319-8086-20FDF5BE85B4}"/>
    <cellStyle name="Nota 92" xfId="9607" xr:uid="{6F38A0A7-F2C5-487F-878D-0AB38C8FAB73}"/>
    <cellStyle name="Nota 93" xfId="9608" xr:uid="{9AA00AE5-F6B1-466F-8131-C309496C9A60}"/>
    <cellStyle name="Nota 94" xfId="9609" xr:uid="{2A7CFC64-93C4-494A-B1F1-11B1C8AE6089}"/>
    <cellStyle name="Nota 95" xfId="9610" xr:uid="{C0CB5B5F-4027-4CEB-8C36-FB873F51F0B9}"/>
    <cellStyle name="Nota 96" xfId="9611" xr:uid="{0FDD6D6C-530E-4E04-9E18-14952FA8BD96}"/>
    <cellStyle name="Nota 97" xfId="9612" xr:uid="{BD5F0EB9-C381-4017-AFCA-7AB6E17EC473}"/>
    <cellStyle name="Nota 98" xfId="9613" xr:uid="{F063F8D0-67A7-4260-9963-E41593525E1F}"/>
    <cellStyle name="Nota 99" xfId="9614" xr:uid="{E0B00514-7F32-4AAD-A0C1-59F311ABA57E}"/>
    <cellStyle name="Notas" xfId="9615" xr:uid="{E82E3E84-108E-417C-AC27-78B74EFEFCFC}"/>
    <cellStyle name="Notas 2" xfId="9616" xr:uid="{7C09D925-1637-4B99-AF0E-5DB497AFC497}"/>
    <cellStyle name="Notas 2 2" xfId="10855" xr:uid="{3595D62E-7FD9-4D29-9C03-E35B05C0EA29}"/>
    <cellStyle name="Notas 2 2 2" xfId="12938" xr:uid="{E9FFFA24-2353-4C1D-BB05-DFC181EC4339}"/>
    <cellStyle name="Notas 2 2 2 2" xfId="17061" xr:uid="{98C27902-3DBD-44BD-835F-55511FCC1B5E}"/>
    <cellStyle name="Notas 2 2 3" xfId="17034" xr:uid="{591D71CB-F42C-44DD-A3CF-2CE75F050101}"/>
    <cellStyle name="Notas 2 3" xfId="17000" xr:uid="{02071019-D1B6-4F5D-8D29-62DBC7D3F860}"/>
    <cellStyle name="Notas 3" xfId="10854" xr:uid="{EE2A9694-C512-4591-B8CE-C0A0FA12776B}"/>
    <cellStyle name="Notas 3 2" xfId="12937" xr:uid="{3892CDDB-EA74-4BDC-9764-714B48A3E27D}"/>
    <cellStyle name="Notas 3 2 2" xfId="17060" xr:uid="{43882621-D00B-4E94-B03A-137D018AAEB8}"/>
    <cellStyle name="Notas 3 3" xfId="17033" xr:uid="{FAF3596B-9DA0-439F-BE57-76B030AC7F48}"/>
    <cellStyle name="Notas 4" xfId="16999" xr:uid="{82A14C64-4503-4644-AF06-04B1035524D3}"/>
    <cellStyle name="Note 2" xfId="48" xr:uid="{9127A3E5-5119-4D26-99B5-6750F22BC0D1}"/>
    <cellStyle name="Note 2 2" xfId="262" xr:uid="{D357285F-4A9F-4223-9D74-FC3738FB145F}"/>
    <cellStyle name="Note 2 2 2" xfId="10857" xr:uid="{E2B23BB2-B8AC-4869-BAB0-8A94B0C504EF}"/>
    <cellStyle name="Note 2 2 2 2" xfId="12940" xr:uid="{B3BFB45A-5DA4-49FF-A66D-CD588CE630BA}"/>
    <cellStyle name="Note 2 2 2 2 2" xfId="17063" xr:uid="{F1233044-9957-4640-87A7-99C687D86B36}"/>
    <cellStyle name="Note 2 2 2 3" xfId="17036" xr:uid="{F5D4CA90-4405-4B8B-9CF1-054A5B37342C}"/>
    <cellStyle name="Note 2 2 3" xfId="17002" xr:uid="{5FB1C1DE-CCCA-4EB3-8B3B-FAF097FB0135}"/>
    <cellStyle name="Note 2 2 4" xfId="9618" xr:uid="{19C5A3D2-0F10-49FF-9C01-B0D514BCF0CF}"/>
    <cellStyle name="Note 2 3" xfId="412" xr:uid="{ABEBC3B6-E54D-4F94-8310-E19D2720C24F}"/>
    <cellStyle name="Note 2 3 2" xfId="12939" xr:uid="{364F7321-8447-4641-927B-645C11B64981}"/>
    <cellStyle name="Note 2 3 2 2" xfId="17062" xr:uid="{25AEF6D1-A659-4B9A-A263-B9BBE0709E1C}"/>
    <cellStyle name="Note 2 3 3" xfId="17035" xr:uid="{F5CFB0B3-970E-4E06-848F-AD5F981B6B94}"/>
    <cellStyle name="Note 2 3 4" xfId="10856" xr:uid="{42069461-EC35-48AF-9E83-38BBB7D79129}"/>
    <cellStyle name="Note 2 4" xfId="17001" xr:uid="{FEB27E7D-3ABC-4557-A0CE-4D5703F884CB}"/>
    <cellStyle name="Note 2 5" xfId="9617" xr:uid="{C1E10B9A-3FC5-46ED-B8B8-06FE599B6A50}"/>
    <cellStyle name="Note 2 6" xfId="17393" xr:uid="{1B72AED8-3273-4E95-A45B-D905B9B33D05}"/>
    <cellStyle name="Note 3" xfId="29" xr:uid="{1C20D6DD-3175-4563-82D4-193E6D8EF0F5}"/>
    <cellStyle name="Note 3 2" xfId="274" xr:uid="{5CBB0A9A-FA85-443E-A777-AA92E310D1FB}"/>
    <cellStyle name="Note 3 2 2" xfId="340" xr:uid="{46B2A96E-EB3D-4CA9-B4EB-4C92CFB256B7}"/>
    <cellStyle name="Note 3 2 2 2" xfId="12942" xr:uid="{5CB7F01B-FB3A-4FEC-858A-3CAD13803A6B}"/>
    <cellStyle name="Note 3 2 2 2 2" xfId="17065" xr:uid="{5704BD1E-D575-4FE7-85E0-6AF569CC9FEF}"/>
    <cellStyle name="Note 3 2 2 3" xfId="17038" xr:uid="{46C893BD-AD6A-40FC-AD01-2250E02C6528}"/>
    <cellStyle name="Note 3 2 2 4" xfId="10859" xr:uid="{8EFE032F-4484-4FB2-B556-ABD032704C29}"/>
    <cellStyle name="Note 3 2 3" xfId="17004" xr:uid="{A1446DB7-B5F6-4416-994A-840883BEAD42}"/>
    <cellStyle name="Note 3 2 4" xfId="9620" xr:uid="{F91E55C7-A7D9-4932-A9E0-4AE154F6D730}"/>
    <cellStyle name="Note 3 3" xfId="10858" xr:uid="{B766A1DA-A1DD-4D11-A7E2-859AE258F6B9}"/>
    <cellStyle name="Note 3 3 2" xfId="12941" xr:uid="{701B1718-E07B-467D-815D-D4DA09E54320}"/>
    <cellStyle name="Note 3 3 2 2" xfId="17064" xr:uid="{8FDDDA99-4547-4E85-B36F-986FB13E5172}"/>
    <cellStyle name="Note 3 3 3" xfId="17037" xr:uid="{278AF39A-F6DB-4530-9C5E-BBE8020564E2}"/>
    <cellStyle name="Note 3 4" xfId="17003" xr:uid="{02A0065A-7ABA-4E48-9F20-F90F676BD9FE}"/>
    <cellStyle name="Note 3 5" xfId="9619" xr:uid="{90B011A5-D3DF-4FAB-9925-366094CED4EA}"/>
    <cellStyle name="Note 4" xfId="9621" xr:uid="{D9A80DD3-8F9D-44D3-8B2A-C694B06EDDA3}"/>
    <cellStyle name="Note 4 2" xfId="9622" xr:uid="{D0503B04-94DA-4407-8FB3-C71D377827B7}"/>
    <cellStyle name="Note 4 2 2" xfId="10861" xr:uid="{38F5BAEA-00D6-49D3-A25D-9C6AAE49C0DF}"/>
    <cellStyle name="Note 4 2 2 2" xfId="12944" xr:uid="{C65FD88D-4D68-4DFC-94DB-97FF72F739E7}"/>
    <cellStyle name="Note 4 2 2 2 2" xfId="17067" xr:uid="{7F9320B4-5C5D-4553-A4AE-D1B9C7772C93}"/>
    <cellStyle name="Note 4 2 2 3" xfId="17040" xr:uid="{966DAA2B-818E-4C5F-8582-3EF43807CFB3}"/>
    <cellStyle name="Note 4 2 3" xfId="17006" xr:uid="{65F84916-E3BD-4C4A-A327-BB47DF42DAD9}"/>
    <cellStyle name="Note 4 3" xfId="10860" xr:uid="{FB3E4CFE-F54B-46A0-90E2-0CF94686FAD8}"/>
    <cellStyle name="Note 4 3 2" xfId="12943" xr:uid="{C40B0CE1-B5AF-4E85-9B66-44166A08CDE4}"/>
    <cellStyle name="Note 4 3 2 2" xfId="17066" xr:uid="{C9C1F413-C4E4-49EF-B43D-F9EE256EC9CD}"/>
    <cellStyle name="Note 4 3 3" xfId="17039" xr:uid="{17F260D1-65E8-4B4C-890F-0D433D7922BC}"/>
    <cellStyle name="Note 4 4" xfId="17005" xr:uid="{AFBE0FBE-4942-4E7D-8A7E-83B85E8C207A}"/>
    <cellStyle name="Note 5" xfId="9623" xr:uid="{8CAEFE61-2782-44C2-9720-917FE0F72D4D}"/>
    <cellStyle name="Note 5 2" xfId="10862" xr:uid="{56A110D1-E185-4AF7-94B8-3B4F3F22C48E}"/>
    <cellStyle name="Note 5 2 2" xfId="12945" xr:uid="{4AF957A1-55CD-4813-AE44-AF1DC58494DF}"/>
    <cellStyle name="Note 5 2 2 2" xfId="17068" xr:uid="{D81C8833-6111-44D8-BFAF-954E0261FEC9}"/>
    <cellStyle name="Note 5 2 3" xfId="17041" xr:uid="{55CC7E84-BB0E-4C89-BB07-89F17D207BB9}"/>
    <cellStyle name="Note 5 3" xfId="17007" xr:uid="{EF92270E-16A0-4B28-B58D-99A53E9B16E0}"/>
    <cellStyle name="Note 6" xfId="9624" xr:uid="{EEDFAC44-BBBC-49B1-AE3B-F7D40562BF9F}"/>
    <cellStyle name="Note 6 2" xfId="10863" xr:uid="{D4A8AA4E-00C1-4E8B-8B52-E624D3F5449F}"/>
    <cellStyle name="Note 6 2 2" xfId="12946" xr:uid="{49CD2EF4-67E0-4BA3-A375-38046291428D}"/>
    <cellStyle name="Note 6 2 2 2" xfId="17069" xr:uid="{DCCAC266-AF1B-4254-9B80-5060F053619F}"/>
    <cellStyle name="Note 6 2 3" xfId="17042" xr:uid="{7D83409C-2ABE-4247-B4E1-EAE38C5D189B}"/>
    <cellStyle name="Note 6 3" xfId="17008" xr:uid="{CDC1F041-D096-4395-9700-6F41E1BA699F}"/>
    <cellStyle name="NPPESalesPct" xfId="9625" xr:uid="{FA3A3AE7-FB80-4D42-A23C-C4427B50E58B}"/>
    <cellStyle name="Number" xfId="9626" xr:uid="{35CB8AD6-451F-47EE-B263-1B92A5E33908}"/>
    <cellStyle name="Number [0]" xfId="9627" xr:uid="{EF3F3854-0D4D-486C-8186-324A297D32D1}"/>
    <cellStyle name="Number [1]" xfId="9628" xr:uid="{CAADCD00-CADB-45AB-ADAE-0CB8C71162FC}"/>
    <cellStyle name="Number [2]" xfId="9629" xr:uid="{9D82902D-B444-4E02-BF3F-D95169A26725}"/>
    <cellStyle name="Number 2" xfId="9630" xr:uid="{FB739B01-9C99-483C-8100-73BF58D02053}"/>
    <cellStyle name="Number 3" xfId="9631" xr:uid="{4810DFEB-6B2C-4423-8DA0-FC52843527BC}"/>
    <cellStyle name="Number 4" xfId="9632" xr:uid="{F2A7BFD1-A877-4C8A-89ED-B79ED10CDD2D}"/>
    <cellStyle name="Number_base DCF" xfId="9633" xr:uid="{1AC1E9DF-1F44-476D-8BC8-CD15C59CDEB2}"/>
    <cellStyle name="NWI%S" xfId="9634" xr:uid="{E27CEA00-6451-40AF-8DFD-F3E9D834547A}"/>
    <cellStyle name="N嗯rmal_Workbook1 Chart 2" xfId="9635" xr:uid="{637AB2E6-1F43-4569-BDE8-2466CFC5C972}"/>
    <cellStyle name="orca" xfId="9636" xr:uid="{4165D98A-7C78-47CC-93F3-04F44BA4F344}"/>
    <cellStyle name="orca 2" xfId="11324" xr:uid="{EAC094B6-5014-4374-947D-F9CB2AA80610}"/>
    <cellStyle name="orca 2 2" xfId="12537" xr:uid="{EDA12951-4593-42AB-8481-C6D5DDC027B3}"/>
    <cellStyle name="orca 2 3" xfId="12602" xr:uid="{3A137128-5BB7-415D-B2B3-05F8CABBCEFE}"/>
    <cellStyle name="orca 3" xfId="10864" xr:uid="{4A3D12D4-EEDE-4469-8491-24D710B69B34}"/>
    <cellStyle name="orca 3 2" xfId="12440" xr:uid="{9B24BA40-A641-4BDC-B0ED-57F8D130A016}"/>
    <cellStyle name="orca 3 3" xfId="12210" xr:uid="{62248D32-D8D8-4FA3-91E3-6B9A1E0CF559}"/>
    <cellStyle name="orca 4" xfId="12342" xr:uid="{F1312D7C-F654-4F53-BE85-4D73358A0D97}"/>
    <cellStyle name="orca 5" xfId="12339" xr:uid="{73D3FD10-3D66-44C8-BB07-C95BB8483906}"/>
    <cellStyle name="OT" xfId="9637" xr:uid="{C1B72F29-4CB5-4105-AE47-418B5079E175}"/>
    <cellStyle name="Output 2" xfId="49" xr:uid="{AC060D96-19B2-4249-9C06-2CC2A61826BD}"/>
    <cellStyle name="Output 2 2" xfId="263" xr:uid="{2E5DBF9A-9A68-4BD0-B091-4AE5A514B479}"/>
    <cellStyle name="Output 2 2 2" xfId="10866" xr:uid="{1535EE92-D953-4D2C-AE7D-4D678F8E5E0B}"/>
    <cellStyle name="Output 2 2 3" xfId="9639" xr:uid="{E4F3E7DA-B922-433F-94E2-4CE9A0A34FC5}"/>
    <cellStyle name="Output 2 3" xfId="413" xr:uid="{57653EA7-219C-4B8B-9F9E-6810E1247CC2}"/>
    <cellStyle name="Output 2 3 2" xfId="10865" xr:uid="{099A5C0C-F4E8-408F-8286-5F5515507CD6}"/>
    <cellStyle name="Output 2 4" xfId="9638" xr:uid="{54A3CBA0-9542-42C9-9B0A-DA8FBB30F0D8}"/>
    <cellStyle name="Output 2 5" xfId="17394" xr:uid="{134D4D85-F03F-49F4-B92F-AD97EDE716F4}"/>
    <cellStyle name="Output 3" xfId="24" xr:uid="{5A2E547F-0764-494B-80BD-3BFA27750A44}"/>
    <cellStyle name="Output 3 2" xfId="9641" xr:uid="{A13ADE9B-A9FC-44A8-9B94-763820CE025D}"/>
    <cellStyle name="Output 3 2 2" xfId="10868" xr:uid="{3099D53B-0338-4C15-B000-7291348446EB}"/>
    <cellStyle name="Output 3 3" xfId="10867" xr:uid="{2D49E85D-3AC3-4A1A-9592-A807C22CD8EC}"/>
    <cellStyle name="Output 3 4" xfId="9640" xr:uid="{F14E24BE-F130-4E73-B33C-069823B4E223}"/>
    <cellStyle name="Output 4" xfId="116" xr:uid="{779AD46C-173B-46EE-997A-519A8FCF9B98}"/>
    <cellStyle name="Output 4 2" xfId="10869" xr:uid="{684DB2FA-E683-4A73-91F7-A9091F728A71}"/>
    <cellStyle name="Output 4 3" xfId="9642" xr:uid="{4832D2DB-7A5C-47A1-8569-4E2328D36ADA}"/>
    <cellStyle name="Output 5" xfId="414" xr:uid="{7E45F1E3-9516-4FAB-B14C-E829941244FE}"/>
    <cellStyle name="Output Amounts" xfId="9643" xr:uid="{E1DAF602-2A38-4394-9005-830278464BF9}"/>
    <cellStyle name="Output Column Headings" xfId="9644" xr:uid="{5739E3F3-7FEA-4BDD-B696-E3932D57FEF5}"/>
    <cellStyle name="Output Line Items" xfId="9645" xr:uid="{2C42D87E-57EC-4327-89FB-C23453244A26}"/>
    <cellStyle name="Output Report Heading" xfId="9646" xr:uid="{0DDD6692-6B7D-4CF2-952F-B9380701A6ED}"/>
    <cellStyle name="Output Report Title" xfId="9647" xr:uid="{C4C20F56-012C-4EDA-9517-585438A8E11D}"/>
    <cellStyle name="Page Number" xfId="9648" xr:uid="{C607A728-E75C-4862-8DDD-927050273B79}"/>
    <cellStyle name="paula" xfId="9649" xr:uid="{8CE3F437-7D9A-4103-9FE6-B1D3743D6B0E}"/>
    <cellStyle name="pc1" xfId="9650" xr:uid="{65D9CB68-5D2B-4B2C-B087-9C052407F817}"/>
    <cellStyle name="Percent" xfId="4" builtinId="5"/>
    <cellStyle name="Percent [0]" xfId="9651" xr:uid="{0C79EFED-29DB-4187-B3CA-58749AD050B3}"/>
    <cellStyle name="Percent [1]" xfId="9652" xr:uid="{61065A3F-2013-4D1D-8EB2-265405400428}"/>
    <cellStyle name="Percent [2]" xfId="558" xr:uid="{A23C7827-C4AC-448F-992F-DDBEEF60C9C1}"/>
    <cellStyle name="Percent [2] 2" xfId="9653" xr:uid="{2EDB84E2-FBA7-4D46-8078-6CF6856F4C4E}"/>
    <cellStyle name="Percent [2] 3" xfId="9654" xr:uid="{565147AC-225E-4C80-BE1D-63ED5BB37845}"/>
    <cellStyle name="Percent [2] 4" xfId="9655" xr:uid="{E2D121FC-AB13-4087-AC4F-C1D479D65323}"/>
    <cellStyle name="Percent 0.0%" xfId="9656" xr:uid="{F9950C7E-D96B-4339-ADAF-119395678235}"/>
    <cellStyle name="Percent 10" xfId="17304" xr:uid="{D3AABDF7-0A45-4082-B803-A174C2E546A9}"/>
    <cellStyle name="Percent 11" xfId="2694" xr:uid="{BEC9A218-D029-4D01-9316-10C7FB61D066}"/>
    <cellStyle name="Percent 2" xfId="12" xr:uid="{AACFF70C-D8B4-40FF-AF44-89C532AE5DFE}"/>
    <cellStyle name="Percent 2 2" xfId="265" xr:uid="{39E1CFD4-3C2A-495F-A8D7-0FFAE055FF51}"/>
    <cellStyle name="Percent 2 3" xfId="264" xr:uid="{76D498F0-9254-4AB0-885D-33C0184509E1}"/>
    <cellStyle name="Percent 2 4" xfId="136" xr:uid="{AA5D6EB2-5FAD-4E38-B94D-C35269109D2C}"/>
    <cellStyle name="Percent 2 5" xfId="17576" xr:uid="{5468965A-B09B-455D-9B36-6BA87F770B9F}"/>
    <cellStyle name="Percent 3" xfId="266" xr:uid="{9E738F6C-0B92-4DD3-BFBD-E8FA84B880C7}"/>
    <cellStyle name="Percent 3 2" xfId="9658" xr:uid="{61350013-8571-464E-B31F-D6BA97986316}"/>
    <cellStyle name="Percent 3 2 2" xfId="9659" xr:uid="{F2E119B5-83F8-4ED9-8307-C966CB377D0D}"/>
    <cellStyle name="Percent 3 2 3" xfId="9660" xr:uid="{EE8E5790-4103-471C-8341-F454B42232DC}"/>
    <cellStyle name="Percent 3 3" xfId="17419" xr:uid="{CF105E0A-03BE-4F33-B69F-5FD5848445E2}"/>
    <cellStyle name="Percent 4" xfId="17178" xr:uid="{73D6D996-F706-4EB6-9FCE-29A7C5BAA5BC}"/>
    <cellStyle name="Percent 5" xfId="17185" xr:uid="{4BFDF94A-E8C8-459F-A0ED-8C6A81066345}"/>
    <cellStyle name="Percent 6" xfId="17194" xr:uid="{FC7669BD-3BA8-445F-A3C6-A22F62F670D8}"/>
    <cellStyle name="Percent 7" xfId="17206" xr:uid="{0B655D3A-A855-4B9B-83F3-07CFF7D5248E}"/>
    <cellStyle name="Percent 8" xfId="17305" xr:uid="{BEB4BD47-DC94-4594-A923-6C3FA070FC99}"/>
    <cellStyle name="Percent 9" xfId="17306" xr:uid="{F4E52C11-97D6-4E32-886A-72FA45673D6F}"/>
    <cellStyle name="PercentSales" xfId="9661" xr:uid="{26973832-0509-45BA-90E9-86581F78D4B3}"/>
    <cellStyle name="Percentual" xfId="108" xr:uid="{56297DE0-C4A0-4D7B-8018-975B1160FF6F}"/>
    <cellStyle name="PillarData" xfId="9663" xr:uid="{B5A7FA90-E167-4237-8B0D-783C2E41BCA7}"/>
    <cellStyle name="PillarHeading" xfId="9664" xr:uid="{67F5DB88-A1B1-49D2-AA5E-77FFD22C9F67}"/>
    <cellStyle name="PillarText" xfId="9665" xr:uid="{9A5E7444-BB18-4F31-9558-D767226E7FC3}"/>
    <cellStyle name="PillarTotal" xfId="9666" xr:uid="{7DFA0D5D-D342-444E-ABBE-95AB6D74A6DD}"/>
    <cellStyle name="planilhas" xfId="9667" xr:uid="{CFBFEB87-934D-4BA4-AC94-05E7255D0303}"/>
    <cellStyle name="Ponto" xfId="109" xr:uid="{4BD4A568-8DE9-4907-8C31-07F5C1BFD5FA}"/>
    <cellStyle name="Porcentagem 10" xfId="9668" xr:uid="{56C6A7C9-6109-4DC5-9729-B78FD49E6AFE}"/>
    <cellStyle name="Porcentagem 10 2" xfId="9669" xr:uid="{3F690305-2350-48C8-9C2D-B525A09D61DA}"/>
    <cellStyle name="Porcentagem 10 2 2" xfId="9670" xr:uid="{3C8A1F1E-17DD-4496-B980-C92493F38682}"/>
    <cellStyle name="Porcentagem 10 3" xfId="9671" xr:uid="{24CD7A73-18CF-40DC-9B31-348A19B7352A}"/>
    <cellStyle name="Porcentagem 10 3 2" xfId="9672" xr:uid="{24817094-C229-49AF-9484-9F83260D857B}"/>
    <cellStyle name="Porcentagem 10 4" xfId="9673" xr:uid="{46897793-4501-4E8F-A4AF-F796A413B369}"/>
    <cellStyle name="Porcentagem 10 5" xfId="9674" xr:uid="{ADF0726B-A5DF-44C8-B98C-60F18BB68CAF}"/>
    <cellStyle name="Porcentagem 11" xfId="9675" xr:uid="{6F7FDE35-3750-4E18-9546-9E6B49AA4EA8}"/>
    <cellStyle name="Porcentagem 11 2" xfId="9676" xr:uid="{EC7936D5-71C9-47B9-BB91-D4C85BDE8125}"/>
    <cellStyle name="Porcentagem 12" xfId="9677" xr:uid="{F3DA3A58-59F2-499B-A58C-7E76B3BD8F4E}"/>
    <cellStyle name="Porcentagem 12 2" xfId="9678" xr:uid="{0109B067-2A95-45B4-90FB-5696E4B1383C}"/>
    <cellStyle name="Porcentagem 13" xfId="9679" xr:uid="{017BF73A-4C79-4FE5-8AA4-B5B8E6F8A5D1}"/>
    <cellStyle name="Porcentagem 13 2" xfId="9680" xr:uid="{56AD731F-5608-4E83-A798-8864F69D282E}"/>
    <cellStyle name="Porcentagem 14" xfId="9681" xr:uid="{B3E5ED55-1D57-4C35-BFE8-D3AA6B48DF19}"/>
    <cellStyle name="Porcentagem 14 2" xfId="9682" xr:uid="{3D115A36-011C-414D-861E-A6132A256856}"/>
    <cellStyle name="Porcentagem 15" xfId="9683" xr:uid="{00AAE8E8-9B44-489A-BB58-EB30727E6C05}"/>
    <cellStyle name="Porcentagem 15 2" xfId="9684" xr:uid="{6ED9FC99-E473-4A3C-90A3-BD64472993A9}"/>
    <cellStyle name="Porcentagem 15 2 2" xfId="9685" xr:uid="{6A8FC07E-E4DC-4CA3-976A-52F629B8F517}"/>
    <cellStyle name="Porcentagem 15 2 2 2" xfId="9686" xr:uid="{5AFBFA5A-39DB-4062-9F47-274CEC74009A}"/>
    <cellStyle name="Porcentagem 15 2 3" xfId="9687" xr:uid="{CDF55E62-1B2C-4025-9391-31879F1AEC57}"/>
    <cellStyle name="Porcentagem 15 3" xfId="9688" xr:uid="{549DEE43-F226-4D4E-BDA5-10CF4FB7D6CA}"/>
    <cellStyle name="Porcentagem 16" xfId="9689" xr:uid="{3FFAFB44-0022-4AC2-BE8F-3226E5CA9FA5}"/>
    <cellStyle name="Porcentagem 16 2" xfId="9690" xr:uid="{D3E4B123-69F3-4004-8471-CE38132A23AE}"/>
    <cellStyle name="Porcentagem 17" xfId="9691" xr:uid="{AB6042DE-F9FE-4EE4-B9A5-348BC17E19A8}"/>
    <cellStyle name="Porcentagem 18" xfId="9692" xr:uid="{6B5EC81F-D8F3-478A-B052-667C01E287D5}"/>
    <cellStyle name="Porcentagem 19" xfId="9693" xr:uid="{1E394971-09AB-4473-82C8-7F8E974E6B78}"/>
    <cellStyle name="Porcentagem 2" xfId="110" xr:uid="{E0540911-06C4-4684-87BA-2823C43C3335}"/>
    <cellStyle name="Porcentagem 2 2" xfId="111" xr:uid="{90D0527A-53BF-4152-AE09-EA77CEE729E8}"/>
    <cellStyle name="Porcentagem 2 2 2" xfId="9695" xr:uid="{9E475587-D07A-43A5-9C1B-00D1040A6862}"/>
    <cellStyle name="Porcentagem 2 2 2 2" xfId="9696" xr:uid="{F0FCDF4B-3629-424C-8F80-D14866A03EA7}"/>
    <cellStyle name="Porcentagem 2 2 2 3" xfId="9697" xr:uid="{21568CD7-4DB6-4734-99A0-ED1848E926E7}"/>
    <cellStyle name="Porcentagem 2 2 2 4" xfId="17500" xr:uid="{BCC57CDE-6202-4495-A663-EB4B2CEB7004}"/>
    <cellStyle name="Porcentagem 2 2 3" xfId="9698" xr:uid="{94BFA8A7-69CE-4A47-8081-D6D6FE230CA7}"/>
    <cellStyle name="Porcentagem 2 2 3 2" xfId="9699" xr:uid="{AAD80F91-23B2-4C23-B6B7-484ACCC7A6AF}"/>
    <cellStyle name="Porcentagem 2 2 3 3" xfId="9700" xr:uid="{B8582DB8-ADB5-4EC8-8B36-92865197A266}"/>
    <cellStyle name="Porcentagem 2 2 4" xfId="9701" xr:uid="{A813E442-BBC6-4832-B2F3-1585982153CC}"/>
    <cellStyle name="Porcentagem 2 2 4 2" xfId="9702" xr:uid="{BDBEF1F1-2974-404B-BAD9-F98AFAC8CDAF}"/>
    <cellStyle name="Porcentagem 2 2 4 3" xfId="9703" xr:uid="{1FD3A3C3-F67F-4F62-886B-5F5CACCCFCC3}"/>
    <cellStyle name="Porcentagem 2 2 5" xfId="9704" xr:uid="{7EFE1B36-DDD3-4C16-8591-29C1D4507381}"/>
    <cellStyle name="Porcentagem 2 2 6" xfId="9705" xr:uid="{B5CABF26-AD2A-49B6-A205-91B9045B76DC}"/>
    <cellStyle name="Porcentagem 2 2 7" xfId="9694" xr:uid="{4FD0DEDB-3D17-4485-A1AB-24C4B6A4C01C}"/>
    <cellStyle name="Porcentagem 2 2 8" xfId="559" xr:uid="{3BBC8D4E-B3FB-4028-BE3F-2D378FF754FC}"/>
    <cellStyle name="Porcentagem 2 3" xfId="157" xr:uid="{3DAA555F-6A93-4DF5-8FCC-94F91EEC0089}"/>
    <cellStyle name="Porcentagem 2 3 2" xfId="9706" xr:uid="{53DB1178-B5B5-4939-BAA5-8CA128964C7D}"/>
    <cellStyle name="Porcentagem 2 3 3" xfId="567" xr:uid="{AE363855-9153-4CFC-AF64-CC6B96038557}"/>
    <cellStyle name="Porcentagem 2 3 4" xfId="17499" xr:uid="{B2C02ACD-8E40-4B9E-A78D-006876063F23}"/>
    <cellStyle name="Porcentagem 2 4" xfId="9707" xr:uid="{02216981-664E-4D8F-9645-7FFF7641829E}"/>
    <cellStyle name="Porcentagem 2 4 2" xfId="9708" xr:uid="{AE686B2E-F436-4F23-876A-710F1B490608}"/>
    <cellStyle name="Porcentagem 2 5" xfId="9709" xr:uid="{30704918-FA6B-41F1-8296-2906048BFC6A}"/>
    <cellStyle name="Porcentagem 2 5 2" xfId="9710" xr:uid="{2C500397-F36F-44B9-96C6-B6533B9DBC91}"/>
    <cellStyle name="Porcentagem 2 6" xfId="10645" xr:uid="{C0AA4144-E216-4599-944F-E0680E151E70}"/>
    <cellStyle name="Porcentagem 2 7" xfId="11409" xr:uid="{F98ED4A1-C58A-4D62-8A7B-E941C6228070}"/>
    <cellStyle name="Porcentagem 2 8" xfId="17404" xr:uid="{B85B71CF-D7A7-40A7-A67A-60BAAA6E3B4B}"/>
    <cellStyle name="Porcentagem 2_BDZAO" xfId="9711" xr:uid="{0C94F8C6-CD1F-4588-9159-70036F3035A1}"/>
    <cellStyle name="Porcentagem 20" xfId="9712" xr:uid="{15DA64B7-7FBE-4400-B99F-FD696FAE7641}"/>
    <cellStyle name="Porcentagem 21" xfId="9713" xr:uid="{DA47B34B-1AD5-4553-93B4-5254C01A829D}"/>
    <cellStyle name="Porcentagem 22" xfId="10635" xr:uid="{C0A7C9C6-7B67-428E-9523-6EE3A3BC4A2A}"/>
    <cellStyle name="Porcentagem 23" xfId="12611" xr:uid="{67A5BEDF-0FC4-4037-BDBC-6C60625E4B5E}"/>
    <cellStyle name="Porcentagem 23 2" xfId="15504" xr:uid="{530B12FB-C487-4C09-AA1B-8912464091D6}"/>
    <cellStyle name="Porcentagem 3" xfId="112" xr:uid="{33FDEA82-48C5-4911-AA53-DCF1FFDD9677}"/>
    <cellStyle name="Porcentagem 3 2" xfId="113" xr:uid="{A3BC3A42-C41B-4E10-9F65-EFEBD0B2AECB}"/>
    <cellStyle name="Porcentagem 3 2 2" xfId="158" xr:uid="{A63FB492-E74F-4912-B00D-E15276D9FE67}"/>
    <cellStyle name="Porcentagem 3 2 3" xfId="9714" xr:uid="{02E5B65A-5EF9-4758-BD9B-4519A7CE2538}"/>
    <cellStyle name="Porcentagem 3 3" xfId="9715" xr:uid="{305AC062-287B-43AB-96BC-653B15113B8F}"/>
    <cellStyle name="Porcentagem 3 4" xfId="9716" xr:uid="{29D22E90-2E64-4C9A-9CC1-80805FABD9C6}"/>
    <cellStyle name="Porcentagem 4" xfId="9717" xr:uid="{962BBDEE-85F2-4EDE-924A-4851C1891999}"/>
    <cellStyle name="Porcentagem 4 2" xfId="9718" xr:uid="{538F9A62-A4CD-4BEC-BCA9-1CD382F9E4A7}"/>
    <cellStyle name="Porcentagem 4 2 2" xfId="9719" xr:uid="{D62785E7-A34B-418A-8DD5-B6525C37C0D7}"/>
    <cellStyle name="Porcentagem 4 2 2 2" xfId="9720" xr:uid="{BE768F27-B81C-45BB-8CAA-043FEEE6ECF4}"/>
    <cellStyle name="Porcentagem 4 2 3" xfId="9721" xr:uid="{6C19C6A6-7D65-443F-895F-866BBC9927EF}"/>
    <cellStyle name="Porcentagem 4 2 3 2" xfId="9722" xr:uid="{631DE32A-B43D-431B-9170-12441D566F27}"/>
    <cellStyle name="Porcentagem 4 2 4" xfId="9723" xr:uid="{694159E8-2155-43A3-B670-17923F44805E}"/>
    <cellStyle name="Porcentagem 4 3" xfId="9724" xr:uid="{C7BB5853-F27B-4871-89E7-908181CB777C}"/>
    <cellStyle name="Porcentagem 4 3 2" xfId="9725" xr:uid="{9C6C009C-BDD1-40C2-AEE7-525511B6C8D5}"/>
    <cellStyle name="Porcentagem 4 3 2 2" xfId="9726" xr:uid="{E04B1490-763D-4FD4-9D29-073032BD672E}"/>
    <cellStyle name="Porcentagem 4 3 3" xfId="9727" xr:uid="{D52AFD12-5E51-4B34-A61F-5960F8AB123B}"/>
    <cellStyle name="Porcentagem 4 3 3 2" xfId="9728" xr:uid="{E8DAA6A7-0D5D-4C53-93D9-5FD9265A0C2F}"/>
    <cellStyle name="Porcentagem 4 3 4" xfId="9729" xr:uid="{81854546-05BC-4110-B2E4-FD7C12280B62}"/>
    <cellStyle name="Porcentagem 4 4" xfId="9730" xr:uid="{93807BC1-21B2-4617-9310-502DAF1B0656}"/>
    <cellStyle name="Porcentagem 4 4 2" xfId="9731" xr:uid="{049DAF43-DC0F-4AB5-9D42-41124D81DB37}"/>
    <cellStyle name="Porcentagem 4 4 2 2" xfId="9732" xr:uid="{D434F58D-A6C9-4455-BE12-D244ACECC2C2}"/>
    <cellStyle name="Porcentagem 4 4 3" xfId="9733" xr:uid="{2AB7F79A-3F30-4C92-96FE-988F6F06D217}"/>
    <cellStyle name="Porcentagem 4 4 3 2" xfId="9734" xr:uid="{4E39EB26-B017-478A-A296-C44C014B542C}"/>
    <cellStyle name="Porcentagem 4 4 4" xfId="9735" xr:uid="{F6C52FCA-54DC-4BB0-BBC0-8EF4372A099D}"/>
    <cellStyle name="Porcentagem 4 5" xfId="9736" xr:uid="{961BB9DA-B846-47F9-A248-0EDB054DD38B}"/>
    <cellStyle name="Porcentagem 4 5 2" xfId="9737" xr:uid="{98FB977E-9187-4D68-802B-68487C0A8806}"/>
    <cellStyle name="Porcentagem 4 5 2 2" xfId="9738" xr:uid="{86099165-0F73-41DC-918A-9F46B48C809E}"/>
    <cellStyle name="Porcentagem 4 5 3" xfId="9739" xr:uid="{30754CE4-2827-490E-8302-A79CB9A791F2}"/>
    <cellStyle name="Porcentagem 4 5 3 2" xfId="9740" xr:uid="{5AC78E91-1066-41EB-B14B-E994ED4160D8}"/>
    <cellStyle name="Porcentagem 4 5 4" xfId="9741" xr:uid="{83C8C2DC-06AF-478E-A459-B8AFEF0ED27C}"/>
    <cellStyle name="Porcentagem 4 6" xfId="9742" xr:uid="{1581B441-2581-4407-A3D1-75C9C2845FDE}"/>
    <cellStyle name="Porcentagem 4 6 2" xfId="9743" xr:uid="{98E0C6ED-CA7C-4920-A0D0-8403928F6F20}"/>
    <cellStyle name="Porcentagem 4 7" xfId="9744" xr:uid="{AF7796A2-6A77-4645-AFBA-23ACF7DD2057}"/>
    <cellStyle name="Porcentagem 4 7 2" xfId="9745" xr:uid="{BA0E2AFB-5CF8-489D-9451-8BE8E6D54FEE}"/>
    <cellStyle name="Porcentagem 4 8" xfId="9746" xr:uid="{B1BA4F54-C1BC-49B5-8342-6707FC636F23}"/>
    <cellStyle name="Porcentagem 4 9" xfId="9747" xr:uid="{F937320F-2E2A-4577-AE74-2D36973BF8B6}"/>
    <cellStyle name="Porcentagem 5" xfId="569" xr:uid="{93CC40B8-7D6D-436E-9C25-DB5F5BAB33BB}"/>
    <cellStyle name="Porcentagem 5 2" xfId="9748" xr:uid="{95B2F5A2-9FFE-49D7-930D-77426982570A}"/>
    <cellStyle name="Porcentagem 5 3" xfId="17411" xr:uid="{1186F665-9990-42CE-B89E-B2E25A17BAF8}"/>
    <cellStyle name="Porcentagem 6" xfId="9749" xr:uid="{C1398C3C-2D42-4A7A-95A3-8CD7D6990290}"/>
    <cellStyle name="Porcentagem 6 2" xfId="9750" xr:uid="{CCC03C2E-0C80-49FB-9F7B-D95D8796079D}"/>
    <cellStyle name="Porcentagem 6 2 2" xfId="9751" xr:uid="{3763C12F-B5F2-464D-A165-E20F6F7DE433}"/>
    <cellStyle name="Porcentagem 6 3" xfId="9752" xr:uid="{50402DF8-3B0D-4444-8984-9142C36E2314}"/>
    <cellStyle name="Porcentagem 6 3 2" xfId="9753" xr:uid="{A8479CD1-A8A0-4EA2-9BD9-889E6841C5D1}"/>
    <cellStyle name="Porcentagem 6 4" xfId="9754" xr:uid="{74934196-5B20-46D5-9713-04AAC25DD07E}"/>
    <cellStyle name="Porcentagem 6 4 2" xfId="9755" xr:uid="{338E0EC6-BB89-4B6C-B422-777426EA51C3}"/>
    <cellStyle name="Porcentagem 6 5" xfId="9756" xr:uid="{18B46575-9D30-4585-B12D-026E651E21C2}"/>
    <cellStyle name="Porcentagem 6 5 2" xfId="9757" xr:uid="{5D4C4809-F809-4446-AD72-2790A9ECFD3B}"/>
    <cellStyle name="Porcentagem 6 6" xfId="9758" xr:uid="{B3BF186C-70B1-41F0-A4C7-7E1F5D7183F4}"/>
    <cellStyle name="Porcentagem 6 7" xfId="9759" xr:uid="{6F23C21A-A145-4820-8797-B60198A65CA9}"/>
    <cellStyle name="Porcentagem 6 8" xfId="17417" xr:uid="{FED8FB1E-3B5D-437F-BC07-DA795673027B}"/>
    <cellStyle name="Porcentagem 7" xfId="9760" xr:uid="{D9F4EE26-CD9C-4990-AA59-E9694C09C39B}"/>
    <cellStyle name="Porcentagem 7 2" xfId="9761" xr:uid="{4E8A23C0-43CD-40AD-A6EC-F023C8176E6C}"/>
    <cellStyle name="Porcentagem 7 2 2" xfId="9762" xr:uid="{D0D21CCA-5E98-4AF7-A0F7-8E55D8200D52}"/>
    <cellStyle name="Porcentagem 7 3" xfId="9763" xr:uid="{D2BEEFB8-43AB-44ED-BF8B-24983BF5F3B3}"/>
    <cellStyle name="Porcentagem 7 3 2" xfId="9764" xr:uid="{E830F6B4-A63E-4C6A-ADD4-D26F5C6C34B8}"/>
    <cellStyle name="Porcentagem 7 4" xfId="9765" xr:uid="{D79FD4F6-6B7C-48FC-A09F-EC4391E8E590}"/>
    <cellStyle name="Porcentagem 7 4 2" xfId="9766" xr:uid="{35E205B1-3CD6-4308-B963-2151CF1C2E31}"/>
    <cellStyle name="Porcentagem 7 5" xfId="9767" xr:uid="{BBEF5E9D-D0CF-4D62-8EAC-A2127A972276}"/>
    <cellStyle name="Porcentagem 7 5 2" xfId="9768" xr:uid="{DCFFF099-1C75-467D-8EE3-1582E72CCFE3}"/>
    <cellStyle name="Porcentagem 7 6" xfId="9769" xr:uid="{D3887869-EFC5-47DC-B921-F47680967784}"/>
    <cellStyle name="Porcentagem 8" xfId="9770" xr:uid="{06E489B0-5091-4B2B-8793-B66DA9143826}"/>
    <cellStyle name="Porcentagem 8 2" xfId="9771" xr:uid="{1A6B91FC-7D04-40A7-8383-5F1836A82644}"/>
    <cellStyle name="Porcentagem 8 3" xfId="9772" xr:uid="{83AACD67-CCFA-422E-A392-D6C2940C76AA}"/>
    <cellStyle name="Porcentagem 8 4" xfId="17539" xr:uid="{C08A24C9-38CD-47FE-B994-165472783C1D}"/>
    <cellStyle name="Porcentagem 9" xfId="9773" xr:uid="{86E76382-C376-483D-9A75-59FE26B0D885}"/>
    <cellStyle name="Porcentagem 9 2" xfId="9774" xr:uid="{61CE53FD-9969-4E7B-AB12-81768CC0381B}"/>
    <cellStyle name="Porcentaje" xfId="9775" xr:uid="{D5E4956A-D4E8-447A-9982-A885177B3A4D}"/>
    <cellStyle name="PSChar" xfId="9776" xr:uid="{FC6F73B6-4F3A-4ECA-B57C-7A71B759D2C6}"/>
    <cellStyle name="PSDate" xfId="9777" xr:uid="{475E9284-A6CF-47CB-B83A-15EE78552D4F}"/>
    <cellStyle name="PSDec" xfId="9778" xr:uid="{5FA61B0F-9B0C-4AD6-BB4F-63189C42ADAC}"/>
    <cellStyle name="PSHeading" xfId="9779" xr:uid="{72ECF11B-F57C-4F5C-A418-6EB55833C13B}"/>
    <cellStyle name="PSInt" xfId="9780" xr:uid="{CF358EAA-B7BB-4773-9DC6-3EE62D4322F8}"/>
    <cellStyle name="PSSpacer" xfId="9781" xr:uid="{EEFE0A5D-A254-498A-97B0-454C7E070E4D}"/>
    <cellStyle name="Punto0" xfId="9782" xr:uid="{70EDA362-24C2-44FE-A564-F9484A7651A2}"/>
    <cellStyle name="Red" xfId="9783" xr:uid="{C0D0AF08-9FCC-426C-B7CD-D145A2AC7EAD}"/>
    <cellStyle name="Red font" xfId="9784" xr:uid="{9DDA7127-4571-4A6D-98FA-5B95C9B21349}"/>
    <cellStyle name="Red Text" xfId="9785" xr:uid="{401D945F-519C-4D3D-82F2-2E5B84EE07B2}"/>
    <cellStyle name="Red Text 2" xfId="9786" xr:uid="{E5D3BE55-BD21-4B7F-BFB5-0E889006B722}"/>
    <cellStyle name="RightNumber" xfId="114" xr:uid="{56449E7E-DCB5-4EB8-A6A8-C034C7B76EB5}"/>
    <cellStyle name="RM" xfId="9787" xr:uid="{213394F1-B1B0-4B72-B5DC-FC53990572BB}"/>
    <cellStyle name="Roadrunner" xfId="9788" xr:uid="{732B19A5-1C65-4551-84D5-F912004536B0}"/>
    <cellStyle name="rodape" xfId="115" xr:uid="{44598EA0-062E-4533-9016-DDBD44EF3E26}"/>
    <cellStyle name="Ruim 2" xfId="507" xr:uid="{B76C1CFA-B5F2-4F5E-B0AD-A76CE10A8DA8}"/>
    <cellStyle name="S7" xfId="17501" xr:uid="{E4C7877B-F6D0-48CA-B192-6E84B09EDAB5}"/>
    <cellStyle name="Saída" xfId="17161" xr:uid="{29D02A7D-A09C-4700-A2F9-2CC68613345A}"/>
    <cellStyle name="Saída 2" xfId="470" xr:uid="{D493540E-F2F1-44F2-A705-DA0666104E3C}"/>
    <cellStyle name="Saída 2 2" xfId="9790" xr:uid="{040CF8FE-A9C4-448B-A61B-A1F5414A9030}"/>
    <cellStyle name="Saída 2 2 2" xfId="9791" xr:uid="{2DFDC1D5-0BA7-4B8F-9E0C-BC3DF3EF63D7}"/>
    <cellStyle name="Saída 2 2 2 2" xfId="10872" xr:uid="{6DFF44B3-E92C-4364-9C1A-82CBD03D3974}"/>
    <cellStyle name="Saída 2 2 3" xfId="10871" xr:uid="{F854C572-4BAF-41FE-8A8D-EEE4F5D5289D}"/>
    <cellStyle name="Saída 2 3" xfId="9792" xr:uid="{E41DD5E5-9EBB-4B54-9006-E69A61D4FAE7}"/>
    <cellStyle name="Saída 2 3 2" xfId="9793" xr:uid="{54527B09-DC84-409E-B6F3-9ABE61737E5C}"/>
    <cellStyle name="Saída 2 3 2 2" xfId="10874" xr:uid="{04034BC0-6EC3-4E1F-91E9-F7036AFE85F0}"/>
    <cellStyle name="Saída 2 3 3" xfId="10873" xr:uid="{5D372E66-2394-4E36-BDFC-40B6DB930BD8}"/>
    <cellStyle name="Saída 2 4" xfId="9794" xr:uid="{0D53E93B-86F8-462A-A266-EEF737C9BAE8}"/>
    <cellStyle name="Saída 2 4 2" xfId="9795" xr:uid="{C5EF5A25-D099-4023-A7F3-7178FFC20F0D}"/>
    <cellStyle name="Saída 2 4 2 2" xfId="10876" xr:uid="{602D0C32-90FC-4825-9C7F-90291DFB2533}"/>
    <cellStyle name="Saída 2 4 3" xfId="10875" xr:uid="{C93DC5A4-3A81-4CD6-A470-65155B0FA010}"/>
    <cellStyle name="Saída 2 5" xfId="9796" xr:uid="{3FF86428-19B1-495B-A1F7-D3698A9F91C6}"/>
    <cellStyle name="Saída 2 5 2" xfId="9797" xr:uid="{203DE0FE-6464-4613-BA87-1BFD91232074}"/>
    <cellStyle name="Saída 2 5 2 2" xfId="10878" xr:uid="{8EC622B4-BF18-4676-BD61-8977A123D7DA}"/>
    <cellStyle name="Saída 2 5 3" xfId="10877" xr:uid="{6478505C-8BE8-455A-97E1-A87C85889E63}"/>
    <cellStyle name="Saída 2 6" xfId="9798" xr:uid="{EC4149E0-D4EE-4782-9C87-50AA8664EE7F}"/>
    <cellStyle name="Saída 2 6 2" xfId="10879" xr:uid="{BD79B78A-3F77-4333-82B3-FBEDDAB8BE48}"/>
    <cellStyle name="Saída 2 7" xfId="10870" xr:uid="{FEE9EEEF-5DF7-479E-9E8E-AEF039551389}"/>
    <cellStyle name="Saída 2 8" xfId="9789" xr:uid="{4B7A3893-7513-4B17-8422-C572C7D1B796}"/>
    <cellStyle name="Saída 2 9" xfId="17503" xr:uid="{B0C07945-3331-40D4-B61E-E849D19022DA}"/>
    <cellStyle name="Saída 2_desc" xfId="9799" xr:uid="{EEB16144-7EBC-4752-B867-A3E4697162F4}"/>
    <cellStyle name="Saída 3" xfId="9800" xr:uid="{2EEDE524-217F-4DA5-8F96-C493FB793BDB}"/>
    <cellStyle name="Saída 3 2" xfId="9801" xr:uid="{7D2D9DC2-BF72-4AE9-9764-17FDE26D7D96}"/>
    <cellStyle name="Saída 3 2 2" xfId="9802" xr:uid="{048E9674-2AB3-4393-BE3E-C7F61D9BDC80}"/>
    <cellStyle name="Saída 3 2 2 2" xfId="10882" xr:uid="{2D0D6DB0-8A31-4B7B-8431-8F081AA43301}"/>
    <cellStyle name="Saída 3 2 3" xfId="10881" xr:uid="{D00AE2DE-CCBB-4F07-BDF0-5424E7CA744A}"/>
    <cellStyle name="Saída 3 3" xfId="9803" xr:uid="{E48EEEFB-9EDB-4C23-AA33-411F4E9222E2}"/>
    <cellStyle name="Saída 3 3 2" xfId="9804" xr:uid="{8222922D-662B-4795-B18E-D57D0FDD3A05}"/>
    <cellStyle name="Saída 3 3 2 2" xfId="10884" xr:uid="{AA9394A4-C4B3-4038-9F49-F1860A6D0807}"/>
    <cellStyle name="Saída 3 3 3" xfId="10883" xr:uid="{96A7AFFA-1F00-42F8-8F3A-CF2B9A790A69}"/>
    <cellStyle name="Saída 3 4" xfId="9805" xr:uid="{0EAC758C-91C9-4270-9CF0-E22423D2611B}"/>
    <cellStyle name="Saída 3 4 2" xfId="9806" xr:uid="{25FCC447-2751-4F14-92DF-626BB8F9C337}"/>
    <cellStyle name="Saída 3 4 2 2" xfId="10886" xr:uid="{55809A68-37A8-4354-A95F-2929C3DE2E39}"/>
    <cellStyle name="Saída 3 4 3" xfId="10885" xr:uid="{DDCF610C-19E6-4A2D-BF4A-433B97B390C9}"/>
    <cellStyle name="Saída 3 5" xfId="9807" xr:uid="{23E118BA-D3B2-4D54-BA86-FB922AF8B0CC}"/>
    <cellStyle name="Saída 3 5 2" xfId="9808" xr:uid="{9272D76B-B7EF-4D7A-A096-51A120C508D6}"/>
    <cellStyle name="Saída 3 5 2 2" xfId="10888" xr:uid="{D81AFC84-5A54-47DE-90DB-F6B3F4923A88}"/>
    <cellStyle name="Saída 3 5 3" xfId="10887" xr:uid="{A63685A5-CFE2-4D97-8E0D-F4BE9CBCED05}"/>
    <cellStyle name="Saída 3 6" xfId="9809" xr:uid="{C4E4925E-2D52-4DF4-B463-ACD69EE89E95}"/>
    <cellStyle name="Saída 3 6 2" xfId="10889" xr:uid="{CA9EADB7-47F2-44C6-A24C-C01446377A9D}"/>
    <cellStyle name="Saída 3 7" xfId="10880" xr:uid="{5EB33CF2-E58E-4457-A142-A28091278E95}"/>
    <cellStyle name="Saída 3 8" xfId="17502" xr:uid="{0A232634-1B94-4017-9AEE-99509EF5A296}"/>
    <cellStyle name="Saída 4" xfId="10623" xr:uid="{89D7840A-CD07-4537-AFC0-282CB933EF78}"/>
    <cellStyle name="Salida" xfId="9810" xr:uid="{74D9B5A5-4185-47B3-9C96-8AE750DD9E25}"/>
    <cellStyle name="Salida 2" xfId="9811" xr:uid="{86B9401D-63DD-4E74-91DA-CB8EBC86754C}"/>
    <cellStyle name="Salida 2 2" xfId="10891" xr:uid="{0B9D365C-DA3B-4AF2-9AF3-94D68BC17C6D}"/>
    <cellStyle name="Salida 3" xfId="10890" xr:uid="{7622EB67-F0B9-4052-8866-7790BF3EA51A}"/>
    <cellStyle name="Salomon Logo" xfId="9812" xr:uid="{689713A2-B2AA-4FB4-8D75-84D28D349472}"/>
    <cellStyle name="SAPBEXstdItem" xfId="9813" xr:uid="{DF29BE76-87FD-42E6-9CC4-5C00F584AA7B}"/>
    <cellStyle name="SAPBEXstdItem 2" xfId="10892" xr:uid="{EFDF993F-F2B9-4187-952D-4A137ABCE765}"/>
    <cellStyle name="SAPBEXstdItem 2 2" xfId="12947" xr:uid="{B4AAA71C-493E-4F12-9AA2-89A744290B30}"/>
    <cellStyle name="SAPBEXstdItem 2 2 2" xfId="15801" xr:uid="{D3150147-BB0A-4714-83D6-12073C4F2E3A}"/>
    <cellStyle name="SectionHeading" xfId="9814" xr:uid="{6C493532-D265-4E1C-9385-104F03CB4CE5}"/>
    <cellStyle name="SectionHeading 2" xfId="9815" xr:uid="{547CAD85-C2D9-4C2C-865E-9D1469FFEBD1}"/>
    <cellStyle name="SectionHeading 2 2" xfId="10894" xr:uid="{47A73A26-56C1-4634-94A4-3995281BE4E2}"/>
    <cellStyle name="SectionHeading 3" xfId="10893" xr:uid="{1EB4A845-9C90-4D8B-A986-BE21A34DF4D7}"/>
    <cellStyle name="Sep. milhar [0]" xfId="117" xr:uid="{21052AA5-B37E-47F0-A3BD-F2AE1D1AA45A}"/>
    <cellStyle name="Separador de eilhares [0]" xfId="9816" xr:uid="{93D11141-2722-479A-935A-D6D3F32EC913}"/>
    <cellStyle name="Separador de eilhares [0] 2" xfId="10895" xr:uid="{D35DC0C0-22FB-4D71-828E-7170E1410FAA}"/>
    <cellStyle name="Separador de eilhares [0] 2 2" xfId="11847" xr:uid="{5A1D48DC-5EE3-4939-809D-F45B7EF2E440}"/>
    <cellStyle name="Separador de eilhares [0] 2 2 2" xfId="13748" xr:uid="{7CE555BB-072D-4393-84C0-19CC6A68DC62}"/>
    <cellStyle name="Separador de eilhares [0] 2 2 2 2" xfId="16600" xr:uid="{103AE0AC-D6F7-4337-9A36-B4F96E7D8003}"/>
    <cellStyle name="Separador de eilhares [0] 2 2 3" xfId="15139" xr:uid="{6F6D3892-081A-4B3C-9B21-EE0378F25ABD}"/>
    <cellStyle name="Separador de eilhares [0] 2 3" xfId="12948" xr:uid="{4FC4C330-5AAB-45A2-8FB1-8AFF816FF50B}"/>
    <cellStyle name="Separador de eilhares [0] 2 3 2" xfId="15802" xr:uid="{962FF6E4-E608-4CE6-BCB4-489509B4062A}"/>
    <cellStyle name="Separador de eilhares [0] 2 4" xfId="14341" xr:uid="{AED84082-0D12-4939-9817-525DD185C6D5}"/>
    <cellStyle name="Separador de eilhares [0] 3" xfId="11446" xr:uid="{BDBD0049-05D2-4BCD-9B77-E18C765499C2}"/>
    <cellStyle name="Separador de eilhares [0] 3 2" xfId="13349" xr:uid="{FAF44238-6769-48F1-A535-C76A2A5A422D}"/>
    <cellStyle name="Separador de eilhares [0] 3 2 2" xfId="16201" xr:uid="{E60114AC-B77E-4BFA-BAE4-FF9A8EA9A0CF}"/>
    <cellStyle name="Separador de eilhares [0] 3 3" xfId="14740" xr:uid="{6FC31ED0-4522-4230-A568-F5049A6D106E}"/>
    <cellStyle name="Separador de m" xfId="118" xr:uid="{AC8B53D1-0F5F-46E8-B4BB-EAC5B4E32008}"/>
    <cellStyle name="Separador de milhares [0] 2" xfId="12806" xr:uid="{7088622C-6DA9-4A3C-BA01-5CAB1E1439DA}"/>
    <cellStyle name="Separador de milhares [0] 2 2" xfId="15692" xr:uid="{6E4675C1-311C-4340-ABD1-58168906739C}"/>
    <cellStyle name="Separador de milhares 10" xfId="9817" xr:uid="{E2721DD8-4E29-4DBE-83CC-0FEDFDFA2796}"/>
    <cellStyle name="Separador de milhares 10 10" xfId="11447" xr:uid="{79BCD292-ED24-400B-82C1-53743B34F03A}"/>
    <cellStyle name="Separador de milhares 10 10 2" xfId="13350" xr:uid="{1F4A425E-7C2D-42FA-9537-A5D444D1EACA}"/>
    <cellStyle name="Separador de milhares 10 10 2 2" xfId="16202" xr:uid="{290145D5-F623-483B-B76F-FE7197D66327}"/>
    <cellStyle name="Separador de milhares 10 10 3" xfId="14741" xr:uid="{4ACD3224-F179-4F4E-B829-92CB8E21F4D0}"/>
    <cellStyle name="Separador de milhares 10 2" xfId="9818" xr:uid="{11B904AD-F1A4-4429-9C6C-5D075441199F}"/>
    <cellStyle name="Separador de milhares 10 2 2" xfId="9819" xr:uid="{C0846194-5293-4900-908F-D567086EB837}"/>
    <cellStyle name="Separador de milhares 10 2 2 2" xfId="9820" xr:uid="{A8658A94-36A7-44FA-9D56-DE3574A6AE99}"/>
    <cellStyle name="Separador de milhares 10 2 2 2 2" xfId="10899" xr:uid="{8C64EA4A-9E88-4CE0-8B29-095A695076F7}"/>
    <cellStyle name="Separador de milhares 10 2 2 2 2 2" xfId="11851" xr:uid="{CFB40908-5B86-4F5F-9ACF-86203E5D7944}"/>
    <cellStyle name="Separador de milhares 10 2 2 2 2 2 2" xfId="13752" xr:uid="{52A393A1-9352-4ED6-B9FE-3AD070409A7C}"/>
    <cellStyle name="Separador de milhares 10 2 2 2 2 2 2 2" xfId="16604" xr:uid="{BDD8B41C-A469-43E3-9790-76C57D36AD30}"/>
    <cellStyle name="Separador de milhares 10 2 2 2 2 2 3" xfId="15143" xr:uid="{79460FE1-AE67-4ACC-BE8C-5481289A4818}"/>
    <cellStyle name="Separador de milhares 10 2 2 2 2 3" xfId="12952" xr:uid="{F84FC83A-6F44-4035-9C02-8360AAD95B0A}"/>
    <cellStyle name="Separador de milhares 10 2 2 2 2 3 2" xfId="15806" xr:uid="{295CD178-7290-49ED-80D7-7B4DE29AE808}"/>
    <cellStyle name="Separador de milhares 10 2 2 2 2 4" xfId="14345" xr:uid="{DA5D006E-B6E3-4A8F-A7CC-5F3D16FC7524}"/>
    <cellStyle name="Separador de milhares 10 2 2 2 3" xfId="11450" xr:uid="{72C4173D-663B-49A9-B8AC-C55F3FE746AF}"/>
    <cellStyle name="Separador de milhares 10 2 2 2 3 2" xfId="13353" xr:uid="{B14E370D-DC19-4AED-8EF8-312AA2D09722}"/>
    <cellStyle name="Separador de milhares 10 2 2 2 3 2 2" xfId="16205" xr:uid="{0A47AE60-A936-4F45-A0BD-210C0BED99D2}"/>
    <cellStyle name="Separador de milhares 10 2 2 2 3 3" xfId="14744" xr:uid="{C3B1D3CA-3867-4464-A38A-6FF0D723C08E}"/>
    <cellStyle name="Separador de milhares 10 2 2 2 4" xfId="12641" xr:uid="{27CD5698-434A-4B61-9589-6D6FC4C1D034}"/>
    <cellStyle name="Separador de milhares 10 2 2 2 4 2" xfId="15529" xr:uid="{20A881EA-2F39-422D-85C1-1075E34A2350}"/>
    <cellStyle name="Separador de milhares 10 2 2 2 5" xfId="14137" xr:uid="{0FA591DA-FA47-40D4-AE31-14F811FC4959}"/>
    <cellStyle name="Separador de milhares 10 2 2 3" xfId="10898" xr:uid="{04123FCC-9D2A-4EC2-AEF4-B1FB2C450B77}"/>
    <cellStyle name="Separador de milhares 10 2 2 3 2" xfId="11850" xr:uid="{0D727948-EBEB-425C-8D84-4E2B298257F6}"/>
    <cellStyle name="Separador de milhares 10 2 2 3 2 2" xfId="13751" xr:uid="{5E18A55F-D911-475E-9BEF-9E43A6019D51}"/>
    <cellStyle name="Separador de milhares 10 2 2 3 2 2 2" xfId="16603" xr:uid="{C8511F65-6232-4308-AAD9-0D10AE539ADA}"/>
    <cellStyle name="Separador de milhares 10 2 2 3 2 3" xfId="15142" xr:uid="{B7BFC77E-1A76-43FB-AF65-76AD69AB936F}"/>
    <cellStyle name="Separador de milhares 10 2 2 3 3" xfId="12951" xr:uid="{723A7D46-7C1B-4FA4-BD18-A4AD0011248B}"/>
    <cellStyle name="Separador de milhares 10 2 2 3 3 2" xfId="15805" xr:uid="{AE1DCFD4-6644-4488-AA53-891D887FE4C5}"/>
    <cellStyle name="Separador de milhares 10 2 2 3 4" xfId="14344" xr:uid="{09074A39-099E-45CE-BC86-6502A41EC1C3}"/>
    <cellStyle name="Separador de milhares 10 2 2 4" xfId="11449" xr:uid="{67A2D158-1F8F-4370-BF2D-EA1B3ACAD429}"/>
    <cellStyle name="Separador de milhares 10 2 2 4 2" xfId="13352" xr:uid="{6A37A4A2-7FA4-442F-9C64-3B474314AB2D}"/>
    <cellStyle name="Separador de milhares 10 2 2 4 2 2" xfId="16204" xr:uid="{138C6315-B7A9-40E4-B4D0-17D5F2936A81}"/>
    <cellStyle name="Separador de milhares 10 2 2 4 3" xfId="14743" xr:uid="{0DB9D030-CD3F-4081-A8A8-237C5F592CF3}"/>
    <cellStyle name="Separador de milhares 10 2 2 5" xfId="12640" xr:uid="{6EA2315C-E933-4816-B7D0-D6DBD9147176}"/>
    <cellStyle name="Separador de milhares 10 2 2 5 2" xfId="15528" xr:uid="{ACFE4D79-DC5A-46E5-8F42-73AA1D3C905A}"/>
    <cellStyle name="Separador de milhares 10 2 2 6" xfId="14136" xr:uid="{02940F21-8716-4EBE-833A-B58424D76AC7}"/>
    <cellStyle name="Separador de milhares 10 2 3" xfId="9821" xr:uid="{094D998D-AA87-469D-824D-F6F4CCE498C6}"/>
    <cellStyle name="Separador de milhares 10 2 3 2" xfId="9822" xr:uid="{CB7A3C8A-80D6-4F5C-A509-E38E2CAD2A1A}"/>
    <cellStyle name="Separador de milhares 10 2 3 2 2" xfId="10901" xr:uid="{DA20755A-49C1-43C8-8F9A-30CCDF61E62F}"/>
    <cellStyle name="Separador de milhares 10 2 3 2 2 2" xfId="11853" xr:uid="{58D4B88E-1213-41C3-BB8C-041612CC7F53}"/>
    <cellStyle name="Separador de milhares 10 2 3 2 2 2 2" xfId="13754" xr:uid="{9194450B-0341-497A-BA5C-CBC65A8DD545}"/>
    <cellStyle name="Separador de milhares 10 2 3 2 2 2 2 2" xfId="16606" xr:uid="{D5459971-86D7-412A-B632-886524C242F5}"/>
    <cellStyle name="Separador de milhares 10 2 3 2 2 2 3" xfId="15145" xr:uid="{A24C78E2-5A91-41E5-A480-30F9CDDA9700}"/>
    <cellStyle name="Separador de milhares 10 2 3 2 2 3" xfId="12954" xr:uid="{F13D9BFA-3F88-489D-AC0C-E092B002D32F}"/>
    <cellStyle name="Separador de milhares 10 2 3 2 2 3 2" xfId="15808" xr:uid="{15A7697A-D4E3-4839-8AC6-3FBC6F082FE2}"/>
    <cellStyle name="Separador de milhares 10 2 3 2 2 4" xfId="14347" xr:uid="{791F1688-AAC0-4779-A7F3-2EB45CB4F6EA}"/>
    <cellStyle name="Separador de milhares 10 2 3 2 3" xfId="11452" xr:uid="{C93A3156-5CCD-4E8F-A167-50ABACB74B4D}"/>
    <cellStyle name="Separador de milhares 10 2 3 2 3 2" xfId="13355" xr:uid="{8972796B-4C5F-4D21-B786-8127718548AE}"/>
    <cellStyle name="Separador de milhares 10 2 3 2 3 2 2" xfId="16207" xr:uid="{FF410917-11EB-4546-AF92-DFAB65DAF7D3}"/>
    <cellStyle name="Separador de milhares 10 2 3 2 3 3" xfId="14746" xr:uid="{D0C8345B-1B8F-408C-887D-2A826FE9AF6B}"/>
    <cellStyle name="Separador de milhares 10 2 3 2 4" xfId="12643" xr:uid="{8EB77181-D6B3-4BAB-A534-5DC26C5EB043}"/>
    <cellStyle name="Separador de milhares 10 2 3 2 4 2" xfId="15531" xr:uid="{22BB6204-620C-4CF6-924D-C7BA9DE7F823}"/>
    <cellStyle name="Separador de milhares 10 2 3 2 5" xfId="14139" xr:uid="{1C8073A5-BF1B-4607-8306-D5CA093DCD12}"/>
    <cellStyle name="Separador de milhares 10 2 3 3" xfId="10900" xr:uid="{7C1BC8DF-7467-4D98-8794-6028494F7BBA}"/>
    <cellStyle name="Separador de milhares 10 2 3 3 2" xfId="11852" xr:uid="{BC27198A-916E-4E56-BB84-CFBD1DA253F7}"/>
    <cellStyle name="Separador de milhares 10 2 3 3 2 2" xfId="13753" xr:uid="{FD8A7A75-8CF4-4386-94D0-ECB5BDD9E119}"/>
    <cellStyle name="Separador de milhares 10 2 3 3 2 2 2" xfId="16605" xr:uid="{608879EA-D60D-42CE-8BA2-88F99A77271D}"/>
    <cellStyle name="Separador de milhares 10 2 3 3 2 3" xfId="15144" xr:uid="{ADF7E853-363D-4482-A840-7988D8A03BA9}"/>
    <cellStyle name="Separador de milhares 10 2 3 3 3" xfId="12953" xr:uid="{21066575-3C16-4F14-9B0A-2C30CD29B25A}"/>
    <cellStyle name="Separador de milhares 10 2 3 3 3 2" xfId="15807" xr:uid="{636BAE44-E822-4DAF-99F5-A4A4C00B3F39}"/>
    <cellStyle name="Separador de milhares 10 2 3 3 4" xfId="14346" xr:uid="{634CE04E-8039-43EB-B88D-36E881EFFEA3}"/>
    <cellStyle name="Separador de milhares 10 2 3 4" xfId="11451" xr:uid="{535B9970-67CE-40FF-A5B0-AE30A34B55FD}"/>
    <cellStyle name="Separador de milhares 10 2 3 4 2" xfId="13354" xr:uid="{2CADF609-212A-4F52-8721-67444175FC65}"/>
    <cellStyle name="Separador de milhares 10 2 3 4 2 2" xfId="16206" xr:uid="{10140738-EA48-4972-857A-28FE11FC60DB}"/>
    <cellStyle name="Separador de milhares 10 2 3 4 3" xfId="14745" xr:uid="{ED0B2227-5CE9-41F5-A340-EB133FAC20F9}"/>
    <cellStyle name="Separador de milhares 10 2 3 5" xfId="12642" xr:uid="{2D1B4111-14EE-4715-B2A8-587A6727EEB5}"/>
    <cellStyle name="Separador de milhares 10 2 3 5 2" xfId="15530" xr:uid="{833DB2F4-C5F6-4FFA-93D9-EC4559374D23}"/>
    <cellStyle name="Separador de milhares 10 2 3 6" xfId="14138" xr:uid="{2C799C28-769F-446C-89D1-D3E773D29484}"/>
    <cellStyle name="Separador de milhares 10 2 4" xfId="9823" xr:uid="{A73DA658-732E-4841-91F6-17AB5E3601DC}"/>
    <cellStyle name="Separador de milhares 10 2 4 2" xfId="10902" xr:uid="{1634FB92-7436-47BF-9550-43D018C4D9B8}"/>
    <cellStyle name="Separador de milhares 10 2 4 2 2" xfId="11854" xr:uid="{9AD8C0CD-713E-4272-B97D-D626F2E375D2}"/>
    <cellStyle name="Separador de milhares 10 2 4 2 2 2" xfId="13755" xr:uid="{8F4DC4F3-E02C-4396-B116-89F91C6F1D61}"/>
    <cellStyle name="Separador de milhares 10 2 4 2 2 2 2" xfId="16607" xr:uid="{1413C2A8-5259-4A8C-80F3-B0CCE83925B0}"/>
    <cellStyle name="Separador de milhares 10 2 4 2 2 3" xfId="15146" xr:uid="{C1397E15-E3A1-4F98-8E07-D21AFBEBC72E}"/>
    <cellStyle name="Separador de milhares 10 2 4 2 3" xfId="12955" xr:uid="{4E17A9C9-9870-4400-879D-96ADE7A7CFA7}"/>
    <cellStyle name="Separador de milhares 10 2 4 2 3 2" xfId="15809" xr:uid="{66AE4593-FE9B-4F07-A3D5-8712FC736885}"/>
    <cellStyle name="Separador de milhares 10 2 4 2 4" xfId="14348" xr:uid="{1881F824-4345-48BF-82F6-8372CD871641}"/>
    <cellStyle name="Separador de milhares 10 2 4 3" xfId="11453" xr:uid="{EAD162EF-EC9C-42F3-9D98-A03B232E5C0D}"/>
    <cellStyle name="Separador de milhares 10 2 4 3 2" xfId="13356" xr:uid="{FAB017AC-381C-4513-9C1F-63B6EF9ACC19}"/>
    <cellStyle name="Separador de milhares 10 2 4 3 2 2" xfId="16208" xr:uid="{905C3F05-7FD8-4886-AEB1-6FF4D5F2A60F}"/>
    <cellStyle name="Separador de milhares 10 2 4 3 3" xfId="14747" xr:uid="{25E99EB6-9457-4FB9-B99A-E8A195B3EA3B}"/>
    <cellStyle name="Separador de milhares 10 2 4 4" xfId="12644" xr:uid="{6EBF240B-02D8-477C-B068-5CDF8F129A37}"/>
    <cellStyle name="Separador de milhares 10 2 4 4 2" xfId="15532" xr:uid="{E7CC2E7C-B1EA-4398-9A90-FCC696521714}"/>
    <cellStyle name="Separador de milhares 10 2 4 5" xfId="14140" xr:uid="{D7A07631-75C5-45B3-BC40-8B16E6712881}"/>
    <cellStyle name="Separador de milhares 10 2 5" xfId="10897" xr:uid="{B8E16D6F-467D-4325-B699-571C2279340B}"/>
    <cellStyle name="Separador de milhares 10 2 5 2" xfId="11849" xr:uid="{F0560B26-2BB2-485B-8083-B280F0FED2E7}"/>
    <cellStyle name="Separador de milhares 10 2 5 2 2" xfId="13750" xr:uid="{4AC01C59-AABF-49F2-BD45-B089A9030976}"/>
    <cellStyle name="Separador de milhares 10 2 5 2 2 2" xfId="16602" xr:uid="{C81E27B9-BC2C-4FE5-AC40-D1D372FF2D95}"/>
    <cellStyle name="Separador de milhares 10 2 5 2 3" xfId="15141" xr:uid="{0339C740-033D-4D76-844A-365749D37B6D}"/>
    <cellStyle name="Separador de milhares 10 2 5 3" xfId="12950" xr:uid="{544C4E1B-3CA7-4313-8813-CE3CC7D884A8}"/>
    <cellStyle name="Separador de milhares 10 2 5 3 2" xfId="15804" xr:uid="{4D652CB5-5FDB-47FC-BD5E-44A81309F45A}"/>
    <cellStyle name="Separador de milhares 10 2 5 4" xfId="14343" xr:uid="{D2CEBBA2-658C-4B2C-8D5F-8B0688F4012C}"/>
    <cellStyle name="Separador de milhares 10 2 6" xfId="11448" xr:uid="{F1B23DF9-6583-459C-B5CC-8279FC248F02}"/>
    <cellStyle name="Separador de milhares 10 2 6 2" xfId="13351" xr:uid="{6C87A217-CA4C-461B-9267-EBFCB290CD97}"/>
    <cellStyle name="Separador de milhares 10 2 6 2 2" xfId="16203" xr:uid="{6B53FDE2-FCC5-4DA6-B336-406BE1F02790}"/>
    <cellStyle name="Separador de milhares 10 2 6 3" xfId="14742" xr:uid="{4C11C649-D48A-4CC3-BFCA-129983039029}"/>
    <cellStyle name="Separador de milhares 10 2 7" xfId="12639" xr:uid="{FE5F8A91-259B-4C41-A180-0E2B53704F7E}"/>
    <cellStyle name="Separador de milhares 10 2 7 2" xfId="15527" xr:uid="{9D659C92-3E2B-4457-9FA6-C8ABB25A65F1}"/>
    <cellStyle name="Separador de milhares 10 2 8" xfId="14135" xr:uid="{6B46A4A1-0FA9-4EEE-BD83-EFBB5E6CC2C4}"/>
    <cellStyle name="Separador de milhares 10 3" xfId="9824" xr:uid="{69EBAC11-2EE0-4B62-A076-9653BBB0DD5E}"/>
    <cellStyle name="Separador de milhares 10 3 2" xfId="9825" xr:uid="{6038A124-07AC-427B-8A3A-173E04184152}"/>
    <cellStyle name="Separador de milhares 10 3 2 2" xfId="9826" xr:uid="{AF510E13-028B-4A6A-92E3-AAA04CE34683}"/>
    <cellStyle name="Separador de milhares 10 3 2 2 2" xfId="10905" xr:uid="{C5DC7DBF-5A4C-4644-93A0-AB0775C70013}"/>
    <cellStyle name="Separador de milhares 10 3 2 2 2 2" xfId="11857" xr:uid="{13FDCB1B-FB96-43F0-B55C-A925222B91D2}"/>
    <cellStyle name="Separador de milhares 10 3 2 2 2 2 2" xfId="13758" xr:uid="{2439FC93-178F-4C44-A9A5-CA1CE86D3DE9}"/>
    <cellStyle name="Separador de milhares 10 3 2 2 2 2 2 2" xfId="16610" xr:uid="{94103FB1-64BD-4B8A-945D-05B767CB1FDD}"/>
    <cellStyle name="Separador de milhares 10 3 2 2 2 2 3" xfId="15149" xr:uid="{35374977-6F21-4A4E-AD8E-E17AA96B95C5}"/>
    <cellStyle name="Separador de milhares 10 3 2 2 2 3" xfId="12958" xr:uid="{57C0E823-491E-422D-8E83-C2D1CCC4440C}"/>
    <cellStyle name="Separador de milhares 10 3 2 2 2 3 2" xfId="15812" xr:uid="{29D2CF2B-20A7-482A-90D9-0B9B3CDF8C73}"/>
    <cellStyle name="Separador de milhares 10 3 2 2 2 4" xfId="14351" xr:uid="{DCB9DCEB-A5C4-4CE1-B1E0-8034AD1A590E}"/>
    <cellStyle name="Separador de milhares 10 3 2 2 3" xfId="11456" xr:uid="{E18BE595-9B5B-4A4A-B80A-2CE9BFFB0542}"/>
    <cellStyle name="Separador de milhares 10 3 2 2 3 2" xfId="13359" xr:uid="{4647E77C-AFFB-4ACA-9758-04B2DF7628C3}"/>
    <cellStyle name="Separador de milhares 10 3 2 2 3 2 2" xfId="16211" xr:uid="{10527B1B-F052-43D3-8134-957C9CCA92D8}"/>
    <cellStyle name="Separador de milhares 10 3 2 2 3 3" xfId="14750" xr:uid="{2A935AC7-FE7A-43CB-8C53-FBAFF9A04477}"/>
    <cellStyle name="Separador de milhares 10 3 2 2 4" xfId="12647" xr:uid="{8AE7F53B-1B71-4A7B-97D1-5430F31B47D8}"/>
    <cellStyle name="Separador de milhares 10 3 2 2 4 2" xfId="15535" xr:uid="{FDD52CA6-E0E6-4F18-9BA0-F524A797B87E}"/>
    <cellStyle name="Separador de milhares 10 3 2 2 5" xfId="14143" xr:uid="{6FC789A3-7E36-4BA6-A481-45A68BBC7EDF}"/>
    <cellStyle name="Separador de milhares 10 3 2 3" xfId="10904" xr:uid="{7B6DF668-3923-4D44-859E-3CAB9818AF20}"/>
    <cellStyle name="Separador de milhares 10 3 2 3 2" xfId="11856" xr:uid="{A189B776-11EF-486C-AE6A-5F8A5B679DC6}"/>
    <cellStyle name="Separador de milhares 10 3 2 3 2 2" xfId="13757" xr:uid="{2B7A0079-9D3D-4E47-B0C4-C82A7A4A5989}"/>
    <cellStyle name="Separador de milhares 10 3 2 3 2 2 2" xfId="16609" xr:uid="{6C25C120-1504-4412-AA80-C10AB228D354}"/>
    <cellStyle name="Separador de milhares 10 3 2 3 2 3" xfId="15148" xr:uid="{DE5A7C6C-AF01-493A-8E91-F9B57BBC4F9F}"/>
    <cellStyle name="Separador de milhares 10 3 2 3 3" xfId="12957" xr:uid="{C8364760-2CEA-4CB4-ABC4-8C4367DA918A}"/>
    <cellStyle name="Separador de milhares 10 3 2 3 3 2" xfId="15811" xr:uid="{66290DB9-4440-4219-BE91-D7612E39B354}"/>
    <cellStyle name="Separador de milhares 10 3 2 3 4" xfId="14350" xr:uid="{CAD3D076-57C4-4E34-B182-47B67A69266A}"/>
    <cellStyle name="Separador de milhares 10 3 2 4" xfId="11455" xr:uid="{BB405C46-0A50-449A-821B-687F26F38BE4}"/>
    <cellStyle name="Separador de milhares 10 3 2 4 2" xfId="13358" xr:uid="{EDD5AEF1-20D8-4C99-B38A-2921F55D5A1E}"/>
    <cellStyle name="Separador de milhares 10 3 2 4 2 2" xfId="16210" xr:uid="{04507371-48EB-4790-93D1-1EBB6FA54E74}"/>
    <cellStyle name="Separador de milhares 10 3 2 4 3" xfId="14749" xr:uid="{0D8F855B-6B1B-47EE-8DD4-6C5CE2827527}"/>
    <cellStyle name="Separador de milhares 10 3 2 5" xfId="12646" xr:uid="{5CF8115B-C720-4BE3-BABF-9030970AB5E4}"/>
    <cellStyle name="Separador de milhares 10 3 2 5 2" xfId="15534" xr:uid="{A053C281-FC8A-4BC2-88B5-A566B5C8B3E5}"/>
    <cellStyle name="Separador de milhares 10 3 2 6" xfId="14142" xr:uid="{10C4BB1A-5D53-46A7-8806-9FD909661649}"/>
    <cellStyle name="Separador de milhares 10 3 3" xfId="9827" xr:uid="{9426640F-2AD0-4CCB-873A-077C03ACE2E2}"/>
    <cellStyle name="Separador de milhares 10 3 3 2" xfId="9828" xr:uid="{0902600C-CA7C-476F-AF48-87F18A067B47}"/>
    <cellStyle name="Separador de milhares 10 3 3 2 2" xfId="10907" xr:uid="{19C648B1-EC2D-4DA0-98E6-4B6D5B8EC80B}"/>
    <cellStyle name="Separador de milhares 10 3 3 2 2 2" xfId="11859" xr:uid="{FE7AC783-8007-4532-90D5-D034E46FEA46}"/>
    <cellStyle name="Separador de milhares 10 3 3 2 2 2 2" xfId="13760" xr:uid="{97D6E4CE-B1E7-4624-82D0-FA2D205968DD}"/>
    <cellStyle name="Separador de milhares 10 3 3 2 2 2 2 2" xfId="16612" xr:uid="{A2E7F2B1-438E-48F7-BBD6-B055D2733F08}"/>
    <cellStyle name="Separador de milhares 10 3 3 2 2 2 3" xfId="15151" xr:uid="{85003085-4B7D-4A3C-B010-0C2C6C045333}"/>
    <cellStyle name="Separador de milhares 10 3 3 2 2 3" xfId="12960" xr:uid="{9D7AC238-4B9C-45E9-96BE-DA76E75DD289}"/>
    <cellStyle name="Separador de milhares 10 3 3 2 2 3 2" xfId="15814" xr:uid="{621EEAA3-FA67-4E66-B5E5-268F62ED5D85}"/>
    <cellStyle name="Separador de milhares 10 3 3 2 2 4" xfId="14353" xr:uid="{818F56D1-AA1D-4A7C-822F-2C52FFB45F5C}"/>
    <cellStyle name="Separador de milhares 10 3 3 2 3" xfId="11458" xr:uid="{DB5FC37A-755F-4524-8ADE-6702CB304FE1}"/>
    <cellStyle name="Separador de milhares 10 3 3 2 3 2" xfId="13361" xr:uid="{2C19D36C-AA37-4563-B7B9-89D211991D9C}"/>
    <cellStyle name="Separador de milhares 10 3 3 2 3 2 2" xfId="16213" xr:uid="{6FD75054-58AB-4321-BEFB-3B38C838F9F5}"/>
    <cellStyle name="Separador de milhares 10 3 3 2 3 3" xfId="14752" xr:uid="{ACAE73A9-8A1F-4979-9B44-8347B7EFE7D3}"/>
    <cellStyle name="Separador de milhares 10 3 3 2 4" xfId="12649" xr:uid="{DD7C21C4-5392-433F-AB3C-4613E766E8FB}"/>
    <cellStyle name="Separador de milhares 10 3 3 2 4 2" xfId="15537" xr:uid="{754A8A97-E1E1-439D-8713-D67FB35E856E}"/>
    <cellStyle name="Separador de milhares 10 3 3 2 5" xfId="14145" xr:uid="{B0909EB3-751D-4C44-9F41-FDABF0B33505}"/>
    <cellStyle name="Separador de milhares 10 3 3 3" xfId="10906" xr:uid="{E044AFE9-F462-40DC-A767-7CA01A91B28F}"/>
    <cellStyle name="Separador de milhares 10 3 3 3 2" xfId="11858" xr:uid="{59B7F3E0-D098-4FA5-8EDF-FF96EAE52D81}"/>
    <cellStyle name="Separador de milhares 10 3 3 3 2 2" xfId="13759" xr:uid="{213DFB98-9946-45E1-B34F-86335E738184}"/>
    <cellStyle name="Separador de milhares 10 3 3 3 2 2 2" xfId="16611" xr:uid="{19DB4C3D-CEC1-41F4-8282-72A4429E5B8E}"/>
    <cellStyle name="Separador de milhares 10 3 3 3 2 3" xfId="15150" xr:uid="{B43FB79B-9C19-441A-B101-C62231EE270D}"/>
    <cellStyle name="Separador de milhares 10 3 3 3 3" xfId="12959" xr:uid="{B600EB6E-2257-4BF2-B680-DB033307A4F2}"/>
    <cellStyle name="Separador de milhares 10 3 3 3 3 2" xfId="15813" xr:uid="{0224B20B-AFC0-4958-A4AD-4B07BA9259DA}"/>
    <cellStyle name="Separador de milhares 10 3 3 3 4" xfId="14352" xr:uid="{B82EE7F5-F0AE-4DE5-B278-5EF9325DF651}"/>
    <cellStyle name="Separador de milhares 10 3 3 4" xfId="11457" xr:uid="{C20C1AC0-6101-4150-B0F0-67B427D300E6}"/>
    <cellStyle name="Separador de milhares 10 3 3 4 2" xfId="13360" xr:uid="{32459D11-4819-4C19-BDC1-D5AFFA85586F}"/>
    <cellStyle name="Separador de milhares 10 3 3 4 2 2" xfId="16212" xr:uid="{B8E52002-419B-43CC-A5CC-15D92F3C8D21}"/>
    <cellStyle name="Separador de milhares 10 3 3 4 3" xfId="14751" xr:uid="{9AA9D02C-F78A-478E-B1E7-E94AF103F3F1}"/>
    <cellStyle name="Separador de milhares 10 3 3 5" xfId="12648" xr:uid="{3FB348A5-ADF6-4045-8581-1B01DC15BC87}"/>
    <cellStyle name="Separador de milhares 10 3 3 5 2" xfId="15536" xr:uid="{6FC6F5D0-2092-4D40-A714-5AA37255BFA9}"/>
    <cellStyle name="Separador de milhares 10 3 3 6" xfId="14144" xr:uid="{3F1C9BE5-07A2-4E8E-BBEF-2EA43E484E31}"/>
    <cellStyle name="Separador de milhares 10 3 4" xfId="9829" xr:uid="{5EFAF805-BD27-4B01-AE7F-B571987E23FE}"/>
    <cellStyle name="Separador de milhares 10 3 4 2" xfId="10908" xr:uid="{95D3E927-1AD4-4146-AB8B-9B8EF00E52F4}"/>
    <cellStyle name="Separador de milhares 10 3 4 2 2" xfId="11860" xr:uid="{F3B90569-3530-4214-9521-D0A0455D81C3}"/>
    <cellStyle name="Separador de milhares 10 3 4 2 2 2" xfId="13761" xr:uid="{07C9B399-7A55-4A33-9ED2-4975345CBEF3}"/>
    <cellStyle name="Separador de milhares 10 3 4 2 2 2 2" xfId="16613" xr:uid="{6DE86718-7C50-4350-8459-FB94C3BE1EFA}"/>
    <cellStyle name="Separador de milhares 10 3 4 2 2 3" xfId="15152" xr:uid="{83E0E86C-DF77-450D-B363-3B52A2187060}"/>
    <cellStyle name="Separador de milhares 10 3 4 2 3" xfId="12961" xr:uid="{93B58896-6615-4572-A66E-07666C089A27}"/>
    <cellStyle name="Separador de milhares 10 3 4 2 3 2" xfId="15815" xr:uid="{BEB730D2-642C-4B45-9527-CC531E4D218F}"/>
    <cellStyle name="Separador de milhares 10 3 4 2 4" xfId="14354" xr:uid="{49C2BA12-AE64-4A70-B186-72739948F37A}"/>
    <cellStyle name="Separador de milhares 10 3 4 3" xfId="11459" xr:uid="{DACE0FF7-B6F5-4F08-8530-C145F20CF9D2}"/>
    <cellStyle name="Separador de milhares 10 3 4 3 2" xfId="13362" xr:uid="{6F16AD5D-85D3-42D8-B7AA-A531650F29BA}"/>
    <cellStyle name="Separador de milhares 10 3 4 3 2 2" xfId="16214" xr:uid="{24F1404A-3312-4472-A87B-2A39C109BF71}"/>
    <cellStyle name="Separador de milhares 10 3 4 3 3" xfId="14753" xr:uid="{23579DBC-71ED-4E77-9554-3484A79C9BAB}"/>
    <cellStyle name="Separador de milhares 10 3 4 4" xfId="12650" xr:uid="{13286F1E-DF35-48B8-9184-8EEB84B9E6B2}"/>
    <cellStyle name="Separador de milhares 10 3 4 4 2" xfId="15538" xr:uid="{C849D945-F53E-4171-BB81-3BF0D26E82A4}"/>
    <cellStyle name="Separador de milhares 10 3 4 5" xfId="14146" xr:uid="{93D91EAC-CA31-4A3F-A58A-5F91155EE022}"/>
    <cellStyle name="Separador de milhares 10 3 5" xfId="10903" xr:uid="{14B8F022-6128-4E85-B7A5-35D4F27F2123}"/>
    <cellStyle name="Separador de milhares 10 3 5 2" xfId="11855" xr:uid="{56195B41-F57D-497B-B24F-CA6461D1C088}"/>
    <cellStyle name="Separador de milhares 10 3 5 2 2" xfId="13756" xr:uid="{BA8D5912-5928-469D-A007-803DE27AE9CB}"/>
    <cellStyle name="Separador de milhares 10 3 5 2 2 2" xfId="16608" xr:uid="{85777FB0-BDCD-4A26-B8F2-2319440A4043}"/>
    <cellStyle name="Separador de milhares 10 3 5 2 3" xfId="15147" xr:uid="{6AEB781A-AB32-43A6-B681-5AE3331135EC}"/>
    <cellStyle name="Separador de milhares 10 3 5 3" xfId="12956" xr:uid="{08D50BE7-25C2-44C1-B7C4-9C55BD815EC4}"/>
    <cellStyle name="Separador de milhares 10 3 5 3 2" xfId="15810" xr:uid="{8D4DFB23-5BDF-463A-A083-AADCFE7E487D}"/>
    <cellStyle name="Separador de milhares 10 3 5 4" xfId="14349" xr:uid="{DD9FD019-DD6D-4813-9A7B-D9495693AFDB}"/>
    <cellStyle name="Separador de milhares 10 3 6" xfId="11454" xr:uid="{BB80C313-7BDB-4F1D-A39D-D905DA652B7F}"/>
    <cellStyle name="Separador de milhares 10 3 6 2" xfId="13357" xr:uid="{7FCDEBCB-018F-49F0-B887-838A89382113}"/>
    <cellStyle name="Separador de milhares 10 3 6 2 2" xfId="16209" xr:uid="{013CAEBA-8A33-40CF-9A3A-1B99705F4DB4}"/>
    <cellStyle name="Separador de milhares 10 3 6 3" xfId="14748" xr:uid="{A880EB2E-2F7E-4CA7-98BD-0A3092C78D18}"/>
    <cellStyle name="Separador de milhares 10 3 7" xfId="12645" xr:uid="{6BEA460A-27D7-47AF-BFC6-DD95DAA8F74B}"/>
    <cellStyle name="Separador de milhares 10 3 7 2" xfId="15533" xr:uid="{7F286431-21AD-44B4-812F-B683C4732E8A}"/>
    <cellStyle name="Separador de milhares 10 3 8" xfId="14141" xr:uid="{D45B393B-7150-46AF-8013-9EEAD245A667}"/>
    <cellStyle name="Separador de milhares 10 4" xfId="9830" xr:uid="{4C63D238-B1D7-45CC-B2AF-5FFEB005C15F}"/>
    <cellStyle name="Separador de milhares 10 4 2" xfId="9831" xr:uid="{4ED139E3-2051-45DF-894A-BC9295CED7B8}"/>
    <cellStyle name="Separador de milhares 10 4 2 2" xfId="9832" xr:uid="{58CC5B99-81FB-4DF2-B167-94CAA2D5FB4F}"/>
    <cellStyle name="Separador de milhares 10 4 2 2 2" xfId="10911" xr:uid="{1ED18C94-37CD-4F31-ACEB-DF31D2986420}"/>
    <cellStyle name="Separador de milhares 10 4 2 2 2 2" xfId="11863" xr:uid="{F2065EC8-34AF-473B-99B4-F3F7CBDCEC8E}"/>
    <cellStyle name="Separador de milhares 10 4 2 2 2 2 2" xfId="13764" xr:uid="{D2D7A59A-91A4-407A-8984-A12CC82C8D4A}"/>
    <cellStyle name="Separador de milhares 10 4 2 2 2 2 2 2" xfId="16616" xr:uid="{54A928F2-C5ED-47D9-B040-EDA237F32575}"/>
    <cellStyle name="Separador de milhares 10 4 2 2 2 2 3" xfId="15155" xr:uid="{81DB5BEF-603B-4B46-BFCA-A4B9D24A6437}"/>
    <cellStyle name="Separador de milhares 10 4 2 2 2 3" xfId="12964" xr:uid="{9109F6BB-1B33-4749-B643-F8E1498EB1F5}"/>
    <cellStyle name="Separador de milhares 10 4 2 2 2 3 2" xfId="15818" xr:uid="{72AE9AFA-2915-4DC2-B73D-B987B641816F}"/>
    <cellStyle name="Separador de milhares 10 4 2 2 2 4" xfId="14357" xr:uid="{D4CD99F4-1D67-44ED-B45C-9C2D1C0EA317}"/>
    <cellStyle name="Separador de milhares 10 4 2 2 3" xfId="11462" xr:uid="{5C0B8C98-2B48-4234-84B8-C14E02BC05C9}"/>
    <cellStyle name="Separador de milhares 10 4 2 2 3 2" xfId="13365" xr:uid="{750B90E3-994E-4F29-9233-1CA049D1C21D}"/>
    <cellStyle name="Separador de milhares 10 4 2 2 3 2 2" xfId="16217" xr:uid="{8CCD077F-FB5B-40C6-8C19-2423B59FADBA}"/>
    <cellStyle name="Separador de milhares 10 4 2 2 3 3" xfId="14756" xr:uid="{8F3B3A35-B5EF-4266-97A6-8D686BC1C4AB}"/>
    <cellStyle name="Separador de milhares 10 4 2 2 4" xfId="12653" xr:uid="{5E28A25B-98CB-4598-AF3C-CA11C57C1914}"/>
    <cellStyle name="Separador de milhares 10 4 2 2 4 2" xfId="15541" xr:uid="{1F165CC4-FB2C-4DF8-81E7-E950DA619CE4}"/>
    <cellStyle name="Separador de milhares 10 4 2 2 5" xfId="14149" xr:uid="{23AFCBC7-9C6C-4627-8584-81A8460B93EF}"/>
    <cellStyle name="Separador de milhares 10 4 2 3" xfId="10910" xr:uid="{FFF967C4-9819-43BF-BD4A-D9389B9FFB6F}"/>
    <cellStyle name="Separador de milhares 10 4 2 3 2" xfId="11862" xr:uid="{C117FA6D-95EB-4866-8113-582A5A2747FF}"/>
    <cellStyle name="Separador de milhares 10 4 2 3 2 2" xfId="13763" xr:uid="{0796A660-DBE4-4FEE-804E-929BCFD8DA9B}"/>
    <cellStyle name="Separador de milhares 10 4 2 3 2 2 2" xfId="16615" xr:uid="{C7824908-26C9-43AE-97B2-CEEF9935A12A}"/>
    <cellStyle name="Separador de milhares 10 4 2 3 2 3" xfId="15154" xr:uid="{48826CAB-1B1C-4848-8974-22D41121D827}"/>
    <cellStyle name="Separador de milhares 10 4 2 3 3" xfId="12963" xr:uid="{08071AA5-81A5-4BA0-A214-0A1CC1CF4F9A}"/>
    <cellStyle name="Separador de milhares 10 4 2 3 3 2" xfId="15817" xr:uid="{8BA35099-67D3-46CB-A0D3-491ED51A83A1}"/>
    <cellStyle name="Separador de milhares 10 4 2 3 4" xfId="14356" xr:uid="{80B78D20-1F40-440B-B95F-F4F273EFC4C8}"/>
    <cellStyle name="Separador de milhares 10 4 2 4" xfId="11461" xr:uid="{06D0D12D-9A4B-4C5C-B1E2-B4660118F6BD}"/>
    <cellStyle name="Separador de milhares 10 4 2 4 2" xfId="13364" xr:uid="{85EFAD2F-4C72-4A53-A3F9-823FC4375FC6}"/>
    <cellStyle name="Separador de milhares 10 4 2 4 2 2" xfId="16216" xr:uid="{A8B89734-2D01-4C4B-9D38-9F9DBFC5CBE2}"/>
    <cellStyle name="Separador de milhares 10 4 2 4 3" xfId="14755" xr:uid="{E845D42E-095E-45D6-B268-CB9C474FC6BE}"/>
    <cellStyle name="Separador de milhares 10 4 2 5" xfId="12652" xr:uid="{15A6F4DF-6FDD-46DC-8CA5-515C0B3CB465}"/>
    <cellStyle name="Separador de milhares 10 4 2 5 2" xfId="15540" xr:uid="{FD87D844-9844-478A-BD9C-7FF1D79CD51A}"/>
    <cellStyle name="Separador de milhares 10 4 2 6" xfId="14148" xr:uid="{103B4A96-C090-4A79-8F30-040416B6368E}"/>
    <cellStyle name="Separador de milhares 10 4 3" xfId="9833" xr:uid="{5EF2EB8B-E919-428E-AE32-71D98FC959DA}"/>
    <cellStyle name="Separador de milhares 10 4 3 2" xfId="9834" xr:uid="{27A1813D-6C08-4063-8928-1A18B1F95649}"/>
    <cellStyle name="Separador de milhares 10 4 3 2 2" xfId="10913" xr:uid="{615A8DDE-22B9-47F3-BEFD-059E14C1841D}"/>
    <cellStyle name="Separador de milhares 10 4 3 2 2 2" xfId="11865" xr:uid="{FE5BF212-3CD3-4106-A195-3009E07FB5C9}"/>
    <cellStyle name="Separador de milhares 10 4 3 2 2 2 2" xfId="13766" xr:uid="{31493A8C-204D-492D-A2EF-9CDFA2D44017}"/>
    <cellStyle name="Separador de milhares 10 4 3 2 2 2 2 2" xfId="16618" xr:uid="{8A499634-4FF0-4509-9947-699F21125EE6}"/>
    <cellStyle name="Separador de milhares 10 4 3 2 2 2 3" xfId="15157" xr:uid="{A62E2520-EDFD-4FA7-9228-DEE6A19A0025}"/>
    <cellStyle name="Separador de milhares 10 4 3 2 2 3" xfId="12966" xr:uid="{2C57F4D1-1872-433A-AEE9-F84AC1B30845}"/>
    <cellStyle name="Separador de milhares 10 4 3 2 2 3 2" xfId="15820" xr:uid="{ACE9F6ED-992F-4582-9DA8-1D5ABC719B6E}"/>
    <cellStyle name="Separador de milhares 10 4 3 2 2 4" xfId="14359" xr:uid="{F36CBCEA-C8E0-4C44-A54C-0E45A7D6F40C}"/>
    <cellStyle name="Separador de milhares 10 4 3 2 3" xfId="11464" xr:uid="{28773E81-43D2-45AD-AA51-B57D8F630025}"/>
    <cellStyle name="Separador de milhares 10 4 3 2 3 2" xfId="13367" xr:uid="{15E161B5-6FC3-4CCD-942F-DEF09E37E76A}"/>
    <cellStyle name="Separador de milhares 10 4 3 2 3 2 2" xfId="16219" xr:uid="{99C14FC5-8377-4E9C-B479-A5ADA77015B7}"/>
    <cellStyle name="Separador de milhares 10 4 3 2 3 3" xfId="14758" xr:uid="{0745D2E7-FBB3-4329-B3FD-2DE6F4D3B6AE}"/>
    <cellStyle name="Separador de milhares 10 4 3 2 4" xfId="12655" xr:uid="{71C3B983-070E-4A51-B6CF-C61DAD50AE86}"/>
    <cellStyle name="Separador de milhares 10 4 3 2 4 2" xfId="15543" xr:uid="{AE23A6C6-A2D2-4464-86BA-3722055707A9}"/>
    <cellStyle name="Separador de milhares 10 4 3 2 5" xfId="14151" xr:uid="{F3023706-CB89-46E6-B9AA-8974F3EF153C}"/>
    <cellStyle name="Separador de milhares 10 4 3 3" xfId="10912" xr:uid="{BA7A0173-8317-43A3-8C42-449A8F2B31CF}"/>
    <cellStyle name="Separador de milhares 10 4 3 3 2" xfId="11864" xr:uid="{7FC58783-8126-4964-B169-A0F6DB1EC0F2}"/>
    <cellStyle name="Separador de milhares 10 4 3 3 2 2" xfId="13765" xr:uid="{062F531F-30CC-446C-8817-AB6D2C5E5397}"/>
    <cellStyle name="Separador de milhares 10 4 3 3 2 2 2" xfId="16617" xr:uid="{65060810-B25A-4893-A49C-957F9F7E483E}"/>
    <cellStyle name="Separador de milhares 10 4 3 3 2 3" xfId="15156" xr:uid="{FEFBD305-E8B4-4392-8188-B1A435066D8D}"/>
    <cellStyle name="Separador de milhares 10 4 3 3 3" xfId="12965" xr:uid="{5F95CDB6-C859-409C-93DF-96ED6A50218A}"/>
    <cellStyle name="Separador de milhares 10 4 3 3 3 2" xfId="15819" xr:uid="{39C61F63-7B42-4C7E-B1AF-C4BE122FAFC1}"/>
    <cellStyle name="Separador de milhares 10 4 3 3 4" xfId="14358" xr:uid="{61ADB687-6EFB-413A-B18F-DBDEC16B1325}"/>
    <cellStyle name="Separador de milhares 10 4 3 4" xfId="11463" xr:uid="{C6EDE9ED-90CA-4244-B754-FE135A4C409F}"/>
    <cellStyle name="Separador de milhares 10 4 3 4 2" xfId="13366" xr:uid="{C4377009-FAB5-4DAE-9064-782D672DA90D}"/>
    <cellStyle name="Separador de milhares 10 4 3 4 2 2" xfId="16218" xr:uid="{3C802E0E-815D-41AD-B2ED-95F551394560}"/>
    <cellStyle name="Separador de milhares 10 4 3 4 3" xfId="14757" xr:uid="{68340668-542A-4985-9602-DCB4A7B994B8}"/>
    <cellStyle name="Separador de milhares 10 4 3 5" xfId="12654" xr:uid="{96F61136-5C30-4998-9084-D6829A1865CA}"/>
    <cellStyle name="Separador de milhares 10 4 3 5 2" xfId="15542" xr:uid="{188D63E8-E377-4F64-9929-3E256FB3FC9C}"/>
    <cellStyle name="Separador de milhares 10 4 3 6" xfId="14150" xr:uid="{DFEFB058-ACE6-450A-BBBE-A9501C3902DC}"/>
    <cellStyle name="Separador de milhares 10 4 4" xfId="9835" xr:uid="{7844448C-AC22-4BCE-85B6-B724E23F7EC1}"/>
    <cellStyle name="Separador de milhares 10 4 4 2" xfId="10914" xr:uid="{5CAB726A-F329-4431-AF41-C45A1A636E12}"/>
    <cellStyle name="Separador de milhares 10 4 4 2 2" xfId="11866" xr:uid="{B1335AD6-4BB0-4095-8EE2-CF154F19D58A}"/>
    <cellStyle name="Separador de milhares 10 4 4 2 2 2" xfId="13767" xr:uid="{5814474F-D159-4734-9F20-180799B685A9}"/>
    <cellStyle name="Separador de milhares 10 4 4 2 2 2 2" xfId="16619" xr:uid="{25023719-92C3-4DB5-B592-733F5B8E640A}"/>
    <cellStyle name="Separador de milhares 10 4 4 2 2 3" xfId="15158" xr:uid="{B7D83238-A725-4EA3-A56E-C9C45E35E099}"/>
    <cellStyle name="Separador de milhares 10 4 4 2 3" xfId="12967" xr:uid="{71A8F9F4-1226-4186-A242-99C48D5E00A7}"/>
    <cellStyle name="Separador de milhares 10 4 4 2 3 2" xfId="15821" xr:uid="{24C2CB48-D310-441E-8CC4-AB0826D7BF5A}"/>
    <cellStyle name="Separador de milhares 10 4 4 2 4" xfId="14360" xr:uid="{8D31C27F-814D-4B82-A772-6E133E0C176D}"/>
    <cellStyle name="Separador de milhares 10 4 4 3" xfId="11465" xr:uid="{23E6819C-85F2-4103-83A6-D1E5CCDE2665}"/>
    <cellStyle name="Separador de milhares 10 4 4 3 2" xfId="13368" xr:uid="{FC03D688-978B-4186-B9A0-1C24E009D49E}"/>
    <cellStyle name="Separador de milhares 10 4 4 3 2 2" xfId="16220" xr:uid="{E3C4C43C-D306-4630-A2DD-3453D4FDE56E}"/>
    <cellStyle name="Separador de milhares 10 4 4 3 3" xfId="14759" xr:uid="{59116584-5E36-49C0-B026-73A1C83D06E4}"/>
    <cellStyle name="Separador de milhares 10 4 4 4" xfId="12656" xr:uid="{0081CD7D-AC7D-4CE8-964E-AF0039FBE869}"/>
    <cellStyle name="Separador de milhares 10 4 4 4 2" xfId="15544" xr:uid="{7FEB81AC-6207-45E9-B893-ADC6114E7FAF}"/>
    <cellStyle name="Separador de milhares 10 4 4 5" xfId="14152" xr:uid="{A678324F-8F9F-421B-BFF1-66DD9EA2377C}"/>
    <cellStyle name="Separador de milhares 10 4 5" xfId="10909" xr:uid="{59A51FC5-9AEF-457C-9594-FA4653396908}"/>
    <cellStyle name="Separador de milhares 10 4 5 2" xfId="11861" xr:uid="{496DEBB6-C54D-4AF1-ADEC-22371A28997A}"/>
    <cellStyle name="Separador de milhares 10 4 5 2 2" xfId="13762" xr:uid="{D22CD22E-85FE-4502-812B-AAEC27174C03}"/>
    <cellStyle name="Separador de milhares 10 4 5 2 2 2" xfId="16614" xr:uid="{5F1BCF10-84C3-4AC7-B413-A3C97B00BBFC}"/>
    <cellStyle name="Separador de milhares 10 4 5 2 3" xfId="15153" xr:uid="{E541198B-FD18-4811-9F56-2BDEA2B4F502}"/>
    <cellStyle name="Separador de milhares 10 4 5 3" xfId="12962" xr:uid="{8947A02A-396A-4BAA-90F6-9095DA07EC82}"/>
    <cellStyle name="Separador de milhares 10 4 5 3 2" xfId="15816" xr:uid="{A97D7AF9-A5B7-4642-99C3-48F664938E0E}"/>
    <cellStyle name="Separador de milhares 10 4 5 4" xfId="14355" xr:uid="{BBC5CDE0-97A3-4C30-AF1F-035A30D4570D}"/>
    <cellStyle name="Separador de milhares 10 4 6" xfId="11460" xr:uid="{82B20DFB-86B4-4DBE-A7A9-43A1CB44D475}"/>
    <cellStyle name="Separador de milhares 10 4 6 2" xfId="13363" xr:uid="{FD18D958-3B2B-4E6B-94D3-CE234A2821B9}"/>
    <cellStyle name="Separador de milhares 10 4 6 2 2" xfId="16215" xr:uid="{6D9BC778-0160-4EC0-8AAA-803C01657E3E}"/>
    <cellStyle name="Separador de milhares 10 4 6 3" xfId="14754" xr:uid="{EC16D9D9-6BD4-4042-8769-C5028671F4C7}"/>
    <cellStyle name="Separador de milhares 10 4 7" xfId="12651" xr:uid="{6C97CBA9-F15A-4F26-9EFC-9651C1C1015D}"/>
    <cellStyle name="Separador de milhares 10 4 7 2" xfId="15539" xr:uid="{E2A9A296-D535-4612-9ACD-F07EAA2C1417}"/>
    <cellStyle name="Separador de milhares 10 4 8" xfId="14147" xr:uid="{3594EDCF-57D5-4345-B44F-EF0778747662}"/>
    <cellStyle name="Separador de milhares 10 5" xfId="9836" xr:uid="{F6BA02B3-07E7-40F7-B820-36DA0E5F7B92}"/>
    <cellStyle name="Separador de milhares 10 6" xfId="9837" xr:uid="{E2D4DF78-C9AD-4544-A298-022CCE893DC2}"/>
    <cellStyle name="Separador de milhares 10 6 2" xfId="9838" xr:uid="{92493410-5CCF-472B-A62B-E6B768E2CA68}"/>
    <cellStyle name="Separador de milhares 10 6 2 2" xfId="10916" xr:uid="{FA9CEE9D-0445-471F-9CA2-8825B6D6BAE7}"/>
    <cellStyle name="Separador de milhares 10 6 2 2 2" xfId="11868" xr:uid="{6038C277-6E7F-49EB-9405-8846E50AC358}"/>
    <cellStyle name="Separador de milhares 10 6 2 2 2 2" xfId="13769" xr:uid="{7E077CF8-DDE3-446D-9342-314B1C177B6A}"/>
    <cellStyle name="Separador de milhares 10 6 2 2 2 2 2" xfId="16621" xr:uid="{54C5D57E-B4F1-4381-9966-35CBE863825A}"/>
    <cellStyle name="Separador de milhares 10 6 2 2 2 3" xfId="15160" xr:uid="{F3B9773A-38BE-4FAE-ACD3-E63F9E1F4C1B}"/>
    <cellStyle name="Separador de milhares 10 6 2 2 3" xfId="12969" xr:uid="{39207747-A1F8-4BEE-BD17-BA6788F9B05F}"/>
    <cellStyle name="Separador de milhares 10 6 2 2 3 2" xfId="15823" xr:uid="{87185EA9-02B7-4351-A45F-29B7645AE96A}"/>
    <cellStyle name="Separador de milhares 10 6 2 2 4" xfId="14362" xr:uid="{55E9F1A4-D1E4-4944-8688-9229D1B56927}"/>
    <cellStyle name="Separador de milhares 10 6 2 3" xfId="11467" xr:uid="{198167F8-E233-4511-8386-CAC1DA2BBF71}"/>
    <cellStyle name="Separador de milhares 10 6 2 3 2" xfId="13370" xr:uid="{2DC6E95B-1B72-4FC4-8687-CAC4A76947C6}"/>
    <cellStyle name="Separador de milhares 10 6 2 3 2 2" xfId="16222" xr:uid="{8AABCF09-7384-43AE-860A-166021C996DA}"/>
    <cellStyle name="Separador de milhares 10 6 2 3 3" xfId="14761" xr:uid="{C267C7DD-1818-41AD-8729-3B97E77B7D95}"/>
    <cellStyle name="Separador de milhares 10 6 2 4" xfId="12658" xr:uid="{848C003B-E5A3-40B6-BC60-242974165DA5}"/>
    <cellStyle name="Separador de milhares 10 6 2 4 2" xfId="15546" xr:uid="{CC6AD915-A982-4A73-9862-781E94F8F1F2}"/>
    <cellStyle name="Separador de milhares 10 6 2 5" xfId="14154" xr:uid="{9E22D52C-73D2-4AC7-B2EB-B00DA6BA8F65}"/>
    <cellStyle name="Separador de milhares 10 6 3" xfId="10915" xr:uid="{F0ACBA58-E50C-4D7D-B79F-254F7678AEEA}"/>
    <cellStyle name="Separador de milhares 10 6 3 2" xfId="11867" xr:uid="{5AC6C759-FE86-46ED-B14E-4A6EC9139276}"/>
    <cellStyle name="Separador de milhares 10 6 3 2 2" xfId="13768" xr:uid="{3006C1F6-CC4E-44F1-A878-1282C30B1EF8}"/>
    <cellStyle name="Separador de milhares 10 6 3 2 2 2" xfId="16620" xr:uid="{C217A7FF-28D4-4B6F-9D97-3A3F6A998BFB}"/>
    <cellStyle name="Separador de milhares 10 6 3 2 3" xfId="15159" xr:uid="{0E287AC3-821D-4606-9939-FCF8E59DD36D}"/>
    <cellStyle name="Separador de milhares 10 6 3 3" xfId="12968" xr:uid="{487FF8C2-BC2D-451A-9B93-4C3255B5EC43}"/>
    <cellStyle name="Separador de milhares 10 6 3 3 2" xfId="15822" xr:uid="{C02ACA6B-339F-4341-9F07-C73C4C98A824}"/>
    <cellStyle name="Separador de milhares 10 6 3 4" xfId="14361" xr:uid="{4495B998-E0EB-40F9-A7F4-4E051EB2B821}"/>
    <cellStyle name="Separador de milhares 10 6 4" xfId="11466" xr:uid="{FA0A8425-880C-4B13-80B3-6254649B2770}"/>
    <cellStyle name="Separador de milhares 10 6 4 2" xfId="13369" xr:uid="{FF13CA69-6858-4E31-B291-048C783FBC5C}"/>
    <cellStyle name="Separador de milhares 10 6 4 2 2" xfId="16221" xr:uid="{8E0D7F9F-1582-40AB-9085-690E40FEF202}"/>
    <cellStyle name="Separador de milhares 10 6 4 3" xfId="14760" xr:uid="{8844AA69-296F-4F84-8DF6-04CE4D83F5FD}"/>
    <cellStyle name="Separador de milhares 10 6 5" xfId="12657" xr:uid="{E2BAB474-FB9E-4DD9-80AA-3B613CE2FF0B}"/>
    <cellStyle name="Separador de milhares 10 6 5 2" xfId="15545" xr:uid="{16C8EEF7-F193-4DD0-AB14-D419A7F4516E}"/>
    <cellStyle name="Separador de milhares 10 6 6" xfId="14153" xr:uid="{ECD5C8BC-831E-4C4A-A366-25F5201B8C8E}"/>
    <cellStyle name="Separador de milhares 10 7" xfId="9839" xr:uid="{9D7E09F6-671D-469A-B7B5-64E62EB9E13D}"/>
    <cellStyle name="Separador de milhares 10 7 2" xfId="9840" xr:uid="{DB2AFFB0-6F01-4657-896A-DB07765A341F}"/>
    <cellStyle name="Separador de milhares 10 7 2 2" xfId="10918" xr:uid="{4A1F8987-D9A4-4007-AD58-90C4FD5F711F}"/>
    <cellStyle name="Separador de milhares 10 7 2 2 2" xfId="11870" xr:uid="{4F48BE9D-EAA4-4543-AC91-B4D55D18A9AF}"/>
    <cellStyle name="Separador de milhares 10 7 2 2 2 2" xfId="13771" xr:uid="{BDE6F71A-8D9A-42F3-8005-7318EA697565}"/>
    <cellStyle name="Separador de milhares 10 7 2 2 2 2 2" xfId="16623" xr:uid="{BC846E5A-855F-44FA-83CC-CB19B7E6C081}"/>
    <cellStyle name="Separador de milhares 10 7 2 2 2 3" xfId="15162" xr:uid="{1C914D82-CCEA-43A4-B987-C779A8638A60}"/>
    <cellStyle name="Separador de milhares 10 7 2 2 3" xfId="12971" xr:uid="{9BFBC88B-9EFD-415E-874B-204BEF6AD933}"/>
    <cellStyle name="Separador de milhares 10 7 2 2 3 2" xfId="15825" xr:uid="{C34F8E07-B278-4FDA-BE5F-959154070676}"/>
    <cellStyle name="Separador de milhares 10 7 2 2 4" xfId="14364" xr:uid="{CA88743C-20BE-4FC3-96B6-E0C421366596}"/>
    <cellStyle name="Separador de milhares 10 7 2 3" xfId="11469" xr:uid="{C1F77D23-F852-4CBD-86E4-6B03B5EE9546}"/>
    <cellStyle name="Separador de milhares 10 7 2 3 2" xfId="13372" xr:uid="{5C975FC9-E9A9-420A-9859-0199FF89A867}"/>
    <cellStyle name="Separador de milhares 10 7 2 3 2 2" xfId="16224" xr:uid="{50DFFF02-ADB1-4083-B555-EFFABC5DF09F}"/>
    <cellStyle name="Separador de milhares 10 7 2 3 3" xfId="14763" xr:uid="{C802B7C1-E7F2-472D-AC46-B96615E92916}"/>
    <cellStyle name="Separador de milhares 10 7 2 4" xfId="12660" xr:uid="{45258A0F-1AE0-4755-8742-95334FCDE981}"/>
    <cellStyle name="Separador de milhares 10 7 2 4 2" xfId="15548" xr:uid="{875945DB-26E3-43D4-9417-327121DB031D}"/>
    <cellStyle name="Separador de milhares 10 7 2 5" xfId="14156" xr:uid="{991C62DD-8DB5-4CD6-8862-7956732DA846}"/>
    <cellStyle name="Separador de milhares 10 7 3" xfId="10917" xr:uid="{04D55923-DC3B-40F7-BF6C-E5110FC92AC8}"/>
    <cellStyle name="Separador de milhares 10 7 3 2" xfId="11869" xr:uid="{B43D97FB-6E20-4CD5-82BB-9E532A1A942B}"/>
    <cellStyle name="Separador de milhares 10 7 3 2 2" xfId="13770" xr:uid="{C69F78CE-A14B-49CB-9306-AE2C7884D5B4}"/>
    <cellStyle name="Separador de milhares 10 7 3 2 2 2" xfId="16622" xr:uid="{4A434721-6EB3-4F05-B374-C856C9306F9E}"/>
    <cellStyle name="Separador de milhares 10 7 3 2 3" xfId="15161" xr:uid="{6DE0B9E3-538F-400F-8D65-73270BEABC6F}"/>
    <cellStyle name="Separador de milhares 10 7 3 3" xfId="12970" xr:uid="{D32A364B-09C9-43F2-ADB3-2DB50C76D1B2}"/>
    <cellStyle name="Separador de milhares 10 7 3 3 2" xfId="15824" xr:uid="{D77EC238-7FC6-418E-9D4E-26395C8B6FDA}"/>
    <cellStyle name="Separador de milhares 10 7 3 4" xfId="14363" xr:uid="{7B071F0D-57E3-460A-B354-7C5056CB1853}"/>
    <cellStyle name="Separador de milhares 10 7 4" xfId="11468" xr:uid="{D4AB5078-90E0-4A41-B7E3-D825A1635B6C}"/>
    <cellStyle name="Separador de milhares 10 7 4 2" xfId="13371" xr:uid="{AED504BB-DBBF-4A1F-9AC2-15FDC38F3DA3}"/>
    <cellStyle name="Separador de milhares 10 7 4 2 2" xfId="16223" xr:uid="{CAA2B53D-07E5-4A97-B8D8-FF426D49F4E4}"/>
    <cellStyle name="Separador de milhares 10 7 4 3" xfId="14762" xr:uid="{A797D918-FB1C-49F5-8FCB-B4E8D7C82C9A}"/>
    <cellStyle name="Separador de milhares 10 7 5" xfId="12659" xr:uid="{3163BBBD-6078-4343-8CD7-995BC44E5A7A}"/>
    <cellStyle name="Separador de milhares 10 7 5 2" xfId="15547" xr:uid="{3BB60593-D4B6-497A-A8E3-C3871EE1499F}"/>
    <cellStyle name="Separador de milhares 10 7 6" xfId="14155" xr:uid="{A57FB299-A4E0-431E-935E-C033A6095528}"/>
    <cellStyle name="Separador de milhares 10 8" xfId="9841" xr:uid="{7561006F-72EA-4CA9-A228-EEF556275C14}"/>
    <cellStyle name="Separador de milhares 10 8 2" xfId="10919" xr:uid="{F799210F-0918-40D8-A1E7-CC63BA892113}"/>
    <cellStyle name="Separador de milhares 10 8 2 2" xfId="11871" xr:uid="{2C7CBC60-E4F2-4E3C-877C-8F12D887BE0E}"/>
    <cellStyle name="Separador de milhares 10 8 2 2 2" xfId="13772" xr:uid="{663CEDC2-08B3-499E-920D-7455DA6E8213}"/>
    <cellStyle name="Separador de milhares 10 8 2 2 2 2" xfId="16624" xr:uid="{102C4D4C-0166-4803-BB56-FB692D5B3519}"/>
    <cellStyle name="Separador de milhares 10 8 2 2 3" xfId="15163" xr:uid="{579D0AC1-48C5-44A2-8B6E-ACD0A25D2B0A}"/>
    <cellStyle name="Separador de milhares 10 8 2 3" xfId="12972" xr:uid="{D5E6B864-4C70-4EE5-AEBF-B327CB7E2C7A}"/>
    <cellStyle name="Separador de milhares 10 8 2 3 2" xfId="15826" xr:uid="{CB362F16-354E-44BA-A572-F0B33F9CA398}"/>
    <cellStyle name="Separador de milhares 10 8 2 4" xfId="14365" xr:uid="{690C98C3-60EA-42F2-AB3E-BBA36F08DF64}"/>
    <cellStyle name="Separador de milhares 10 8 3" xfId="11470" xr:uid="{4691FD66-A559-4D4D-A5B3-F8248BEE38E7}"/>
    <cellStyle name="Separador de milhares 10 8 3 2" xfId="13373" xr:uid="{78351771-BED1-4D9D-9548-6C2DE2BB3ECE}"/>
    <cellStyle name="Separador de milhares 10 8 3 2 2" xfId="16225" xr:uid="{0BA4F246-A420-4C73-87E0-B6CE9A4ACFCA}"/>
    <cellStyle name="Separador de milhares 10 8 3 3" xfId="14764" xr:uid="{5FA3DA06-4173-46BC-ACD2-40B111A1A857}"/>
    <cellStyle name="Separador de milhares 10 8 4" xfId="12661" xr:uid="{1339EA58-2F51-4F63-9933-FEA45E97CE0C}"/>
    <cellStyle name="Separador de milhares 10 8 4 2" xfId="15549" xr:uid="{748A7FC1-F68E-41E0-9068-DFCB364BE008}"/>
    <cellStyle name="Separador de milhares 10 8 5" xfId="14157" xr:uid="{30A59C37-2CA4-4EF5-9C19-ACA68473604A}"/>
    <cellStyle name="Separador de milhares 10 9" xfId="10896" xr:uid="{83DD6482-1E4E-46DB-9020-13D733753FEC}"/>
    <cellStyle name="Separador de milhares 10 9 2" xfId="11848" xr:uid="{E9EEC396-BA38-4291-9D71-0CBB6A65E042}"/>
    <cellStyle name="Separador de milhares 10 9 2 2" xfId="13749" xr:uid="{0BBACDF3-F5B7-4114-9321-D30A6470EDB5}"/>
    <cellStyle name="Separador de milhares 10 9 2 2 2" xfId="16601" xr:uid="{B9B49D09-CA0A-45EF-9DE0-871C4150530D}"/>
    <cellStyle name="Separador de milhares 10 9 2 3" xfId="15140" xr:uid="{05D9D579-9A12-4A5A-87AC-073EA3250954}"/>
    <cellStyle name="Separador de milhares 10 9 3" xfId="12949" xr:uid="{38C90C55-23C4-4C6D-A8A0-8289304F7402}"/>
    <cellStyle name="Separador de milhares 10 9 3 2" xfId="15803" xr:uid="{E998028F-9286-4BA8-916E-40FEC0707325}"/>
    <cellStyle name="Separador de milhares 10 9 4" xfId="14342" xr:uid="{4C27210D-5C8D-4BFB-9FD2-ADD96B774FFA}"/>
    <cellStyle name="Separador de milhares 10_Cash Alu" xfId="9842" xr:uid="{5456636F-C9C4-4439-AD43-0F78C347DE4A}"/>
    <cellStyle name="Separador de milhares 11" xfId="9843" xr:uid="{FE6BB462-B088-4BF6-84A0-AA96B5D15B28}"/>
    <cellStyle name="Separador de milhares 11 10" xfId="12662" xr:uid="{01EDE049-3E19-424C-8EB9-B8935AF21543}"/>
    <cellStyle name="Separador de milhares 11 10 2" xfId="15550" xr:uid="{0B85B2EB-99A3-4006-AFE8-A72A89C362FD}"/>
    <cellStyle name="Separador de milhares 11 11" xfId="14158" xr:uid="{2D0A4D09-8E54-4935-BBB1-909F9FEDBC23}"/>
    <cellStyle name="Separador de milhares 11 2" xfId="9844" xr:uid="{45E47C7D-D657-48E4-9E43-BCF50547174E}"/>
    <cellStyle name="Separador de milhares 11 2 2" xfId="9845" xr:uid="{C2F74E57-4AE2-48F8-8A5F-57F75968726D}"/>
    <cellStyle name="Separador de milhares 11 2 2 2" xfId="9846" xr:uid="{AD812574-1D9D-49E4-B9C5-3B566BC44A5B}"/>
    <cellStyle name="Separador de milhares 11 2 2 2 2" xfId="10923" xr:uid="{FF1CE56C-7EEB-401B-A583-2E59E35E767C}"/>
    <cellStyle name="Separador de milhares 11 2 2 2 2 2" xfId="11875" xr:uid="{C3C03711-DCC3-48A6-B534-ED9546D65A63}"/>
    <cellStyle name="Separador de milhares 11 2 2 2 2 2 2" xfId="13776" xr:uid="{DE44E6D3-EEE7-4872-9052-BDD99BDC60B2}"/>
    <cellStyle name="Separador de milhares 11 2 2 2 2 2 2 2" xfId="16628" xr:uid="{8D963DE1-1741-46BF-BFB4-D81EA7911B9B}"/>
    <cellStyle name="Separador de milhares 11 2 2 2 2 2 3" xfId="15167" xr:uid="{63EE2A46-D126-4858-820E-8F7092E6B89B}"/>
    <cellStyle name="Separador de milhares 11 2 2 2 2 3" xfId="12976" xr:uid="{05B49671-EA71-45F8-814F-3F966EC5959A}"/>
    <cellStyle name="Separador de milhares 11 2 2 2 2 3 2" xfId="15830" xr:uid="{96FE34C2-6707-4ABF-A4A2-09FB10294CD4}"/>
    <cellStyle name="Separador de milhares 11 2 2 2 2 4" xfId="14369" xr:uid="{9F1E6F74-7129-4BA4-BF72-558C6800D0F0}"/>
    <cellStyle name="Separador de milhares 11 2 2 2 3" xfId="11474" xr:uid="{5BD4BC9D-8F5E-4BAC-B401-7E6422B7E860}"/>
    <cellStyle name="Separador de milhares 11 2 2 2 3 2" xfId="13377" xr:uid="{AA0F09D3-C693-45E8-B20A-CCD13DC3073B}"/>
    <cellStyle name="Separador de milhares 11 2 2 2 3 2 2" xfId="16229" xr:uid="{F693CE0E-39C3-405C-9EB5-9ACC0A017BD7}"/>
    <cellStyle name="Separador de milhares 11 2 2 2 3 3" xfId="14768" xr:uid="{6251CB5B-2FF5-4BA5-9741-56C82F24AA7E}"/>
    <cellStyle name="Separador de milhares 11 2 2 2 4" xfId="12665" xr:uid="{D1BC91D6-1D3F-4A35-A021-27163E9A1430}"/>
    <cellStyle name="Separador de milhares 11 2 2 2 4 2" xfId="15553" xr:uid="{A6B838ED-0967-4D87-A4AA-08F9D2EB81D6}"/>
    <cellStyle name="Separador de milhares 11 2 2 2 5" xfId="14161" xr:uid="{C8A79C7F-168D-46A4-9CDB-858EA45E47D1}"/>
    <cellStyle name="Separador de milhares 11 2 2 3" xfId="10922" xr:uid="{3948CC68-0D9D-4401-AFAF-74A85F6C4F3F}"/>
    <cellStyle name="Separador de milhares 11 2 2 3 2" xfId="11874" xr:uid="{EEF96020-84D7-4302-96CA-6C8D0BD644CD}"/>
    <cellStyle name="Separador de milhares 11 2 2 3 2 2" xfId="13775" xr:uid="{762B2F59-0A23-4184-8C12-49CFFE655666}"/>
    <cellStyle name="Separador de milhares 11 2 2 3 2 2 2" xfId="16627" xr:uid="{3569C532-BB1D-4B58-A1BA-66FFEAA0D7A4}"/>
    <cellStyle name="Separador de milhares 11 2 2 3 2 3" xfId="15166" xr:uid="{2B42CE1B-8C1F-4AE2-8103-359CF687E806}"/>
    <cellStyle name="Separador de milhares 11 2 2 3 3" xfId="12975" xr:uid="{8FECDE19-169C-4AB2-B87F-D3573969F7AF}"/>
    <cellStyle name="Separador de milhares 11 2 2 3 3 2" xfId="15829" xr:uid="{6EB3E405-FB2B-428A-900A-7517B4E75128}"/>
    <cellStyle name="Separador de milhares 11 2 2 3 4" xfId="14368" xr:uid="{2D39FE1C-A163-4480-8674-07565AA6E819}"/>
    <cellStyle name="Separador de milhares 11 2 2 4" xfId="11473" xr:uid="{CF88D937-0173-4AA3-B554-9E82FB3BF23F}"/>
    <cellStyle name="Separador de milhares 11 2 2 4 2" xfId="13376" xr:uid="{1EDFF67C-DE0B-4B41-BAE0-973AB0D21004}"/>
    <cellStyle name="Separador de milhares 11 2 2 4 2 2" xfId="16228" xr:uid="{8CFCE413-B69D-4340-8C3B-89D8CAC1B299}"/>
    <cellStyle name="Separador de milhares 11 2 2 4 3" xfId="14767" xr:uid="{8A16B3F8-A43C-4B85-B514-BC803487ABC5}"/>
    <cellStyle name="Separador de milhares 11 2 2 5" xfId="12664" xr:uid="{6B3304A3-75A5-4AF4-9245-22107B8F2DE9}"/>
    <cellStyle name="Separador de milhares 11 2 2 5 2" xfId="15552" xr:uid="{4E595D6D-DEB2-4598-B095-F350C8394F98}"/>
    <cellStyle name="Separador de milhares 11 2 2 6" xfId="14160" xr:uid="{9CEDDF4A-3FAC-4453-81C7-CD5BA140BECF}"/>
    <cellStyle name="Separador de milhares 11 2 3" xfId="9847" xr:uid="{F013E1BB-400E-4145-A97F-D7B0AF2A1CDC}"/>
    <cellStyle name="Separador de milhares 11 2 3 2" xfId="9848" xr:uid="{B50153BA-9DB8-4F15-91B9-96B331E61499}"/>
    <cellStyle name="Separador de milhares 11 2 3 2 2" xfId="10925" xr:uid="{4992D9F3-7419-41AA-8109-8E5C92572B4A}"/>
    <cellStyle name="Separador de milhares 11 2 3 2 2 2" xfId="11877" xr:uid="{96FA65E9-6258-42F6-A87F-EF0F3B5A7D13}"/>
    <cellStyle name="Separador de milhares 11 2 3 2 2 2 2" xfId="13778" xr:uid="{AE96BBAE-5282-43C7-B32A-7E1B4319B3B7}"/>
    <cellStyle name="Separador de milhares 11 2 3 2 2 2 2 2" xfId="16630" xr:uid="{92CA68E4-6CA8-4BD0-AF99-99DC22A70A42}"/>
    <cellStyle name="Separador de milhares 11 2 3 2 2 2 3" xfId="15169" xr:uid="{1599E507-0AF1-484A-8D89-FEBB8EE12B4D}"/>
    <cellStyle name="Separador de milhares 11 2 3 2 2 3" xfId="12978" xr:uid="{30B923A8-4A67-4AD8-A925-B2C655BEE005}"/>
    <cellStyle name="Separador de milhares 11 2 3 2 2 3 2" xfId="15832" xr:uid="{02A68280-5954-4AAE-BBB4-788278C72237}"/>
    <cellStyle name="Separador de milhares 11 2 3 2 2 4" xfId="14371" xr:uid="{D0825791-D103-43F1-9FB0-389E573203C2}"/>
    <cellStyle name="Separador de milhares 11 2 3 2 3" xfId="11476" xr:uid="{0219A9E9-7E29-4A98-97FC-27966F6FC7EB}"/>
    <cellStyle name="Separador de milhares 11 2 3 2 3 2" xfId="13379" xr:uid="{402EA31A-A9F9-4E9F-BCCC-6F0EEC3794DC}"/>
    <cellStyle name="Separador de milhares 11 2 3 2 3 2 2" xfId="16231" xr:uid="{7888C8F5-FE15-41CC-97EC-2DD6C07B212A}"/>
    <cellStyle name="Separador de milhares 11 2 3 2 3 3" xfId="14770" xr:uid="{43C15F64-5C30-489A-9ABB-005DF2A5D06E}"/>
    <cellStyle name="Separador de milhares 11 2 3 2 4" xfId="12667" xr:uid="{35E24319-A5C7-4C3F-9C4E-E477F9925290}"/>
    <cellStyle name="Separador de milhares 11 2 3 2 4 2" xfId="15555" xr:uid="{F87CAAEA-D316-488A-A6DF-1313EB8D246D}"/>
    <cellStyle name="Separador de milhares 11 2 3 2 5" xfId="14163" xr:uid="{D2EFDB78-3BF1-4147-A3F8-D8C154FA64D5}"/>
    <cellStyle name="Separador de milhares 11 2 3 3" xfId="10924" xr:uid="{B71ADA13-D585-49CE-B283-74F61DA80359}"/>
    <cellStyle name="Separador de milhares 11 2 3 3 2" xfId="11876" xr:uid="{08D3F623-7C35-4378-8B70-29B467B84F5A}"/>
    <cellStyle name="Separador de milhares 11 2 3 3 2 2" xfId="13777" xr:uid="{5E1BF47C-B93B-466A-BD2D-73A8485CFB1B}"/>
    <cellStyle name="Separador de milhares 11 2 3 3 2 2 2" xfId="16629" xr:uid="{9877B973-CC01-410F-BB8F-0EB48C3F23D2}"/>
    <cellStyle name="Separador de milhares 11 2 3 3 2 3" xfId="15168" xr:uid="{6F318681-B369-46E7-8EFB-0E9E80903F90}"/>
    <cellStyle name="Separador de milhares 11 2 3 3 3" xfId="12977" xr:uid="{11CE9D31-6D75-4491-974B-9FD44D762A5A}"/>
    <cellStyle name="Separador de milhares 11 2 3 3 3 2" xfId="15831" xr:uid="{C105DAA9-91FF-4EB9-A467-EC5D640C2B86}"/>
    <cellStyle name="Separador de milhares 11 2 3 3 4" xfId="14370" xr:uid="{F0130AA8-1C16-47B7-BE73-89666876D449}"/>
    <cellStyle name="Separador de milhares 11 2 3 4" xfId="11475" xr:uid="{F8E3389C-9560-4FC7-81EB-0188DEFCFC2C}"/>
    <cellStyle name="Separador de milhares 11 2 3 4 2" xfId="13378" xr:uid="{4B898569-B5E5-4A20-8947-6F16D094AD4A}"/>
    <cellStyle name="Separador de milhares 11 2 3 4 2 2" xfId="16230" xr:uid="{BE937A30-AF3E-4B51-9499-F3C7A9407EE6}"/>
    <cellStyle name="Separador de milhares 11 2 3 4 3" xfId="14769" xr:uid="{A6CB2DAA-D230-433C-A9FC-ED30776A6D1E}"/>
    <cellStyle name="Separador de milhares 11 2 3 5" xfId="12666" xr:uid="{35B7A325-5409-4264-A5AB-FCCC826D98DB}"/>
    <cellStyle name="Separador de milhares 11 2 3 5 2" xfId="15554" xr:uid="{ECB5A1E6-E7BA-4734-8383-F0A504309236}"/>
    <cellStyle name="Separador de milhares 11 2 3 6" xfId="14162" xr:uid="{19200BF7-93E2-491E-99D4-1E53837CD74E}"/>
    <cellStyle name="Separador de milhares 11 2 4" xfId="9849" xr:uid="{1365B5D2-A29F-4CDF-B0A7-4BBD53544773}"/>
    <cellStyle name="Separador de milhares 11 2 4 2" xfId="10926" xr:uid="{944CCCE7-E117-443B-85C3-57C77B1EC98B}"/>
    <cellStyle name="Separador de milhares 11 2 4 2 2" xfId="11878" xr:uid="{ABDAF13F-4D0C-44A8-A374-E3C3A62DBB7B}"/>
    <cellStyle name="Separador de milhares 11 2 4 2 2 2" xfId="13779" xr:uid="{22D72CD7-9B7E-46FC-9770-E48078101FEA}"/>
    <cellStyle name="Separador de milhares 11 2 4 2 2 2 2" xfId="16631" xr:uid="{74973C8C-8093-4426-A655-A3EA1691059D}"/>
    <cellStyle name="Separador de milhares 11 2 4 2 2 3" xfId="15170" xr:uid="{4759B3D1-3ABB-4283-AD41-262BB50EDA89}"/>
    <cellStyle name="Separador de milhares 11 2 4 2 3" xfId="12979" xr:uid="{0A276F0E-D759-4863-9144-1D45FB943427}"/>
    <cellStyle name="Separador de milhares 11 2 4 2 3 2" xfId="15833" xr:uid="{5651AB5A-F8BA-41FC-B581-E1120537C0C8}"/>
    <cellStyle name="Separador de milhares 11 2 4 2 4" xfId="14372" xr:uid="{26051C5A-4C0E-4374-A2C7-AEC5A197EB64}"/>
    <cellStyle name="Separador de milhares 11 2 4 3" xfId="11477" xr:uid="{C64803D2-A033-4A08-8FB4-4A075DA4D81B}"/>
    <cellStyle name="Separador de milhares 11 2 4 3 2" xfId="13380" xr:uid="{48CF8508-9C02-4A6E-822F-A715AE3C18CA}"/>
    <cellStyle name="Separador de milhares 11 2 4 3 2 2" xfId="16232" xr:uid="{0E55010F-D624-4FC8-830B-BD6A43D33094}"/>
    <cellStyle name="Separador de milhares 11 2 4 3 3" xfId="14771" xr:uid="{AF497253-6637-4811-B5E2-BCD09BBE053A}"/>
    <cellStyle name="Separador de milhares 11 2 4 4" xfId="12668" xr:uid="{C365AB48-2DD0-4BE7-B6AF-F8E0ECE551FC}"/>
    <cellStyle name="Separador de milhares 11 2 4 4 2" xfId="15556" xr:uid="{FAB54908-2BA7-4BEA-A01A-4B8CAB9DBA41}"/>
    <cellStyle name="Separador de milhares 11 2 4 5" xfId="14164" xr:uid="{6DEE5EE4-3897-4180-9C0E-FFBD9DBE54E1}"/>
    <cellStyle name="Separador de milhares 11 2 5" xfId="10921" xr:uid="{8863C330-D490-4C73-A698-0BD2A76D2E6E}"/>
    <cellStyle name="Separador de milhares 11 2 5 2" xfId="11873" xr:uid="{15FEF06F-3905-44FC-A5B4-761D8442F9A0}"/>
    <cellStyle name="Separador de milhares 11 2 5 2 2" xfId="13774" xr:uid="{DB2053B7-FEC2-491B-8C6E-59ECDC7F244C}"/>
    <cellStyle name="Separador de milhares 11 2 5 2 2 2" xfId="16626" xr:uid="{56B92EE5-9B7E-4C2D-BF95-A00075A63245}"/>
    <cellStyle name="Separador de milhares 11 2 5 2 3" xfId="15165" xr:uid="{095861BC-D248-4BF9-B29C-ECAA0B423070}"/>
    <cellStyle name="Separador de milhares 11 2 5 3" xfId="12974" xr:uid="{522168B8-7BC2-4DF2-9F9E-6E23B1326BF2}"/>
    <cellStyle name="Separador de milhares 11 2 5 3 2" xfId="15828" xr:uid="{0BB65D70-B915-4D03-83B2-18AB6CBD26F7}"/>
    <cellStyle name="Separador de milhares 11 2 5 4" xfId="14367" xr:uid="{CF482411-9F88-4555-8CAC-CAEFE038294F}"/>
    <cellStyle name="Separador de milhares 11 2 6" xfId="11472" xr:uid="{41B79978-61B2-48FF-B3F6-8BAF06107E0D}"/>
    <cellStyle name="Separador de milhares 11 2 6 2" xfId="13375" xr:uid="{C5379C66-B24B-4867-A4CA-89F8D686D293}"/>
    <cellStyle name="Separador de milhares 11 2 6 2 2" xfId="16227" xr:uid="{F0F21B66-E61B-402A-BCF5-1C765080BCEA}"/>
    <cellStyle name="Separador de milhares 11 2 6 3" xfId="14766" xr:uid="{3C10E971-5303-4BCC-BD3D-FC2158388809}"/>
    <cellStyle name="Separador de milhares 11 2 7" xfId="12663" xr:uid="{7B01A170-5CF2-4855-8F8A-99DC3518C2CC}"/>
    <cellStyle name="Separador de milhares 11 2 7 2" xfId="15551" xr:uid="{15225988-3F5B-47DE-AACE-32501B9A2DE7}"/>
    <cellStyle name="Separador de milhares 11 2 8" xfId="14159" xr:uid="{8AFD4A43-4130-4BF2-8476-BF89A86A60C7}"/>
    <cellStyle name="Separador de milhares 11 3" xfId="9850" xr:uid="{D8093F58-79D9-41F7-83F8-B2AF42B002D6}"/>
    <cellStyle name="Separador de milhares 11 3 2" xfId="9851" xr:uid="{A1FC207F-B869-4805-A363-F842429106CF}"/>
    <cellStyle name="Separador de milhares 11 3 2 2" xfId="9852" xr:uid="{4F0C48C3-BAAF-4A00-9DE7-3060B36CC398}"/>
    <cellStyle name="Separador de milhares 11 3 2 2 2" xfId="10929" xr:uid="{B352A1D8-9EB0-4808-9D19-4AE37C01227D}"/>
    <cellStyle name="Separador de milhares 11 3 2 2 2 2" xfId="11881" xr:uid="{70E38FED-9F7E-419F-990A-CB22E2961503}"/>
    <cellStyle name="Separador de milhares 11 3 2 2 2 2 2" xfId="13782" xr:uid="{B29B46BD-8DC6-44A9-AF00-F14F53CDA233}"/>
    <cellStyle name="Separador de milhares 11 3 2 2 2 2 2 2" xfId="16634" xr:uid="{1CFA5028-CDE0-4ACC-9E54-8F68D0E64956}"/>
    <cellStyle name="Separador de milhares 11 3 2 2 2 2 3" xfId="15173" xr:uid="{27F8FE18-01EF-40F3-B40F-8653ABA41C9F}"/>
    <cellStyle name="Separador de milhares 11 3 2 2 2 3" xfId="12982" xr:uid="{8CE1A800-27D7-4F34-B633-141D740D078E}"/>
    <cellStyle name="Separador de milhares 11 3 2 2 2 3 2" xfId="15836" xr:uid="{4E059A1D-BA1C-41C6-8AA0-50109706F7C8}"/>
    <cellStyle name="Separador de milhares 11 3 2 2 2 4" xfId="14375" xr:uid="{517552E3-15D6-482A-8FE5-033917508BD5}"/>
    <cellStyle name="Separador de milhares 11 3 2 2 3" xfId="11480" xr:uid="{E45E897D-0E8F-492E-AE2B-89DDE523260A}"/>
    <cellStyle name="Separador de milhares 11 3 2 2 3 2" xfId="13383" xr:uid="{2C6E9228-8BA7-4B35-BB48-D5F5179FCA49}"/>
    <cellStyle name="Separador de milhares 11 3 2 2 3 2 2" xfId="16235" xr:uid="{27502266-5B6D-471D-8AA5-A97BFD28D5F3}"/>
    <cellStyle name="Separador de milhares 11 3 2 2 3 3" xfId="14774" xr:uid="{0AC57E4A-59DD-46D7-892E-16AD4479B1BB}"/>
    <cellStyle name="Separador de milhares 11 3 2 2 4" xfId="12671" xr:uid="{EB75B611-A222-4A3A-BE26-8F9D379E6F3C}"/>
    <cellStyle name="Separador de milhares 11 3 2 2 4 2" xfId="15559" xr:uid="{6926D791-EB12-471A-8501-E8611A372017}"/>
    <cellStyle name="Separador de milhares 11 3 2 2 5" xfId="14167" xr:uid="{6FCB1DBE-A58B-4A1D-A0C8-3491DC2DD9C6}"/>
    <cellStyle name="Separador de milhares 11 3 2 3" xfId="10928" xr:uid="{FE4657E6-F63E-4F6B-A9F4-A9C97735576E}"/>
    <cellStyle name="Separador de milhares 11 3 2 3 2" xfId="11880" xr:uid="{3EF8458C-B4E1-438C-9CB7-3DBC97D9C01A}"/>
    <cellStyle name="Separador de milhares 11 3 2 3 2 2" xfId="13781" xr:uid="{D2A64ED6-5764-4277-A0A5-775C6C43FAEB}"/>
    <cellStyle name="Separador de milhares 11 3 2 3 2 2 2" xfId="16633" xr:uid="{03148306-1E02-46D9-8FA5-9FED8910B760}"/>
    <cellStyle name="Separador de milhares 11 3 2 3 2 3" xfId="15172" xr:uid="{3E442AA5-C5B5-4A7C-A0E3-8B163CEA9593}"/>
    <cellStyle name="Separador de milhares 11 3 2 3 3" xfId="12981" xr:uid="{6697227E-4689-4AC2-9D1C-4ED29DB1A0A5}"/>
    <cellStyle name="Separador de milhares 11 3 2 3 3 2" xfId="15835" xr:uid="{DA86E3FF-7A77-4D82-B2FD-35F0A759BFBE}"/>
    <cellStyle name="Separador de milhares 11 3 2 3 4" xfId="14374" xr:uid="{F0F746A1-0CEE-4CE6-8569-A17565EF8A68}"/>
    <cellStyle name="Separador de milhares 11 3 2 4" xfId="11479" xr:uid="{9D82ECA7-9D62-472E-8B9C-0651E99AC774}"/>
    <cellStyle name="Separador de milhares 11 3 2 4 2" xfId="13382" xr:uid="{7E03BC92-8B27-46E4-B5B7-E98907667BF8}"/>
    <cellStyle name="Separador de milhares 11 3 2 4 2 2" xfId="16234" xr:uid="{260D6035-6475-4CF2-93CF-D73A6E987139}"/>
    <cellStyle name="Separador de milhares 11 3 2 4 3" xfId="14773" xr:uid="{CDB9BB58-6A1B-4919-A326-0A3E477CDFE1}"/>
    <cellStyle name="Separador de milhares 11 3 2 5" xfId="12670" xr:uid="{3CEBF469-A29A-4F05-B371-A045678FB338}"/>
    <cellStyle name="Separador de milhares 11 3 2 5 2" xfId="15558" xr:uid="{E6D68A4E-ADAD-4DC4-A1A9-E5456FCD5B11}"/>
    <cellStyle name="Separador de milhares 11 3 2 6" xfId="14166" xr:uid="{F173092F-6DDD-4E0E-9135-2C0A01FE2222}"/>
    <cellStyle name="Separador de milhares 11 3 3" xfId="9853" xr:uid="{7623852E-A288-4BEC-886E-086F36A7966F}"/>
    <cellStyle name="Separador de milhares 11 3 3 2" xfId="9854" xr:uid="{1771D4BA-A620-44AE-9B2F-F5242AC56A18}"/>
    <cellStyle name="Separador de milhares 11 3 3 2 2" xfId="10931" xr:uid="{CD4653BF-C7CE-4DF1-A154-C874CC6124E7}"/>
    <cellStyle name="Separador de milhares 11 3 3 2 2 2" xfId="11883" xr:uid="{1ACC4FF6-1DA2-4260-BD86-4CD206C86E38}"/>
    <cellStyle name="Separador de milhares 11 3 3 2 2 2 2" xfId="13784" xr:uid="{44114749-34C0-4519-B8DA-9363EBC6F003}"/>
    <cellStyle name="Separador de milhares 11 3 3 2 2 2 2 2" xfId="16636" xr:uid="{8FAA4341-11F2-4EDC-AE5C-36B1B1C161E2}"/>
    <cellStyle name="Separador de milhares 11 3 3 2 2 2 3" xfId="15175" xr:uid="{7492E047-0F29-4628-8A61-0B430E5D5823}"/>
    <cellStyle name="Separador de milhares 11 3 3 2 2 3" xfId="12984" xr:uid="{AFA3F4FC-43B0-48F8-BE89-B2F8721B1304}"/>
    <cellStyle name="Separador de milhares 11 3 3 2 2 3 2" xfId="15838" xr:uid="{2E1806D4-13BC-4469-9C55-A0D4C77FB23B}"/>
    <cellStyle name="Separador de milhares 11 3 3 2 2 4" xfId="14377" xr:uid="{856C7847-2B1E-4121-ACDF-3581CB38DB16}"/>
    <cellStyle name="Separador de milhares 11 3 3 2 3" xfId="11482" xr:uid="{9A4BEA03-812E-4606-886F-3927BA1F5A99}"/>
    <cellStyle name="Separador de milhares 11 3 3 2 3 2" xfId="13385" xr:uid="{4A3929DD-C81F-4298-97CC-7E26A4FC0415}"/>
    <cellStyle name="Separador de milhares 11 3 3 2 3 2 2" xfId="16237" xr:uid="{E31FA838-7AE1-4792-85B1-72D4D6B7C54A}"/>
    <cellStyle name="Separador de milhares 11 3 3 2 3 3" xfId="14776" xr:uid="{6A997E08-67BF-44EF-BDB6-B6874792800C}"/>
    <cellStyle name="Separador de milhares 11 3 3 2 4" xfId="12673" xr:uid="{74C3ABB1-EA38-4B02-84C9-18C5896B366B}"/>
    <cellStyle name="Separador de milhares 11 3 3 2 4 2" xfId="15561" xr:uid="{5E392F1F-2BB5-4D61-896A-4CB60BBCC326}"/>
    <cellStyle name="Separador de milhares 11 3 3 2 5" xfId="14169" xr:uid="{C44B5A54-3C4D-4BA5-BBC6-9DBDFFD109D7}"/>
    <cellStyle name="Separador de milhares 11 3 3 3" xfId="10930" xr:uid="{62B1992D-495C-4D77-B6C1-DF83D6DD1992}"/>
    <cellStyle name="Separador de milhares 11 3 3 3 2" xfId="11882" xr:uid="{BA021E3A-1FD4-47EE-8182-CAC5443F8AAE}"/>
    <cellStyle name="Separador de milhares 11 3 3 3 2 2" xfId="13783" xr:uid="{505B2B05-632F-4AFF-B682-5C89A4992FF1}"/>
    <cellStyle name="Separador de milhares 11 3 3 3 2 2 2" xfId="16635" xr:uid="{440F3DB9-AEA8-4A9B-855F-7C61721BF4A6}"/>
    <cellStyle name="Separador de milhares 11 3 3 3 2 3" xfId="15174" xr:uid="{959DD19F-C381-43AE-A79D-DB671D5E14E2}"/>
    <cellStyle name="Separador de milhares 11 3 3 3 3" xfId="12983" xr:uid="{6B500695-5BAF-4DA7-9166-2626C4155957}"/>
    <cellStyle name="Separador de milhares 11 3 3 3 3 2" xfId="15837" xr:uid="{AC029241-A5DA-49ED-A659-C5531E130D09}"/>
    <cellStyle name="Separador de milhares 11 3 3 3 4" xfId="14376" xr:uid="{C532B064-C009-4563-9014-BA5506DA60ED}"/>
    <cellStyle name="Separador de milhares 11 3 3 4" xfId="11481" xr:uid="{0F49EE65-C308-4BF8-94A6-01CC41BCD5FB}"/>
    <cellStyle name="Separador de milhares 11 3 3 4 2" xfId="13384" xr:uid="{24D9F4B8-6EC3-47F7-99ED-18A40618BDA6}"/>
    <cellStyle name="Separador de milhares 11 3 3 4 2 2" xfId="16236" xr:uid="{3C9F45A1-B447-4874-B108-491D8E6C2E59}"/>
    <cellStyle name="Separador de milhares 11 3 3 4 3" xfId="14775" xr:uid="{179217F3-F5F8-4E71-8AAB-C3B4C5C8AD83}"/>
    <cellStyle name="Separador de milhares 11 3 3 5" xfId="12672" xr:uid="{4A86B97B-F153-4E1E-962E-E53474D0FA10}"/>
    <cellStyle name="Separador de milhares 11 3 3 5 2" xfId="15560" xr:uid="{CBFD4164-1373-4409-888E-B893E4BD7D78}"/>
    <cellStyle name="Separador de milhares 11 3 3 6" xfId="14168" xr:uid="{14205566-6B46-491C-9E24-7D46E77DDC9F}"/>
    <cellStyle name="Separador de milhares 11 3 4" xfId="9855" xr:uid="{8FD7DB48-43E3-46AC-BBBB-01B3D03EBE8E}"/>
    <cellStyle name="Separador de milhares 11 3 4 2" xfId="10932" xr:uid="{92BCBD13-4D19-4CD7-9123-D92D6D663AB0}"/>
    <cellStyle name="Separador de milhares 11 3 4 2 2" xfId="11884" xr:uid="{29A21CF6-081B-479C-BF98-E96DAC5C109B}"/>
    <cellStyle name="Separador de milhares 11 3 4 2 2 2" xfId="13785" xr:uid="{FFB50A28-10C9-48BA-A11D-87FCD27B4EF3}"/>
    <cellStyle name="Separador de milhares 11 3 4 2 2 2 2" xfId="16637" xr:uid="{A7E4A06A-3016-4024-AEF7-FFB486BB2F24}"/>
    <cellStyle name="Separador de milhares 11 3 4 2 2 3" xfId="15176" xr:uid="{77EB7766-8973-43D8-A654-B5B5949CB212}"/>
    <cellStyle name="Separador de milhares 11 3 4 2 3" xfId="12985" xr:uid="{C8815BED-2977-4375-A390-A7176D6610B4}"/>
    <cellStyle name="Separador de milhares 11 3 4 2 3 2" xfId="15839" xr:uid="{CB4C2C18-46E9-4099-8B82-4C8C7DF1C8ED}"/>
    <cellStyle name="Separador de milhares 11 3 4 2 4" xfId="14378" xr:uid="{69E9170D-9AE7-40E9-986A-AB9CFBB58DB2}"/>
    <cellStyle name="Separador de milhares 11 3 4 3" xfId="11483" xr:uid="{D69B9739-593C-4D2B-9D24-EAFD824FC940}"/>
    <cellStyle name="Separador de milhares 11 3 4 3 2" xfId="13386" xr:uid="{BA40FDAF-63B2-4796-87C8-F9D83F767118}"/>
    <cellStyle name="Separador de milhares 11 3 4 3 2 2" xfId="16238" xr:uid="{E1A057B1-036F-4E52-B02C-62ADAD5A7C1B}"/>
    <cellStyle name="Separador de milhares 11 3 4 3 3" xfId="14777" xr:uid="{32709C55-B33A-4AC6-AC1C-4954F4AE059C}"/>
    <cellStyle name="Separador de milhares 11 3 4 4" xfId="12674" xr:uid="{404BF74D-DBDC-44F6-9BC5-F5D3574CBA60}"/>
    <cellStyle name="Separador de milhares 11 3 4 4 2" xfId="15562" xr:uid="{2EBC4C44-6702-4D7F-9542-A0A8B2CC8A34}"/>
    <cellStyle name="Separador de milhares 11 3 4 5" xfId="14170" xr:uid="{934EA8DF-754C-4793-88A9-AFD7B6B3ECB4}"/>
    <cellStyle name="Separador de milhares 11 3 5" xfId="10927" xr:uid="{A5ACB1CB-9646-4299-A99D-9878841E7570}"/>
    <cellStyle name="Separador de milhares 11 3 5 2" xfId="11879" xr:uid="{FD7FEB43-34BA-4F7A-BA53-5244566751C5}"/>
    <cellStyle name="Separador de milhares 11 3 5 2 2" xfId="13780" xr:uid="{7411B8A8-3A28-4DDE-B058-7D54EB6DD2D9}"/>
    <cellStyle name="Separador de milhares 11 3 5 2 2 2" xfId="16632" xr:uid="{FB001902-2B47-413B-863F-702011953D5C}"/>
    <cellStyle name="Separador de milhares 11 3 5 2 3" xfId="15171" xr:uid="{A986B7F5-AD1F-4183-8FA6-B754C4DDF151}"/>
    <cellStyle name="Separador de milhares 11 3 5 3" xfId="12980" xr:uid="{C791552F-8D1F-4A4A-84EF-3E2365C38A66}"/>
    <cellStyle name="Separador de milhares 11 3 5 3 2" xfId="15834" xr:uid="{3333C428-134A-42E8-A87A-CA067BF530AE}"/>
    <cellStyle name="Separador de milhares 11 3 5 4" xfId="14373" xr:uid="{A78A4FE3-210F-4A7D-A959-6E9D9FBE7CB1}"/>
    <cellStyle name="Separador de milhares 11 3 6" xfId="11478" xr:uid="{F93EA426-1558-43BA-A618-5951C67CAB27}"/>
    <cellStyle name="Separador de milhares 11 3 6 2" xfId="13381" xr:uid="{62AAA1E1-0499-4F1D-AAC0-CA2D177A16AD}"/>
    <cellStyle name="Separador de milhares 11 3 6 2 2" xfId="16233" xr:uid="{8864C328-FD33-4DA8-AFDE-AD58702D7812}"/>
    <cellStyle name="Separador de milhares 11 3 6 3" xfId="14772" xr:uid="{0C0ABDD1-5DB3-40B9-BAB1-817A4FC4D13D}"/>
    <cellStyle name="Separador de milhares 11 3 7" xfId="12669" xr:uid="{0C25B9B7-582D-4EB1-B909-71499BFCA91B}"/>
    <cellStyle name="Separador de milhares 11 3 7 2" xfId="15557" xr:uid="{0253A9B8-01CD-44A2-B335-1AA0FBD4AE8A}"/>
    <cellStyle name="Separador de milhares 11 3 8" xfId="14165" xr:uid="{6C79B69C-9600-4775-AB3D-DBBD48118063}"/>
    <cellStyle name="Separador de milhares 11 4" xfId="9856" xr:uid="{1BFC20A3-145F-4D97-BFCD-200BF025E2D3}"/>
    <cellStyle name="Separador de milhares 11 4 2" xfId="9857" xr:uid="{34F05072-9F56-41B1-8F32-84B202439BBC}"/>
    <cellStyle name="Separador de milhares 11 4 2 2" xfId="9858" xr:uid="{C60A4C68-BB2F-4D03-BA34-0572425AEDF6}"/>
    <cellStyle name="Separador de milhares 11 4 2 2 2" xfId="10935" xr:uid="{BE5BAAC6-5BD5-46AE-BA83-3BD8CF46376D}"/>
    <cellStyle name="Separador de milhares 11 4 2 2 2 2" xfId="11887" xr:uid="{1998C58B-7461-40DA-8019-164F06A4DF2D}"/>
    <cellStyle name="Separador de milhares 11 4 2 2 2 2 2" xfId="13788" xr:uid="{2F6178CF-FDDB-40F8-B62B-628AD4E345A2}"/>
    <cellStyle name="Separador de milhares 11 4 2 2 2 2 2 2" xfId="16640" xr:uid="{230391D3-CECE-4640-B4DB-E85B8138A265}"/>
    <cellStyle name="Separador de milhares 11 4 2 2 2 2 3" xfId="15179" xr:uid="{695B09B7-DF05-4629-9CA5-903255C95DDE}"/>
    <cellStyle name="Separador de milhares 11 4 2 2 2 3" xfId="12988" xr:uid="{D4843A60-13AD-441A-B202-1BEDDE5CD983}"/>
    <cellStyle name="Separador de milhares 11 4 2 2 2 3 2" xfId="15842" xr:uid="{796CC674-1845-4B6E-A86B-E6E015E7AFEA}"/>
    <cellStyle name="Separador de milhares 11 4 2 2 2 4" xfId="14381" xr:uid="{8EC40963-FDF4-4548-AAE9-B59C2C27BED9}"/>
    <cellStyle name="Separador de milhares 11 4 2 2 3" xfId="11486" xr:uid="{ECB34035-121C-4BFB-A62C-3E16605286C5}"/>
    <cellStyle name="Separador de milhares 11 4 2 2 3 2" xfId="13389" xr:uid="{5D3049AF-031C-469E-B128-99D8395A058D}"/>
    <cellStyle name="Separador de milhares 11 4 2 2 3 2 2" xfId="16241" xr:uid="{89DA08A3-55C9-46D5-BDDE-567D0C2DF1C9}"/>
    <cellStyle name="Separador de milhares 11 4 2 2 3 3" xfId="14780" xr:uid="{1E86BCEF-0486-4B10-8BE1-2F85A1B6EDF2}"/>
    <cellStyle name="Separador de milhares 11 4 2 2 4" xfId="12677" xr:uid="{057BF715-1016-4C44-9259-9AA03386C88D}"/>
    <cellStyle name="Separador de milhares 11 4 2 2 4 2" xfId="15565" xr:uid="{0BB7ADC3-9A23-4AFF-8BE0-126E139FCABD}"/>
    <cellStyle name="Separador de milhares 11 4 2 2 5" xfId="14173" xr:uid="{4D093C49-8289-46E6-8A14-3AD7C28FF259}"/>
    <cellStyle name="Separador de milhares 11 4 2 3" xfId="10934" xr:uid="{9B0453BE-ADD3-41E0-B771-690D6064BDB6}"/>
    <cellStyle name="Separador de milhares 11 4 2 3 2" xfId="11886" xr:uid="{2C3BF532-F76C-4ABD-8AF0-3594E9ED6A55}"/>
    <cellStyle name="Separador de milhares 11 4 2 3 2 2" xfId="13787" xr:uid="{19027E39-35BB-491B-BF69-4F4904E277B6}"/>
    <cellStyle name="Separador de milhares 11 4 2 3 2 2 2" xfId="16639" xr:uid="{137A9138-F996-40A7-847E-58F4FE53FBFA}"/>
    <cellStyle name="Separador de milhares 11 4 2 3 2 3" xfId="15178" xr:uid="{8731E9D1-7E40-4834-BF36-E770DAECD6F3}"/>
    <cellStyle name="Separador de milhares 11 4 2 3 3" xfId="12987" xr:uid="{E66AE48B-AE60-4B36-80CB-D5D903906F41}"/>
    <cellStyle name="Separador de milhares 11 4 2 3 3 2" xfId="15841" xr:uid="{38F585BA-126C-4058-8930-9201B7594311}"/>
    <cellStyle name="Separador de milhares 11 4 2 3 4" xfId="14380" xr:uid="{82EBD9AF-8D5A-4643-BDCC-7778280CE1BB}"/>
    <cellStyle name="Separador de milhares 11 4 2 4" xfId="11485" xr:uid="{A77C8F1F-5FE1-45A4-9021-CC58635F2DBC}"/>
    <cellStyle name="Separador de milhares 11 4 2 4 2" xfId="13388" xr:uid="{9DC1D9BB-C906-44A0-995D-077F7233B699}"/>
    <cellStyle name="Separador de milhares 11 4 2 4 2 2" xfId="16240" xr:uid="{524E7EB5-D6D4-41A3-978A-7121989C9080}"/>
    <cellStyle name="Separador de milhares 11 4 2 4 3" xfId="14779" xr:uid="{FCDD0E3D-04BD-4700-8DBF-D96E7B15B4F9}"/>
    <cellStyle name="Separador de milhares 11 4 2 5" xfId="12676" xr:uid="{2414D0F4-6F9B-4A1A-875A-C87991CC2AD2}"/>
    <cellStyle name="Separador de milhares 11 4 2 5 2" xfId="15564" xr:uid="{E8FF1BDF-9F61-42F8-8E6D-972056248D7A}"/>
    <cellStyle name="Separador de milhares 11 4 2 6" xfId="14172" xr:uid="{1738C09F-BB54-4B0B-9B9E-1AA11171370D}"/>
    <cellStyle name="Separador de milhares 11 4 3" xfId="9859" xr:uid="{5E13A037-EDEB-4B05-AF07-EF8527953A37}"/>
    <cellStyle name="Separador de milhares 11 4 3 2" xfId="9860" xr:uid="{59D931F5-A8E8-4BFD-8BB2-D040D518AF0F}"/>
    <cellStyle name="Separador de milhares 11 4 3 2 2" xfId="10937" xr:uid="{B9E6E0B4-867E-4FA5-8F21-FE771ECFB3EA}"/>
    <cellStyle name="Separador de milhares 11 4 3 2 2 2" xfId="11889" xr:uid="{AECC386F-F960-4283-8DE3-FC871D4DEE05}"/>
    <cellStyle name="Separador de milhares 11 4 3 2 2 2 2" xfId="13790" xr:uid="{8856B7F6-B504-4731-A293-111EFE5D2EC8}"/>
    <cellStyle name="Separador de milhares 11 4 3 2 2 2 2 2" xfId="16642" xr:uid="{F43FC997-DFA7-4671-A76C-ECE621A8E1E5}"/>
    <cellStyle name="Separador de milhares 11 4 3 2 2 2 3" xfId="15181" xr:uid="{C8A7A081-ECC9-44E5-88BE-4D36D20DDA54}"/>
    <cellStyle name="Separador de milhares 11 4 3 2 2 3" xfId="12990" xr:uid="{DB01D448-D982-44A0-B090-70648DBACC05}"/>
    <cellStyle name="Separador de milhares 11 4 3 2 2 3 2" xfId="15844" xr:uid="{B8C9307E-6792-4C0C-B00B-EE303FA65141}"/>
    <cellStyle name="Separador de milhares 11 4 3 2 2 4" xfId="14383" xr:uid="{863D3978-7493-4791-B5B6-AF0FDCE60DE4}"/>
    <cellStyle name="Separador de milhares 11 4 3 2 3" xfId="11488" xr:uid="{7D78B519-32E8-47AA-BE72-213E2DE30768}"/>
    <cellStyle name="Separador de milhares 11 4 3 2 3 2" xfId="13391" xr:uid="{00787AA2-111B-420D-B12F-A60BAECD0907}"/>
    <cellStyle name="Separador de milhares 11 4 3 2 3 2 2" xfId="16243" xr:uid="{58BAB77D-2C46-4118-8F19-EF188E529B86}"/>
    <cellStyle name="Separador de milhares 11 4 3 2 3 3" xfId="14782" xr:uid="{E402126B-6E91-429A-B461-9E583D4AD8D4}"/>
    <cellStyle name="Separador de milhares 11 4 3 2 4" xfId="12679" xr:uid="{A5F14363-BCBF-442D-86D5-2BFCF82B4F6B}"/>
    <cellStyle name="Separador de milhares 11 4 3 2 4 2" xfId="15567" xr:uid="{43FD9A66-DD82-4A26-805F-C5DDB54B86CB}"/>
    <cellStyle name="Separador de milhares 11 4 3 2 5" xfId="14175" xr:uid="{57C16084-9FF6-42B4-9D7F-E1C07C010DAD}"/>
    <cellStyle name="Separador de milhares 11 4 3 3" xfId="10936" xr:uid="{0FB27745-F423-451F-8E6D-367F9F4F278B}"/>
    <cellStyle name="Separador de milhares 11 4 3 3 2" xfId="11888" xr:uid="{667E2C73-3279-40B2-82CB-D57C88183A97}"/>
    <cellStyle name="Separador de milhares 11 4 3 3 2 2" xfId="13789" xr:uid="{AC5347DE-F46C-415E-AA67-BCB226487954}"/>
    <cellStyle name="Separador de milhares 11 4 3 3 2 2 2" xfId="16641" xr:uid="{1B49BECB-F3B8-493D-B9FE-30CFCD6A321F}"/>
    <cellStyle name="Separador de milhares 11 4 3 3 2 3" xfId="15180" xr:uid="{002D4C5B-169A-47C6-9F8C-A31DCB151F78}"/>
    <cellStyle name="Separador de milhares 11 4 3 3 3" xfId="12989" xr:uid="{5E96A5D6-E727-410D-A77E-D3239203B7D6}"/>
    <cellStyle name="Separador de milhares 11 4 3 3 3 2" xfId="15843" xr:uid="{3FA4416F-5853-4D62-AE2A-D880271F5E85}"/>
    <cellStyle name="Separador de milhares 11 4 3 3 4" xfId="14382" xr:uid="{83700A65-5ABD-4C96-BD3F-8D57614555A0}"/>
    <cellStyle name="Separador de milhares 11 4 3 4" xfId="11487" xr:uid="{963D80AB-E715-495F-B5F5-675B2A4DA159}"/>
    <cellStyle name="Separador de milhares 11 4 3 4 2" xfId="13390" xr:uid="{C1C0C379-C128-4872-82B1-A67245AC55B5}"/>
    <cellStyle name="Separador de milhares 11 4 3 4 2 2" xfId="16242" xr:uid="{925D3D8A-0DF0-455D-8F5C-1D0048A8FB30}"/>
    <cellStyle name="Separador de milhares 11 4 3 4 3" xfId="14781" xr:uid="{09DA3ADD-E83C-4190-B776-1AAEC02659EA}"/>
    <cellStyle name="Separador de milhares 11 4 3 5" xfId="12678" xr:uid="{2167DA33-0599-48A3-A252-14E24994E67D}"/>
    <cellStyle name="Separador de milhares 11 4 3 5 2" xfId="15566" xr:uid="{A16BA618-119F-4C5E-839C-B6EEEDF24600}"/>
    <cellStyle name="Separador de milhares 11 4 3 6" xfId="14174" xr:uid="{CC35424B-159A-437A-AC27-B6A7947E80D6}"/>
    <cellStyle name="Separador de milhares 11 4 4" xfId="9861" xr:uid="{8EA53801-E943-4FE0-A285-EF299BC440EB}"/>
    <cellStyle name="Separador de milhares 11 4 4 2" xfId="10938" xr:uid="{0E0CC8E4-26F1-45DB-9142-922967C32CE6}"/>
    <cellStyle name="Separador de milhares 11 4 4 2 2" xfId="11890" xr:uid="{C62E6C0E-995F-4894-947C-25E886F4E8ED}"/>
    <cellStyle name="Separador de milhares 11 4 4 2 2 2" xfId="13791" xr:uid="{A95AF605-0007-4DC5-884E-4D2FA20E97EF}"/>
    <cellStyle name="Separador de milhares 11 4 4 2 2 2 2" xfId="16643" xr:uid="{1DE64934-0CE2-4C9F-83D1-86FC057D8BDA}"/>
    <cellStyle name="Separador de milhares 11 4 4 2 2 3" xfId="15182" xr:uid="{B3E52B09-E642-4D48-AEB9-6816A4F6532C}"/>
    <cellStyle name="Separador de milhares 11 4 4 2 3" xfId="12991" xr:uid="{63D977CF-E170-4B3A-BF12-96E266230FFF}"/>
    <cellStyle name="Separador de milhares 11 4 4 2 3 2" xfId="15845" xr:uid="{D8BC8EA2-E683-4397-8A1D-A08848237C53}"/>
    <cellStyle name="Separador de milhares 11 4 4 2 4" xfId="14384" xr:uid="{51648028-0EEC-4365-9C0B-0748F8FF1A81}"/>
    <cellStyle name="Separador de milhares 11 4 4 3" xfId="11489" xr:uid="{CE91A453-2146-4C64-A47D-5D1C5B0E791E}"/>
    <cellStyle name="Separador de milhares 11 4 4 3 2" xfId="13392" xr:uid="{240C3211-4D29-4F53-8514-DCB3BBC47F9A}"/>
    <cellStyle name="Separador de milhares 11 4 4 3 2 2" xfId="16244" xr:uid="{C4088180-97A1-473E-8457-AF5E7CEC9CE2}"/>
    <cellStyle name="Separador de milhares 11 4 4 3 3" xfId="14783" xr:uid="{599BE467-14B6-4D72-8183-1CC73D1F2897}"/>
    <cellStyle name="Separador de milhares 11 4 4 4" xfId="12680" xr:uid="{EA59F2DC-C544-4ABC-9BDC-FD53046986D3}"/>
    <cellStyle name="Separador de milhares 11 4 4 4 2" xfId="15568" xr:uid="{3A9A4250-6596-4068-B80B-F4804F417034}"/>
    <cellStyle name="Separador de milhares 11 4 4 5" xfId="14176" xr:uid="{69141653-3D58-4D95-A6B0-2510C796161D}"/>
    <cellStyle name="Separador de milhares 11 4 5" xfId="10933" xr:uid="{02F740AB-1EDA-42AD-B3E8-F178821BD610}"/>
    <cellStyle name="Separador de milhares 11 4 5 2" xfId="11885" xr:uid="{C884F1F0-BC97-4765-9F9E-874CDF47E305}"/>
    <cellStyle name="Separador de milhares 11 4 5 2 2" xfId="13786" xr:uid="{A3F34501-0166-468A-8011-C1295A15F714}"/>
    <cellStyle name="Separador de milhares 11 4 5 2 2 2" xfId="16638" xr:uid="{2F1B75DB-E1F0-4F72-B5D4-3D5959C87407}"/>
    <cellStyle name="Separador de milhares 11 4 5 2 3" xfId="15177" xr:uid="{9A92C86E-6853-43D6-A3BC-43C9DB2B1B6C}"/>
    <cellStyle name="Separador de milhares 11 4 5 3" xfId="12986" xr:uid="{9E41057B-E3A1-43E6-B0AE-EBFC31DA3AAA}"/>
    <cellStyle name="Separador de milhares 11 4 5 3 2" xfId="15840" xr:uid="{D63CFAC1-4CEA-42F4-A63B-92C71836A01C}"/>
    <cellStyle name="Separador de milhares 11 4 5 4" xfId="14379" xr:uid="{317B46C6-B5CF-4542-AC61-782FA6F0F750}"/>
    <cellStyle name="Separador de milhares 11 4 6" xfId="11484" xr:uid="{FDFF28A0-8C0D-45CD-9962-350A84132C8E}"/>
    <cellStyle name="Separador de milhares 11 4 6 2" xfId="13387" xr:uid="{B7B61437-6305-4B7B-B00E-222023FD99A8}"/>
    <cellStyle name="Separador de milhares 11 4 6 2 2" xfId="16239" xr:uid="{397F136E-C8FA-4CAB-8914-7B36F57259C8}"/>
    <cellStyle name="Separador de milhares 11 4 6 3" xfId="14778" xr:uid="{331F9B1B-4EC9-462F-B62C-BE28072BEEAC}"/>
    <cellStyle name="Separador de milhares 11 4 7" xfId="12675" xr:uid="{DB7BBC67-35A3-43FE-B5FE-CFF26D113169}"/>
    <cellStyle name="Separador de milhares 11 4 7 2" xfId="15563" xr:uid="{A3BDA285-8ABF-4382-A59D-4DD3A37E0B98}"/>
    <cellStyle name="Separador de milhares 11 4 8" xfId="14171" xr:uid="{2790660F-2069-4329-870A-501A95BD821E}"/>
    <cellStyle name="Separador de milhares 11 5" xfId="9862" xr:uid="{5970B984-1AEC-46A7-A42A-FB2498B30FAE}"/>
    <cellStyle name="Separador de milhares 11 5 2" xfId="9863" xr:uid="{62571FFB-384D-480C-81F1-B9ACABC2395D}"/>
    <cellStyle name="Separador de milhares 11 5 2 2" xfId="10940" xr:uid="{1C07B87B-F79B-41CB-AF0A-2D4848163676}"/>
    <cellStyle name="Separador de milhares 11 5 2 2 2" xfId="11892" xr:uid="{B5F40029-70A0-4295-A7FA-CCD968AAC273}"/>
    <cellStyle name="Separador de milhares 11 5 2 2 2 2" xfId="13793" xr:uid="{26DB9697-740A-4F91-B2F4-738B3B411C6A}"/>
    <cellStyle name="Separador de milhares 11 5 2 2 2 2 2" xfId="16645" xr:uid="{A278BA89-F675-4CEF-9DC3-28DB5412F6F7}"/>
    <cellStyle name="Separador de milhares 11 5 2 2 2 3" xfId="15184" xr:uid="{75E34AE7-2A0B-4C25-BD23-07F5056AAF7A}"/>
    <cellStyle name="Separador de milhares 11 5 2 2 3" xfId="12993" xr:uid="{7E510600-4D7B-4F1F-8E07-9BCDC8E524F7}"/>
    <cellStyle name="Separador de milhares 11 5 2 2 3 2" xfId="15847" xr:uid="{7024225A-26E2-4254-B9CA-FDB4B480ED97}"/>
    <cellStyle name="Separador de milhares 11 5 2 2 4" xfId="14386" xr:uid="{99440CC6-0CD5-48CA-A73C-6E7A780577C4}"/>
    <cellStyle name="Separador de milhares 11 5 2 3" xfId="11491" xr:uid="{B15747C5-9C0F-4628-BE3D-4517F3AA18E2}"/>
    <cellStyle name="Separador de milhares 11 5 2 3 2" xfId="13394" xr:uid="{BA216579-5578-41EC-B4F4-3FD0E555ADB4}"/>
    <cellStyle name="Separador de milhares 11 5 2 3 2 2" xfId="16246" xr:uid="{C25A1D8B-74E1-4380-8786-3B7E96171228}"/>
    <cellStyle name="Separador de milhares 11 5 2 3 3" xfId="14785" xr:uid="{F2FE0422-13CA-485F-BAD8-99FDBEEF6D36}"/>
    <cellStyle name="Separador de milhares 11 5 2 4" xfId="12682" xr:uid="{761243D5-5B3D-42CD-8D50-7BBFE771550E}"/>
    <cellStyle name="Separador de milhares 11 5 2 4 2" xfId="15570" xr:uid="{EDDEDE19-1A89-4B59-85F0-B02C28DAA4DD}"/>
    <cellStyle name="Separador de milhares 11 5 2 5" xfId="14178" xr:uid="{C16A5ECE-2DCC-4FA3-8965-CDB2E9EECD8F}"/>
    <cellStyle name="Separador de milhares 11 5 3" xfId="10939" xr:uid="{F2980A3F-7CD9-4D5E-AD09-FE1637940042}"/>
    <cellStyle name="Separador de milhares 11 5 3 2" xfId="11891" xr:uid="{8B370678-1D4D-4194-B566-67024D74E0A3}"/>
    <cellStyle name="Separador de milhares 11 5 3 2 2" xfId="13792" xr:uid="{F7592C7F-DA70-41E7-8C60-8A567084FA97}"/>
    <cellStyle name="Separador de milhares 11 5 3 2 2 2" xfId="16644" xr:uid="{F063220A-CC10-453F-9DFD-3C40051A6BFE}"/>
    <cellStyle name="Separador de milhares 11 5 3 2 3" xfId="15183" xr:uid="{ABAB2152-16C0-465B-B60D-C9C82DEFDD88}"/>
    <cellStyle name="Separador de milhares 11 5 3 3" xfId="12992" xr:uid="{E43A91F4-1945-451E-B8EA-010EA729A5C1}"/>
    <cellStyle name="Separador de milhares 11 5 3 3 2" xfId="15846" xr:uid="{A5767D93-1555-4D84-8059-9C4B0BA2CCCF}"/>
    <cellStyle name="Separador de milhares 11 5 3 4" xfId="14385" xr:uid="{7B806411-1E9E-4EE8-8DFF-44BD0C88353C}"/>
    <cellStyle name="Separador de milhares 11 5 4" xfId="11490" xr:uid="{DB6C554F-5BED-4EEF-82EC-F95D89916830}"/>
    <cellStyle name="Separador de milhares 11 5 4 2" xfId="13393" xr:uid="{5E1AA1CB-04BF-4E8C-8AB4-401BAA31F69D}"/>
    <cellStyle name="Separador de milhares 11 5 4 2 2" xfId="16245" xr:uid="{C4A2C050-2B1B-4355-BDAE-58291665368A}"/>
    <cellStyle name="Separador de milhares 11 5 4 3" xfId="14784" xr:uid="{A62F66B9-52C3-4F85-B3CF-56D69735368A}"/>
    <cellStyle name="Separador de milhares 11 5 5" xfId="12681" xr:uid="{5CA3504C-537B-484F-9454-47F7830E3CE0}"/>
    <cellStyle name="Separador de milhares 11 5 5 2" xfId="15569" xr:uid="{D9CDCB3C-FA7B-43ED-8E71-6E2415E55FFB}"/>
    <cellStyle name="Separador de milhares 11 5 6" xfId="14177" xr:uid="{E35B9FA5-5D8C-43F1-BE11-19B35021583D}"/>
    <cellStyle name="Separador de milhares 11 6" xfId="9864" xr:uid="{42B16ADD-5AAD-46B0-8362-BDC04323289A}"/>
    <cellStyle name="Separador de milhares 11 6 2" xfId="9865" xr:uid="{A3B59296-5F69-4408-AEFA-3B4F31554596}"/>
    <cellStyle name="Separador de milhares 11 6 2 2" xfId="10942" xr:uid="{8DDE304F-B900-4113-88DA-C16F32DA6713}"/>
    <cellStyle name="Separador de milhares 11 6 2 2 2" xfId="11894" xr:uid="{6293CDE0-D608-4F1C-8745-10673DF8DDD3}"/>
    <cellStyle name="Separador de milhares 11 6 2 2 2 2" xfId="13795" xr:uid="{D513FFB6-FC35-40EA-87EA-F2E5ED0EE915}"/>
    <cellStyle name="Separador de milhares 11 6 2 2 2 2 2" xfId="16647" xr:uid="{9867B8D1-8BD5-4D8F-804B-95BDB5DF0408}"/>
    <cellStyle name="Separador de milhares 11 6 2 2 2 3" xfId="15186" xr:uid="{00F2BC53-B6D8-40D2-82AC-FEC09AFB5990}"/>
    <cellStyle name="Separador de milhares 11 6 2 2 3" xfId="12995" xr:uid="{649BB0D2-8993-46D7-8F12-3C49F26A5EA7}"/>
    <cellStyle name="Separador de milhares 11 6 2 2 3 2" xfId="15849" xr:uid="{353C993D-0C10-43A5-AA3F-EB4786EF1CF3}"/>
    <cellStyle name="Separador de milhares 11 6 2 2 4" xfId="14388" xr:uid="{0DF0E973-E835-4E02-99FB-E90CA36E83AD}"/>
    <cellStyle name="Separador de milhares 11 6 2 3" xfId="11493" xr:uid="{9C688A92-C483-4038-8BA2-7D7930743DC5}"/>
    <cellStyle name="Separador de milhares 11 6 2 3 2" xfId="13396" xr:uid="{4E484C8F-33A3-4112-918C-7138C2D04DC3}"/>
    <cellStyle name="Separador de milhares 11 6 2 3 2 2" xfId="16248" xr:uid="{8B2BC092-A354-4550-9BBF-504B60E22D90}"/>
    <cellStyle name="Separador de milhares 11 6 2 3 3" xfId="14787" xr:uid="{4E7A11D7-35C6-47A1-88C7-9EFF3383D3AD}"/>
    <cellStyle name="Separador de milhares 11 6 2 4" xfId="12684" xr:uid="{85593D11-ABD9-4E57-86ED-2D848D95AF77}"/>
    <cellStyle name="Separador de milhares 11 6 2 4 2" xfId="15572" xr:uid="{AC45A5DB-3BC5-44FB-A63D-63CBBF8E577E}"/>
    <cellStyle name="Separador de milhares 11 6 2 5" xfId="14180" xr:uid="{D86036B1-EC2F-492A-8876-9613C3F62C76}"/>
    <cellStyle name="Separador de milhares 11 6 3" xfId="10941" xr:uid="{7D49D520-4EEE-49FB-9EAD-D0D246B3B5AE}"/>
    <cellStyle name="Separador de milhares 11 6 3 2" xfId="11893" xr:uid="{54F493C2-02DE-4660-B64C-38FC6B2696ED}"/>
    <cellStyle name="Separador de milhares 11 6 3 2 2" xfId="13794" xr:uid="{EFF80E27-A83B-4BE0-BEAE-5A104676CD2D}"/>
    <cellStyle name="Separador de milhares 11 6 3 2 2 2" xfId="16646" xr:uid="{0FADDC60-3F01-4560-84CE-2A00A7FBB0BA}"/>
    <cellStyle name="Separador de milhares 11 6 3 2 3" xfId="15185" xr:uid="{5267ECDB-9619-4396-B0B6-D358FAE23250}"/>
    <cellStyle name="Separador de milhares 11 6 3 3" xfId="12994" xr:uid="{4A5E7F19-F1BA-4006-A51A-E9B18EEA56BD}"/>
    <cellStyle name="Separador de milhares 11 6 3 3 2" xfId="15848" xr:uid="{50C080DB-D687-4792-9F67-211BCDF103B9}"/>
    <cellStyle name="Separador de milhares 11 6 3 4" xfId="14387" xr:uid="{AD6B4818-DD5D-468B-A2A2-1DA713CD1D66}"/>
    <cellStyle name="Separador de milhares 11 6 4" xfId="11492" xr:uid="{81B0CD2B-73CF-4B93-94B8-808B6A7160F4}"/>
    <cellStyle name="Separador de milhares 11 6 4 2" xfId="13395" xr:uid="{D5287413-D4B3-48E4-A760-4F8FC9882928}"/>
    <cellStyle name="Separador de milhares 11 6 4 2 2" xfId="16247" xr:uid="{69CC6917-B4C1-42E9-BC09-A1B086CBD77E}"/>
    <cellStyle name="Separador de milhares 11 6 4 3" xfId="14786" xr:uid="{7F029D4B-F3E3-482C-8530-43D12CC9B350}"/>
    <cellStyle name="Separador de milhares 11 6 5" xfId="12683" xr:uid="{B4F6D268-0614-4CEF-A49C-6B66AB2ECFF5}"/>
    <cellStyle name="Separador de milhares 11 6 5 2" xfId="15571" xr:uid="{40648060-A9E5-4CCC-8210-668785D3AA1E}"/>
    <cellStyle name="Separador de milhares 11 6 6" xfId="14179" xr:uid="{6F0949FD-02F9-4474-8C1C-317F089D6F0D}"/>
    <cellStyle name="Separador de milhares 11 7" xfId="9866" xr:uid="{C60C63AF-8C71-40E6-84E4-1F98CFE322C4}"/>
    <cellStyle name="Separador de milhares 11 7 2" xfId="10943" xr:uid="{5D2BDE36-52EC-4E8C-86CF-53B02F1F6D7C}"/>
    <cellStyle name="Separador de milhares 11 7 2 2" xfId="11895" xr:uid="{3591A11E-D14B-44A3-B434-892F7EF47B71}"/>
    <cellStyle name="Separador de milhares 11 7 2 2 2" xfId="13796" xr:uid="{903053A3-ED8D-424C-80E4-2DB03E717A74}"/>
    <cellStyle name="Separador de milhares 11 7 2 2 2 2" xfId="16648" xr:uid="{80880574-0BBF-4E87-B9AC-C601931A3BFA}"/>
    <cellStyle name="Separador de milhares 11 7 2 2 3" xfId="15187" xr:uid="{03C9F6B8-CAC3-4800-A9D3-348667D9579A}"/>
    <cellStyle name="Separador de milhares 11 7 2 3" xfId="12996" xr:uid="{1C002564-21BA-4092-9E11-0F3169A8F1BE}"/>
    <cellStyle name="Separador de milhares 11 7 2 3 2" xfId="15850" xr:uid="{0824904F-A418-416C-B469-3FAACD492A47}"/>
    <cellStyle name="Separador de milhares 11 7 2 4" xfId="14389" xr:uid="{60AE233B-0EF2-4974-9762-5E81197BD11A}"/>
    <cellStyle name="Separador de milhares 11 7 3" xfId="11494" xr:uid="{54A9E6A2-36D9-489D-9B12-B36749E362EE}"/>
    <cellStyle name="Separador de milhares 11 7 3 2" xfId="13397" xr:uid="{05BD9929-3D57-44E1-AB98-CE2A59C9F817}"/>
    <cellStyle name="Separador de milhares 11 7 3 2 2" xfId="16249" xr:uid="{554E1331-A010-4022-9366-951ACE71A72C}"/>
    <cellStyle name="Separador de milhares 11 7 3 3" xfId="14788" xr:uid="{6EFFA395-EC04-44AE-8130-3DEA9384DF2A}"/>
    <cellStyle name="Separador de milhares 11 7 4" xfId="12685" xr:uid="{241BA11E-35A7-4DFE-8289-88422CF5019C}"/>
    <cellStyle name="Separador de milhares 11 7 4 2" xfId="15573" xr:uid="{2F50E989-197B-4EE7-89E2-A784BB8AF9D0}"/>
    <cellStyle name="Separador de milhares 11 7 5" xfId="14181" xr:uid="{5A1EC82E-35F2-4384-A063-D8BEB68623E5}"/>
    <cellStyle name="Separador de milhares 11 8" xfId="10920" xr:uid="{11807C8A-E376-4833-9BF0-0BF2FAA327A1}"/>
    <cellStyle name="Separador de milhares 11 8 2" xfId="11872" xr:uid="{FF0D6B48-42AF-4840-97BF-1C1F11F73664}"/>
    <cellStyle name="Separador de milhares 11 8 2 2" xfId="13773" xr:uid="{8D6F130A-E658-42F7-8B46-C78400CDD95C}"/>
    <cellStyle name="Separador de milhares 11 8 2 2 2" xfId="16625" xr:uid="{91FD892C-5A14-4FA0-AADF-DB8E88465D2D}"/>
    <cellStyle name="Separador de milhares 11 8 2 3" xfId="15164" xr:uid="{4EB105E1-308F-456F-BA98-BF085F30B62B}"/>
    <cellStyle name="Separador de milhares 11 8 3" xfId="12973" xr:uid="{5F1B2D4F-E2E3-4C08-B1EA-C1436A3E6F40}"/>
    <cellStyle name="Separador de milhares 11 8 3 2" xfId="15827" xr:uid="{62813BFB-0660-45CB-8184-9F9BEB68C2C6}"/>
    <cellStyle name="Separador de milhares 11 8 4" xfId="14366" xr:uid="{2ADD1072-763B-407E-AACC-8B304D6697A9}"/>
    <cellStyle name="Separador de milhares 11 9" xfId="11471" xr:uid="{06E1DEC5-5B54-4814-9A45-BC65640F5472}"/>
    <cellStyle name="Separador de milhares 11 9 2" xfId="13374" xr:uid="{390F3DEA-540E-42CF-B016-A2BA8BD50FC5}"/>
    <cellStyle name="Separador de milhares 11 9 2 2" xfId="16226" xr:uid="{FB7645CA-D5F2-4E9F-A741-F6F828B12F1C}"/>
    <cellStyle name="Separador de milhares 11 9 3" xfId="14765" xr:uid="{52001D59-3D02-4618-97F3-D2E16906A8A3}"/>
    <cellStyle name="Separador de milhares 12" xfId="9867" xr:uid="{0FD8EEB3-06E2-4E19-9A33-FE977A988891}"/>
    <cellStyle name="Separador de milhares 12 2" xfId="9868" xr:uid="{1F797A81-BC0D-4EAD-9DB4-67F08ABC2808}"/>
    <cellStyle name="Separador de milhares 12 2 2" xfId="10945" xr:uid="{5B6F444D-92C2-437C-9D60-9E51DE10FF60}"/>
    <cellStyle name="Separador de milhares 12 2 2 2" xfId="11897" xr:uid="{185A32D2-2947-42E1-8CCD-BFBC48F4761C}"/>
    <cellStyle name="Separador de milhares 12 2 2 2 2" xfId="13798" xr:uid="{2C0C31F5-0FF4-4E09-AD36-CAA2634F287D}"/>
    <cellStyle name="Separador de milhares 12 2 2 2 2 2" xfId="16650" xr:uid="{9C457836-62FB-4596-87CB-6A956F0DE4C5}"/>
    <cellStyle name="Separador de milhares 12 2 2 2 3" xfId="15189" xr:uid="{45C0E8C2-1467-4056-A168-B860AAA6C005}"/>
    <cellStyle name="Separador de milhares 12 2 2 3" xfId="12998" xr:uid="{B0FA7467-BFCF-4D91-B66A-4D86D7B2D3A1}"/>
    <cellStyle name="Separador de milhares 12 2 2 3 2" xfId="15852" xr:uid="{37E462BB-534C-4BEB-A44A-56DA2F01ADA8}"/>
    <cellStyle name="Separador de milhares 12 2 2 4" xfId="14391" xr:uid="{1D7E2F63-4FB2-42B2-B55F-B8862E8F999A}"/>
    <cellStyle name="Separador de milhares 12 2 3" xfId="11496" xr:uid="{62C3D4E9-45A4-45EB-AAB0-3827ABA7BAC8}"/>
    <cellStyle name="Separador de milhares 12 2 3 2" xfId="13399" xr:uid="{365AB19B-6CFF-4BE6-8E61-734D48C15C39}"/>
    <cellStyle name="Separador de milhares 12 2 3 2 2" xfId="16251" xr:uid="{32616CFE-D26C-4FF3-BA5A-EEE03BBB9267}"/>
    <cellStyle name="Separador de milhares 12 2 3 3" xfId="14790" xr:uid="{98745671-4C52-4462-A01A-4E4287A6F344}"/>
    <cellStyle name="Separador de milhares 12 2 4" xfId="12687" xr:uid="{088866F4-BE9E-47A9-9768-9A22E0BDB97F}"/>
    <cellStyle name="Separador de milhares 12 2 4 2" xfId="15575" xr:uid="{8F4BB277-AD66-4199-805B-63C3E647E097}"/>
    <cellStyle name="Separador de milhares 12 2 5" xfId="14183" xr:uid="{C904A909-CD89-402F-A92E-E8718ACFEE8F}"/>
    <cellStyle name="Separador de milhares 12 3" xfId="10944" xr:uid="{36BC372E-36D9-495C-987E-688B7040802E}"/>
    <cellStyle name="Separador de milhares 12 3 2" xfId="11896" xr:uid="{33727E61-2671-48B9-AB22-5A364442C746}"/>
    <cellStyle name="Separador de milhares 12 3 2 2" xfId="13797" xr:uid="{8F7F3FDE-F58F-4ED5-8D42-17A85FCEF71F}"/>
    <cellStyle name="Separador de milhares 12 3 2 2 2" xfId="16649" xr:uid="{E61CFECD-CC7F-446C-BAB5-01CFB20D89AA}"/>
    <cellStyle name="Separador de milhares 12 3 2 3" xfId="15188" xr:uid="{27B0D81F-D387-4A70-A29C-D09248021F9A}"/>
    <cellStyle name="Separador de milhares 12 3 3" xfId="12997" xr:uid="{E727468B-5907-4965-800D-9DE33AC83256}"/>
    <cellStyle name="Separador de milhares 12 3 3 2" xfId="15851" xr:uid="{73821966-31B5-46DD-8F67-1636EC24F890}"/>
    <cellStyle name="Separador de milhares 12 3 4" xfId="14390" xr:uid="{95639068-4543-417D-BA03-0CEF4C5D0B90}"/>
    <cellStyle name="Separador de milhares 12 4" xfId="11495" xr:uid="{13407F56-747B-4805-8359-11A7A8BCBBDE}"/>
    <cellStyle name="Separador de milhares 12 4 2" xfId="13398" xr:uid="{D1437587-2659-4358-8312-2817D5A79159}"/>
    <cellStyle name="Separador de milhares 12 4 2 2" xfId="16250" xr:uid="{4921D034-E4EA-4475-B129-F826CF14FDBD}"/>
    <cellStyle name="Separador de milhares 12 4 3" xfId="14789" xr:uid="{FDBBC234-D992-4DE4-B81B-D9628B62D449}"/>
    <cellStyle name="Separador de milhares 12 5" xfId="12686" xr:uid="{F64FF305-9444-4E17-AC6E-3E3CC154470B}"/>
    <cellStyle name="Separador de milhares 12 5 2" xfId="15574" xr:uid="{E711A318-6DBC-40A1-A9BA-98C11E7B41F3}"/>
    <cellStyle name="Separador de milhares 12 6" xfId="14182" xr:uid="{D5A77978-FC9F-4D94-9095-BCE45748CB5B}"/>
    <cellStyle name="Separador de milhares 13" xfId="9869" xr:uid="{07C102FA-49A5-4C71-A118-87B0338BAA45}"/>
    <cellStyle name="Separador de milhares 13 2" xfId="9870" xr:uid="{177C0CEC-222F-4DEB-A3B4-7CDBC4CF65EC}"/>
    <cellStyle name="Separador de milhares 13 2 2" xfId="9871" xr:uid="{E9EE9BB5-B03E-470E-90D3-BF1BD7266C7E}"/>
    <cellStyle name="Separador de milhares 13 2 2 2" xfId="10948" xr:uid="{34EB28FB-79F8-45AC-AD8B-B1BDAFD5D969}"/>
    <cellStyle name="Separador de milhares 13 2 2 2 2" xfId="11900" xr:uid="{B3742030-951A-415D-9409-9BA33E0C5F75}"/>
    <cellStyle name="Separador de milhares 13 2 2 2 2 2" xfId="13801" xr:uid="{0CF7DD5C-B9FC-4862-B391-60EAC0C44706}"/>
    <cellStyle name="Separador de milhares 13 2 2 2 2 2 2" xfId="16653" xr:uid="{3625FE49-7CF2-4FE4-A13A-2F83CCEBC2D3}"/>
    <cellStyle name="Separador de milhares 13 2 2 2 2 3" xfId="15192" xr:uid="{F6744CD0-B371-4854-BA3E-B40D44927B6C}"/>
    <cellStyle name="Separador de milhares 13 2 2 2 3" xfId="13001" xr:uid="{B79382F9-AD2D-44FD-A7F0-B17CF3BB66B3}"/>
    <cellStyle name="Separador de milhares 13 2 2 2 3 2" xfId="15855" xr:uid="{B51A8000-B567-4449-8B7B-DF3749AE26C5}"/>
    <cellStyle name="Separador de milhares 13 2 2 2 4" xfId="14394" xr:uid="{D20A6D68-3003-4026-87BA-E8292EE0998F}"/>
    <cellStyle name="Separador de milhares 13 2 2 3" xfId="11499" xr:uid="{F2748D11-C013-4542-8B40-22F7A8FF3777}"/>
    <cellStyle name="Separador de milhares 13 2 2 3 2" xfId="13402" xr:uid="{E9DE8018-D06C-40C1-8BB9-B5AAE49A3132}"/>
    <cellStyle name="Separador de milhares 13 2 2 3 2 2" xfId="16254" xr:uid="{FF49B89E-0203-45FA-A669-D66A324AD5EA}"/>
    <cellStyle name="Separador de milhares 13 2 2 3 3" xfId="14793" xr:uid="{35D116E8-FD3E-42C8-B91A-19D5EBA0F6CF}"/>
    <cellStyle name="Separador de milhares 13 2 2 4" xfId="12690" xr:uid="{C5868037-EBD8-47E2-BEB6-999915E24870}"/>
    <cellStyle name="Separador de milhares 13 2 2 4 2" xfId="15578" xr:uid="{134FFCA1-F67F-42E7-87ED-68843F44F359}"/>
    <cellStyle name="Separador de milhares 13 2 2 5" xfId="14186" xr:uid="{CCD24313-230B-4508-9107-FE215D7427DF}"/>
    <cellStyle name="Separador de milhares 13 2 3" xfId="10947" xr:uid="{C64032CA-FE8E-4980-BF12-92DC1C6F3166}"/>
    <cellStyle name="Separador de milhares 13 2 3 2" xfId="11899" xr:uid="{7F8C6E07-3019-42AE-9CF0-7BEDF216A301}"/>
    <cellStyle name="Separador de milhares 13 2 3 2 2" xfId="13800" xr:uid="{9C9B062C-D420-4F8B-9155-E04D2F27591C}"/>
    <cellStyle name="Separador de milhares 13 2 3 2 2 2" xfId="16652" xr:uid="{B85969C0-386C-4067-814C-E87FB566645F}"/>
    <cellStyle name="Separador de milhares 13 2 3 2 3" xfId="15191" xr:uid="{FA784E05-CC17-4ECF-AC48-FE8E7DDBBC99}"/>
    <cellStyle name="Separador de milhares 13 2 3 3" xfId="13000" xr:uid="{862CB68F-9F5D-40E3-BC30-0D845E60FC9C}"/>
    <cellStyle name="Separador de milhares 13 2 3 3 2" xfId="15854" xr:uid="{45CBBD71-4B65-4A6F-9FA7-C97D4CED900E}"/>
    <cellStyle name="Separador de milhares 13 2 3 4" xfId="14393" xr:uid="{A1479885-C9DD-4F64-81C9-97760BCAB16E}"/>
    <cellStyle name="Separador de milhares 13 2 4" xfId="11498" xr:uid="{050CF007-8429-4F6F-A01A-6B57230DAFF7}"/>
    <cellStyle name="Separador de milhares 13 2 4 2" xfId="13401" xr:uid="{B37C24B3-123E-48EA-8D93-10AFFD74874F}"/>
    <cellStyle name="Separador de milhares 13 2 4 2 2" xfId="16253" xr:uid="{66FC56C4-783E-431D-B26A-AFE458AADA4D}"/>
    <cellStyle name="Separador de milhares 13 2 4 3" xfId="14792" xr:uid="{72B48ED0-E2BD-4F95-8A08-D55E541224F6}"/>
    <cellStyle name="Separador de milhares 13 2 5" xfId="12689" xr:uid="{F246F818-F69A-470F-8513-6841B6E0402B}"/>
    <cellStyle name="Separador de milhares 13 2 5 2" xfId="15577" xr:uid="{2BD6A5E8-2A3E-4DB8-B436-BC7BF82B4F2E}"/>
    <cellStyle name="Separador de milhares 13 2 6" xfId="14185" xr:uid="{87F54596-59DD-4EFB-8507-1579425F5127}"/>
    <cellStyle name="Separador de milhares 13 3" xfId="9872" xr:uid="{FC5FC166-B613-4887-B426-B119A0BFF44F}"/>
    <cellStyle name="Separador de milhares 13 3 2" xfId="10949" xr:uid="{E71992C1-4722-4554-9484-4405DFD29143}"/>
    <cellStyle name="Separador de milhares 13 3 2 2" xfId="11901" xr:uid="{D13897C5-C1A2-43E9-B685-C5FC9507E4CD}"/>
    <cellStyle name="Separador de milhares 13 3 2 2 2" xfId="13802" xr:uid="{E8DD7C10-3EA4-46E7-B054-410C26DFEADD}"/>
    <cellStyle name="Separador de milhares 13 3 2 2 2 2" xfId="16654" xr:uid="{F0F16900-1DB1-4A67-ABD0-70B699B44652}"/>
    <cellStyle name="Separador de milhares 13 3 2 2 3" xfId="15193" xr:uid="{BC3F7374-87D1-4076-8D22-E983B2187AF8}"/>
    <cellStyle name="Separador de milhares 13 3 2 3" xfId="13002" xr:uid="{8011ECF8-5F01-4873-A61D-9DC3592D650F}"/>
    <cellStyle name="Separador de milhares 13 3 2 3 2" xfId="15856" xr:uid="{E2897DE5-7185-4659-8E34-3CFEC721095A}"/>
    <cellStyle name="Separador de milhares 13 3 2 4" xfId="14395" xr:uid="{98C5508C-2AEB-41DF-AF3A-6D85D15B00A2}"/>
    <cellStyle name="Separador de milhares 13 3 3" xfId="11500" xr:uid="{CF7B07E8-226A-447B-A089-EEE02AA0FE34}"/>
    <cellStyle name="Separador de milhares 13 3 3 2" xfId="13403" xr:uid="{F9C75B52-DBA2-44EA-81CC-283106227AED}"/>
    <cellStyle name="Separador de milhares 13 3 3 2 2" xfId="16255" xr:uid="{DE67EC88-23FC-48F3-A49A-1A37D7A57C4B}"/>
    <cellStyle name="Separador de milhares 13 3 3 3" xfId="14794" xr:uid="{42C0E7BF-E176-4A26-8D40-EA2F398D81BC}"/>
    <cellStyle name="Separador de milhares 13 3 4" xfId="12691" xr:uid="{2C40E952-7156-4D3E-9E29-580AC983A29A}"/>
    <cellStyle name="Separador de milhares 13 3 4 2" xfId="15579" xr:uid="{EE88910C-86E2-40B4-974E-70C11847B6CF}"/>
    <cellStyle name="Separador de milhares 13 3 5" xfId="14187" xr:uid="{9EFEB073-1269-474F-92B1-71DB17E31EF7}"/>
    <cellStyle name="Separador de milhares 13 4" xfId="10946" xr:uid="{F9B7341A-FFE1-4E96-B3CE-BEF72CCE4199}"/>
    <cellStyle name="Separador de milhares 13 4 2" xfId="11898" xr:uid="{659A8D1B-8973-4EE7-98B6-C250F8BDC5F9}"/>
    <cellStyle name="Separador de milhares 13 4 2 2" xfId="13799" xr:uid="{9005CBBE-4D11-4D86-B13B-9B2614F83F6F}"/>
    <cellStyle name="Separador de milhares 13 4 2 2 2" xfId="16651" xr:uid="{F250E380-C6B0-4ED6-BB6D-0A94A660ADC2}"/>
    <cellStyle name="Separador de milhares 13 4 2 3" xfId="15190" xr:uid="{8B66E0AD-EFFE-4AE3-8F4C-A18BCBFC7DEB}"/>
    <cellStyle name="Separador de milhares 13 4 3" xfId="12999" xr:uid="{F3FC15FA-CE5D-4D77-A87E-04CF4E1697FA}"/>
    <cellStyle name="Separador de milhares 13 4 3 2" xfId="15853" xr:uid="{69E82973-CE9B-45BF-8C25-5830A8BEE2D4}"/>
    <cellStyle name="Separador de milhares 13 4 4" xfId="14392" xr:uid="{FBC296A3-3045-43AA-A3D0-C39F9CB3CD1B}"/>
    <cellStyle name="Separador de milhares 13 5" xfId="11497" xr:uid="{B017409F-26E3-491F-9CE3-546ADDFCEEF8}"/>
    <cellStyle name="Separador de milhares 13 5 2" xfId="13400" xr:uid="{F7F3B0D8-FCEB-46A5-BD50-F0A9854BDEDF}"/>
    <cellStyle name="Separador de milhares 13 5 2 2" xfId="16252" xr:uid="{AB880ECF-C74C-4DDB-9FF6-472ED0E71ADA}"/>
    <cellStyle name="Separador de milhares 13 5 3" xfId="14791" xr:uid="{190DC630-F6EB-4DD9-979D-BE450E88DDE4}"/>
    <cellStyle name="Separador de milhares 13 6" xfId="12688" xr:uid="{0E194994-683F-416E-8575-02C9135570F8}"/>
    <cellStyle name="Separador de milhares 13 6 2" xfId="15576" xr:uid="{E05ED95D-0FF5-4B59-AD76-3A9922946657}"/>
    <cellStyle name="Separador de milhares 13 7" xfId="14184" xr:uid="{CFFEF24E-8DCE-4C45-BD58-B7491671106F}"/>
    <cellStyle name="Separador de milhares 14" xfId="9873" xr:uid="{1CA0EBC0-3787-4D8E-AD10-38575406BBF5}"/>
    <cellStyle name="Separador de milhares 14 2" xfId="9874" xr:uid="{2AD13AC6-62C6-4DFE-ADF7-FD8BA4B484E1}"/>
    <cellStyle name="Separador de milhares 14 2 2" xfId="10950" xr:uid="{6A50ACD6-A652-4A44-A6EB-876AEE2F6A38}"/>
    <cellStyle name="Separador de milhares 14 2 2 2" xfId="11902" xr:uid="{A1B423C2-1E9A-44C5-88FB-C24E5621FA1A}"/>
    <cellStyle name="Separador de milhares 14 2 2 2 2" xfId="13803" xr:uid="{7CE06603-732C-4046-A737-E53129504D19}"/>
    <cellStyle name="Separador de milhares 14 2 2 2 2 2" xfId="16655" xr:uid="{4D7BED4A-8086-4AD9-9331-F867ECE4D637}"/>
    <cellStyle name="Separador de milhares 14 2 2 2 3" xfId="15194" xr:uid="{8090C570-F6BC-48B2-BE63-5A9F4503484A}"/>
    <cellStyle name="Separador de milhares 14 2 2 3" xfId="13003" xr:uid="{54116ED9-2700-4B93-9174-852CF8A01F9E}"/>
    <cellStyle name="Separador de milhares 14 2 2 3 2" xfId="15857" xr:uid="{882205C5-0E31-4ED2-BB4F-38669A2D86D0}"/>
    <cellStyle name="Separador de milhares 14 2 2 4" xfId="14396" xr:uid="{82E6A90A-4143-4B5D-B5AE-3349B06A8B15}"/>
    <cellStyle name="Separador de milhares 14 2 3" xfId="11501" xr:uid="{65292E2C-85D5-49E0-B4DF-716C56229051}"/>
    <cellStyle name="Separador de milhares 14 2 3 2" xfId="13404" xr:uid="{8DCF3DFE-D54F-4DDD-9226-5A66458E09F9}"/>
    <cellStyle name="Separador de milhares 14 2 3 2 2" xfId="16256" xr:uid="{0D18733C-07D2-4AEF-B2D9-953942DFE3B4}"/>
    <cellStyle name="Separador de milhares 14 2 3 3" xfId="14795" xr:uid="{CA51B5A0-3589-4DB2-9A29-C4624D32A9CE}"/>
    <cellStyle name="Separador de milhares 15" xfId="9875" xr:uid="{9CC7D897-1FDB-4690-97AC-81371BA9D06A}"/>
    <cellStyle name="Separador de milhares 15 2" xfId="9876" xr:uid="{BE777301-9318-42EE-BFE0-A2533DE0118D}"/>
    <cellStyle name="Separador de milhares 15 2 2" xfId="9877" xr:uid="{D39E0C0F-EBA9-4832-A43B-F3058838E20F}"/>
    <cellStyle name="Separador de milhares 15 2 2 2" xfId="9878" xr:uid="{3F426CF8-6769-4706-9DBD-2B09E99868BA}"/>
    <cellStyle name="Separador de milhares 15 2 3" xfId="9879" xr:uid="{9B5C9871-2596-447F-9E5A-423ADB2D65FC}"/>
    <cellStyle name="Separador de milhares 15 2 3 2" xfId="9880" xr:uid="{676152BE-7F13-4EE1-BDBC-4AB86EB6DE7E}"/>
    <cellStyle name="Separador de milhares 15 2 4" xfId="9881" xr:uid="{E7FB3A71-1552-48FE-97A3-C769CF37923D}"/>
    <cellStyle name="Separador de milhares 15 3" xfId="9882" xr:uid="{0277B350-8AAF-4DD6-8F05-5FAC247C79E6}"/>
    <cellStyle name="Separador de milhares 15 3 2" xfId="9883" xr:uid="{0A0C0152-4B55-4E9F-93DD-95A86FD7FBE6}"/>
    <cellStyle name="Separador de milhares 15 3 2 2" xfId="9884" xr:uid="{DEC37C68-7537-4C57-B1DC-ECE6FD4574DF}"/>
    <cellStyle name="Separador de milhares 15 3 3" xfId="9885" xr:uid="{8F9B0565-8570-475D-83E7-1D87C6039367}"/>
    <cellStyle name="Separador de milhares 15 3 3 2" xfId="9886" xr:uid="{3FBBD7DF-FA20-4B93-A405-DDC009588736}"/>
    <cellStyle name="Separador de milhares 15 3 4" xfId="9887" xr:uid="{0A6784D2-C0DB-47BE-AC04-9E84D7145068}"/>
    <cellStyle name="Separador de milhares 15 4" xfId="9888" xr:uid="{C1D061F3-D735-4B91-80BA-26072E99EC9E}"/>
    <cellStyle name="Separador de milhares 15 4 2" xfId="9889" xr:uid="{05007817-F734-4671-9EC6-F89B3703B850}"/>
    <cellStyle name="Separador de milhares 15 4 2 2" xfId="9890" xr:uid="{085A6475-1A17-44E0-9062-073F59F882AE}"/>
    <cellStyle name="Separador de milhares 15 4 3" xfId="9891" xr:uid="{50D01685-23BF-4C24-9D72-77C6D9479703}"/>
    <cellStyle name="Separador de milhares 15 4 3 2" xfId="9892" xr:uid="{9E097486-5A3B-46FF-9958-2F15FBFCCEF4}"/>
    <cellStyle name="Separador de milhares 15 4 4" xfId="9893" xr:uid="{3B46DB2E-C98C-41C8-AA75-61A792D2E1D5}"/>
    <cellStyle name="Separador de milhares 15 5" xfId="9894" xr:uid="{10C9D414-4C31-49C1-AE1B-8428E05E1BE9}"/>
    <cellStyle name="Separador de milhares 15 5 2" xfId="9895" xr:uid="{0AB5E16B-4478-40BF-82B3-460F71FC295E}"/>
    <cellStyle name="Separador de milhares 15 6" xfId="9896" xr:uid="{50D6BF88-FF7A-4635-A2CA-CC49AF9DD604}"/>
    <cellStyle name="Separador de milhares 15 6 2" xfId="9897" xr:uid="{5D1F4DAA-EC8D-41B9-AD42-615158FA4C61}"/>
    <cellStyle name="Separador de milhares 15 7" xfId="9898" xr:uid="{A158CDE8-F0CD-46AD-BA87-F27D7241894A}"/>
    <cellStyle name="Separador de milhares 16" xfId="9899" xr:uid="{ACCD3F22-B3D2-415A-90BA-9327FD3896C7}"/>
    <cellStyle name="Separador de milhares 17" xfId="9900" xr:uid="{2B69FD48-E745-4B77-8664-F6AD6D8E238B}"/>
    <cellStyle name="Separador de milhares 17 10" xfId="14188" xr:uid="{3826A3CE-52ED-43E4-9855-2E49E0685A86}"/>
    <cellStyle name="Separador de milhares 17 2" xfId="9901" xr:uid="{ECA3A398-7257-459F-AA31-C70B85917C76}"/>
    <cellStyle name="Separador de milhares 17 2 2" xfId="9902" xr:uid="{254468C0-46C5-41DD-8F25-E587EE390C55}"/>
    <cellStyle name="Separador de milhares 17 2 2 2" xfId="9903" xr:uid="{C621D15B-6CA0-43DF-8A83-680851B6B6B1}"/>
    <cellStyle name="Separador de milhares 17 2 2 2 2" xfId="10954" xr:uid="{988EDFF4-B38F-4B63-89BE-893CC9FD47BF}"/>
    <cellStyle name="Separador de milhares 17 2 2 2 2 2" xfId="11906" xr:uid="{6B2425BA-FFE2-42BE-B670-CA0349FB48D2}"/>
    <cellStyle name="Separador de milhares 17 2 2 2 2 2 2" xfId="13807" xr:uid="{D459E49D-13BF-4D8A-BFD1-6FE7184C8636}"/>
    <cellStyle name="Separador de milhares 17 2 2 2 2 2 2 2" xfId="16659" xr:uid="{D89C25D5-BF70-4C1A-8EE4-27E8033E182B}"/>
    <cellStyle name="Separador de milhares 17 2 2 2 2 2 3" xfId="15198" xr:uid="{1912FEA3-BDC2-47E7-A849-F1BDC0BCD075}"/>
    <cellStyle name="Separador de milhares 17 2 2 2 2 3" xfId="13007" xr:uid="{6407E307-CC5A-43E5-9223-217DAC858FD0}"/>
    <cellStyle name="Separador de milhares 17 2 2 2 2 3 2" xfId="15861" xr:uid="{ADE92617-025D-40C2-9EEC-53890E3D1715}"/>
    <cellStyle name="Separador de milhares 17 2 2 2 2 4" xfId="14400" xr:uid="{5B25F2C8-919C-47A7-AFC4-B22A33C7279A}"/>
    <cellStyle name="Separador de milhares 17 2 2 2 3" xfId="11505" xr:uid="{084C21AD-DC9C-4BF6-9F77-CB65507E7F70}"/>
    <cellStyle name="Separador de milhares 17 2 2 2 3 2" xfId="13408" xr:uid="{BE480F6A-712C-4E5C-86E8-6DD5971B683A}"/>
    <cellStyle name="Separador de milhares 17 2 2 2 3 2 2" xfId="16260" xr:uid="{541FBADE-DAEF-47E1-A1F6-DE79F792395D}"/>
    <cellStyle name="Separador de milhares 17 2 2 2 3 3" xfId="14799" xr:uid="{DB106C5C-4270-4529-A83A-9E7F028569ED}"/>
    <cellStyle name="Separador de milhares 17 2 2 2 4" xfId="12695" xr:uid="{7A580219-E34E-4F29-90FE-93E47C2F00BC}"/>
    <cellStyle name="Separador de milhares 17 2 2 2 4 2" xfId="15583" xr:uid="{7473EDE3-A7F9-403C-9328-106EE85D98F7}"/>
    <cellStyle name="Separador de milhares 17 2 2 2 5" xfId="14191" xr:uid="{FAFEA4CC-3473-4FC9-887D-6EEF61492BE4}"/>
    <cellStyle name="Separador de milhares 17 2 2 3" xfId="10953" xr:uid="{B1739BFB-42AE-47E9-961D-7BBE4BF1BCF9}"/>
    <cellStyle name="Separador de milhares 17 2 2 3 2" xfId="11905" xr:uid="{E075E1BF-6259-4D20-A559-04C6AC94E1D0}"/>
    <cellStyle name="Separador de milhares 17 2 2 3 2 2" xfId="13806" xr:uid="{3E7F77C7-0695-4BB7-BF57-52D1F76CD4BD}"/>
    <cellStyle name="Separador de milhares 17 2 2 3 2 2 2" xfId="16658" xr:uid="{3B59265E-36DD-4C06-9F0D-33BB3F67CC2A}"/>
    <cellStyle name="Separador de milhares 17 2 2 3 2 3" xfId="15197" xr:uid="{BA1F671F-C627-4F67-AAA9-517EE2DB754B}"/>
    <cellStyle name="Separador de milhares 17 2 2 3 3" xfId="13006" xr:uid="{9CAE82E1-421E-4D8E-AAC6-800B5CB054F5}"/>
    <cellStyle name="Separador de milhares 17 2 2 3 3 2" xfId="15860" xr:uid="{40F932F3-ED7B-40F5-82C4-39A64940AA58}"/>
    <cellStyle name="Separador de milhares 17 2 2 3 4" xfId="14399" xr:uid="{E893683F-9438-45B4-B3F1-592D87414DC9}"/>
    <cellStyle name="Separador de milhares 17 2 2 4" xfId="11504" xr:uid="{5058CFBC-D474-41B1-842D-A00C651CB009}"/>
    <cellStyle name="Separador de milhares 17 2 2 4 2" xfId="13407" xr:uid="{E11DE18B-E3AC-4554-8CAA-E4AAAFDE8C19}"/>
    <cellStyle name="Separador de milhares 17 2 2 4 2 2" xfId="16259" xr:uid="{A06429AF-254E-49B8-87EE-085992C0D344}"/>
    <cellStyle name="Separador de milhares 17 2 2 4 3" xfId="14798" xr:uid="{83E29C1C-34A5-47CB-AF95-F936EADE736B}"/>
    <cellStyle name="Separador de milhares 17 2 2 5" xfId="12694" xr:uid="{1AA68F79-5353-40BD-8F29-057143D84804}"/>
    <cellStyle name="Separador de milhares 17 2 2 5 2" xfId="15582" xr:uid="{D1E091FB-8B4D-4CF7-8C00-39DB7526F6AC}"/>
    <cellStyle name="Separador de milhares 17 2 2 6" xfId="14190" xr:uid="{CF39CBEE-DF30-41B9-97A8-7F6FADE3BC6C}"/>
    <cellStyle name="Separador de milhares 17 2 3" xfId="9904" xr:uid="{FF4725BE-D05C-49E4-9C1B-32EC3830FF23}"/>
    <cellStyle name="Separador de milhares 17 2 3 2" xfId="9905" xr:uid="{99517785-76F0-42C3-891C-424A2131E21F}"/>
    <cellStyle name="Separador de milhares 17 2 3 2 2" xfId="10956" xr:uid="{055FB117-5776-4C34-BF07-56ED92FCD119}"/>
    <cellStyle name="Separador de milhares 17 2 3 2 2 2" xfId="11908" xr:uid="{8F50F720-0638-47D6-820E-034066849149}"/>
    <cellStyle name="Separador de milhares 17 2 3 2 2 2 2" xfId="13809" xr:uid="{3A62B15C-09EB-4348-9DAF-7BC3D7C3E9F8}"/>
    <cellStyle name="Separador de milhares 17 2 3 2 2 2 2 2" xfId="16661" xr:uid="{29E06C21-6477-4316-B443-E19042BB810F}"/>
    <cellStyle name="Separador de milhares 17 2 3 2 2 2 3" xfId="15200" xr:uid="{12A631CA-8953-4190-BF57-5CA44FDC9DC1}"/>
    <cellStyle name="Separador de milhares 17 2 3 2 2 3" xfId="13009" xr:uid="{FB7BC3F7-53AB-49CC-BC58-E99F35C301D9}"/>
    <cellStyle name="Separador de milhares 17 2 3 2 2 3 2" xfId="15863" xr:uid="{9126DA77-D16C-42CF-9B9F-DBA4F560F5C8}"/>
    <cellStyle name="Separador de milhares 17 2 3 2 2 4" xfId="14402" xr:uid="{C9C3240B-0F92-4AEB-9E35-C918457898CD}"/>
    <cellStyle name="Separador de milhares 17 2 3 2 3" xfId="11507" xr:uid="{9DC7A3F1-A8B0-489D-A837-80E3C0E13869}"/>
    <cellStyle name="Separador de milhares 17 2 3 2 3 2" xfId="13410" xr:uid="{3CEB4545-1232-4D06-9FEF-2EC0A2D25F3D}"/>
    <cellStyle name="Separador de milhares 17 2 3 2 3 2 2" xfId="16262" xr:uid="{E3D9151F-0F88-4B64-ABDE-358FB0280424}"/>
    <cellStyle name="Separador de milhares 17 2 3 2 3 3" xfId="14801" xr:uid="{9F9DD7D0-3F6D-4AB6-8E5A-267CE453466C}"/>
    <cellStyle name="Separador de milhares 17 2 3 2 4" xfId="12697" xr:uid="{B0BF4172-0BB2-4800-9184-7D437B8AE496}"/>
    <cellStyle name="Separador de milhares 17 2 3 2 4 2" xfId="15585" xr:uid="{3277AC57-562C-4708-B660-B8862DB64606}"/>
    <cellStyle name="Separador de milhares 17 2 3 2 5" xfId="14193" xr:uid="{710E063F-4DE7-44AF-941D-01C7D8F05E05}"/>
    <cellStyle name="Separador de milhares 17 2 3 3" xfId="10955" xr:uid="{2FF0425F-D144-4A4E-AD46-DD68D84D1BFB}"/>
    <cellStyle name="Separador de milhares 17 2 3 3 2" xfId="11907" xr:uid="{39F7E953-3C47-4612-B298-46ACDDA1CC85}"/>
    <cellStyle name="Separador de milhares 17 2 3 3 2 2" xfId="13808" xr:uid="{336F5CBA-ABF4-493E-BF6F-8D7B16A63E29}"/>
    <cellStyle name="Separador de milhares 17 2 3 3 2 2 2" xfId="16660" xr:uid="{79D35E4D-BB8E-44B8-A66E-0110B1502734}"/>
    <cellStyle name="Separador de milhares 17 2 3 3 2 3" xfId="15199" xr:uid="{2BB3425C-9AEB-4AB4-902B-62C40F7B3873}"/>
    <cellStyle name="Separador de milhares 17 2 3 3 3" xfId="13008" xr:uid="{A1D7A6A4-B41F-46A6-83BD-BE8AA208476F}"/>
    <cellStyle name="Separador de milhares 17 2 3 3 3 2" xfId="15862" xr:uid="{67B2FD42-125D-4A8A-9876-A84004F5E73D}"/>
    <cellStyle name="Separador de milhares 17 2 3 3 4" xfId="14401" xr:uid="{20708CBA-85A7-454C-B091-A7A82A7E78D3}"/>
    <cellStyle name="Separador de milhares 17 2 3 4" xfId="11506" xr:uid="{0C58E17D-7011-4695-8470-B0C10E4ED788}"/>
    <cellStyle name="Separador de milhares 17 2 3 4 2" xfId="13409" xr:uid="{6D4C5CF9-0C32-4008-9289-CE8784BCF9D5}"/>
    <cellStyle name="Separador de milhares 17 2 3 4 2 2" xfId="16261" xr:uid="{382025D2-6178-4C45-A479-B7FF8A81AF16}"/>
    <cellStyle name="Separador de milhares 17 2 3 4 3" xfId="14800" xr:uid="{F7F49A1C-D6A0-4847-969D-37C02F910170}"/>
    <cellStyle name="Separador de milhares 17 2 3 5" xfId="12696" xr:uid="{9DFCE209-EB0F-4D49-816F-EBBA54A41C68}"/>
    <cellStyle name="Separador de milhares 17 2 3 5 2" xfId="15584" xr:uid="{EB80DDE4-E517-4772-9AF6-201294AC2EBA}"/>
    <cellStyle name="Separador de milhares 17 2 3 6" xfId="14192" xr:uid="{A4717B8D-2548-45B3-8074-34012B4BA91D}"/>
    <cellStyle name="Separador de milhares 17 2 4" xfId="9906" xr:uid="{5D22A238-77A4-4F95-945B-EA73A06AB039}"/>
    <cellStyle name="Separador de milhares 17 2 4 2" xfId="9907" xr:uid="{4B31501D-0CBC-4E1D-9A58-FB59DBCF5737}"/>
    <cellStyle name="Separador de milhares 17 2 4 2 2" xfId="10958" xr:uid="{C5B42585-4409-45CA-86A1-C567E9E44857}"/>
    <cellStyle name="Separador de milhares 17 2 4 2 2 2" xfId="11910" xr:uid="{6D7D449A-1F1E-42F3-8290-1384A897F708}"/>
    <cellStyle name="Separador de milhares 17 2 4 2 2 2 2" xfId="13811" xr:uid="{A72005D6-FF15-4281-9A6A-C4008A3BB73B}"/>
    <cellStyle name="Separador de milhares 17 2 4 2 2 2 2 2" xfId="16663" xr:uid="{DAE8D5B3-0BD3-4111-9F22-61CDB0E3F982}"/>
    <cellStyle name="Separador de milhares 17 2 4 2 2 2 3" xfId="15202" xr:uid="{D126EE69-8061-46F2-AEA9-1B7B2AC50FE5}"/>
    <cellStyle name="Separador de milhares 17 2 4 2 2 3" xfId="13011" xr:uid="{B814A2D0-36E4-4B6F-A2D5-67082074D3D6}"/>
    <cellStyle name="Separador de milhares 17 2 4 2 2 3 2" xfId="15865" xr:uid="{4FB27ED9-7C79-4CE6-ABBA-86553365E978}"/>
    <cellStyle name="Separador de milhares 17 2 4 2 2 4" xfId="14404" xr:uid="{F577166F-7115-4AE6-B586-9940DD5A8185}"/>
    <cellStyle name="Separador de milhares 17 2 4 2 3" xfId="11509" xr:uid="{C09525E9-20A0-4D00-BC38-AFB4D23F3D0A}"/>
    <cellStyle name="Separador de milhares 17 2 4 2 3 2" xfId="13412" xr:uid="{502CB4A9-CD1B-4E5A-A532-CBEC7E06F4EF}"/>
    <cellStyle name="Separador de milhares 17 2 4 2 3 2 2" xfId="16264" xr:uid="{D5CA0DCE-E3DA-4B34-B754-E970F0709727}"/>
    <cellStyle name="Separador de milhares 17 2 4 2 3 3" xfId="14803" xr:uid="{66E8E2E6-3884-466A-A762-026CA13097F6}"/>
    <cellStyle name="Separador de milhares 17 2 4 2 4" xfId="12699" xr:uid="{919FC775-3925-4C09-A08E-D30CFAE4C28F}"/>
    <cellStyle name="Separador de milhares 17 2 4 2 4 2" xfId="15587" xr:uid="{8F87EC9E-262F-4320-89ED-7DD51F9586E7}"/>
    <cellStyle name="Separador de milhares 17 2 4 2 5" xfId="14195" xr:uid="{6191EF80-44D1-425F-A853-595622106050}"/>
    <cellStyle name="Separador de milhares 17 2 4 3" xfId="10957" xr:uid="{39F715B6-212D-49EE-BC82-1B9544FBABF3}"/>
    <cellStyle name="Separador de milhares 17 2 4 3 2" xfId="11909" xr:uid="{8C36B25B-43D0-4459-BE3A-EE83C997193D}"/>
    <cellStyle name="Separador de milhares 17 2 4 3 2 2" xfId="13810" xr:uid="{754F2C4F-3A00-4866-91A0-76537AAD604D}"/>
    <cellStyle name="Separador de milhares 17 2 4 3 2 2 2" xfId="16662" xr:uid="{1215D9EA-FEDF-4502-A282-D6A168D4D593}"/>
    <cellStyle name="Separador de milhares 17 2 4 3 2 3" xfId="15201" xr:uid="{28E9DCDD-2978-4941-8499-F5361228B064}"/>
    <cellStyle name="Separador de milhares 17 2 4 3 3" xfId="13010" xr:uid="{E04FA290-1257-4DAF-846B-C4C5F544C6D6}"/>
    <cellStyle name="Separador de milhares 17 2 4 3 3 2" xfId="15864" xr:uid="{A53BEB5E-F1F6-4587-8D47-9064471201EA}"/>
    <cellStyle name="Separador de milhares 17 2 4 3 4" xfId="14403" xr:uid="{9BBC281B-2E28-455B-A259-DDC2950D246A}"/>
    <cellStyle name="Separador de milhares 17 2 4 4" xfId="11508" xr:uid="{6C5CC228-924D-489C-A027-0F8F1D4165A8}"/>
    <cellStyle name="Separador de milhares 17 2 4 4 2" xfId="13411" xr:uid="{DC67779C-D0BB-4561-A9A3-D8CFA37930E2}"/>
    <cellStyle name="Separador de milhares 17 2 4 4 2 2" xfId="16263" xr:uid="{CC1F7DDF-3DD5-4C17-860E-25D403380536}"/>
    <cellStyle name="Separador de milhares 17 2 4 4 3" xfId="14802" xr:uid="{1AE6F22D-7232-4477-B6B5-4894B10902BA}"/>
    <cellStyle name="Separador de milhares 17 2 4 5" xfId="12698" xr:uid="{232B75F8-357D-4771-8C2D-00FCEA8A35B4}"/>
    <cellStyle name="Separador de milhares 17 2 4 5 2" xfId="15586" xr:uid="{F9B690A9-1B13-4CDD-8F62-13ADD592ECD7}"/>
    <cellStyle name="Separador de milhares 17 2 4 6" xfId="14194" xr:uid="{A4F41D6A-7353-447F-BB19-9F20DD95A767}"/>
    <cellStyle name="Separador de milhares 17 2 5" xfId="9908" xr:uid="{338DEDA2-670F-49B4-8F00-563E704CFC22}"/>
    <cellStyle name="Separador de milhares 17 2 5 2" xfId="10959" xr:uid="{672FD48C-FA32-4CF7-89CB-85328A554594}"/>
    <cellStyle name="Separador de milhares 17 2 5 2 2" xfId="11911" xr:uid="{DF608B6B-21E6-4ED8-AC9E-800F0538E058}"/>
    <cellStyle name="Separador de milhares 17 2 5 2 2 2" xfId="13812" xr:uid="{ADA19900-F63F-48FB-80BB-4BBBAA2CDD21}"/>
    <cellStyle name="Separador de milhares 17 2 5 2 2 2 2" xfId="16664" xr:uid="{9A8E4159-8EF2-40D8-B311-D14BEF9BB933}"/>
    <cellStyle name="Separador de milhares 17 2 5 2 2 3" xfId="15203" xr:uid="{F44F60F2-F85E-44CF-81C0-528D847852E1}"/>
    <cellStyle name="Separador de milhares 17 2 5 2 3" xfId="13012" xr:uid="{427B6F2A-D2BF-44B2-9E93-379A4673E5AF}"/>
    <cellStyle name="Separador de milhares 17 2 5 2 3 2" xfId="15866" xr:uid="{22EFA954-444B-4589-AA06-6B0027B8BD38}"/>
    <cellStyle name="Separador de milhares 17 2 5 2 4" xfId="14405" xr:uid="{C2019A9D-6A85-4791-B947-752951023CAA}"/>
    <cellStyle name="Separador de milhares 17 2 5 3" xfId="11510" xr:uid="{9B28BFC5-15EC-4FA6-A9DE-20E4DF9BEB92}"/>
    <cellStyle name="Separador de milhares 17 2 5 3 2" xfId="13413" xr:uid="{FC9B54F6-7EC8-4242-B599-1F7FDF3DF261}"/>
    <cellStyle name="Separador de milhares 17 2 5 3 2 2" xfId="16265" xr:uid="{4E8281B8-8D33-4A3E-A7CF-5CF6701E466C}"/>
    <cellStyle name="Separador de milhares 17 2 5 3 3" xfId="14804" xr:uid="{4F6D0196-B54C-4529-BC10-EAD98BFA749B}"/>
    <cellStyle name="Separador de milhares 17 2 5 4" xfId="12700" xr:uid="{53856467-E111-42EF-B50B-7EF86D249ED2}"/>
    <cellStyle name="Separador de milhares 17 2 5 4 2" xfId="15588" xr:uid="{58D5651C-0679-4010-BD37-C8CD983B658C}"/>
    <cellStyle name="Separador de milhares 17 2 5 5" xfId="14196" xr:uid="{9895C1F9-09D0-48FB-8FC8-B4E2B7603688}"/>
    <cellStyle name="Separador de milhares 17 2 6" xfId="10952" xr:uid="{54448D9A-80DB-418A-837E-8F8634BDB9B5}"/>
    <cellStyle name="Separador de milhares 17 2 6 2" xfId="11904" xr:uid="{461D3701-5831-41D8-A4DD-ADBD5C2B6439}"/>
    <cellStyle name="Separador de milhares 17 2 6 2 2" xfId="13805" xr:uid="{EA7C01C6-6012-422B-97A9-B4BC64218CA2}"/>
    <cellStyle name="Separador de milhares 17 2 6 2 2 2" xfId="16657" xr:uid="{7BE91A81-0446-4C48-8785-61C104964089}"/>
    <cellStyle name="Separador de milhares 17 2 6 2 3" xfId="15196" xr:uid="{C4BA00A6-A7ED-4609-98BD-A57A89A6F153}"/>
    <cellStyle name="Separador de milhares 17 2 6 3" xfId="13005" xr:uid="{4F969172-B7E5-4DC1-A5FC-ACA94E331594}"/>
    <cellStyle name="Separador de milhares 17 2 6 3 2" xfId="15859" xr:uid="{287FFC84-7AD0-4C43-9752-3A4479A99EE1}"/>
    <cellStyle name="Separador de milhares 17 2 6 4" xfId="14398" xr:uid="{B6796A2F-97B2-4F7B-A2C7-C9E44C29ED84}"/>
    <cellStyle name="Separador de milhares 17 2 7" xfId="11503" xr:uid="{CB8E5C46-F6A4-42CA-BBCE-CFF36A5899F4}"/>
    <cellStyle name="Separador de milhares 17 2 7 2" xfId="13406" xr:uid="{D5B41802-7E5E-4AB1-BFF0-F948196C0F33}"/>
    <cellStyle name="Separador de milhares 17 2 7 2 2" xfId="16258" xr:uid="{94BACEAE-1DB4-4044-A42C-BE886EA19D37}"/>
    <cellStyle name="Separador de milhares 17 2 7 3" xfId="14797" xr:uid="{8AFB1AE4-3723-4BAD-890C-69915ABDABC4}"/>
    <cellStyle name="Separador de milhares 17 2 8" xfId="12693" xr:uid="{8460EE33-DAE3-4E0D-90A7-D1326FF17204}"/>
    <cellStyle name="Separador de milhares 17 2 8 2" xfId="15581" xr:uid="{BD7F8FEE-1360-40B8-9DE9-98DC1F59FBEB}"/>
    <cellStyle name="Separador de milhares 17 2 9" xfId="14189" xr:uid="{FA12AACA-1491-4F6C-8291-9123C13AE321}"/>
    <cellStyle name="Separador de milhares 17 3" xfId="9909" xr:uid="{B857BFF8-144A-4EEF-B479-D263503A4CE6}"/>
    <cellStyle name="Separador de milhares 17 3 2" xfId="9910" xr:uid="{CD5744D6-9B74-42E4-A8F8-CE648C50013D}"/>
    <cellStyle name="Separador de milhares 17 3 2 2" xfId="10961" xr:uid="{26C1F379-A0E7-4295-B980-1184B22C9F5B}"/>
    <cellStyle name="Separador de milhares 17 3 2 2 2" xfId="11913" xr:uid="{8A893AA4-04E5-4A7B-BADF-255FE4B989BE}"/>
    <cellStyle name="Separador de milhares 17 3 2 2 2 2" xfId="13814" xr:uid="{971660CE-DA0E-4921-90AF-6E5C6D63E60B}"/>
    <cellStyle name="Separador de milhares 17 3 2 2 2 2 2" xfId="16666" xr:uid="{B768E407-5788-4656-A443-87F9F42C8FA1}"/>
    <cellStyle name="Separador de milhares 17 3 2 2 2 3" xfId="15205" xr:uid="{CC8D3AEF-7968-4920-AC08-1ACFE3BCFFAD}"/>
    <cellStyle name="Separador de milhares 17 3 2 2 3" xfId="13014" xr:uid="{49194C37-1834-471C-B15D-8F246BB388CC}"/>
    <cellStyle name="Separador de milhares 17 3 2 2 3 2" xfId="15868" xr:uid="{AE9545A4-3F75-4F9D-9066-0A9DE0C82EE3}"/>
    <cellStyle name="Separador de milhares 17 3 2 2 4" xfId="14407" xr:uid="{77C56BDA-4061-4E7E-A20F-DE71E976C5B9}"/>
    <cellStyle name="Separador de milhares 17 3 2 3" xfId="11512" xr:uid="{AB2E1F47-1E13-44CE-B7FC-0893C09B2864}"/>
    <cellStyle name="Separador de milhares 17 3 2 3 2" xfId="13415" xr:uid="{D91F92D7-6365-43C5-8312-FB1DFAAB2727}"/>
    <cellStyle name="Separador de milhares 17 3 2 3 2 2" xfId="16267" xr:uid="{12EA0288-8963-4E64-B429-DC82818B5074}"/>
    <cellStyle name="Separador de milhares 17 3 2 3 3" xfId="14806" xr:uid="{6D374F2F-2FEB-4497-ACD8-FB6758B65AD8}"/>
    <cellStyle name="Separador de milhares 17 3 2 4" xfId="12702" xr:uid="{209EB038-CFF6-4FD7-BD75-E549F39F850E}"/>
    <cellStyle name="Separador de milhares 17 3 2 4 2" xfId="15590" xr:uid="{33959570-8C47-48D2-82EB-0057666DBF04}"/>
    <cellStyle name="Separador de milhares 17 3 2 5" xfId="14198" xr:uid="{BAEFE86D-3736-494B-B5F9-5C7C18F88314}"/>
    <cellStyle name="Separador de milhares 17 3 3" xfId="10960" xr:uid="{1529C11B-3BC7-459E-A84C-2EBEA4CDC2C0}"/>
    <cellStyle name="Separador de milhares 17 3 3 2" xfId="11912" xr:uid="{FC87EB6F-160A-4DF8-A34F-025EA17D17F3}"/>
    <cellStyle name="Separador de milhares 17 3 3 2 2" xfId="13813" xr:uid="{27CFAECE-9150-4A6B-A9FD-837B5B8FE4ED}"/>
    <cellStyle name="Separador de milhares 17 3 3 2 2 2" xfId="16665" xr:uid="{286F1B40-303A-4D9E-852D-5F12F2F3E390}"/>
    <cellStyle name="Separador de milhares 17 3 3 2 3" xfId="15204" xr:uid="{A24FA1E3-D094-411B-9AB6-E882E1BC4135}"/>
    <cellStyle name="Separador de milhares 17 3 3 3" xfId="13013" xr:uid="{9DDE98FD-7956-4125-998A-E9BB40FA289B}"/>
    <cellStyle name="Separador de milhares 17 3 3 3 2" xfId="15867" xr:uid="{E32C86BD-E36D-4427-B9E3-C97EEF7055DF}"/>
    <cellStyle name="Separador de milhares 17 3 3 4" xfId="14406" xr:uid="{1817ED36-2A3D-40EF-AB3E-A480B6BA229B}"/>
    <cellStyle name="Separador de milhares 17 3 4" xfId="11511" xr:uid="{2BBA7A81-8CD9-40BF-BFD2-38EF8A50ED01}"/>
    <cellStyle name="Separador de milhares 17 3 4 2" xfId="13414" xr:uid="{872FEFAD-9371-456A-A2AE-FF00FE5057F6}"/>
    <cellStyle name="Separador de milhares 17 3 4 2 2" xfId="16266" xr:uid="{84A0A083-8F05-44CF-8A7A-E72849AEE248}"/>
    <cellStyle name="Separador de milhares 17 3 4 3" xfId="14805" xr:uid="{46A7183E-3362-42B3-BAAD-B00C63A5F799}"/>
    <cellStyle name="Separador de milhares 17 3 5" xfId="12701" xr:uid="{F75E71F6-22AF-4F2E-851E-F54C205F11CC}"/>
    <cellStyle name="Separador de milhares 17 3 5 2" xfId="15589" xr:uid="{21753CE5-22B7-4475-ABC0-C5F63B6E1612}"/>
    <cellStyle name="Separador de milhares 17 3 6" xfId="14197" xr:uid="{37C37E54-4AB1-4C99-A96B-CD7B96331E1F}"/>
    <cellStyle name="Separador de milhares 17 4" xfId="9911" xr:uid="{A75219F9-6828-457B-83D8-77A2E7DE30AC}"/>
    <cellStyle name="Separador de milhares 17 4 2" xfId="9912" xr:uid="{DED2A5A3-2B90-419E-B7AD-6963E94BBAAD}"/>
    <cellStyle name="Separador de milhares 17 4 2 2" xfId="10963" xr:uid="{72475DC6-C90B-4F92-9707-54CBEFB4CAC6}"/>
    <cellStyle name="Separador de milhares 17 4 2 2 2" xfId="11915" xr:uid="{52A90F75-315B-47D0-B72B-0DF71E2915E2}"/>
    <cellStyle name="Separador de milhares 17 4 2 2 2 2" xfId="13816" xr:uid="{9D26E94D-9280-4D96-B0DE-66EE8EAE7D59}"/>
    <cellStyle name="Separador de milhares 17 4 2 2 2 2 2" xfId="16668" xr:uid="{5FA45736-4923-42BF-BDBC-188EAA96C163}"/>
    <cellStyle name="Separador de milhares 17 4 2 2 2 3" xfId="15207" xr:uid="{1D7622A1-48BD-402E-9366-F83E3DBE01A6}"/>
    <cellStyle name="Separador de milhares 17 4 2 2 3" xfId="13016" xr:uid="{06DACF31-CD53-4B2B-AC72-430ABEF74632}"/>
    <cellStyle name="Separador de milhares 17 4 2 2 3 2" xfId="15870" xr:uid="{621F8F63-61CB-4E9D-8863-753ADF787231}"/>
    <cellStyle name="Separador de milhares 17 4 2 2 4" xfId="14409" xr:uid="{78A0AFC9-791A-4D98-AD16-1323CD225C7C}"/>
    <cellStyle name="Separador de milhares 17 4 2 3" xfId="11514" xr:uid="{1B4855C3-A8E9-4C66-8EB5-741ED675FC3D}"/>
    <cellStyle name="Separador de milhares 17 4 2 3 2" xfId="13417" xr:uid="{0D91A7DC-75AF-42A4-9B71-9BB46B91F6B1}"/>
    <cellStyle name="Separador de milhares 17 4 2 3 2 2" xfId="16269" xr:uid="{55F1157D-5FB6-4D08-9ABF-745D596C8286}"/>
    <cellStyle name="Separador de milhares 17 4 2 3 3" xfId="14808" xr:uid="{9D300B90-6828-4302-B0E1-C07A507C42CF}"/>
    <cellStyle name="Separador de milhares 17 4 2 4" xfId="12704" xr:uid="{75F3FD32-D3AF-491F-8A85-DE995ED0FB1A}"/>
    <cellStyle name="Separador de milhares 17 4 2 4 2" xfId="15592" xr:uid="{BEE7E35C-3900-4ED4-B744-00B3741C1458}"/>
    <cellStyle name="Separador de milhares 17 4 2 5" xfId="14200" xr:uid="{085A8B6F-8A79-4E52-A198-3B2C0A98E7BC}"/>
    <cellStyle name="Separador de milhares 17 4 3" xfId="10962" xr:uid="{490C858B-A417-43B2-8BAE-824F9C26DB52}"/>
    <cellStyle name="Separador de milhares 17 4 3 2" xfId="11914" xr:uid="{1AE2BFF7-2287-4943-A2D7-5CF63FA36F24}"/>
    <cellStyle name="Separador de milhares 17 4 3 2 2" xfId="13815" xr:uid="{A14E5C3E-60B0-4427-BCFB-B00775C4E98F}"/>
    <cellStyle name="Separador de milhares 17 4 3 2 2 2" xfId="16667" xr:uid="{35157318-04F1-4D9C-9125-44B0BCAFA5B4}"/>
    <cellStyle name="Separador de milhares 17 4 3 2 3" xfId="15206" xr:uid="{2D131789-0EFD-4F31-BB3D-B5B4A6517E8D}"/>
    <cellStyle name="Separador de milhares 17 4 3 3" xfId="13015" xr:uid="{E9F1A016-27E1-4041-BFE3-35174F350818}"/>
    <cellStyle name="Separador de milhares 17 4 3 3 2" xfId="15869" xr:uid="{E8FA6444-84D2-4515-BF82-86C142F69CFA}"/>
    <cellStyle name="Separador de milhares 17 4 3 4" xfId="14408" xr:uid="{B659BF85-037C-447C-AE8B-54237E62B6C4}"/>
    <cellStyle name="Separador de milhares 17 4 4" xfId="11513" xr:uid="{60C784E1-6DAF-4F04-BA7D-767C18E1129D}"/>
    <cellStyle name="Separador de milhares 17 4 4 2" xfId="13416" xr:uid="{41162DB0-B2E9-4C15-B4AF-AFFABD9C254C}"/>
    <cellStyle name="Separador de milhares 17 4 4 2 2" xfId="16268" xr:uid="{6816349E-CD7F-4C6A-A486-D54B214BD3E9}"/>
    <cellStyle name="Separador de milhares 17 4 4 3" xfId="14807" xr:uid="{8A26CE74-BCD8-451F-B186-BBE48D1B0DF5}"/>
    <cellStyle name="Separador de milhares 17 4 5" xfId="12703" xr:uid="{58D0FE61-5DC5-4589-837B-6FAE74E1703C}"/>
    <cellStyle name="Separador de milhares 17 4 5 2" xfId="15591" xr:uid="{565FBFB7-1330-43B6-9AC4-2ACA2C79FAF1}"/>
    <cellStyle name="Separador de milhares 17 4 6" xfId="14199" xr:uid="{F9A6A5BE-A780-4D6C-A20C-8A49A87FE93E}"/>
    <cellStyle name="Separador de milhares 17 5" xfId="9913" xr:uid="{2F14A082-9A69-4497-AB91-F9DCC8E60A93}"/>
    <cellStyle name="Separador de milhares 17 5 2" xfId="9914" xr:uid="{600E2089-C894-4C2F-8895-2E2377B40F53}"/>
    <cellStyle name="Separador de milhares 17 5 2 2" xfId="10965" xr:uid="{A9DAAE96-64DC-4419-A981-58B82FEEBEE0}"/>
    <cellStyle name="Separador de milhares 17 5 2 2 2" xfId="11917" xr:uid="{A2C8E41F-1529-4F0B-9916-BDF417E74962}"/>
    <cellStyle name="Separador de milhares 17 5 2 2 2 2" xfId="13818" xr:uid="{17CFD81B-20CA-4018-8A5B-08101A00B20B}"/>
    <cellStyle name="Separador de milhares 17 5 2 2 2 2 2" xfId="16670" xr:uid="{92877B26-5C95-4346-BD73-CFB00C310AC0}"/>
    <cellStyle name="Separador de milhares 17 5 2 2 2 3" xfId="15209" xr:uid="{E2165E37-13BD-401A-92EA-2873B79DC9F5}"/>
    <cellStyle name="Separador de milhares 17 5 2 2 3" xfId="13018" xr:uid="{CE315839-EEC5-48EA-8B4A-EA49169600CC}"/>
    <cellStyle name="Separador de milhares 17 5 2 2 3 2" xfId="15872" xr:uid="{05C6CAE0-85EB-46BB-BF1C-546999585CEC}"/>
    <cellStyle name="Separador de milhares 17 5 2 2 4" xfId="14411" xr:uid="{C71D1F0E-496B-49EF-88AC-013A8328F99B}"/>
    <cellStyle name="Separador de milhares 17 5 2 3" xfId="11516" xr:uid="{5D6D8800-B767-4C8B-A17E-68AF1009E6C2}"/>
    <cellStyle name="Separador de milhares 17 5 2 3 2" xfId="13419" xr:uid="{EA081C1D-1800-4241-AF63-33B6DB0CE22C}"/>
    <cellStyle name="Separador de milhares 17 5 2 3 2 2" xfId="16271" xr:uid="{634646BB-C093-4014-830B-8048AB05E23A}"/>
    <cellStyle name="Separador de milhares 17 5 2 3 3" xfId="14810" xr:uid="{7978E3BF-BD80-4933-B934-0AA9DAFB7ED3}"/>
    <cellStyle name="Separador de milhares 17 5 2 4" xfId="12706" xr:uid="{3689EC56-2B1C-4FCF-BD91-F0EC5DC7775B}"/>
    <cellStyle name="Separador de milhares 17 5 2 4 2" xfId="15594" xr:uid="{A7CECD16-B3AF-40D5-8D90-5A8B86A8408B}"/>
    <cellStyle name="Separador de milhares 17 5 2 5" xfId="14202" xr:uid="{B707BABE-EEF4-4C14-BC3C-D76542B156C4}"/>
    <cellStyle name="Separador de milhares 17 5 3" xfId="10964" xr:uid="{5579BBAA-D5AE-4385-9683-C9DB24018B0F}"/>
    <cellStyle name="Separador de milhares 17 5 3 2" xfId="11916" xr:uid="{CC0565E8-DB59-4685-AF1F-983AA4F38C46}"/>
    <cellStyle name="Separador de milhares 17 5 3 2 2" xfId="13817" xr:uid="{E620C9A0-0138-421B-AD97-5255059D73DF}"/>
    <cellStyle name="Separador de milhares 17 5 3 2 2 2" xfId="16669" xr:uid="{9CB9C979-6773-4B2B-B53A-79651A3CB68F}"/>
    <cellStyle name="Separador de milhares 17 5 3 2 3" xfId="15208" xr:uid="{883C5A7E-5C96-48CF-B1CB-A2C0F7CF3FB1}"/>
    <cellStyle name="Separador de milhares 17 5 3 3" xfId="13017" xr:uid="{6D97BF39-99C2-46EF-B2CA-393BD73799F5}"/>
    <cellStyle name="Separador de milhares 17 5 3 3 2" xfId="15871" xr:uid="{7117E052-E874-40D2-A139-B55F80481675}"/>
    <cellStyle name="Separador de milhares 17 5 3 4" xfId="14410" xr:uid="{EF967F77-5CF0-401C-91A3-F92B92B7A821}"/>
    <cellStyle name="Separador de milhares 17 5 4" xfId="11515" xr:uid="{2896D07D-C5B8-46C3-B990-20C56C0DF791}"/>
    <cellStyle name="Separador de milhares 17 5 4 2" xfId="13418" xr:uid="{8D28CB0A-C252-4125-BF9F-30C79698A881}"/>
    <cellStyle name="Separador de milhares 17 5 4 2 2" xfId="16270" xr:uid="{1FA441CE-B67A-4D31-88D0-39A3E6B4C8EE}"/>
    <cellStyle name="Separador de milhares 17 5 4 3" xfId="14809" xr:uid="{FFDDC3CB-8645-462E-9516-8F548905139F}"/>
    <cellStyle name="Separador de milhares 17 5 5" xfId="12705" xr:uid="{8B1E9B57-06A8-4CE3-9897-6CB3E1FA7BD7}"/>
    <cellStyle name="Separador de milhares 17 5 5 2" xfId="15593" xr:uid="{5BDBC7E8-0F31-42E7-A605-2F1F6BD22121}"/>
    <cellStyle name="Separador de milhares 17 5 6" xfId="14201" xr:uid="{C91FCAA3-58C3-4846-AA48-3DA45F797095}"/>
    <cellStyle name="Separador de milhares 17 6" xfId="9915" xr:uid="{8283779E-0BF1-4DA9-9C69-086330FC1801}"/>
    <cellStyle name="Separador de milhares 17 6 2" xfId="10966" xr:uid="{7746E5B8-5B5F-4039-A147-23BB1210FF98}"/>
    <cellStyle name="Separador de milhares 17 6 2 2" xfId="11918" xr:uid="{59365F75-DCA8-4F61-80D4-2258BBF5E36C}"/>
    <cellStyle name="Separador de milhares 17 6 2 2 2" xfId="13819" xr:uid="{30925E1A-0A0B-4A19-927E-75F0D7057364}"/>
    <cellStyle name="Separador de milhares 17 6 2 2 2 2" xfId="16671" xr:uid="{A8715DED-4F90-4AFE-9C0A-9850BD1A735E}"/>
    <cellStyle name="Separador de milhares 17 6 2 2 3" xfId="15210" xr:uid="{F469DC69-7458-47FC-B8F9-0BA804E2E1B6}"/>
    <cellStyle name="Separador de milhares 17 6 2 3" xfId="13019" xr:uid="{3303943D-D36E-404A-9241-F03B4DCA6C15}"/>
    <cellStyle name="Separador de milhares 17 6 2 3 2" xfId="15873" xr:uid="{AC24D34A-C350-445B-945F-4869765262AE}"/>
    <cellStyle name="Separador de milhares 17 6 2 4" xfId="14412" xr:uid="{7D156A18-C482-4D61-81D7-612624A48A31}"/>
    <cellStyle name="Separador de milhares 17 6 3" xfId="11517" xr:uid="{78D08235-D46D-4EF1-92AA-34E1BAA9C738}"/>
    <cellStyle name="Separador de milhares 17 6 3 2" xfId="13420" xr:uid="{F48E7353-E172-4B72-8543-61C2DC3452E7}"/>
    <cellStyle name="Separador de milhares 17 6 3 2 2" xfId="16272" xr:uid="{8AFBC90C-5F6D-4D7E-8A2C-E8826AD62F42}"/>
    <cellStyle name="Separador de milhares 17 6 3 3" xfId="14811" xr:uid="{61FCE2B0-8792-45A1-9F57-E1F0DA48C467}"/>
    <cellStyle name="Separador de milhares 17 6 4" xfId="12707" xr:uid="{55A8CCC8-3A9B-4712-9D1B-67B631F4413F}"/>
    <cellStyle name="Separador de milhares 17 6 4 2" xfId="15595" xr:uid="{B382747B-89B5-4779-BFA5-84F75AED5708}"/>
    <cellStyle name="Separador de milhares 17 6 5" xfId="14203" xr:uid="{416F0CA5-9868-4F5D-A319-FB95253BFFB9}"/>
    <cellStyle name="Separador de milhares 17 7" xfId="10951" xr:uid="{BA1AFBFE-E919-464B-8CF7-621DD5E973C7}"/>
    <cellStyle name="Separador de milhares 17 7 2" xfId="11903" xr:uid="{95D42FF5-45ED-47F4-B467-D0D1B18200B6}"/>
    <cellStyle name="Separador de milhares 17 7 2 2" xfId="13804" xr:uid="{D368E03A-E054-41FE-BB80-A445BA3E590D}"/>
    <cellStyle name="Separador de milhares 17 7 2 2 2" xfId="16656" xr:uid="{6D857054-84C1-4C6C-97AC-74D5DED65F02}"/>
    <cellStyle name="Separador de milhares 17 7 2 3" xfId="15195" xr:uid="{3F591778-2554-46B9-A7D3-F4EC051A5456}"/>
    <cellStyle name="Separador de milhares 17 7 3" xfId="13004" xr:uid="{CA1CA7C3-0767-4D0C-AACB-1D2F4C5642D6}"/>
    <cellStyle name="Separador de milhares 17 7 3 2" xfId="15858" xr:uid="{4128FE5C-FC68-4849-B6C9-36750BDB03BC}"/>
    <cellStyle name="Separador de milhares 17 7 4" xfId="14397" xr:uid="{7EF96087-366E-4BBF-BB82-0768109C16EE}"/>
    <cellStyle name="Separador de milhares 17 8" xfId="11502" xr:uid="{42E29887-4ABF-449D-AD05-E2D10C1F87CD}"/>
    <cellStyle name="Separador de milhares 17 8 2" xfId="13405" xr:uid="{A4D7C653-3442-4995-8659-0083B149E254}"/>
    <cellStyle name="Separador de milhares 17 8 2 2" xfId="16257" xr:uid="{CB25620A-CA7C-4782-8C16-677EF847088A}"/>
    <cellStyle name="Separador de milhares 17 8 3" xfId="14796" xr:uid="{C44B75CF-A23E-465E-B391-2A890FD4126E}"/>
    <cellStyle name="Separador de milhares 17 9" xfId="12692" xr:uid="{D92F5499-CF75-4B2D-ADB7-DAD2D9394855}"/>
    <cellStyle name="Separador de milhares 17 9 2" xfId="15580" xr:uid="{1F663AAA-C49A-47CA-A3BB-60BFEB07D544}"/>
    <cellStyle name="Separador de milhares 18" xfId="9916" xr:uid="{402392A4-A849-4E26-B9EF-B3B5920E7A85}"/>
    <cellStyle name="Separador de milhares 18 2" xfId="9917" xr:uid="{7F4E9E55-001B-441E-A04A-3303FAE209B1}"/>
    <cellStyle name="Separador de milhares 18 2 2" xfId="9918" xr:uid="{D1D8B8DF-BFF2-469F-8171-BFFFAC505011}"/>
    <cellStyle name="Separador de milhares 18 2 2 2" xfId="10969" xr:uid="{08309340-5098-4A3F-BF2A-F5B62B461B4A}"/>
    <cellStyle name="Separador de milhares 18 2 2 2 2" xfId="11921" xr:uid="{81681166-BCAB-4C17-89D5-A6F35E1EC117}"/>
    <cellStyle name="Separador de milhares 18 2 2 2 2 2" xfId="13822" xr:uid="{5BD628BD-2AF6-4A2E-B2CA-2DFFD2554410}"/>
    <cellStyle name="Separador de milhares 18 2 2 2 2 2 2" xfId="16674" xr:uid="{EA0BAA38-B35C-4DFD-8A8E-C53B0B636D4F}"/>
    <cellStyle name="Separador de milhares 18 2 2 2 2 3" xfId="15213" xr:uid="{0181DB35-CEB4-4A9C-BA5B-B9723849A538}"/>
    <cellStyle name="Separador de milhares 18 2 2 2 3" xfId="13022" xr:uid="{52DFC385-18C0-4CB3-9C42-BCC367528A2B}"/>
    <cellStyle name="Separador de milhares 18 2 2 2 3 2" xfId="15876" xr:uid="{5404F6E3-3256-44F2-A2B6-246487281AEA}"/>
    <cellStyle name="Separador de milhares 18 2 2 2 4" xfId="14415" xr:uid="{FA15CEE4-2B27-45AB-9B6A-BD86AA96F664}"/>
    <cellStyle name="Separador de milhares 18 2 2 3" xfId="11520" xr:uid="{2B32F552-34BA-4F2B-A034-F8F8C7F5BAAF}"/>
    <cellStyle name="Separador de milhares 18 2 2 3 2" xfId="13423" xr:uid="{E6665F1C-FFAF-4B1D-AA3D-37D948D8EABF}"/>
    <cellStyle name="Separador de milhares 18 2 2 3 2 2" xfId="16275" xr:uid="{B50D7AF7-3FF0-48C2-A82B-AD0D4F79EDBF}"/>
    <cellStyle name="Separador de milhares 18 2 2 3 3" xfId="14814" xr:uid="{579CCFA6-01D9-41DC-9EBA-0E6293385DC6}"/>
    <cellStyle name="Separador de milhares 18 2 2 4" xfId="12710" xr:uid="{A51D0BDF-CF2C-4AAF-BE11-714449582591}"/>
    <cellStyle name="Separador de milhares 18 2 2 4 2" xfId="15598" xr:uid="{17D3DA78-6093-4C58-9C4E-8A9B9FD232DD}"/>
    <cellStyle name="Separador de milhares 18 2 2 5" xfId="14206" xr:uid="{6931D4A4-7D0E-45AE-A49B-8B3B92147305}"/>
    <cellStyle name="Separador de milhares 18 2 3" xfId="10968" xr:uid="{A9972F22-6145-40F7-9081-6491DFD76168}"/>
    <cellStyle name="Separador de milhares 18 2 3 2" xfId="11920" xr:uid="{08CAF2DA-27BC-42A2-A8B3-5B5E7411CE89}"/>
    <cellStyle name="Separador de milhares 18 2 3 2 2" xfId="13821" xr:uid="{3C04A1D2-929A-46D5-83F6-91105407D4CF}"/>
    <cellStyle name="Separador de milhares 18 2 3 2 2 2" xfId="16673" xr:uid="{576776CD-8591-4EC0-A98C-52E9ECD3C404}"/>
    <cellStyle name="Separador de milhares 18 2 3 2 3" xfId="15212" xr:uid="{13F991E6-B193-46D8-8225-F86794D65671}"/>
    <cellStyle name="Separador de milhares 18 2 3 3" xfId="13021" xr:uid="{6569F95A-3F26-4419-A4BD-88153CF11342}"/>
    <cellStyle name="Separador de milhares 18 2 3 3 2" xfId="15875" xr:uid="{27DAFD62-BE1C-491D-8187-0A9AE2F9953F}"/>
    <cellStyle name="Separador de milhares 18 2 3 4" xfId="14414" xr:uid="{4640F7C8-0CEE-4B0E-87E3-23907F02DBAE}"/>
    <cellStyle name="Separador de milhares 18 2 4" xfId="11519" xr:uid="{90F900C6-F4F7-4762-89A6-5956C32BB492}"/>
    <cellStyle name="Separador de milhares 18 2 4 2" xfId="13422" xr:uid="{CE94A91F-CB4F-4A7B-8FD4-1FEDC8681838}"/>
    <cellStyle name="Separador de milhares 18 2 4 2 2" xfId="16274" xr:uid="{A3D3A7E4-3707-4032-AE37-83F037FD73B3}"/>
    <cellStyle name="Separador de milhares 18 2 4 3" xfId="14813" xr:uid="{59E239AA-68E9-4E70-8B97-76DFD61D41CC}"/>
    <cellStyle name="Separador de milhares 18 2 5" xfId="12709" xr:uid="{2519A7FC-A879-47EA-B8FF-BBC5B908777D}"/>
    <cellStyle name="Separador de milhares 18 2 5 2" xfId="15597" xr:uid="{CFC8026C-1C3C-4002-A224-77F930ED4B59}"/>
    <cellStyle name="Separador de milhares 18 2 6" xfId="14205" xr:uid="{085CEDFA-2D86-4F75-AED1-31855325AFB0}"/>
    <cellStyle name="Separador de milhares 18 3" xfId="9919" xr:uid="{37FF909B-A46B-4BD8-8E6A-35A6B7673529}"/>
    <cellStyle name="Separador de milhares 18 3 2" xfId="10970" xr:uid="{6B06D3F9-5C36-4A24-A072-DE1D758B7A1B}"/>
    <cellStyle name="Separador de milhares 18 3 2 2" xfId="11922" xr:uid="{74759797-10B2-4BEF-A389-AF1A3FCC6EAE}"/>
    <cellStyle name="Separador de milhares 18 3 2 2 2" xfId="13823" xr:uid="{42471BCE-C8B5-40E3-8BA3-BD5C5F49C5F3}"/>
    <cellStyle name="Separador de milhares 18 3 2 2 2 2" xfId="16675" xr:uid="{98797A25-A70C-437B-996E-9A25ACF12010}"/>
    <cellStyle name="Separador de milhares 18 3 2 2 3" xfId="15214" xr:uid="{A560DEB0-D196-48FF-8996-496D887B8921}"/>
    <cellStyle name="Separador de milhares 18 3 2 3" xfId="13023" xr:uid="{2D8CB8AB-7714-42F7-B22B-CC47EDBA110B}"/>
    <cellStyle name="Separador de milhares 18 3 2 3 2" xfId="15877" xr:uid="{C1761BEE-B5E0-4A6A-B6C1-5F210EFAA71B}"/>
    <cellStyle name="Separador de milhares 18 3 2 4" xfId="14416" xr:uid="{F1D49A4E-A03E-4940-A02B-A1B4B5BA89A8}"/>
    <cellStyle name="Separador de milhares 18 3 3" xfId="11521" xr:uid="{AC47B86C-BDCD-4571-B386-B81FF45C741F}"/>
    <cellStyle name="Separador de milhares 18 3 3 2" xfId="13424" xr:uid="{057861D5-8096-4258-8CE9-BAC2C536E0A2}"/>
    <cellStyle name="Separador de milhares 18 3 3 2 2" xfId="16276" xr:uid="{FD2C8313-6596-4B2F-A980-3524A80C4457}"/>
    <cellStyle name="Separador de milhares 18 3 3 3" xfId="14815" xr:uid="{57363091-AA0E-4D47-B0C6-6BA6F63C300D}"/>
    <cellStyle name="Separador de milhares 18 3 4" xfId="12711" xr:uid="{61B41917-B4AB-49A0-9A7E-7B6E4396E01F}"/>
    <cellStyle name="Separador de milhares 18 3 4 2" xfId="15599" xr:uid="{3D417444-838B-4DB3-AB06-F078BBF7055B}"/>
    <cellStyle name="Separador de milhares 18 3 5" xfId="14207" xr:uid="{65A8EACC-F1D7-4512-A911-AC59ECFC58CB}"/>
    <cellStyle name="Separador de milhares 18 4" xfId="10967" xr:uid="{BB27FFE8-5FF5-4B0C-9610-3F70F10123FC}"/>
    <cellStyle name="Separador de milhares 18 4 2" xfId="11919" xr:uid="{EEEA0FA4-C353-42C8-BF11-220ADA8695E9}"/>
    <cellStyle name="Separador de milhares 18 4 2 2" xfId="13820" xr:uid="{DE163B77-8366-4451-92AF-D0383BDEDF58}"/>
    <cellStyle name="Separador de milhares 18 4 2 2 2" xfId="16672" xr:uid="{0E670BF6-6013-47B1-84D3-C27E4A7EBF0D}"/>
    <cellStyle name="Separador de milhares 18 4 2 3" xfId="15211" xr:uid="{B23B89BD-9299-4B14-A9C0-7BF8CC84D0BD}"/>
    <cellStyle name="Separador de milhares 18 4 3" xfId="13020" xr:uid="{BB7D5B61-B41B-49CB-A1CD-C03E1B5780BF}"/>
    <cellStyle name="Separador de milhares 18 4 3 2" xfId="15874" xr:uid="{DE090A32-CB38-4624-879E-52F4E2A47E6C}"/>
    <cellStyle name="Separador de milhares 18 4 4" xfId="14413" xr:uid="{2BDD6432-5EA7-4DA6-B083-EE719E420BAC}"/>
    <cellStyle name="Separador de milhares 18 5" xfId="11518" xr:uid="{7E5B01A9-8C97-444E-8CF2-4E7F212514AC}"/>
    <cellStyle name="Separador de milhares 18 5 2" xfId="13421" xr:uid="{D4400744-B06A-4138-978F-98C172C322F0}"/>
    <cellStyle name="Separador de milhares 18 5 2 2" xfId="16273" xr:uid="{3D0CC2D9-86C3-4DB1-98D8-F1DEEDCCC414}"/>
    <cellStyle name="Separador de milhares 18 5 3" xfId="14812" xr:uid="{95AB67A1-1532-4C78-8BC8-24AF484462E9}"/>
    <cellStyle name="Separador de milhares 18 6" xfId="12708" xr:uid="{153757D3-D870-4AA6-82B6-2D6060038C23}"/>
    <cellStyle name="Separador de milhares 18 6 2" xfId="15596" xr:uid="{EB54C22D-C370-4DAC-8C9E-24D6D95A9004}"/>
    <cellStyle name="Separador de milhares 18 7" xfId="14204" xr:uid="{4C2209A7-6416-4A2F-A287-C5DD232EED36}"/>
    <cellStyle name="Separador de milhares 19" xfId="9920" xr:uid="{4C2AA57F-6E1B-409C-B2B5-5E96592868CA}"/>
    <cellStyle name="Separador de milhares 19 2" xfId="9921" xr:uid="{FEFAD014-5653-4967-95DC-995396D5B000}"/>
    <cellStyle name="Separador de milhares 19 2 2" xfId="10972" xr:uid="{7F81C5CF-F8C1-4F1A-B362-6DFB782F0066}"/>
    <cellStyle name="Separador de milhares 19 2 2 2" xfId="11924" xr:uid="{D4CEF924-B834-4009-96ED-FB7BC32A4ABC}"/>
    <cellStyle name="Separador de milhares 19 2 2 2 2" xfId="13825" xr:uid="{18B356E8-A0A2-4085-B187-E34E999C45D1}"/>
    <cellStyle name="Separador de milhares 19 2 2 2 2 2" xfId="16677" xr:uid="{470B0B4F-6473-4147-A7F5-613C2CFD260E}"/>
    <cellStyle name="Separador de milhares 19 2 2 2 3" xfId="15216" xr:uid="{A0B0E6B0-CDA6-4347-A9B6-2CDC2679E529}"/>
    <cellStyle name="Separador de milhares 19 2 2 3" xfId="13025" xr:uid="{A89841A6-7432-4EC7-9684-92F43FEDCFFE}"/>
    <cellStyle name="Separador de milhares 19 2 2 3 2" xfId="15879" xr:uid="{B1FCC88D-D150-46C7-ACA7-89F3F74A4A86}"/>
    <cellStyle name="Separador de milhares 19 2 2 4" xfId="14418" xr:uid="{5F5F7BE8-1D89-40C1-9CDC-5F1AE472209A}"/>
    <cellStyle name="Separador de milhares 19 2 3" xfId="11523" xr:uid="{99B54A59-8DFB-4BBA-9F2B-58174A7A3E79}"/>
    <cellStyle name="Separador de milhares 19 2 3 2" xfId="13426" xr:uid="{AED32D0A-C933-4635-B33B-F27E146E5BC1}"/>
    <cellStyle name="Separador de milhares 19 2 3 2 2" xfId="16278" xr:uid="{624B9D65-CB7F-46F7-95CC-AC33FC7FBB06}"/>
    <cellStyle name="Separador de milhares 19 2 3 3" xfId="14817" xr:uid="{D5AE161E-6530-4E09-AF3F-525E90693F3D}"/>
    <cellStyle name="Separador de milhares 19 2 4" xfId="12713" xr:uid="{FBB2CE89-0903-4ADA-BC47-3FB3AC93C994}"/>
    <cellStyle name="Separador de milhares 19 2 4 2" xfId="15601" xr:uid="{35F22511-688F-4A5E-B44A-81019DB836AE}"/>
    <cellStyle name="Separador de milhares 19 2 5" xfId="14209" xr:uid="{FD28E461-6724-4D3A-97CC-024B43333C09}"/>
    <cellStyle name="Separador de milhares 19 3" xfId="10971" xr:uid="{18CE3628-FCDD-4510-B2DB-9B671BA976A6}"/>
    <cellStyle name="Separador de milhares 19 3 2" xfId="11923" xr:uid="{AC4E148C-F4B0-4641-AB3A-E38CB4D45645}"/>
    <cellStyle name="Separador de milhares 19 3 2 2" xfId="13824" xr:uid="{3F42FC85-3B94-4EAE-8A48-CA103563E0AE}"/>
    <cellStyle name="Separador de milhares 19 3 2 2 2" xfId="16676" xr:uid="{FF248EB8-BA04-473D-ABD7-F8D7F1158E27}"/>
    <cellStyle name="Separador de milhares 19 3 2 3" xfId="15215" xr:uid="{1D185A24-7DC9-4220-9C20-A300304DA746}"/>
    <cellStyle name="Separador de milhares 19 3 3" xfId="13024" xr:uid="{16459512-4506-4204-A5DD-20F8A7976FB1}"/>
    <cellStyle name="Separador de milhares 19 3 3 2" xfId="15878" xr:uid="{864297B1-44FC-494D-8A26-90D7A1B529B4}"/>
    <cellStyle name="Separador de milhares 19 3 4" xfId="14417" xr:uid="{3118BDAF-CAF4-474E-BA23-C87A57EC9550}"/>
    <cellStyle name="Separador de milhares 19 4" xfId="11522" xr:uid="{973540F0-7A89-41D7-9C57-C3CBED112E25}"/>
    <cellStyle name="Separador de milhares 19 4 2" xfId="13425" xr:uid="{18168370-8FC7-4782-924F-601111EC0C23}"/>
    <cellStyle name="Separador de milhares 19 4 2 2" xfId="16277" xr:uid="{7684A0E7-AFE0-40BE-96C0-421E3385C1B4}"/>
    <cellStyle name="Separador de milhares 19 4 3" xfId="14816" xr:uid="{01CCE2A5-96ED-4FD4-B294-26AAF0722212}"/>
    <cellStyle name="Separador de milhares 19 5" xfId="12712" xr:uid="{8F85371B-E922-41A5-BD1C-5510C0162286}"/>
    <cellStyle name="Separador de milhares 19 5 2" xfId="15600" xr:uid="{2A1D000E-369D-4A1C-A542-05CC1E7F735C}"/>
    <cellStyle name="Separador de milhares 19 6" xfId="14208" xr:uid="{55492BFD-90E9-461C-BCF1-3DED36B2A76C}"/>
    <cellStyle name="Separador de milhares 2" xfId="119" xr:uid="{9262973D-AD9F-402E-941A-8AE3C892FF0B}"/>
    <cellStyle name="Separador de milhares 2 10" xfId="9922" xr:uid="{3C23D309-684C-4411-BF14-BBE493C10BEE}"/>
    <cellStyle name="Separador de milhares 2 10 2" xfId="10973" xr:uid="{F826056B-B723-4D10-B852-3FD7D6904C70}"/>
    <cellStyle name="Separador de milhares 2 10 2 2" xfId="11925" xr:uid="{35D96CD7-289C-4FFD-A8F5-1E18E6529627}"/>
    <cellStyle name="Separador de milhares 2 10 2 2 2" xfId="13826" xr:uid="{21196AE9-E773-4262-805F-1FFF55456C2A}"/>
    <cellStyle name="Separador de milhares 2 10 2 2 2 2" xfId="16678" xr:uid="{7EC96E7F-165D-4C4A-9563-1E345BD8DC88}"/>
    <cellStyle name="Separador de milhares 2 10 2 2 3" xfId="15217" xr:uid="{A89CDF46-6493-43A7-8A64-92B657D283E7}"/>
    <cellStyle name="Separador de milhares 2 10 2 3" xfId="13026" xr:uid="{DF843F46-ABCC-4C84-898D-808C9A7C6BF6}"/>
    <cellStyle name="Separador de milhares 2 10 2 3 2" xfId="15880" xr:uid="{A22BFE0A-DDD2-4648-8338-2FEEA96C8031}"/>
    <cellStyle name="Separador de milhares 2 10 2 4" xfId="14419" xr:uid="{85D2E7BF-E360-4BE6-9CC0-65FE48E13B73}"/>
    <cellStyle name="Separador de milhares 2 10 3" xfId="11524" xr:uid="{976C4821-E571-42CE-8260-835AAEC85268}"/>
    <cellStyle name="Separador de milhares 2 10 3 2" xfId="13427" xr:uid="{F373F198-908C-4394-B682-BEECC6693056}"/>
    <cellStyle name="Separador de milhares 2 10 3 2 2" xfId="16279" xr:uid="{B1D59BF9-B629-4E86-9133-8BAF9B842D48}"/>
    <cellStyle name="Separador de milhares 2 10 3 3" xfId="14818" xr:uid="{B7B861FF-9E89-4486-BC8C-CF1FE7038D1A}"/>
    <cellStyle name="Separador de milhares 2 11" xfId="9923" xr:uid="{2BF27E77-F9CD-46DD-AABC-EDE1E6A20732}"/>
    <cellStyle name="Separador de milhares 2 11 2" xfId="10974" xr:uid="{F96FBC71-57C8-451D-B1BB-89FD95F433F1}"/>
    <cellStyle name="Separador de milhares 2 11 2 2" xfId="11926" xr:uid="{455AF1B1-6C8B-4454-8451-C36AB55E7B84}"/>
    <cellStyle name="Separador de milhares 2 11 2 2 2" xfId="13827" xr:uid="{2A68E5EE-D24C-42CD-B804-E409C71FBACB}"/>
    <cellStyle name="Separador de milhares 2 11 2 2 2 2" xfId="16679" xr:uid="{D9D7F8AA-84CA-4A2A-99E9-B0BBFCBAA6DF}"/>
    <cellStyle name="Separador de milhares 2 11 2 2 3" xfId="15218" xr:uid="{619238AA-4DFB-4572-9BF7-3D35FB045413}"/>
    <cellStyle name="Separador de milhares 2 11 2 3" xfId="13027" xr:uid="{AEF01685-7721-4C64-9A59-EAA7A4EBE5FF}"/>
    <cellStyle name="Separador de milhares 2 11 2 3 2" xfId="15881" xr:uid="{1C874655-673C-45F1-B1CE-6E80E6DCD049}"/>
    <cellStyle name="Separador de milhares 2 11 2 4" xfId="14420" xr:uid="{08EF4DAF-13E4-4BE7-AA53-1651FC8BC982}"/>
    <cellStyle name="Separador de milhares 2 11 3" xfId="11525" xr:uid="{07AC3AC2-BFFA-474C-BFA2-EC3ECF89DD55}"/>
    <cellStyle name="Separador de milhares 2 11 3 2" xfId="13428" xr:uid="{448C606C-18E4-4294-966E-5224A4D4A409}"/>
    <cellStyle name="Separador de milhares 2 11 3 2 2" xfId="16280" xr:uid="{5E5E2486-2D28-4202-B373-5BEFB9140C02}"/>
    <cellStyle name="Separador de milhares 2 11 3 3" xfId="14819" xr:uid="{7BAA4C34-3815-4EB6-B6B0-1CFCF9B232E2}"/>
    <cellStyle name="Separador de milhares 2 12" xfId="9924" xr:uid="{8D9A89AB-24EE-4765-8C7B-048AB70FB5D8}"/>
    <cellStyle name="Separador de milhares 2 12 2" xfId="10975" xr:uid="{540EAD5E-304D-4D67-AB41-A2AADCCB28C0}"/>
    <cellStyle name="Separador de milhares 2 12 2 2" xfId="11927" xr:uid="{5FE64227-40C6-4011-8CC3-DA5A2FE723F9}"/>
    <cellStyle name="Separador de milhares 2 12 2 2 2" xfId="13828" xr:uid="{6DA5B715-A9CD-47A0-A864-4A92926E6E46}"/>
    <cellStyle name="Separador de milhares 2 12 2 2 2 2" xfId="16680" xr:uid="{4A823250-85B5-4362-AEC6-64CC0667E561}"/>
    <cellStyle name="Separador de milhares 2 12 2 2 3" xfId="15219" xr:uid="{881F333D-4D92-49C3-8695-B48DE565736E}"/>
    <cellStyle name="Separador de milhares 2 12 2 3" xfId="13028" xr:uid="{5FE77A9A-A08C-4E6C-897D-82AA66A9ADC1}"/>
    <cellStyle name="Separador de milhares 2 12 2 3 2" xfId="15882" xr:uid="{555F0EB9-86B2-4626-8543-B3A42D63BEA2}"/>
    <cellStyle name="Separador de milhares 2 12 2 4" xfId="14421" xr:uid="{E5EEDF83-8543-4AE1-A808-10024DEDDA26}"/>
    <cellStyle name="Separador de milhares 2 12 3" xfId="11526" xr:uid="{23A3725F-3747-4F5E-89B8-D88865F3818C}"/>
    <cellStyle name="Separador de milhares 2 12 3 2" xfId="13429" xr:uid="{2F25C2F5-E0A5-4121-B1C4-A989B5762C66}"/>
    <cellStyle name="Separador de milhares 2 12 3 2 2" xfId="16281" xr:uid="{E80E9314-5055-48F8-A0F9-6DE64E9F2C1F}"/>
    <cellStyle name="Separador de milhares 2 12 3 3" xfId="14820" xr:uid="{34CEACF3-4065-4ABF-8D74-383B54E44835}"/>
    <cellStyle name="Separador de milhares 2 13" xfId="9925" xr:uid="{39BC7B58-51EB-4E8A-91CD-EEC29422142C}"/>
    <cellStyle name="Separador de milhares 2 13 2" xfId="10976" xr:uid="{64F0E2D0-E639-4792-BFA1-ED69C622B1A6}"/>
    <cellStyle name="Separador de milhares 2 13 2 2" xfId="11928" xr:uid="{7F5EB2AE-2D27-4E97-AF45-085217A7DA3B}"/>
    <cellStyle name="Separador de milhares 2 13 2 2 2" xfId="13829" xr:uid="{9B700A0B-8CF4-452B-9707-12972CEC3733}"/>
    <cellStyle name="Separador de milhares 2 13 2 2 2 2" xfId="16681" xr:uid="{9B4195E0-D1BD-4FB2-BC3F-D296B0F6C2EA}"/>
    <cellStyle name="Separador de milhares 2 13 2 2 3" xfId="15220" xr:uid="{D31AEBBD-4BFE-412D-BC10-C8CF9DC64205}"/>
    <cellStyle name="Separador de milhares 2 13 2 3" xfId="13029" xr:uid="{94C8CB80-2BD6-4496-9A03-82BC935E295A}"/>
    <cellStyle name="Separador de milhares 2 13 2 3 2" xfId="15883" xr:uid="{153AD9DB-81DA-4773-80E4-58CF03B58095}"/>
    <cellStyle name="Separador de milhares 2 13 2 4" xfId="14422" xr:uid="{4FD41109-A3CF-4B1D-B49E-89E74769EEEC}"/>
    <cellStyle name="Separador de milhares 2 13 3" xfId="11527" xr:uid="{5E9B146A-541E-4F31-8F59-635C18669459}"/>
    <cellStyle name="Separador de milhares 2 13 3 2" xfId="13430" xr:uid="{4CB5F45F-5E10-4FA4-BA40-552AEA827F2A}"/>
    <cellStyle name="Separador de milhares 2 13 3 2 2" xfId="16282" xr:uid="{759E7EF6-42AF-4410-B358-00635B3A1EA3}"/>
    <cellStyle name="Separador de milhares 2 13 3 3" xfId="14821" xr:uid="{0D3E82EE-3494-454B-AB85-1DC6D1FE7BE1}"/>
    <cellStyle name="Separador de milhares 2 14" xfId="9926" xr:uid="{CF0902A1-5341-4AF7-B1CA-CE365D3B1BD1}"/>
    <cellStyle name="Separador de milhares 2 14 2" xfId="10977" xr:uid="{75D5C462-6379-48A7-8DCC-4EAF01032645}"/>
    <cellStyle name="Separador de milhares 2 14 2 2" xfId="11929" xr:uid="{42009B32-FE6B-4F79-B8F8-2813B83D9278}"/>
    <cellStyle name="Separador de milhares 2 14 2 2 2" xfId="13830" xr:uid="{8CA7CFAF-E260-432C-820F-4A687BDFD729}"/>
    <cellStyle name="Separador de milhares 2 14 2 2 2 2" xfId="16682" xr:uid="{24968C16-DE80-4772-8FB0-4EB65AC1E4DD}"/>
    <cellStyle name="Separador de milhares 2 14 2 2 3" xfId="15221" xr:uid="{59B18943-5D8C-490D-A687-408F11B785DA}"/>
    <cellStyle name="Separador de milhares 2 14 2 3" xfId="13030" xr:uid="{4206FE90-E4C8-4F38-ADD4-F6A6FC111CCF}"/>
    <cellStyle name="Separador de milhares 2 14 2 3 2" xfId="15884" xr:uid="{0D71FA9D-D80C-4730-81C6-2AA14A3866F2}"/>
    <cellStyle name="Separador de milhares 2 14 2 4" xfId="14423" xr:uid="{0DF5C101-EC12-40E6-95D7-A92AED84DB65}"/>
    <cellStyle name="Separador de milhares 2 14 3" xfId="11528" xr:uid="{6B817CF7-9B2F-4207-8567-5FCEFD920C34}"/>
    <cellStyle name="Separador de milhares 2 14 3 2" xfId="13431" xr:uid="{507FAE7E-1C67-4220-A478-6AD486B93C9D}"/>
    <cellStyle name="Separador de milhares 2 14 3 2 2" xfId="16283" xr:uid="{36CD72EE-DBF9-480B-B880-D240F763F2DD}"/>
    <cellStyle name="Separador de milhares 2 14 3 3" xfId="14822" xr:uid="{43AC12CE-9F30-4D8F-AD78-59A8FB02BA1B}"/>
    <cellStyle name="Separador de milhares 2 15" xfId="9927" xr:uid="{178040D6-7167-4EE8-A71A-F6A7E46D5748}"/>
    <cellStyle name="Separador de milhares 2 15 2" xfId="10978" xr:uid="{9C786893-47E7-4AD0-9A70-8E847A736E26}"/>
    <cellStyle name="Separador de milhares 2 15 2 2" xfId="11930" xr:uid="{F489EFDF-B4FF-4508-BD4F-EEEE917811D3}"/>
    <cellStyle name="Separador de milhares 2 15 2 2 2" xfId="13831" xr:uid="{D9B9A632-E7D2-4820-8574-A030FB76B4AF}"/>
    <cellStyle name="Separador de milhares 2 15 2 2 2 2" xfId="16683" xr:uid="{1E0287D0-550A-4CA1-A44B-F4E8D99D5D0C}"/>
    <cellStyle name="Separador de milhares 2 15 2 2 3" xfId="15222" xr:uid="{84991DE3-2784-40D8-854A-EDF0BC9624AC}"/>
    <cellStyle name="Separador de milhares 2 15 2 3" xfId="13031" xr:uid="{5236541A-9573-4715-B0C9-43F6B666AC0B}"/>
    <cellStyle name="Separador de milhares 2 15 2 3 2" xfId="15885" xr:uid="{B5635F7B-343B-4DFC-BDD0-48969ED7F958}"/>
    <cellStyle name="Separador de milhares 2 15 2 4" xfId="14424" xr:uid="{9E7C0AED-3A93-46C2-B72F-301CB64F02FE}"/>
    <cellStyle name="Separador de milhares 2 15 3" xfId="11529" xr:uid="{49408E7E-E303-4FC8-AC2C-F1100417841C}"/>
    <cellStyle name="Separador de milhares 2 15 3 2" xfId="13432" xr:uid="{2C948E2B-F46C-44C4-8EA9-81B78505234F}"/>
    <cellStyle name="Separador de milhares 2 15 3 2 2" xfId="16284" xr:uid="{DFFCD762-1EE2-474A-98C1-D71BCF42779F}"/>
    <cellStyle name="Separador de milhares 2 15 3 3" xfId="14823" xr:uid="{6E964877-3D7E-436C-98EB-CBB300D56516}"/>
    <cellStyle name="Separador de milhares 2 16" xfId="9928" xr:uid="{74110876-4DD6-480F-9C4F-A66C6A4186B9}"/>
    <cellStyle name="Separador de milhares 2 16 2" xfId="10979" xr:uid="{2CFC6545-9770-403D-8335-86C4260BFACD}"/>
    <cellStyle name="Separador de milhares 2 16 2 2" xfId="11931" xr:uid="{19023A37-D2B7-4480-9CD3-CDD1734BECC6}"/>
    <cellStyle name="Separador de milhares 2 16 2 2 2" xfId="13832" xr:uid="{C52FF7FA-C4ED-4932-B1E3-37C94A08B2F6}"/>
    <cellStyle name="Separador de milhares 2 16 2 2 2 2" xfId="16684" xr:uid="{83FF7536-3BB0-473C-9ACD-14D33C6027E2}"/>
    <cellStyle name="Separador de milhares 2 16 2 2 3" xfId="15223" xr:uid="{B76A366A-7F82-440B-81AD-9AC8B71DB0B6}"/>
    <cellStyle name="Separador de milhares 2 16 2 3" xfId="13032" xr:uid="{A995C02D-1AB8-4F7F-92C0-4309ED23D589}"/>
    <cellStyle name="Separador de milhares 2 16 2 3 2" xfId="15886" xr:uid="{309A9680-C99D-422A-88D6-8AEC1BE3CF22}"/>
    <cellStyle name="Separador de milhares 2 16 2 4" xfId="14425" xr:uid="{B15C7880-0592-4913-806A-D78E8E1530C9}"/>
    <cellStyle name="Separador de milhares 2 16 3" xfId="11530" xr:uid="{850EB721-8E6F-4AB9-A4BD-4A8F658EE0C3}"/>
    <cellStyle name="Separador de milhares 2 16 3 2" xfId="13433" xr:uid="{314CC308-7265-4573-8E3B-FF143C8058F5}"/>
    <cellStyle name="Separador de milhares 2 16 3 2 2" xfId="16285" xr:uid="{A411C835-B762-4411-9C72-9C20BD18B2A0}"/>
    <cellStyle name="Separador de milhares 2 16 3 3" xfId="14824" xr:uid="{080A1C26-47A0-4047-8706-A4CDC662F7D1}"/>
    <cellStyle name="Separador de milhares 2 17" xfId="9929" xr:uid="{BDBC552A-4071-45B8-913F-AF76F668DADA}"/>
    <cellStyle name="Separador de milhares 2 17 2" xfId="10980" xr:uid="{9F653B2E-A6A6-4F0A-9A7E-C08F1CA04F6A}"/>
    <cellStyle name="Separador de milhares 2 17 2 2" xfId="11932" xr:uid="{301301AD-03D7-4D5A-802A-145140FF6558}"/>
    <cellStyle name="Separador de milhares 2 17 2 2 2" xfId="13833" xr:uid="{A462BA3C-C229-4942-A20C-0A228118B498}"/>
    <cellStyle name="Separador de milhares 2 17 2 2 2 2" xfId="16685" xr:uid="{6A77A3AE-75A7-481E-BB32-AB0065C51168}"/>
    <cellStyle name="Separador de milhares 2 17 2 2 3" xfId="15224" xr:uid="{615B3ED1-004E-4483-8C90-7AD3E2EF5C4D}"/>
    <cellStyle name="Separador de milhares 2 17 2 3" xfId="13033" xr:uid="{3F996670-AD0D-48C6-A7FD-CF50343F4123}"/>
    <cellStyle name="Separador de milhares 2 17 2 3 2" xfId="15887" xr:uid="{3A080275-36C6-4055-814A-199062AB010A}"/>
    <cellStyle name="Separador de milhares 2 17 2 4" xfId="14426" xr:uid="{E9A72EBB-A8D8-4C78-8524-A685C587C98F}"/>
    <cellStyle name="Separador de milhares 2 17 3" xfId="11531" xr:uid="{2536F77A-3F44-46FA-A210-3DC06A4FB730}"/>
    <cellStyle name="Separador de milhares 2 17 3 2" xfId="13434" xr:uid="{92383ABC-681F-4AF6-A5F2-6EA7E2764D2D}"/>
    <cellStyle name="Separador de milhares 2 17 3 2 2" xfId="16286" xr:uid="{A40B03B6-CC3D-42E6-BD71-73BD60A87B42}"/>
    <cellStyle name="Separador de milhares 2 17 3 3" xfId="14825" xr:uid="{0E5DC8F3-3F6A-4C27-911A-6F3EB1ED5535}"/>
    <cellStyle name="Separador de milhares 2 18" xfId="9930" xr:uid="{A2ED9DDD-446C-4A56-B297-74FAC7AB8D6F}"/>
    <cellStyle name="Separador de milhares 2 18 2" xfId="10981" xr:uid="{FF2F6D61-F045-452B-A300-892456312B61}"/>
    <cellStyle name="Separador de milhares 2 18 2 2" xfId="11933" xr:uid="{D89E9D84-8602-49E0-904A-5B574BDD58A2}"/>
    <cellStyle name="Separador de milhares 2 18 2 2 2" xfId="13834" xr:uid="{454FF9E2-7721-49F6-B60F-72E715C6D0D0}"/>
    <cellStyle name="Separador de milhares 2 18 2 2 2 2" xfId="16686" xr:uid="{599E6803-DFFF-4D37-B935-D5EC1B16838F}"/>
    <cellStyle name="Separador de milhares 2 18 2 2 3" xfId="15225" xr:uid="{3A815967-BBEC-4CAA-9490-8F3F5706160B}"/>
    <cellStyle name="Separador de milhares 2 18 2 3" xfId="13034" xr:uid="{B6988CD3-B0E4-43E7-B545-999DFBCAA8BE}"/>
    <cellStyle name="Separador de milhares 2 18 2 3 2" xfId="15888" xr:uid="{0F95F448-1F8A-4209-B8A8-9A1072EE397B}"/>
    <cellStyle name="Separador de milhares 2 18 2 4" xfId="14427" xr:uid="{E919251E-D7D6-42C0-94E6-3C81AD7AC3DB}"/>
    <cellStyle name="Separador de milhares 2 18 3" xfId="11532" xr:uid="{EFA41407-1229-4B91-9857-EFB73A061850}"/>
    <cellStyle name="Separador de milhares 2 18 3 2" xfId="13435" xr:uid="{F5422E25-AF97-4824-8843-B9B97809F175}"/>
    <cellStyle name="Separador de milhares 2 18 3 2 2" xfId="16287" xr:uid="{319DDF4F-FC56-474E-967F-2BCE4726403B}"/>
    <cellStyle name="Separador de milhares 2 18 3 3" xfId="14826" xr:uid="{A00AED3A-F649-4BFC-9E0B-359C5387C48D}"/>
    <cellStyle name="Separador de milhares 2 19" xfId="581" xr:uid="{A1E6CB70-B52A-4AC0-88BB-D18BC2FB0E2C}"/>
    <cellStyle name="Separador de milhares 2 2" xfId="120" xr:uid="{82AAC5F4-D4A3-4B2D-9193-C3ED5BBD5C91}"/>
    <cellStyle name="Separador de milhares 2 2 10" xfId="560" xr:uid="{65D90023-8A93-4A59-B68A-2768085BDC9D}"/>
    <cellStyle name="Separador de milhares 2 2 11" xfId="17415" xr:uid="{08A2171D-A1F8-4A0A-83D8-AF5BC27F5426}"/>
    <cellStyle name="Separador de milhares 2 2 2" xfId="121" xr:uid="{7200B730-5425-4781-BCF0-868A0CD93569}"/>
    <cellStyle name="Separador de milhares 2 2 2 2" xfId="161" xr:uid="{8CB74D40-7496-426E-A404-C7738711CE84}"/>
    <cellStyle name="Separador de milhares 2 2 2 2 2" xfId="183" xr:uid="{A2D98401-01CD-4DCC-8CFA-8321648BDDAC}"/>
    <cellStyle name="Separador de milhares 2 2 2 2 2 2" xfId="235" xr:uid="{F9EB2BE3-1DF6-4796-8CC1-14F2833F1737}"/>
    <cellStyle name="Separador de milhares 2 2 2 2 2 2 2" xfId="331" xr:uid="{AFC1ADDA-B056-4131-B0E8-F0D2CBCC3920}"/>
    <cellStyle name="Separador de milhares 2 2 2 2 2 2 2 2" xfId="13837" xr:uid="{50E6E29C-7AB1-49BA-9CDB-EB478A923B1A}"/>
    <cellStyle name="Separador de milhares 2 2 2 2 2 2 2 2 2" xfId="16689" xr:uid="{5A9F31CD-D503-421C-8A65-EFF2DDCC0B55}"/>
    <cellStyle name="Separador de milhares 2 2 2 2 2 2 2 3" xfId="15228" xr:uid="{96DF79D4-0FC0-4FD6-A18E-6F658727339E}"/>
    <cellStyle name="Separador de milhares 2 2 2 2 2 2 2 4" xfId="11936" xr:uid="{BFBBA475-4420-4450-8B25-23DBE829B285}"/>
    <cellStyle name="Separador de milhares 2 2 2 2 2 2 3" xfId="419" xr:uid="{A53EB62E-CA47-4E24-8F59-41D25444BCDB}"/>
    <cellStyle name="Separador de milhares 2 2 2 2 2 2 3 2" xfId="15891" xr:uid="{71E5F1CC-B53B-45E0-8C03-4421E2DE6360}"/>
    <cellStyle name="Separador de milhares 2 2 2 2 2 2 3 3" xfId="13037" xr:uid="{C290C0C4-3661-4F26-A085-DE454D57645F}"/>
    <cellStyle name="Separador de milhares 2 2 2 2 2 2 4" xfId="14430" xr:uid="{94627ACF-2613-4D01-A105-7E95CE9F3521}"/>
    <cellStyle name="Separador de milhares 2 2 2 2 2 2 5" xfId="10984" xr:uid="{0D567D3F-AA90-4CD6-98AA-50ADB7FC5F7F}"/>
    <cellStyle name="Separador de milhares 2 2 2 2 2 3" xfId="298" xr:uid="{B136F798-78A0-4AA4-92EA-507863F79707}"/>
    <cellStyle name="Separador de milhares 2 2 2 2 2 3 2" xfId="13438" xr:uid="{1EEA623D-AAE6-4967-81BA-1E9EDB64D8D0}"/>
    <cellStyle name="Separador de milhares 2 2 2 2 2 3 2 2" xfId="16290" xr:uid="{6C0C89B3-B024-4440-AD3C-D5E31E62B4D1}"/>
    <cellStyle name="Separador de milhares 2 2 2 2 2 3 3" xfId="14829" xr:uid="{3634FD9B-6194-480E-9210-6FEBF48ABF72}"/>
    <cellStyle name="Separador de milhares 2 2 2 2 2 3 4" xfId="11535" xr:uid="{7E950297-D370-4660-885F-F94382DAD4FE}"/>
    <cellStyle name="Separador de milhares 2 2 2 2 2 4" xfId="418" xr:uid="{FED8BA16-9332-4818-B8F7-059D618E60A9}"/>
    <cellStyle name="Separador de milhares 2 2 2 2 2 5" xfId="9934" xr:uid="{A5B5D408-221F-4204-BEC3-D90E39C14051}"/>
    <cellStyle name="Separador de milhares 2 2 2 2 3" xfId="221" xr:uid="{B3B2333E-3CF4-412E-A657-652CA0661F6B}"/>
    <cellStyle name="Separador de milhares 2 2 2 2 3 2" xfId="317" xr:uid="{A021A877-3020-4B99-BABD-AA1010225576}"/>
    <cellStyle name="Separador de milhares 2 2 2 2 3 2 2" xfId="13836" xr:uid="{33787517-7251-4FC9-B5C6-AF9FA40ECB02}"/>
    <cellStyle name="Separador de milhares 2 2 2 2 3 2 2 2" xfId="16688" xr:uid="{0384D058-B568-4671-94EA-CB568C1B0261}"/>
    <cellStyle name="Separador de milhares 2 2 2 2 3 2 3" xfId="15227" xr:uid="{58732301-E2CC-4F59-8D94-34AF20131D32}"/>
    <cellStyle name="Separador de milhares 2 2 2 2 3 2 4" xfId="11935" xr:uid="{ACB173E7-7980-4F73-89A9-2BE9D468FC85}"/>
    <cellStyle name="Separador de milhares 2 2 2 2 3 3" xfId="420" xr:uid="{424AF7CB-FCD2-44AC-812D-64DDE1CE517E}"/>
    <cellStyle name="Separador de milhares 2 2 2 2 3 3 2" xfId="15890" xr:uid="{4D087381-04E5-4641-8C1C-F9362CE8DEB4}"/>
    <cellStyle name="Separador de milhares 2 2 2 2 3 3 3" xfId="13036" xr:uid="{4CE60359-5113-43A6-81A5-F9C63F940098}"/>
    <cellStyle name="Separador de milhares 2 2 2 2 3 4" xfId="14429" xr:uid="{ECC2BE58-0991-4581-9D1B-256423514B79}"/>
    <cellStyle name="Separador de milhares 2 2 2 2 3 5" xfId="10983" xr:uid="{6675F0C6-22E8-41E4-980F-82A3B29BC683}"/>
    <cellStyle name="Separador de milhares 2 2 2 2 4" xfId="417" xr:uid="{8A234220-840D-4460-A231-45BCB1EA22A1}"/>
    <cellStyle name="Separador de milhares 2 2 2 2 4 2" xfId="13437" xr:uid="{0CBDEFB6-9C61-46D4-AF3E-47DEFB728688}"/>
    <cellStyle name="Separador de milhares 2 2 2 2 4 2 2" xfId="16289" xr:uid="{18F61D50-C7D5-4A15-8D5B-DB44BA98D19E}"/>
    <cellStyle name="Separador de milhares 2 2 2 2 4 3" xfId="14828" xr:uid="{C1287048-7D40-490B-B91F-C48C67272200}"/>
    <cellStyle name="Separador de milhares 2 2 2 2 4 4" xfId="11534" xr:uid="{F2900E29-2F39-4850-877E-AB689EC17E15}"/>
    <cellStyle name="Separador de milhares 2 2 2 2 5" xfId="9933" xr:uid="{75F9C315-EF04-4724-BA85-B27E8A509D6C}"/>
    <cellStyle name="Separador de milhares 2 2 2 3" xfId="175" xr:uid="{C89E75E3-C13E-41E1-BE56-93B749B06895}"/>
    <cellStyle name="Separador de milhares 2 2 2 3 2" xfId="227" xr:uid="{8AAE1E87-DABB-4A0F-82D7-CED18C151A12}"/>
    <cellStyle name="Separador de milhares 2 2 2 3 2 2" xfId="323" xr:uid="{7468EB70-8648-4F1E-80ED-0205C2884F10}"/>
    <cellStyle name="Separador de milhares 2 2 2 3 2 2 2" xfId="13838" xr:uid="{AFED0753-FA92-4E22-AD73-857889AFE88A}"/>
    <cellStyle name="Separador de milhares 2 2 2 3 2 2 2 2" xfId="16690" xr:uid="{1F0FA9FF-0623-46DF-9AD7-A7B63832436F}"/>
    <cellStyle name="Separador de milhares 2 2 2 3 2 2 3" xfId="15229" xr:uid="{F1DD543D-1412-425E-8873-FE045A21830E}"/>
    <cellStyle name="Separador de milhares 2 2 2 3 2 2 4" xfId="11937" xr:uid="{66C4C71A-A5DB-42DF-8523-D0F90C572B54}"/>
    <cellStyle name="Separador de milhares 2 2 2 3 2 3" xfId="422" xr:uid="{B36C30F2-27A2-4306-8281-182DE1B7586D}"/>
    <cellStyle name="Separador de milhares 2 2 2 3 2 3 2" xfId="15892" xr:uid="{FA4055B0-30CD-4817-A985-E68CBC07EF10}"/>
    <cellStyle name="Separador de milhares 2 2 2 3 2 3 3" xfId="13038" xr:uid="{9D22CC19-546D-4B11-8B7A-1DF86813857E}"/>
    <cellStyle name="Separador de milhares 2 2 2 3 2 4" xfId="14431" xr:uid="{81E7C261-FCAE-491C-8619-121E96539A62}"/>
    <cellStyle name="Separador de milhares 2 2 2 3 2 5" xfId="10985" xr:uid="{2D2B89CA-2DD6-4EFE-8126-FA0D65768BB2}"/>
    <cellStyle name="Separador de milhares 2 2 2 3 3" xfId="290" xr:uid="{8CB424DF-C389-4E2A-8C04-1167ACCE8ACC}"/>
    <cellStyle name="Separador de milhares 2 2 2 3 3 2" xfId="13439" xr:uid="{6CD7F135-B57E-46D6-8BA2-32100F24EE75}"/>
    <cellStyle name="Separador de milhares 2 2 2 3 3 2 2" xfId="16291" xr:uid="{CF51C261-5697-40AE-885F-7DFC80C44B2C}"/>
    <cellStyle name="Separador de milhares 2 2 2 3 3 3" xfId="14830" xr:uid="{AC3C73D5-3E04-4975-B1BD-29CBAB5EA984}"/>
    <cellStyle name="Separador de milhares 2 2 2 3 3 4" xfId="11536" xr:uid="{6DE6E18B-C3D8-438F-902B-0AB3E1287323}"/>
    <cellStyle name="Separador de milhares 2 2 2 3 4" xfId="421" xr:uid="{BA797F77-4F04-4758-9742-FC8E650A3A46}"/>
    <cellStyle name="Separador de milhares 2 2 2 3 5" xfId="9935" xr:uid="{FB9EC447-3AA3-407C-8788-5EA6557ED52E}"/>
    <cellStyle name="Separador de milhares 2 2 2 4" xfId="210" xr:uid="{9BA7BED8-AAB4-46E2-B130-21A54625A646}"/>
    <cellStyle name="Separador de milhares 2 2 2 4 2" xfId="309" xr:uid="{F4579940-D1EE-42F1-9329-D42F3C5E56FE}"/>
    <cellStyle name="Separador de milhares 2 2 2 4 3" xfId="423" xr:uid="{B4BC567D-7976-41A7-9DD3-2E6B881C616C}"/>
    <cellStyle name="Separador de milhares 2 2 2 5" xfId="416" xr:uid="{B25D7E07-5032-4235-A4B0-3DCF59E370CD}"/>
    <cellStyle name="Separador de milhares 2 2 2 6" xfId="9932" xr:uid="{48DC0131-A4D6-4FB1-852B-4F57A9E20B72}"/>
    <cellStyle name="Separador de milhares 2 2 3" xfId="160" xr:uid="{06EBA9AC-0F51-4873-BDF3-975434B7008C}"/>
    <cellStyle name="Separador de milhares 2 2 3 2" xfId="182" xr:uid="{A0A35CB8-B739-48DB-B74D-B115937F5606}"/>
    <cellStyle name="Separador de milhares 2 2 3 2 2" xfId="234" xr:uid="{8EB107C6-4809-42E2-9F46-083C079E2299}"/>
    <cellStyle name="Separador de milhares 2 2 3 2 2 2" xfId="330" xr:uid="{44960F65-3670-4A28-9753-CF453E1D7653}"/>
    <cellStyle name="Separador de milhares 2 2 3 2 2 2 2" xfId="16570" xr:uid="{19933E80-D0C3-420A-8579-2108C6CC9458}"/>
    <cellStyle name="Separador de milhares 2 2 3 2 2 2 3" xfId="13718" xr:uid="{85C46013-8A0E-447E-B87D-EF7A7928BE8B}"/>
    <cellStyle name="Separador de milhares 2 2 3 2 2 3" xfId="426" xr:uid="{4F023286-FB94-45E2-81E9-3F4DFB578F5F}"/>
    <cellStyle name="Separador de milhares 2 2 3 2 2 3 2" xfId="15109" xr:uid="{1FB3A429-012B-434F-A8C5-896626C97711}"/>
    <cellStyle name="Separador de milhares 2 2 3 2 2 4" xfId="11817" xr:uid="{7A1651E5-4F29-4390-9459-536C0CDC760B}"/>
    <cellStyle name="Separador de milhares 2 2 3 2 3" xfId="297" xr:uid="{0B928975-6FF8-49E4-88AC-896E30E93B53}"/>
    <cellStyle name="Separador de milhares 2 2 3 2 3 2" xfId="15705" xr:uid="{48120BDF-5AF4-451A-A468-BF2E8F00BBBB}"/>
    <cellStyle name="Separador de milhares 2 2 3 2 3 3" xfId="12828" xr:uid="{D55EF737-097B-42BD-80BB-A6F03D72AABB}"/>
    <cellStyle name="Separador de milhares 2 2 3 2 4" xfId="425" xr:uid="{95C1088D-7DD3-41C0-98F9-E49AF190721F}"/>
    <cellStyle name="Separador de milhares 2 2 3 2 4 2" xfId="14311" xr:uid="{27190F81-2472-4DFA-8A45-89B48659CCF9}"/>
    <cellStyle name="Separador de milhares 2 2 3 2 5" xfId="10641" xr:uid="{1B258FE7-EC92-4226-9A79-4BAB8A8D7E2B}"/>
    <cellStyle name="Separador de milhares 2 2 3 2 6" xfId="17580" xr:uid="{98348820-28E5-420D-832D-0368777E7C2F}"/>
    <cellStyle name="Separador de milhares 2 2 3 3" xfId="220" xr:uid="{FC96D1C9-FFAB-47A7-8A66-6DBEC7C6E9C1}"/>
    <cellStyle name="Separador de milhares 2 2 3 3 2" xfId="316" xr:uid="{E242A233-6C49-4AEB-8D3C-B5AA8466A6DE}"/>
    <cellStyle name="Separador de milhares 2 2 3 3 2 2" xfId="16171" xr:uid="{D4E0E4A4-5397-414A-8B08-1BFD377D25D1}"/>
    <cellStyle name="Separador de milhares 2 2 3 3 2 3" xfId="13319" xr:uid="{20060F3A-5B21-4AD4-8F1B-CC4B58C7E5AE}"/>
    <cellStyle name="Separador de milhares 2 2 3 3 3" xfId="427" xr:uid="{49160693-F582-4270-8681-36632F7F200C}"/>
    <cellStyle name="Separador de milhares 2 2 3 3 3 2" xfId="14710" xr:uid="{DEF38625-42CB-4998-A9DE-79D1988C8362}"/>
    <cellStyle name="Separador de milhares 2 2 3 3 4" xfId="11405" xr:uid="{5C4F397C-0185-4172-AFDB-E9B1FBB3E2F0}"/>
    <cellStyle name="Separador de milhares 2 2 3 3 5" xfId="17542" xr:uid="{63AE291D-E82E-45BD-8465-61DE315B5535}"/>
    <cellStyle name="Separador de milhares 2 2 3 4" xfId="424" xr:uid="{E3B1116D-54DF-4B01-AC7B-2BEA6918683C}"/>
    <cellStyle name="Separador de milhares 2 2 3 4 2" xfId="576" xr:uid="{6CD918E7-48A3-4347-BE43-41E7241542A2}"/>
    <cellStyle name="Separador de milhares 2 2 4" xfId="174" xr:uid="{1D3D66EA-020B-433A-B205-2CA3CBF3CCDC}"/>
    <cellStyle name="Separador de milhares 2 2 4 2" xfId="226" xr:uid="{CC7841B2-5E1F-4252-B9A0-FB2799D1D3A2}"/>
    <cellStyle name="Separador de milhares 2 2 4 2 2" xfId="322" xr:uid="{A29514B9-0CCF-4DB2-B15F-2B31FC2CD264}"/>
    <cellStyle name="Separador de milhares 2 2 4 2 2 2" xfId="13839" xr:uid="{87B87375-0D3C-4756-B06C-DE5C8BE98742}"/>
    <cellStyle name="Separador de milhares 2 2 4 2 2 2 2" xfId="16691" xr:uid="{A4D73E25-3D5B-4B12-9921-32BDD0C5390C}"/>
    <cellStyle name="Separador de milhares 2 2 4 2 2 3" xfId="15230" xr:uid="{2CBDAB45-E215-4093-95E5-4F1385296CD9}"/>
    <cellStyle name="Separador de milhares 2 2 4 2 2 4" xfId="11938" xr:uid="{1B770839-B4A6-4342-B335-F57767EBE96B}"/>
    <cellStyle name="Separador de milhares 2 2 4 2 3" xfId="429" xr:uid="{6664CC78-88C0-4A4D-A29F-A19D73E2D869}"/>
    <cellStyle name="Separador de milhares 2 2 4 2 3 2" xfId="15893" xr:uid="{FE8CC723-0090-4027-8E1D-34C47F9D4358}"/>
    <cellStyle name="Separador de milhares 2 2 4 2 3 3" xfId="13039" xr:uid="{A31C9F01-CD37-45A4-8A45-A47F4266E136}"/>
    <cellStyle name="Separador de milhares 2 2 4 2 4" xfId="14432" xr:uid="{E1C54ED3-587A-4ECE-B895-00406EF92CCB}"/>
    <cellStyle name="Separador de milhares 2 2 4 2 5" xfId="10986" xr:uid="{77357829-654F-4A68-B298-25A556C48654}"/>
    <cellStyle name="Separador de milhares 2 2 4 3" xfId="289" xr:uid="{83C66C4A-9248-4936-8620-501B1D42CF7C}"/>
    <cellStyle name="Separador de milhares 2 2 4 3 2" xfId="13440" xr:uid="{AAA0F0BC-E19A-4943-ADB0-AFA472C09194}"/>
    <cellStyle name="Separador de milhares 2 2 4 3 2 2" xfId="16292" xr:uid="{A69C43D0-39DC-4674-9B36-A69B474C9074}"/>
    <cellStyle name="Separador de milhares 2 2 4 3 3" xfId="14831" xr:uid="{3AD2DD9E-5D9D-4A95-9222-6724EE676643}"/>
    <cellStyle name="Separador de milhares 2 2 4 3 4" xfId="11537" xr:uid="{6BB42322-064A-48C4-8889-3B501890D588}"/>
    <cellStyle name="Separador de milhares 2 2 4 4" xfId="428" xr:uid="{FCBBFE5A-EA6C-4CF6-95C9-9A99AC1333BA}"/>
    <cellStyle name="Separador de milhares 2 2 4 5" xfId="9936" xr:uid="{89FB43C5-DFF1-4A9A-BCAA-416C9D0D2ABC}"/>
    <cellStyle name="Separador de milhares 2 2 5" xfId="209" xr:uid="{29AE090E-56CE-48CE-97F2-211E1823FFC9}"/>
    <cellStyle name="Separador de milhares 2 2 5 2" xfId="308" xr:uid="{E71D7BE0-5475-44A8-8D65-57BC2F33C1E3}"/>
    <cellStyle name="Separador de milhares 2 2 5 2 2" xfId="11939" xr:uid="{387201BC-9926-45E3-80D9-9C56F8FB15C5}"/>
    <cellStyle name="Separador de milhares 2 2 5 2 2 2" xfId="13840" xr:uid="{A1E719A6-5A00-4F1E-A6FB-B9D30CD41712}"/>
    <cellStyle name="Separador de milhares 2 2 5 2 2 2 2" xfId="16692" xr:uid="{4005934A-65DB-439E-970E-62DBE986E4D9}"/>
    <cellStyle name="Separador de milhares 2 2 5 2 2 3" xfId="15231" xr:uid="{2E560788-6CA1-4A1B-95B0-8A01CCFFF74A}"/>
    <cellStyle name="Separador de milhares 2 2 5 2 3" xfId="13040" xr:uid="{6D619A52-03A4-4C34-AB1A-760809351AB1}"/>
    <cellStyle name="Separador de milhares 2 2 5 2 3 2" xfId="15894" xr:uid="{CE8CEC60-3B77-4069-BD98-4680496CE716}"/>
    <cellStyle name="Separador de milhares 2 2 5 2 4" xfId="14433" xr:uid="{EE2D1E04-D774-4E6A-B58C-F7CB0570836D}"/>
    <cellStyle name="Separador de milhares 2 2 5 2 5" xfId="10987" xr:uid="{C461DDBA-D451-4652-B1CF-852507BA6F68}"/>
    <cellStyle name="Separador de milhares 2 2 5 3" xfId="430" xr:uid="{1628F87B-96FE-4388-A0D2-AC6BFA5DEAF7}"/>
    <cellStyle name="Separador de milhares 2 2 5 3 2" xfId="13441" xr:uid="{09AC1FD9-27BE-4E2D-8E5A-B611A3C264EC}"/>
    <cellStyle name="Separador de milhares 2 2 5 3 2 2" xfId="16293" xr:uid="{B92797FA-58B2-4FBF-AF12-B5D4F0FDB61C}"/>
    <cellStyle name="Separador de milhares 2 2 5 3 3" xfId="14832" xr:uid="{008935DD-7320-4564-9D4E-7CDC8D251BD9}"/>
    <cellStyle name="Separador de milhares 2 2 5 3 4" xfId="11538" xr:uid="{4E43810F-3F45-41BA-82A0-E5B6C1B3CEBD}"/>
    <cellStyle name="Separador de milhares 2 2 5 4" xfId="9937" xr:uid="{ACA928EA-EA6F-45E2-821F-C83C672F2097}"/>
    <cellStyle name="Separador de milhares 2 2 6" xfId="267" xr:uid="{36D2647D-A6A4-4A8C-89D1-717D18A2F862}"/>
    <cellStyle name="Separador de milhares 2 2 6 2" xfId="10988" xr:uid="{C334B4ED-A984-4DF3-991F-51BFC870E83A}"/>
    <cellStyle name="Separador de milhares 2 2 6 2 2" xfId="11940" xr:uid="{10B43791-B28A-4911-94F2-E819D900DADC}"/>
    <cellStyle name="Separador de milhares 2 2 6 2 2 2" xfId="13841" xr:uid="{D84F4EC4-4816-4917-B6FC-FAAD884A5C81}"/>
    <cellStyle name="Separador de milhares 2 2 6 2 2 2 2" xfId="16693" xr:uid="{5A5E3E10-DAF7-4FDD-8CB6-3B2343A67F8C}"/>
    <cellStyle name="Separador de milhares 2 2 6 2 2 3" xfId="15232" xr:uid="{FEA5F914-687D-4848-A3CB-5EFC8F04D44C}"/>
    <cellStyle name="Separador de milhares 2 2 6 2 3" xfId="13041" xr:uid="{A072CCC0-AB63-468E-B75E-E28D000E3E53}"/>
    <cellStyle name="Separador de milhares 2 2 6 2 3 2" xfId="15895" xr:uid="{9A7DEF97-0822-4D20-927F-1ECBC7C06F86}"/>
    <cellStyle name="Separador de milhares 2 2 6 2 4" xfId="14434" xr:uid="{A7B7D03A-524A-4EEA-A695-113F410A79F8}"/>
    <cellStyle name="Separador de milhares 2 2 6 3" xfId="11539" xr:uid="{A950777A-B823-43DA-92F2-DB1FDD3F74DA}"/>
    <cellStyle name="Separador de milhares 2 2 6 3 2" xfId="13442" xr:uid="{AA6960CD-41DC-4B49-8F58-2747443E341E}"/>
    <cellStyle name="Separador de milhares 2 2 6 3 2 2" xfId="16294" xr:uid="{BAF8344E-E973-4D3F-8441-E88A01307AB4}"/>
    <cellStyle name="Separador de milhares 2 2 6 3 3" xfId="14833" xr:uid="{7D7129C3-1C6B-4612-88D6-3B0B49E4CC3D}"/>
    <cellStyle name="Separador de milhares 2 2 6 4" xfId="9938" xr:uid="{B7825C2B-42A9-4422-987A-F3BBA59B21F7}"/>
    <cellStyle name="Separador de milhares 2 2 7" xfId="431" xr:uid="{32369A84-F67C-490B-9918-3A58AEEAF118}"/>
    <cellStyle name="Separador de milhares 2 2 7 2" xfId="11934" xr:uid="{F345A659-7240-406F-A6B1-6930C3EED982}"/>
    <cellStyle name="Separador de milhares 2 2 7 2 2" xfId="13835" xr:uid="{6F452E14-28BD-497F-ACE2-F5FFA36AAE94}"/>
    <cellStyle name="Separador de milhares 2 2 7 2 2 2" xfId="16687" xr:uid="{AF8633B7-5033-4F2F-8A3B-5B181059B4B8}"/>
    <cellStyle name="Separador de milhares 2 2 7 2 3" xfId="15226" xr:uid="{FD7228D9-6B7A-431C-96EA-A2ABC63A6557}"/>
    <cellStyle name="Separador de milhares 2 2 7 3" xfId="13035" xr:uid="{EE27C121-BEFE-4B97-9363-3E13D15BF6B6}"/>
    <cellStyle name="Separador de milhares 2 2 7 3 2" xfId="15889" xr:uid="{A30F2360-16A7-4741-91D5-E356F0D639A9}"/>
    <cellStyle name="Separador de milhares 2 2 7 4" xfId="14428" xr:uid="{32DED37A-0ED4-4C71-BF6D-68797127C89C}"/>
    <cellStyle name="Separador de milhares 2 2 7 5" xfId="10982" xr:uid="{90D10DBF-1E58-4C6F-A05C-C833E2929A72}"/>
    <cellStyle name="Separador de milhares 2 2 8" xfId="512" xr:uid="{10D5A667-50EF-4296-80B0-8C6CBE54D10B}"/>
    <cellStyle name="Separador de milhares 2 2 8 2" xfId="13436" xr:uid="{E495605F-E18B-44BA-B5FA-CCDCBAD9EEF2}"/>
    <cellStyle name="Separador de milhares 2 2 8 2 2" xfId="16288" xr:uid="{40F81962-1E2F-4CE9-93F8-1EC9A1813043}"/>
    <cellStyle name="Separador de milhares 2 2 8 3" xfId="14827" xr:uid="{4A58208A-26E7-4A59-9BB7-58BC018B7AA7}"/>
    <cellStyle name="Separador de milhares 2 2 8 4" xfId="11533" xr:uid="{CD0186ED-18CC-4C2F-9A0E-0100F7CF383E}"/>
    <cellStyle name="Separador de milhares 2 2 9" xfId="9931" xr:uid="{5C44720E-3A4C-42A7-A3E2-93E6F7002EC6}"/>
    <cellStyle name="Separador de milhares 2 2_Cash Alu" xfId="9939" xr:uid="{B722F4E2-46EE-4F76-8261-0A27DA4B0BC1}"/>
    <cellStyle name="Separador de milhares 2 20" xfId="17396" xr:uid="{EA48D7E6-D791-4D0B-96F9-663546E65CC0}"/>
    <cellStyle name="Separador de milhares 2 21" xfId="17389" xr:uid="{B9EB302B-F934-4154-9FDE-16B599AC9683}"/>
    <cellStyle name="Separador de milhares 2 22" xfId="17586" xr:uid="{EC84E8A9-99DE-4304-830C-2D367B4FFA43}"/>
    <cellStyle name="Separador de milhares 2 23" xfId="544" xr:uid="{362E5608-DA6F-49B8-87DE-3B00C0D34A84}"/>
    <cellStyle name="Separador de milhares 2 23 2" xfId="10636" xr:uid="{51CA86D2-7CB9-41A1-AD26-E8AB65603942}"/>
    <cellStyle name="Separador de milhares 2 23 2 2" xfId="11812" xr:uid="{2974638C-60B2-47BA-9F3D-90189E57F44E}"/>
    <cellStyle name="Separador de milhares 2 23 2 2 2" xfId="13713" xr:uid="{79E680C2-A05C-439E-B449-48AA8022C3C4}"/>
    <cellStyle name="Separador de milhares 2 23 2 2 2 2" xfId="16565" xr:uid="{5C8047B7-1533-4420-B834-EACBEBBD93AF}"/>
    <cellStyle name="Separador de milhares 2 23 2 2 3" xfId="15104" xr:uid="{790FAB34-009A-401A-B121-8DD469A62874}"/>
    <cellStyle name="Separador de milhares 2 23 2 3" xfId="12823" xr:uid="{E12F2584-D4FA-406A-A290-1079CBB9166A}"/>
    <cellStyle name="Separador de milhares 2 23 2 3 2" xfId="15700" xr:uid="{A1B22217-3CFA-4802-9B2E-F5B2D56B2BF0}"/>
    <cellStyle name="Separador de milhares 2 23 2 4" xfId="14306" xr:uid="{4053495A-0F73-4743-98C6-10868CCEC0C0}"/>
    <cellStyle name="Separador de milhares 2 23 2 5" xfId="17578" xr:uid="{AC7197A1-0EF5-4B3F-9F2B-DA9AF0C33071}"/>
    <cellStyle name="Separador de milhares 2 23 3" xfId="11399" xr:uid="{DED2701A-565D-4D3C-BA19-BE955362F814}"/>
    <cellStyle name="Separador de milhares 2 23 3 2" xfId="13314" xr:uid="{770E080A-8FB6-43F7-98E0-310A600D02A9}"/>
    <cellStyle name="Separador de milhares 2 23 3 2 2" xfId="16166" xr:uid="{FC9BE939-7311-4F22-A8EC-7BA345165732}"/>
    <cellStyle name="Separador de milhares 2 23 3 3" xfId="14705" xr:uid="{BA5632CE-B111-40F5-A450-FD24AA2C5DD9}"/>
    <cellStyle name="Separador de milhares 2 23 3 4" xfId="17543" xr:uid="{D9B1B514-EAF8-4B47-A0CA-1176232494B1}"/>
    <cellStyle name="Separador de milhares 2 23 4" xfId="12613" xr:uid="{13A6826C-E04E-48F8-9EDD-E937387C439F}"/>
    <cellStyle name="Separador de milhares 2 23 4 2" xfId="15506" xr:uid="{AF6CC1DF-7A19-4E6A-9FAB-4A1D16D9A02C}"/>
    <cellStyle name="Separador de milhares 2 23 5" xfId="14113" xr:uid="{BAD9618E-AD50-4349-8BBC-ACB2A1C094F0}"/>
    <cellStyle name="Separador de milhares 2 23 6" xfId="566" xr:uid="{F31D303D-EA03-4E1B-A5F3-B3B7906140CD}"/>
    <cellStyle name="Separador de milhares 2 23 7" xfId="17373" xr:uid="{1E65ED86-A02B-488B-93F7-3FB6EF8AD4A5}"/>
    <cellStyle name="Separador de milhares 2 24" xfId="17585" xr:uid="{65111E78-DA73-4663-9727-A9131F15C014}"/>
    <cellStyle name="Separador de milhares 2 3" xfId="151" xr:uid="{B0965AC3-28C5-4A5F-88B8-DE4D9671002B}"/>
    <cellStyle name="Separador de milhares 2 3 2" xfId="180" xr:uid="{CB8C656D-C7C7-40A4-AF5D-79BFC788D33E}"/>
    <cellStyle name="Separador de milhares 2 3 2 2" xfId="232" xr:uid="{DB8C4520-DA3D-4C30-96A3-ACC2AEA390E6}"/>
    <cellStyle name="Separador de milhares 2 3 2 2 2" xfId="328" xr:uid="{FF581C9F-10EC-475A-8CE0-7DF1F1DA2D57}"/>
    <cellStyle name="Separador de milhares 2 3 2 2 2 2" xfId="11941" xr:uid="{B3BC4A84-79E5-447D-8500-FEE3CDE778C8}"/>
    <cellStyle name="Separador de milhares 2 3 2 2 2 2 2" xfId="13842" xr:uid="{C315BED8-EA94-4758-9136-801EBDFD29FF}"/>
    <cellStyle name="Separador de milhares 2 3 2 2 2 2 2 2" xfId="16694" xr:uid="{6885EFD0-D6CD-446E-976A-271B738A9FE1}"/>
    <cellStyle name="Separador de milhares 2 3 2 2 2 2 3" xfId="15233" xr:uid="{AC834B87-AB38-4093-AB0F-94D095738F4A}"/>
    <cellStyle name="Separador de milhares 2 3 2 2 2 3" xfId="13042" xr:uid="{969E8A28-7DCC-4AE4-9D44-0A31E3A849E8}"/>
    <cellStyle name="Separador de milhares 2 3 2 2 2 3 2" xfId="15896" xr:uid="{3BE9920C-E954-48AF-8296-CDC3C60B2384}"/>
    <cellStyle name="Separador de milhares 2 3 2 2 2 4" xfId="14435" xr:uid="{E61F2DF2-A3FE-4AA5-867D-499E2909BC4A}"/>
    <cellStyle name="Separador de milhares 2 3 2 2 2 5" xfId="10989" xr:uid="{3A5B32DB-C39F-4C00-AD05-A2DF75E435E7}"/>
    <cellStyle name="Separador de milhares 2 3 2 2 3" xfId="434" xr:uid="{E4265A96-FC6D-49AF-857A-51665D3F3CB7}"/>
    <cellStyle name="Separador de milhares 2 3 2 2 3 2" xfId="13443" xr:uid="{2E8F1967-438E-4BDD-AF74-A958866CFFE0}"/>
    <cellStyle name="Separador de milhares 2 3 2 2 3 2 2" xfId="16295" xr:uid="{E2CBD35A-8200-46E6-8A17-3AF20AA9EF4F}"/>
    <cellStyle name="Separador de milhares 2 3 2 2 3 3" xfId="14834" xr:uid="{44E7F087-99B8-4231-913C-60EAAB75EC1E}"/>
    <cellStyle name="Separador de milhares 2 3 2 2 3 4" xfId="11540" xr:uid="{7435674B-1C54-4C16-903E-8D89493D147D}"/>
    <cellStyle name="Separador de milhares 2 3 2 2 4" xfId="9940" xr:uid="{EF4197B7-2F45-467D-994E-CDE1AFAC684F}"/>
    <cellStyle name="Separador de milhares 2 3 2 3" xfId="295" xr:uid="{22B0F1D7-3A65-43E9-BA43-8CA6918BF082}"/>
    <cellStyle name="Separador de milhares 2 3 2 3 2" xfId="10990" xr:uid="{E3A74AA4-EC07-4909-865E-1E1BA1C7D240}"/>
    <cellStyle name="Separador de milhares 2 3 2 3 2 2" xfId="11942" xr:uid="{E5B4E498-6EC3-46A9-87B0-0D6EC4AB1943}"/>
    <cellStyle name="Separador de milhares 2 3 2 3 2 2 2" xfId="13843" xr:uid="{A178853A-E481-4925-B665-EA0F3D50775D}"/>
    <cellStyle name="Separador de milhares 2 3 2 3 2 2 2 2" xfId="16695" xr:uid="{D87438C7-F9C8-4C43-A558-761D2016F2CB}"/>
    <cellStyle name="Separador de milhares 2 3 2 3 2 2 3" xfId="15234" xr:uid="{1F2842DC-24C2-4C5D-B35B-AB3216239BD9}"/>
    <cellStyle name="Separador de milhares 2 3 2 3 2 3" xfId="13043" xr:uid="{E2774DDB-0A00-49D4-93A3-27C0CAB8F4EF}"/>
    <cellStyle name="Separador de milhares 2 3 2 3 2 3 2" xfId="15897" xr:uid="{6BEE009E-105E-40E7-9DA8-80667A996A43}"/>
    <cellStyle name="Separador de milhares 2 3 2 3 2 4" xfId="14436" xr:uid="{5DC91560-16DF-48AE-8FE7-1A640997763B}"/>
    <cellStyle name="Separador de milhares 2 3 2 3 3" xfId="11541" xr:uid="{1499438F-AD33-4174-9A44-D17AE6FFE02E}"/>
    <cellStyle name="Separador de milhares 2 3 2 3 3 2" xfId="13444" xr:uid="{2566AEC9-E2DE-4168-9694-CC5A5C4F1B05}"/>
    <cellStyle name="Separador de milhares 2 3 2 3 3 2 2" xfId="16296" xr:uid="{45742BD6-7A78-4D1E-8B58-4F04A4852D4B}"/>
    <cellStyle name="Separador de milhares 2 3 2 3 3 3" xfId="14835" xr:uid="{E2897EF3-A7DA-40A3-8168-E7E4FEE40788}"/>
    <cellStyle name="Separador de milhares 2 3 2 3 4" xfId="9941" xr:uid="{CFC4B3F7-79BF-4F52-9C26-1299108BE259}"/>
    <cellStyle name="Separador de milhares 2 3 2 4" xfId="433" xr:uid="{ED6F263F-F3CF-4BB3-9ED2-F8FBE0C63270}"/>
    <cellStyle name="Separador de milhares 2 3 2 4 2" xfId="11818" xr:uid="{688C5422-0642-490C-8B11-45CE26974F1A}"/>
    <cellStyle name="Separador de milhares 2 3 2 4 2 2" xfId="13719" xr:uid="{C0B5EBD0-06E4-43A1-95DD-427CA42105BE}"/>
    <cellStyle name="Separador de milhares 2 3 2 4 2 2 2" xfId="16571" xr:uid="{41509F36-EC59-45C9-A113-D9B8C4BF6FDA}"/>
    <cellStyle name="Separador de milhares 2 3 2 4 2 3" xfId="15110" xr:uid="{F2FBF04C-0372-4B27-84C1-F6BB39BA4391}"/>
    <cellStyle name="Separador de milhares 2 3 2 4 3" xfId="12829" xr:uid="{54DEF5A2-AFB2-4EB4-AA44-F92F8E0B2D83}"/>
    <cellStyle name="Separador de milhares 2 3 2 4 3 2" xfId="15706" xr:uid="{BB1F443F-838B-44D2-84CD-065EB5269F32}"/>
    <cellStyle name="Separador de milhares 2 3 2 4 4" xfId="14312" xr:uid="{370E275B-3814-48A4-943B-A78C2C325187}"/>
    <cellStyle name="Separador de milhares 2 3 2 4 5" xfId="10642" xr:uid="{D070B61C-157D-4CEF-B3D7-DA064C71DCAB}"/>
    <cellStyle name="Separador de milhares 2 3 2 5" xfId="11406" xr:uid="{35A1CB92-CBE6-4CA0-9FF5-CDABEB5C5A9D}"/>
    <cellStyle name="Separador de milhares 2 3 2 5 2" xfId="13320" xr:uid="{2F4815B3-4C8C-4812-9839-A9E2C2152492}"/>
    <cellStyle name="Separador de milhares 2 3 2 5 2 2" xfId="16172" xr:uid="{C21A5841-347A-42A8-ADF5-FC6C9D480C50}"/>
    <cellStyle name="Separador de milhares 2 3 2 5 3" xfId="14711" xr:uid="{0295127E-7C3D-4BAA-BA64-C89B83C5FE18}"/>
    <cellStyle name="Separador de milhares 2 3 2 6" xfId="577" xr:uid="{0804926B-FA0E-4A84-B618-F073D080BC7A}"/>
    <cellStyle name="Separador de milhares 2 3 3" xfId="218" xr:uid="{8DDCFBFA-EEF3-4F11-BFDA-1CC82444E61D}"/>
    <cellStyle name="Separador de milhares 2 3 3 2" xfId="314" xr:uid="{906650ED-9F4C-4B06-BEAD-D2A2D3CFCA55}"/>
    <cellStyle name="Separador de milhares 2 3 3 2 2" xfId="11943" xr:uid="{29E7F942-AFD7-4DCD-AD81-8F5656ED46F8}"/>
    <cellStyle name="Separador de milhares 2 3 3 2 2 2" xfId="13844" xr:uid="{991CA566-A0BE-4261-8EE2-D6F0A65E2CBE}"/>
    <cellStyle name="Separador de milhares 2 3 3 2 2 2 2" xfId="16696" xr:uid="{415CC58A-5EEA-46A5-BF05-3CA4FEF17EE4}"/>
    <cellStyle name="Separador de milhares 2 3 3 2 2 3" xfId="15235" xr:uid="{E81B9CB3-007F-4226-987B-69156FB27C12}"/>
    <cellStyle name="Separador de milhares 2 3 3 2 3" xfId="13044" xr:uid="{EA77CCE6-9847-4F47-B965-05D13BDC210F}"/>
    <cellStyle name="Separador de milhares 2 3 3 2 3 2" xfId="15898" xr:uid="{A04C1FC1-C897-4B41-90A5-BE2D84F0F17A}"/>
    <cellStyle name="Separador de milhares 2 3 3 2 4" xfId="14437" xr:uid="{2FB781E2-DC31-45A0-BB96-A332F9B6DC47}"/>
    <cellStyle name="Separador de milhares 2 3 3 2 5" xfId="10991" xr:uid="{81613F6F-93CE-4FBA-9CFA-0EDDE0F244CF}"/>
    <cellStyle name="Separador de milhares 2 3 3 3" xfId="435" xr:uid="{750233D0-4903-4AA3-B2D2-FE670F522CA4}"/>
    <cellStyle name="Separador de milhares 2 3 3 3 2" xfId="13445" xr:uid="{4DC73F27-94D2-494E-B632-94FAC00FE38F}"/>
    <cellStyle name="Separador de milhares 2 3 3 3 2 2" xfId="16297" xr:uid="{19BBCA0B-69F4-473A-BDE4-853C6A9CD272}"/>
    <cellStyle name="Separador de milhares 2 3 3 3 3" xfId="14836" xr:uid="{E00321D8-9EB7-43E8-9082-E771E27D24B5}"/>
    <cellStyle name="Separador de milhares 2 3 3 3 4" xfId="11542" xr:uid="{C582E06C-2089-48D8-A0FA-CA30BB7705A9}"/>
    <cellStyle name="Separador de milhares 2 3 3 4" xfId="9942" xr:uid="{8C3E3E73-D01A-4371-9398-0FFB3DD5787C}"/>
    <cellStyle name="Separador de milhares 2 3 4" xfId="285" xr:uid="{09CDCDA0-DAF2-4B5C-8845-D37E65791385}"/>
    <cellStyle name="Separador de milhares 2 3 4 2" xfId="9943" xr:uid="{3225DB5E-20A1-4008-89A3-B1CA744DF285}"/>
    <cellStyle name="Separador de milhares 2 3 5" xfId="432" xr:uid="{9F06FD90-2072-4468-92DB-D8081BA76172}"/>
    <cellStyle name="Separador de milhares 2 3 5 2" xfId="9944" xr:uid="{9FA740D8-79A5-41EE-A5A3-ED3B804D9482}"/>
    <cellStyle name="Separador de milhares 2 3 6" xfId="10639" xr:uid="{B55335B8-B884-4ECB-96F5-78F7F4F3A3E4}"/>
    <cellStyle name="Separador de milhares 2 3 6 2" xfId="11815" xr:uid="{54DCD579-C8C7-4211-97B2-9450C72B8AC2}"/>
    <cellStyle name="Separador de milhares 2 3 6 2 2" xfId="13716" xr:uid="{86F2E246-DDB8-41E7-8145-52D30DBD2380}"/>
    <cellStyle name="Separador de milhares 2 3 6 2 2 2" xfId="16568" xr:uid="{3E2FEF3B-ED7C-449C-B728-8605B400E14E}"/>
    <cellStyle name="Separador de milhares 2 3 6 2 3" xfId="15107" xr:uid="{AAE5D4A7-EB3D-4D5F-9E93-259BD8CF0678}"/>
    <cellStyle name="Separador de milhares 2 3 6 3" xfId="12826" xr:uid="{171219C6-8517-4D2A-A071-4D5D88AA796F}"/>
    <cellStyle name="Separador de milhares 2 3 6 3 2" xfId="15703" xr:uid="{D66A5D17-F07A-4DA1-A4D4-FDB4BBB36C74}"/>
    <cellStyle name="Separador de milhares 2 3 6 4" xfId="14309" xr:uid="{4C74067A-2AE4-4665-854B-8FD0CEECAE79}"/>
    <cellStyle name="Separador de milhares 2 3 7" xfId="11403" xr:uid="{DCDFA9E2-462B-4949-810F-EC619FAF2DE0}"/>
    <cellStyle name="Separador de milhares 2 3 7 2" xfId="13317" xr:uid="{DDA0A463-EC4C-4ADE-95B8-08FD0D375248}"/>
    <cellStyle name="Separador de milhares 2 3 7 2 2" xfId="16169" xr:uid="{EE61CAAE-A12F-4998-B317-22641C8D94A1}"/>
    <cellStyle name="Separador de milhares 2 3 7 3" xfId="14708" xr:uid="{CC5FD215-DD3A-4C26-9682-720FB9F02B3C}"/>
    <cellStyle name="Separador de milhares 2 3 8" xfId="574" xr:uid="{AB0AEA34-C946-4EEA-8203-EDE730AFF33A}"/>
    <cellStyle name="Separador de milhares 2 3 9" xfId="17504" xr:uid="{C04192E6-14DA-4DBF-B39D-2FD535DF14F7}"/>
    <cellStyle name="Separador de milhares 2 4" xfId="159" xr:uid="{0E31D96B-AA8E-4174-82C9-54BF8048B222}"/>
    <cellStyle name="Separador de milhares 2 4 2" xfId="181" xr:uid="{4B9C7AB0-5316-40A7-8333-8489472FBC8B}"/>
    <cellStyle name="Separador de milhares 2 4 2 2" xfId="233" xr:uid="{1B529FE8-CFB9-4CC1-9CFA-770C7A2BD112}"/>
    <cellStyle name="Separador de milhares 2 4 2 2 2" xfId="329" xr:uid="{E86E4049-C423-48AE-BC10-1F5AB9F12474}"/>
    <cellStyle name="Separador de milhares 2 4 2 2 2 2" xfId="13846" xr:uid="{90690FD4-680F-4D59-AC43-2F5351003F6C}"/>
    <cellStyle name="Separador de milhares 2 4 2 2 2 2 2" xfId="16698" xr:uid="{A0F74930-CB70-451D-9EB6-277CE0A63BFE}"/>
    <cellStyle name="Separador de milhares 2 4 2 2 2 3" xfId="15237" xr:uid="{86773F27-AF42-47ED-BE36-37D7C3D23215}"/>
    <cellStyle name="Separador de milhares 2 4 2 2 2 4" xfId="11945" xr:uid="{9738A617-711C-4D56-AB0E-44FC1EBBF5B0}"/>
    <cellStyle name="Separador de milhares 2 4 2 2 3" xfId="438" xr:uid="{F8076220-9F37-4302-9B50-2B817D2ED3CB}"/>
    <cellStyle name="Separador de milhares 2 4 2 2 3 2" xfId="15900" xr:uid="{CEC67587-DF99-4C73-96B3-42E8C9380822}"/>
    <cellStyle name="Separador de milhares 2 4 2 2 3 3" xfId="13046" xr:uid="{1850AB37-96E4-4397-8768-8748FF50B802}"/>
    <cellStyle name="Separador de milhares 2 4 2 2 4" xfId="14439" xr:uid="{86C58F77-4F5C-4D84-BAE4-166C9F034F45}"/>
    <cellStyle name="Separador de milhares 2 4 2 2 5" xfId="10993" xr:uid="{E08DEFBA-CF98-4062-8350-E7348035BF25}"/>
    <cellStyle name="Separador de milhares 2 4 2 3" xfId="296" xr:uid="{81233C30-FC8C-41A7-9504-068CF3B039C1}"/>
    <cellStyle name="Separador de milhares 2 4 2 3 2" xfId="13447" xr:uid="{83A8EA12-759B-4A90-88A4-A5481BC96F28}"/>
    <cellStyle name="Separador de milhares 2 4 2 3 2 2" xfId="16299" xr:uid="{40EA4CBD-8457-45A4-AE68-CC957CBB3437}"/>
    <cellStyle name="Separador de milhares 2 4 2 3 3" xfId="14838" xr:uid="{4B3FA2A1-F94E-42B6-A044-9C56C7D72CE5}"/>
    <cellStyle name="Separador de milhares 2 4 2 3 4" xfId="11544" xr:uid="{4264028E-980D-4D83-ACA1-F840E3F0C03E}"/>
    <cellStyle name="Separador de milhares 2 4 2 4" xfId="437" xr:uid="{47B3143D-AD92-4958-A43D-EA9C775E777A}"/>
    <cellStyle name="Separador de milhares 2 4 2 5" xfId="9946" xr:uid="{5FD5A891-6A2B-402F-81AB-56C8970B8CE7}"/>
    <cellStyle name="Separador de milhares 2 4 3" xfId="219" xr:uid="{3A899E23-23BA-4FF0-B3DE-B97F1506C674}"/>
    <cellStyle name="Separador de milhares 2 4 3 2" xfId="315" xr:uid="{8EC67C37-565E-49B1-A2F4-3630A1E23EF3}"/>
    <cellStyle name="Separador de milhares 2 4 3 2 2" xfId="13845" xr:uid="{7A1BFF3D-2AC3-4109-9021-7EC222CE9BDA}"/>
    <cellStyle name="Separador de milhares 2 4 3 2 2 2" xfId="16697" xr:uid="{C9960376-5AF7-4430-AA90-EEDA9F888E61}"/>
    <cellStyle name="Separador de milhares 2 4 3 2 3" xfId="15236" xr:uid="{37E55574-04E1-4E30-836D-B0FE69E35626}"/>
    <cellStyle name="Separador de milhares 2 4 3 2 4" xfId="11944" xr:uid="{92E76F55-9E21-4CF2-9559-4AB748A03FCA}"/>
    <cellStyle name="Separador de milhares 2 4 3 3" xfId="439" xr:uid="{7A89DA17-B3A5-4FFE-A535-441F54EE92C4}"/>
    <cellStyle name="Separador de milhares 2 4 3 3 2" xfId="15899" xr:uid="{4AAA55C3-1019-484E-9C8B-FA28B584E644}"/>
    <cellStyle name="Separador de milhares 2 4 3 3 3" xfId="13045" xr:uid="{791FB1FE-9BB1-4C75-BB3E-36B01C9A565D}"/>
    <cellStyle name="Separador de milhares 2 4 3 4" xfId="14438" xr:uid="{6A90E6EF-26F5-4BAE-AA59-E567BB78E467}"/>
    <cellStyle name="Separador de milhares 2 4 3 5" xfId="10992" xr:uid="{2A7428C0-EDD1-4E8D-A23D-C46C6E583695}"/>
    <cellStyle name="Separador de milhares 2 4 4" xfId="436" xr:uid="{84AA4E37-F0B2-4354-A956-46E5B55E23F9}"/>
    <cellStyle name="Separador de milhares 2 4 4 2" xfId="13446" xr:uid="{A9ECF057-3949-4032-B35C-434DC5811C96}"/>
    <cellStyle name="Separador de milhares 2 4 4 2 2" xfId="16298" xr:uid="{0F4A6D59-12E1-467F-85BD-B0E208ECE1F3}"/>
    <cellStyle name="Separador de milhares 2 4 4 3" xfId="14837" xr:uid="{8C286C5B-4451-47BF-9BCC-333A5E14A016}"/>
    <cellStyle name="Separador de milhares 2 4 4 4" xfId="11543" xr:uid="{4862356B-6508-4F36-A842-AF55B221C65D}"/>
    <cellStyle name="Separador de milhares 2 4 5" xfId="9945" xr:uid="{29C5240A-4F1B-4590-9782-3E6E46AEBAC7}"/>
    <cellStyle name="Separador de milhares 2 4 6" xfId="17523" xr:uid="{D9ECA79F-8887-47CD-ABA5-921962DCB144}"/>
    <cellStyle name="Separador de milhares 2 5" xfId="208" xr:uid="{C2CC88D6-7E96-47F9-B8CA-557F8D69CA3B}"/>
    <cellStyle name="Separador de milhares 2 5 2" xfId="307" xr:uid="{985E15BE-EB0B-4A55-8B3E-CEEC7D0D821C}"/>
    <cellStyle name="Separador de milhares 2 5 2 2" xfId="9947" xr:uid="{B42BA475-5FF4-4195-A79C-514B718DD437}"/>
    <cellStyle name="Separador de milhares 2 5 3" xfId="440" xr:uid="{5AC845AD-062B-43A6-B05F-6B9D29F06AF1}"/>
    <cellStyle name="Separador de milhares 2 5 3 2" xfId="9948" xr:uid="{10BB74E2-3F59-4344-A4CA-78AF263850EE}"/>
    <cellStyle name="Separador de milhares 2 5 4" xfId="571" xr:uid="{CDF9EB5F-7E55-44F4-81A9-8903009D225D}"/>
    <cellStyle name="Separador de milhares 2 6" xfId="415" xr:uid="{7755B97F-E419-468C-B6C9-66C75D8FFE34}"/>
    <cellStyle name="Separador de milhares 2 6 2" xfId="9950" xr:uid="{AB70CC3B-EF73-4933-889B-88EC5759D8E7}"/>
    <cellStyle name="Separador de milhares 2 6 2 2" xfId="10995" xr:uid="{9E13C527-6CA8-4B6A-921F-83306E8B6CC7}"/>
    <cellStyle name="Separador de milhares 2 6 2 2 2" xfId="11947" xr:uid="{96F31CA1-37B6-4C2E-9D61-C0EAD451E429}"/>
    <cellStyle name="Separador de milhares 2 6 2 2 2 2" xfId="13848" xr:uid="{1FB82A49-BE45-4800-9D66-6FFADB35A88A}"/>
    <cellStyle name="Separador de milhares 2 6 2 2 2 2 2" xfId="16700" xr:uid="{A469F04A-178F-4F5E-A0D1-DFCDB4864E2C}"/>
    <cellStyle name="Separador de milhares 2 6 2 2 2 3" xfId="15239" xr:uid="{8B709B9A-0BCF-4BBA-8D66-A4F60B719FED}"/>
    <cellStyle name="Separador de milhares 2 6 2 2 3" xfId="13048" xr:uid="{AB2D7D4E-359A-4C6D-A3CF-61ED45F3D6CA}"/>
    <cellStyle name="Separador de milhares 2 6 2 2 3 2" xfId="15902" xr:uid="{31BBCFE0-A14C-42F2-B382-4176DEADA4A7}"/>
    <cellStyle name="Separador de milhares 2 6 2 2 4" xfId="14441" xr:uid="{4869DC3D-295F-4EB1-B3C6-D1E32ADB1367}"/>
    <cellStyle name="Separador de milhares 2 6 2 3" xfId="11546" xr:uid="{27E3D99F-3107-43F6-9009-AFB2C56DAF28}"/>
    <cellStyle name="Separador de milhares 2 6 2 3 2" xfId="13449" xr:uid="{145ECCF0-7E58-4B28-82DB-7D75370DD5E0}"/>
    <cellStyle name="Separador de milhares 2 6 2 3 2 2" xfId="16301" xr:uid="{B6B86F49-4697-4D1C-A7C8-C63AFBD5DD1B}"/>
    <cellStyle name="Separador de milhares 2 6 2 3 3" xfId="14840" xr:uid="{D2F5B61E-E9FE-4E6D-B0D2-13A20D7EEA7F}"/>
    <cellStyle name="Separador de milhares 2 6 3" xfId="10994" xr:uid="{17085AEC-00F7-4143-A9C9-4FDB8407B22A}"/>
    <cellStyle name="Separador de milhares 2 6 3 2" xfId="11946" xr:uid="{3ADF3974-4BF9-44FB-B36F-FED2FE123163}"/>
    <cellStyle name="Separador de milhares 2 6 3 2 2" xfId="13847" xr:uid="{DCA1A700-FFE3-4AE9-AC7B-D468AA35353E}"/>
    <cellStyle name="Separador de milhares 2 6 3 2 2 2" xfId="16699" xr:uid="{B9A43891-0F32-4A23-A429-2A54AA86954D}"/>
    <cellStyle name="Separador de milhares 2 6 3 2 3" xfId="15238" xr:uid="{BA8EE40A-5AD1-4DE6-8BC2-583405FD7CCD}"/>
    <cellStyle name="Separador de milhares 2 6 3 3" xfId="13047" xr:uid="{15B825ED-2C8B-4BFD-A551-698F9080FF62}"/>
    <cellStyle name="Separador de milhares 2 6 3 3 2" xfId="15901" xr:uid="{AB98459C-94FA-4CD0-96ED-CEE7A9DF9DCE}"/>
    <cellStyle name="Separador de milhares 2 6 3 4" xfId="14440" xr:uid="{C413E6A3-458A-4DDA-9C58-C51894E96549}"/>
    <cellStyle name="Separador de milhares 2 6 4" xfId="11545" xr:uid="{B12C5E05-8CC0-41A5-9CE0-D281C16381B4}"/>
    <cellStyle name="Separador de milhares 2 6 4 2" xfId="13448" xr:uid="{135C63BD-AEBA-4210-B106-184EE4AE13D5}"/>
    <cellStyle name="Separador de milhares 2 6 4 2 2" xfId="16300" xr:uid="{82098E26-A067-4536-A3EE-78280B25F131}"/>
    <cellStyle name="Separador de milhares 2 6 4 3" xfId="14839" xr:uid="{E0352285-561D-439C-82DD-4A9D1C5BBEDA}"/>
    <cellStyle name="Separador de milhares 2 6 5" xfId="9949" xr:uid="{B8109590-1CF1-4CD2-9E92-8083FEC11563}"/>
    <cellStyle name="Separador de milhares 2 7" xfId="511" xr:uid="{A5671DC4-E830-4E8D-88B8-CCF5ABFFB771}"/>
    <cellStyle name="Separador de milhares 2 7 2" xfId="9952" xr:uid="{EDDF691F-16A9-4A4C-9983-D7DB1B1CA17C}"/>
    <cellStyle name="Separador de milhares 2 7 2 2" xfId="10997" xr:uid="{0E0AF3A0-CDD8-4FDC-9F25-8A12DEEE66EE}"/>
    <cellStyle name="Separador de milhares 2 7 2 2 2" xfId="11949" xr:uid="{F01476A3-11D0-40FF-9152-C31273B9F0E7}"/>
    <cellStyle name="Separador de milhares 2 7 2 2 2 2" xfId="13850" xr:uid="{E6FE813C-DB8F-485B-920D-763D66F9B948}"/>
    <cellStyle name="Separador de milhares 2 7 2 2 2 2 2" xfId="16702" xr:uid="{731BCEB9-1859-493C-880B-DAB63B18C646}"/>
    <cellStyle name="Separador de milhares 2 7 2 2 2 3" xfId="15241" xr:uid="{B5679724-C797-4254-A592-3D00DC9A0959}"/>
    <cellStyle name="Separador de milhares 2 7 2 2 3" xfId="13050" xr:uid="{6EB62299-CF79-4BFB-A036-8B8F7DBB446D}"/>
    <cellStyle name="Separador de milhares 2 7 2 2 3 2" xfId="15904" xr:uid="{CD16408A-BA64-4718-91E8-7040FB3D9B2C}"/>
    <cellStyle name="Separador de milhares 2 7 2 2 4" xfId="14443" xr:uid="{EEDEC77D-6D0B-4924-8B5C-3F47CA8B90A8}"/>
    <cellStyle name="Separador de milhares 2 7 2 3" xfId="11548" xr:uid="{D99D8D2F-567F-4DAE-8ECB-8D73910C157D}"/>
    <cellStyle name="Separador de milhares 2 7 2 3 2" xfId="13451" xr:uid="{010B95C6-5854-4F0D-BAC8-193AD379A49C}"/>
    <cellStyle name="Separador de milhares 2 7 2 3 2 2" xfId="16303" xr:uid="{9A6A8F89-741F-4DF5-B2D4-03BA55AE7A0E}"/>
    <cellStyle name="Separador de milhares 2 7 2 3 3" xfId="14842" xr:uid="{0F080C5C-7444-4AA3-8EAB-6FEDDD067303}"/>
    <cellStyle name="Separador de milhares 2 7 3" xfId="10996" xr:uid="{9E490820-2794-4A35-A2B0-469322EFEC58}"/>
    <cellStyle name="Separador de milhares 2 7 3 2" xfId="11948" xr:uid="{A0E5F920-6DF4-4B60-ADA8-B68467AB4CBB}"/>
    <cellStyle name="Separador de milhares 2 7 3 2 2" xfId="13849" xr:uid="{7720F1AB-578B-40C4-B8BF-A5737A43FFE3}"/>
    <cellStyle name="Separador de milhares 2 7 3 2 2 2" xfId="16701" xr:uid="{D3B334F3-8B5E-4B9E-8046-E20AA19F58AA}"/>
    <cellStyle name="Separador de milhares 2 7 3 2 3" xfId="15240" xr:uid="{082321EB-4588-4C5A-977A-454F5C4CCDFD}"/>
    <cellStyle name="Separador de milhares 2 7 3 3" xfId="13049" xr:uid="{88FFF1AB-FA66-46CA-970E-6F8EBC63EEBD}"/>
    <cellStyle name="Separador de milhares 2 7 3 3 2" xfId="15903" xr:uid="{79B061EA-4591-4284-85CA-25CBB851CF39}"/>
    <cellStyle name="Separador de milhares 2 7 3 4" xfId="14442" xr:uid="{DB59610A-57B3-4FCB-8DFE-4ED79029F5FD}"/>
    <cellStyle name="Separador de milhares 2 7 4" xfId="11547" xr:uid="{7F95FBF9-FF47-41FC-A82E-30B24D34F895}"/>
    <cellStyle name="Separador de milhares 2 7 4 2" xfId="13450" xr:uid="{52D12BA1-B9A9-4A9E-ABBC-E13705C70187}"/>
    <cellStyle name="Separador de milhares 2 7 4 2 2" xfId="16302" xr:uid="{A693CA99-6342-41CB-833A-878A7E304A89}"/>
    <cellStyle name="Separador de milhares 2 7 4 3" xfId="14841" xr:uid="{6B4926C4-1B56-4332-8AC4-13F21FCEAF4D}"/>
    <cellStyle name="Separador de milhares 2 7 5" xfId="9951" xr:uid="{6DDAA1FF-A8EE-498D-A58B-66091B084E14}"/>
    <cellStyle name="Separador de milhares 2 8" xfId="9953" xr:uid="{4CC80C14-7559-4C1C-918C-E31E42ACC351}"/>
    <cellStyle name="Separador de milhares 2 8 2" xfId="10998" xr:uid="{59C01A12-49BC-48D5-B2C5-571B6A3CE19B}"/>
    <cellStyle name="Separador de milhares 2 8 2 2" xfId="11950" xr:uid="{A0F04077-DAD1-495F-9F1A-7D325D4C3C70}"/>
    <cellStyle name="Separador de milhares 2 8 2 2 2" xfId="13851" xr:uid="{7548EF79-6FBD-410D-9FBE-14CF13E3E792}"/>
    <cellStyle name="Separador de milhares 2 8 2 2 2 2" xfId="16703" xr:uid="{35184275-E68D-4E43-AFB9-79DBD1755B8C}"/>
    <cellStyle name="Separador de milhares 2 8 2 2 3" xfId="15242" xr:uid="{6195AE0A-DE57-4C65-B6A9-079909BB0DEA}"/>
    <cellStyle name="Separador de milhares 2 8 2 3" xfId="13051" xr:uid="{6BB66CBA-4159-4A9A-AC3D-09E1E6FCCAE0}"/>
    <cellStyle name="Separador de milhares 2 8 2 3 2" xfId="15905" xr:uid="{52415162-8E2C-452A-BC1F-7DAD7436027D}"/>
    <cellStyle name="Separador de milhares 2 8 2 4" xfId="14444" xr:uid="{3701484E-B6AA-40D6-9024-B36BC9108980}"/>
    <cellStyle name="Separador de milhares 2 8 3" xfId="11549" xr:uid="{8E74510A-EB15-4D30-89BB-99E89BE2C046}"/>
    <cellStyle name="Separador de milhares 2 8 3 2" xfId="13452" xr:uid="{1851D0EE-82C3-4E5F-9962-47AE2EE91691}"/>
    <cellStyle name="Separador de milhares 2 8 3 2 2" xfId="16304" xr:uid="{0BFDF1F6-CE35-4A3C-9017-29082911B659}"/>
    <cellStyle name="Separador de milhares 2 8 3 3" xfId="14843" xr:uid="{622C5554-9C01-4F00-BA03-9AECB55B4BB9}"/>
    <cellStyle name="Separador de milhares 2 9" xfId="9954" xr:uid="{1531B92A-0810-4A3E-840A-AF29C310956C}"/>
    <cellStyle name="Separador de milhares 2 9 2" xfId="10999" xr:uid="{B0C44778-1D50-48E0-A7B9-FC40F2B8B6A6}"/>
    <cellStyle name="Separador de milhares 2 9 2 2" xfId="11951" xr:uid="{001ABE75-FCE5-4DAA-A2BE-1CA4D267B0A9}"/>
    <cellStyle name="Separador de milhares 2 9 2 2 2" xfId="13852" xr:uid="{033EE44E-6AE5-4DB3-A904-DBA6959117D3}"/>
    <cellStyle name="Separador de milhares 2 9 2 2 2 2" xfId="16704" xr:uid="{D101F5AE-8A2A-4A5D-B1B9-3617955CDA38}"/>
    <cellStyle name="Separador de milhares 2 9 2 2 3" xfId="15243" xr:uid="{7253FCE2-586A-427A-A475-DDB69E9D84B3}"/>
    <cellStyle name="Separador de milhares 2 9 2 3" xfId="13052" xr:uid="{8888AA2A-BC47-44FD-A250-AD82AADF478A}"/>
    <cellStyle name="Separador de milhares 2 9 2 3 2" xfId="15906" xr:uid="{4B19E299-3594-40E6-BE44-2A0F39E91844}"/>
    <cellStyle name="Separador de milhares 2 9 2 4" xfId="14445" xr:uid="{684AF99F-DC29-41C1-9C27-F9B3BF354D8D}"/>
    <cellStyle name="Separador de milhares 2 9 3" xfId="11550" xr:uid="{9703D4B1-3B4A-45E0-B531-0F271BDCC8CF}"/>
    <cellStyle name="Separador de milhares 2 9 3 2" xfId="13453" xr:uid="{E5852889-7C86-4059-A905-82D27CFD0D56}"/>
    <cellStyle name="Separador de milhares 2 9 3 2 2" xfId="16305" xr:uid="{CB8A3165-CA32-4425-BDB6-15BC1CF22B8E}"/>
    <cellStyle name="Separador de milhares 2 9 3 3" xfId="14844" xr:uid="{33AFE8D9-220E-4B60-A66D-C38FCEC2E8B8}"/>
    <cellStyle name="Separador de milhares 2_Gráfico Vendas - Alimentação" xfId="12636" xr:uid="{588C91F6-3C27-4C87-AFF3-1612D03FF263}"/>
    <cellStyle name="Separador de milhares 20" xfId="9955" xr:uid="{F0FD43A2-9D96-4F96-848C-3F0C143A6C99}"/>
    <cellStyle name="Separador de milhares 20 2" xfId="9956" xr:uid="{D8895D7B-2030-4C9F-8B49-E11FD37211A3}"/>
    <cellStyle name="Separador de milhares 20 2 2" xfId="11001" xr:uid="{7C1DBDA1-920F-42A7-8EFC-D0CAB494E052}"/>
    <cellStyle name="Separador de milhares 20 2 2 2" xfId="11953" xr:uid="{51DD5426-C794-4EFC-B2E8-16676C423AFF}"/>
    <cellStyle name="Separador de milhares 20 2 2 2 2" xfId="13854" xr:uid="{196E582C-DD67-4E1C-BE94-61914EA7800D}"/>
    <cellStyle name="Separador de milhares 20 2 2 2 2 2" xfId="16706" xr:uid="{D33BA9B8-DBC3-47D4-BCC9-891BADE23F1E}"/>
    <cellStyle name="Separador de milhares 20 2 2 2 3" xfId="15245" xr:uid="{58FEB7A9-6566-46D6-96E2-35F0111C655A}"/>
    <cellStyle name="Separador de milhares 20 2 2 3" xfId="13054" xr:uid="{A40DF091-12C9-4718-9117-2A36024736DC}"/>
    <cellStyle name="Separador de milhares 20 2 2 3 2" xfId="15908" xr:uid="{119F6678-7538-42EA-B357-A813A89D5290}"/>
    <cellStyle name="Separador de milhares 20 2 2 4" xfId="14447" xr:uid="{64AED4BE-5AA7-4B0D-B80C-2FF30D3AEA4D}"/>
    <cellStyle name="Separador de milhares 20 2 3" xfId="11552" xr:uid="{3B79E68A-73C2-4B76-BACB-46246F3C1E79}"/>
    <cellStyle name="Separador de milhares 20 2 3 2" xfId="13455" xr:uid="{BB3B4B12-2B95-4E82-AD03-8984D3B7EC00}"/>
    <cellStyle name="Separador de milhares 20 2 3 2 2" xfId="16307" xr:uid="{369AFBD5-B51E-4E50-8D43-2965FFF2B889}"/>
    <cellStyle name="Separador de milhares 20 2 3 3" xfId="14846" xr:uid="{1C51D1DE-846C-4228-B7EA-A21EB5E7A990}"/>
    <cellStyle name="Separador de milhares 20 2 4" xfId="12715" xr:uid="{A24B24D8-988B-4D14-9EC3-09E880233573}"/>
    <cellStyle name="Separador de milhares 20 2 4 2" xfId="15603" xr:uid="{5E4FCD06-3DA7-455D-91CE-B6264163C793}"/>
    <cellStyle name="Separador de milhares 20 2 5" xfId="14211" xr:uid="{A0D25AEC-CFE1-4743-B0F8-47064AB17FB9}"/>
    <cellStyle name="Separador de milhares 20 3" xfId="11000" xr:uid="{C103B98E-AF29-46FF-AF3F-B9087BD3442F}"/>
    <cellStyle name="Separador de milhares 20 3 2" xfId="11952" xr:uid="{C764CCF6-D2C4-40FA-A0F3-6BB1D98FA3FC}"/>
    <cellStyle name="Separador de milhares 20 3 2 2" xfId="13853" xr:uid="{59E37A02-3806-49CC-841C-6D4B5DA559DC}"/>
    <cellStyle name="Separador de milhares 20 3 2 2 2" xfId="16705" xr:uid="{5FEBEC40-0798-4BA5-B6C8-53FB7AB39A69}"/>
    <cellStyle name="Separador de milhares 20 3 2 3" xfId="15244" xr:uid="{50C57BAB-D074-4547-A580-E83CA5B38AE5}"/>
    <cellStyle name="Separador de milhares 20 3 3" xfId="13053" xr:uid="{5653995B-A7E0-4D6E-95EE-6C5A102AC688}"/>
    <cellStyle name="Separador de milhares 20 3 3 2" xfId="15907" xr:uid="{EF89BAB5-A4AD-4318-9339-7F92F672A273}"/>
    <cellStyle name="Separador de milhares 20 3 4" xfId="14446" xr:uid="{6BFCD3B7-D84F-4DCA-9BF7-EB407D67D756}"/>
    <cellStyle name="Separador de milhares 20 4" xfId="11551" xr:uid="{CA7E5677-1615-4AF9-89AF-A59E19DB11F7}"/>
    <cellStyle name="Separador de milhares 20 4 2" xfId="13454" xr:uid="{D13AF3E7-7593-4DA5-99FD-1CD11E6B2328}"/>
    <cellStyle name="Separador de milhares 20 4 2 2" xfId="16306" xr:uid="{1A96DEBC-FB66-4EA7-BAAA-1B208ECF300E}"/>
    <cellStyle name="Separador de milhares 20 4 3" xfId="14845" xr:uid="{A21BC9F5-0F94-456F-BE2E-1030E5FB1CA4}"/>
    <cellStyle name="Separador de milhares 20 5" xfId="12714" xr:uid="{AD42BE22-E08F-44C6-922C-A8DC10A7ECB1}"/>
    <cellStyle name="Separador de milhares 20 5 2" xfId="15602" xr:uid="{14684A21-32E0-4149-95DD-9209C68E90AE}"/>
    <cellStyle name="Separador de milhares 20 6" xfId="14210" xr:uid="{12D66CF5-11F5-4B9F-A72A-B7DFFC3D58A7}"/>
    <cellStyle name="Separador de milhares 21" xfId="9957" xr:uid="{28FBAF94-D0CB-4682-972D-1EAFD8453F87}"/>
    <cellStyle name="Separador de milhares 21 2" xfId="9958" xr:uid="{AE3D5542-C55E-43A6-BFA8-239FDE74D537}"/>
    <cellStyle name="Separador de milhares 21 2 2" xfId="11003" xr:uid="{5DC4633C-18C6-41BC-ABD5-27FB0D73A934}"/>
    <cellStyle name="Separador de milhares 21 2 2 2" xfId="11955" xr:uid="{E95EEFF4-D19E-4AF7-B5C2-0D0DF675D898}"/>
    <cellStyle name="Separador de milhares 21 2 2 2 2" xfId="13856" xr:uid="{D79BDA40-342F-44E7-A36F-5FB26049DAC8}"/>
    <cellStyle name="Separador de milhares 21 2 2 2 2 2" xfId="16708" xr:uid="{4B34EF6D-E92B-4DC8-A7F3-C18A5A3F6C78}"/>
    <cellStyle name="Separador de milhares 21 2 2 2 3" xfId="15247" xr:uid="{4BF24F4F-2BB5-4493-8F00-0B165EAD55E5}"/>
    <cellStyle name="Separador de milhares 21 2 2 3" xfId="13056" xr:uid="{8AD1C5EA-DA02-4BC0-BE30-A16ED9D3FD5C}"/>
    <cellStyle name="Separador de milhares 21 2 2 3 2" xfId="15910" xr:uid="{DEEE8A4A-F480-4A0A-8217-F3F14C28A4A9}"/>
    <cellStyle name="Separador de milhares 21 2 2 4" xfId="14449" xr:uid="{899B7EE6-30B8-445F-A0DA-C54B37F1C332}"/>
    <cellStyle name="Separador de milhares 21 2 3" xfId="11554" xr:uid="{985351CF-BDBF-414F-B254-AD21B4A3C0EE}"/>
    <cellStyle name="Separador de milhares 21 2 3 2" xfId="13457" xr:uid="{10DBB99D-AE6E-4BC1-A167-46F3AD6E812F}"/>
    <cellStyle name="Separador de milhares 21 2 3 2 2" xfId="16309" xr:uid="{4B80CBB4-F2CC-47CD-8489-8887B9E9E8F2}"/>
    <cellStyle name="Separador de milhares 21 2 3 3" xfId="14848" xr:uid="{593FF84F-ED3A-4C73-A402-1C3A9034D206}"/>
    <cellStyle name="Separador de milhares 21 2 4" xfId="12717" xr:uid="{F732CBCA-1DD3-4824-A022-91BD7099CA9B}"/>
    <cellStyle name="Separador de milhares 21 2 4 2" xfId="15605" xr:uid="{3DDBD860-932D-4C41-9695-698BC2B60879}"/>
    <cellStyle name="Separador de milhares 21 2 5" xfId="14213" xr:uid="{2072F508-9F43-44D9-848E-AFFB47334066}"/>
    <cellStyle name="Separador de milhares 21 3" xfId="11002" xr:uid="{E991883A-C3FB-409B-9AA6-0C817FDEEBB7}"/>
    <cellStyle name="Separador de milhares 21 3 2" xfId="11954" xr:uid="{0067107B-05B8-441C-A843-BFF594ED1E1C}"/>
    <cellStyle name="Separador de milhares 21 3 2 2" xfId="13855" xr:uid="{2DD44E7C-39A4-411C-ABEF-98447F07802E}"/>
    <cellStyle name="Separador de milhares 21 3 2 2 2" xfId="16707" xr:uid="{68C59412-FCFD-4926-9394-D16E99A040A0}"/>
    <cellStyle name="Separador de milhares 21 3 2 3" xfId="15246" xr:uid="{1512C052-F425-450F-BE5F-68A56C9B0CD4}"/>
    <cellStyle name="Separador de milhares 21 3 3" xfId="13055" xr:uid="{8D9778AC-9EFA-4C1E-A175-4F79DEC220CB}"/>
    <cellStyle name="Separador de milhares 21 3 3 2" xfId="15909" xr:uid="{CB31F598-8340-41EC-A9BE-186B434F6934}"/>
    <cellStyle name="Separador de milhares 21 3 4" xfId="14448" xr:uid="{C5727894-2B05-4AD6-83EF-090B5970618D}"/>
    <cellStyle name="Separador de milhares 21 4" xfId="11553" xr:uid="{EB743041-A502-408F-B683-203BDA3FDEE6}"/>
    <cellStyle name="Separador de milhares 21 4 2" xfId="13456" xr:uid="{7A03ECDB-D2DD-4F2C-B3C7-21BB619A314C}"/>
    <cellStyle name="Separador de milhares 21 4 2 2" xfId="16308" xr:uid="{F0A671D1-8CAA-4CBF-BC28-F9A1FA4F3609}"/>
    <cellStyle name="Separador de milhares 21 4 3" xfId="14847" xr:uid="{CBF9776C-BB02-4555-B70C-3EE295091FF6}"/>
    <cellStyle name="Separador de milhares 21 5" xfId="12716" xr:uid="{AB0EC60C-6861-4CA6-BDD3-4C2726CE6AAD}"/>
    <cellStyle name="Separador de milhares 21 5 2" xfId="15604" xr:uid="{CF371657-4001-4C5F-A6D3-F06C31570AEB}"/>
    <cellStyle name="Separador de milhares 21 6" xfId="14212" xr:uid="{32BBE052-7F87-4175-841E-EB2DBFC95F57}"/>
    <cellStyle name="Separador de milhares 22" xfId="9959" xr:uid="{D0721369-D3BF-478A-B039-528443F50385}"/>
    <cellStyle name="Separador de milhares 22 2" xfId="9960" xr:uid="{AE46B62D-E3FD-4174-B967-24CCEEEFE0B7}"/>
    <cellStyle name="Separador de milhares 22 2 2" xfId="11005" xr:uid="{2B963A6D-D663-42EE-8612-71FCD1AD0CCC}"/>
    <cellStyle name="Separador de milhares 22 2 2 2" xfId="11957" xr:uid="{B96BF1AB-4132-4618-9D31-42E317CC439B}"/>
    <cellStyle name="Separador de milhares 22 2 2 2 2" xfId="13858" xr:uid="{17ED51C4-FF5E-43FB-8A17-40FF430726E1}"/>
    <cellStyle name="Separador de milhares 22 2 2 2 2 2" xfId="16710" xr:uid="{052210C8-E214-42D2-B173-C8D1DD92A587}"/>
    <cellStyle name="Separador de milhares 22 2 2 2 3" xfId="15249" xr:uid="{43FDE00B-69E3-493D-96F7-F82F441EAAAA}"/>
    <cellStyle name="Separador de milhares 22 2 2 3" xfId="13058" xr:uid="{80BDBB6E-B238-485C-AE40-E08169458745}"/>
    <cellStyle name="Separador de milhares 22 2 2 3 2" xfId="15912" xr:uid="{3473794B-70A8-41FD-80F7-586BFD464E98}"/>
    <cellStyle name="Separador de milhares 22 2 2 4" xfId="14451" xr:uid="{4F548C2B-CACE-48F0-BA2F-E92685CA105E}"/>
    <cellStyle name="Separador de milhares 22 2 3" xfId="11556" xr:uid="{15161CF1-8DA6-4AF4-A860-F14C20770C0F}"/>
    <cellStyle name="Separador de milhares 22 2 3 2" xfId="13459" xr:uid="{E7527D1E-9D72-410D-8A01-51604A5C79F4}"/>
    <cellStyle name="Separador de milhares 22 2 3 2 2" xfId="16311" xr:uid="{765C45FE-8908-40AC-81B2-A0E4D32E3A90}"/>
    <cellStyle name="Separador de milhares 22 2 3 3" xfId="14850" xr:uid="{18BF9E8B-C78E-4072-A63B-79201EACC7F4}"/>
    <cellStyle name="Separador de milhares 22 2 4" xfId="12719" xr:uid="{DC6813B7-00EB-4AC7-B317-27077EA28E80}"/>
    <cellStyle name="Separador de milhares 22 2 4 2" xfId="15607" xr:uid="{D292CAA3-7375-4101-A6DA-34D7E408376B}"/>
    <cellStyle name="Separador de milhares 22 2 5" xfId="14215" xr:uid="{DE4DB7D0-E3A4-473D-8D74-513F5240BD41}"/>
    <cellStyle name="Separador de milhares 22 3" xfId="11004" xr:uid="{864C1489-B788-4383-8E9E-DB43170C8F1D}"/>
    <cellStyle name="Separador de milhares 22 3 2" xfId="11956" xr:uid="{D82C1198-141B-477D-81D2-87A6F98BF8A9}"/>
    <cellStyle name="Separador de milhares 22 3 2 2" xfId="13857" xr:uid="{1E419BBE-9F26-40A6-BE86-5ED485252923}"/>
    <cellStyle name="Separador de milhares 22 3 2 2 2" xfId="16709" xr:uid="{E854262E-31D7-457F-84B7-2A6E07C7EE90}"/>
    <cellStyle name="Separador de milhares 22 3 2 3" xfId="15248" xr:uid="{03259D9A-2BA4-483A-888E-9D24BD0267D2}"/>
    <cellStyle name="Separador de milhares 22 3 3" xfId="13057" xr:uid="{A367B2A3-0BE8-4BC6-AC20-C251E0EDF1B4}"/>
    <cellStyle name="Separador de milhares 22 3 3 2" xfId="15911" xr:uid="{E1DCADC5-78CC-4CC2-90FA-6E89C67EA6E9}"/>
    <cellStyle name="Separador de milhares 22 3 4" xfId="14450" xr:uid="{2C04628C-379A-4EF1-9203-5E59E384B30E}"/>
    <cellStyle name="Separador de milhares 22 4" xfId="11555" xr:uid="{8A380369-109A-429D-A49F-087095860AD8}"/>
    <cellStyle name="Separador de milhares 22 4 2" xfId="13458" xr:uid="{26BB191F-B18A-407A-9773-8FABC4439757}"/>
    <cellStyle name="Separador de milhares 22 4 2 2" xfId="16310" xr:uid="{2BCD6A48-AF28-405F-B754-E249B9035792}"/>
    <cellStyle name="Separador de milhares 22 4 3" xfId="14849" xr:uid="{97F76D4B-49D3-45F5-827E-36AFA0583FB3}"/>
    <cellStyle name="Separador de milhares 22 5" xfId="12718" xr:uid="{28E58CF8-CE04-4F76-A633-6C1EA6853916}"/>
    <cellStyle name="Separador de milhares 22 5 2" xfId="15606" xr:uid="{13E71E70-8CCE-4009-B5A6-280F5D059EFD}"/>
    <cellStyle name="Separador de milhares 22 6" xfId="14214" xr:uid="{C52DAD05-ED90-4CE1-AC2E-DA6B8A470827}"/>
    <cellStyle name="Separador de milhares 23" xfId="9961" xr:uid="{01CA9CB1-0328-40BB-B0DF-56030024F24A}"/>
    <cellStyle name="Separador de milhares 23 2" xfId="9962" xr:uid="{9F7A4F26-00B4-4A50-B197-C2325E669F98}"/>
    <cellStyle name="Separador de milhares 23 2 2" xfId="11007" xr:uid="{69292845-198F-4477-8A34-D0179AE1E2BC}"/>
    <cellStyle name="Separador de milhares 23 2 2 2" xfId="11959" xr:uid="{F4824C1B-F370-40AA-B550-37E6E86204B0}"/>
    <cellStyle name="Separador de milhares 23 2 2 2 2" xfId="13860" xr:uid="{3905C108-0861-4C2A-A7DA-5FA311D3A9C6}"/>
    <cellStyle name="Separador de milhares 23 2 2 2 2 2" xfId="16712" xr:uid="{07367901-9953-4A1F-AF3E-A8A8C8250DB2}"/>
    <cellStyle name="Separador de milhares 23 2 2 2 3" xfId="15251" xr:uid="{605D9726-DF6E-41C2-A35E-6E7AD2167B75}"/>
    <cellStyle name="Separador de milhares 23 2 2 3" xfId="13060" xr:uid="{BB63365A-1FF5-4709-83BC-E63F70A9C1AB}"/>
    <cellStyle name="Separador de milhares 23 2 2 3 2" xfId="15914" xr:uid="{74C5BCB4-0380-4143-BFC9-CC32BF7A5EDB}"/>
    <cellStyle name="Separador de milhares 23 2 2 4" xfId="14453" xr:uid="{B25333E8-C187-4568-9880-F6E6262FC785}"/>
    <cellStyle name="Separador de milhares 23 2 3" xfId="11558" xr:uid="{6B192ABF-5B24-4495-AD67-45B8B6A32D6F}"/>
    <cellStyle name="Separador de milhares 23 2 3 2" xfId="13461" xr:uid="{BEFD7AF3-056B-4852-94CB-DC9F7815B593}"/>
    <cellStyle name="Separador de milhares 23 2 3 2 2" xfId="16313" xr:uid="{BB4F174C-8D42-45C3-AAC1-AF520E8B3847}"/>
    <cellStyle name="Separador de milhares 23 2 3 3" xfId="14852" xr:uid="{2953401E-372A-4875-973B-2B58AB649C81}"/>
    <cellStyle name="Separador de milhares 23 3" xfId="11006" xr:uid="{4FD5646D-E0E9-48EB-89DE-61A389552B80}"/>
    <cellStyle name="Separador de milhares 23 3 2" xfId="11958" xr:uid="{1657E8BA-9F4D-4E79-AA5A-E6E6566C3BCE}"/>
    <cellStyle name="Separador de milhares 23 3 2 2" xfId="13859" xr:uid="{55F6E0DB-247B-403E-8054-537B58798BD8}"/>
    <cellStyle name="Separador de milhares 23 3 2 2 2" xfId="16711" xr:uid="{3C018130-41A2-48A6-8737-77493470992F}"/>
    <cellStyle name="Separador de milhares 23 3 2 3" xfId="15250" xr:uid="{D6953340-5949-419E-B2BE-2638D1DC779C}"/>
    <cellStyle name="Separador de milhares 23 3 3" xfId="13059" xr:uid="{02ADC42E-560C-4F27-8089-37606461335E}"/>
    <cellStyle name="Separador de milhares 23 3 3 2" xfId="15913" xr:uid="{0813DC40-9E75-472F-988F-98F5DC34AB98}"/>
    <cellStyle name="Separador de milhares 23 3 4" xfId="14452" xr:uid="{0C99318D-F124-4FDF-8D27-A1B7DDA3C5B0}"/>
    <cellStyle name="Separador de milhares 23 4" xfId="11557" xr:uid="{3FF79F20-EA42-4850-83EE-2785425AC3C0}"/>
    <cellStyle name="Separador de milhares 23 4 2" xfId="13460" xr:uid="{71772065-4146-4DD8-BF83-EE3993620CF7}"/>
    <cellStyle name="Separador de milhares 23 4 2 2" xfId="16312" xr:uid="{30A9239E-D37F-495A-A13E-F0932666E5BE}"/>
    <cellStyle name="Separador de milhares 23 4 3" xfId="14851" xr:uid="{787ABE5C-B4B0-4632-A38C-EF30FC10D81E}"/>
    <cellStyle name="Separador de milhares 24" xfId="9963" xr:uid="{4F7A6F60-59B2-470E-BFD8-690DB9CDBBFE}"/>
    <cellStyle name="Separador de milhares 24 2" xfId="9964" xr:uid="{EBA623A3-3FCE-4E19-ABF5-7BF1D82C3350}"/>
    <cellStyle name="Separador de milhares 24 2 2" xfId="11009" xr:uid="{C93492D9-CA20-447E-95BB-9C05EC33B5D4}"/>
    <cellStyle name="Separador de milhares 24 2 2 2" xfId="11961" xr:uid="{19BD3225-ACE5-4BF7-AE51-DF071A27BD57}"/>
    <cellStyle name="Separador de milhares 24 2 2 2 2" xfId="13862" xr:uid="{E8F549E5-A3B9-49AD-A17E-EFF293D96AB5}"/>
    <cellStyle name="Separador de milhares 24 2 2 2 2 2" xfId="16714" xr:uid="{B25DDD57-28A5-450E-A1E6-7AAAAA18D853}"/>
    <cellStyle name="Separador de milhares 24 2 2 2 3" xfId="15253" xr:uid="{625FBE16-C9F4-4654-B284-8219C3A9DDB5}"/>
    <cellStyle name="Separador de milhares 24 2 2 3" xfId="13062" xr:uid="{7D1F5F99-BF04-4C62-8925-03C61B2C1C5A}"/>
    <cellStyle name="Separador de milhares 24 2 2 3 2" xfId="15916" xr:uid="{61631459-C5BB-4EEE-B7F8-6FD6F460205A}"/>
    <cellStyle name="Separador de milhares 24 2 2 4" xfId="14455" xr:uid="{E969C723-B70C-49D4-A917-1A7C36FD666A}"/>
    <cellStyle name="Separador de milhares 24 2 3" xfId="11560" xr:uid="{D77EBD49-28BF-4D65-AA14-F9C98BA76881}"/>
    <cellStyle name="Separador de milhares 24 2 3 2" xfId="13463" xr:uid="{A818F107-BC05-481B-8CEE-B46AA9092BDC}"/>
    <cellStyle name="Separador de milhares 24 2 3 2 2" xfId="16315" xr:uid="{CBB58FDD-DD7B-423D-9E4E-F6847682FAE3}"/>
    <cellStyle name="Separador de milhares 24 2 3 3" xfId="14854" xr:uid="{E39180B1-9849-4987-A851-31866256CE11}"/>
    <cellStyle name="Separador de milhares 24 3" xfId="11008" xr:uid="{597F7456-F14A-4A75-821C-121C9B749D18}"/>
    <cellStyle name="Separador de milhares 24 3 2" xfId="11960" xr:uid="{DC94960B-E696-48C8-85D9-913EC5188956}"/>
    <cellStyle name="Separador de milhares 24 3 2 2" xfId="13861" xr:uid="{3F98EF6D-8C99-438B-9674-5603B8C8E797}"/>
    <cellStyle name="Separador de milhares 24 3 2 2 2" xfId="16713" xr:uid="{DC129EEE-AFD5-48A1-80E6-7F24877AF529}"/>
    <cellStyle name="Separador de milhares 24 3 2 3" xfId="15252" xr:uid="{43A6201E-9897-4B8E-80C2-50A126264408}"/>
    <cellStyle name="Separador de milhares 24 3 3" xfId="13061" xr:uid="{305B084A-1918-466A-86B1-756F35C13F83}"/>
    <cellStyle name="Separador de milhares 24 3 3 2" xfId="15915" xr:uid="{D17530C2-8B4E-4667-B7DB-29673AC126F2}"/>
    <cellStyle name="Separador de milhares 24 3 4" xfId="14454" xr:uid="{1342F9C7-C8D6-435E-A462-7759F8E2A94F}"/>
    <cellStyle name="Separador de milhares 24 4" xfId="11559" xr:uid="{6F3007C0-2278-4CD3-88D8-E65F0D27D803}"/>
    <cellStyle name="Separador de milhares 24 4 2" xfId="13462" xr:uid="{FAF944B5-F0BB-4C3E-85CF-252D7E699F37}"/>
    <cellStyle name="Separador de milhares 24 4 2 2" xfId="16314" xr:uid="{C08123A6-51F1-4B25-AF63-FD66695CFC3E}"/>
    <cellStyle name="Separador de milhares 24 4 3" xfId="14853" xr:uid="{431B9069-6F01-41EC-B57A-47FD5D114381}"/>
    <cellStyle name="Separador de milhares 25" xfId="9965" xr:uid="{10042E92-A76D-4A82-A939-3EB19DC63784}"/>
    <cellStyle name="Separador de milhares 25 2" xfId="9966" xr:uid="{5C41373F-352A-4443-A345-4452C9FA4A5F}"/>
    <cellStyle name="Separador de milhares 25 2 2" xfId="11011" xr:uid="{48789062-CA86-4E20-85AB-299C2E158690}"/>
    <cellStyle name="Separador de milhares 25 2 2 2" xfId="11963" xr:uid="{DACD4687-62DC-4C9F-94F2-F3963762265A}"/>
    <cellStyle name="Separador de milhares 25 2 2 2 2" xfId="13864" xr:uid="{2AD183A8-3071-4C57-BB06-D8BE001610E1}"/>
    <cellStyle name="Separador de milhares 25 2 2 2 2 2" xfId="16716" xr:uid="{944D14F0-8CE4-47A0-8A1B-5ADE9C00A3B7}"/>
    <cellStyle name="Separador de milhares 25 2 2 2 3" xfId="15255" xr:uid="{BCEE2297-2DDE-486F-8C5A-C0BBB132F64D}"/>
    <cellStyle name="Separador de milhares 25 2 2 3" xfId="13064" xr:uid="{94EAE4BB-4E97-4859-9EBE-AF43B40D4AEF}"/>
    <cellStyle name="Separador de milhares 25 2 2 3 2" xfId="15918" xr:uid="{5A16E83D-0946-4236-B427-B0B674F0AD6C}"/>
    <cellStyle name="Separador de milhares 25 2 2 4" xfId="14457" xr:uid="{0F072E5C-1B64-4A56-8302-EF48809467C7}"/>
    <cellStyle name="Separador de milhares 25 2 3" xfId="11562" xr:uid="{94B5B4B8-3B47-4C4F-BC30-FEE6F0886133}"/>
    <cellStyle name="Separador de milhares 25 2 3 2" xfId="13465" xr:uid="{ADE6BECA-AD63-455F-A217-0FF2E6936DE1}"/>
    <cellStyle name="Separador de milhares 25 2 3 2 2" xfId="16317" xr:uid="{75155EED-D78F-4D72-94BC-110C5DCB7071}"/>
    <cellStyle name="Separador de milhares 25 2 3 3" xfId="14856" xr:uid="{9A9062FE-A3D4-4A0B-A0E7-9B3CF378F437}"/>
    <cellStyle name="Separador de milhares 25 2 4" xfId="12721" xr:uid="{F79EF3F7-7BFA-4301-989D-5B8C6DDC7A6E}"/>
    <cellStyle name="Separador de milhares 25 2 4 2" xfId="15609" xr:uid="{2AC46C2F-0FB1-4A79-BA26-99505DA203D0}"/>
    <cellStyle name="Separador de milhares 25 2 5" xfId="14217" xr:uid="{8A1DFF43-3C67-425C-94B3-2E4378CC381B}"/>
    <cellStyle name="Separador de milhares 25 3" xfId="11010" xr:uid="{64DE9646-D1B7-4BAA-847F-58E77876B48F}"/>
    <cellStyle name="Separador de milhares 25 3 2" xfId="11962" xr:uid="{43571C4C-3360-4A4A-AA09-1C62D10BE844}"/>
    <cellStyle name="Separador de milhares 25 3 2 2" xfId="13863" xr:uid="{D92BD1E1-2B88-40B7-B9CC-EA348DEA9F8B}"/>
    <cellStyle name="Separador de milhares 25 3 2 2 2" xfId="16715" xr:uid="{0C48A54C-C46F-4FB4-B29D-61EB6067805B}"/>
    <cellStyle name="Separador de milhares 25 3 2 3" xfId="15254" xr:uid="{3226267C-42F6-4FD0-9C17-CDC15C68A019}"/>
    <cellStyle name="Separador de milhares 25 3 3" xfId="13063" xr:uid="{8F4F393B-9AFC-4B8F-8C32-1557BC6C7554}"/>
    <cellStyle name="Separador de milhares 25 3 3 2" xfId="15917" xr:uid="{EC93AE90-0E43-44AE-8146-82E0AB9C4A7D}"/>
    <cellStyle name="Separador de milhares 25 3 4" xfId="14456" xr:uid="{78F1CB4E-AE4C-4C35-B276-99D873643760}"/>
    <cellStyle name="Separador de milhares 25 4" xfId="11561" xr:uid="{73FA7B94-06D8-4BBE-A043-AD1F7AD63065}"/>
    <cellStyle name="Separador de milhares 25 4 2" xfId="13464" xr:uid="{20EFA8C5-71E2-48E3-8890-9907D1C3FDB5}"/>
    <cellStyle name="Separador de milhares 25 4 2 2" xfId="16316" xr:uid="{EDAF2A68-E595-46AD-9039-A72187D72DD6}"/>
    <cellStyle name="Separador de milhares 25 4 3" xfId="14855" xr:uid="{EDB0090E-0257-48A6-8563-57DFAFD17FC8}"/>
    <cellStyle name="Separador de milhares 25 5" xfId="12720" xr:uid="{683252A3-09A2-4124-90D9-58E1984FFAC6}"/>
    <cellStyle name="Separador de milhares 25 5 2" xfId="15608" xr:uid="{EF97E3D2-11F7-4D60-9A5F-55FF34121DA4}"/>
    <cellStyle name="Separador de milhares 25 6" xfId="14216" xr:uid="{AC79A65C-3D87-4D8F-A93A-AB2E792E9492}"/>
    <cellStyle name="Separador de milhares 26" xfId="9967" xr:uid="{9EF5345A-E6CF-4A54-8F3B-518036B4B09B}"/>
    <cellStyle name="Separador de milhares 26 2" xfId="9968" xr:uid="{309DEBC0-5DF8-4BA2-82D2-56342BE50AD3}"/>
    <cellStyle name="Separador de milhares 26 2 2" xfId="11013" xr:uid="{1A748F18-FF1E-4C08-8CE9-A2E3F239BB19}"/>
    <cellStyle name="Separador de milhares 26 2 2 2" xfId="11965" xr:uid="{F19B93B1-C51F-47A6-B5F7-7023D8C81228}"/>
    <cellStyle name="Separador de milhares 26 2 2 2 2" xfId="13866" xr:uid="{9F28C389-0554-46A9-953D-D2E54ADE4FD4}"/>
    <cellStyle name="Separador de milhares 26 2 2 2 2 2" xfId="16718" xr:uid="{1A6530DB-CA36-47CD-898D-769D4995135C}"/>
    <cellStyle name="Separador de milhares 26 2 2 2 3" xfId="15257" xr:uid="{E5BFD03B-5C97-4396-892A-CB4CE562C074}"/>
    <cellStyle name="Separador de milhares 26 2 2 3" xfId="13066" xr:uid="{308DEC82-FCE4-43A2-95BF-A847F01357BA}"/>
    <cellStyle name="Separador de milhares 26 2 2 3 2" xfId="15920" xr:uid="{D6E826DC-25EF-4E31-8D48-E02481208258}"/>
    <cellStyle name="Separador de milhares 26 2 2 4" xfId="14459" xr:uid="{8EE28B45-38DB-4A05-A57E-8E815D56C63F}"/>
    <cellStyle name="Separador de milhares 26 2 3" xfId="11564" xr:uid="{25EC23AA-70A0-4CCD-BF13-2ECE7C4FA058}"/>
    <cellStyle name="Separador de milhares 26 2 3 2" xfId="13467" xr:uid="{39ABDD07-23DD-4616-9384-62EC6C1BBBBE}"/>
    <cellStyle name="Separador de milhares 26 2 3 2 2" xfId="16319" xr:uid="{73B90F90-5DC9-47D8-8109-703EEA125515}"/>
    <cellStyle name="Separador de milhares 26 2 3 3" xfId="14858" xr:uid="{9C86BA6C-F02C-4C1B-B5A4-07FC3703A11F}"/>
    <cellStyle name="Separador de milhares 26 2 4" xfId="12723" xr:uid="{78BE9668-9C78-41A5-A9F1-0D5F02A5BD86}"/>
    <cellStyle name="Separador de milhares 26 2 4 2" xfId="15611" xr:uid="{8FF1139D-A0C7-46A2-8079-270DEB9FB95C}"/>
    <cellStyle name="Separador de milhares 26 2 5" xfId="14219" xr:uid="{1CCEADE3-93F0-442B-A6CD-D39F6AAE7A97}"/>
    <cellStyle name="Separador de milhares 26 3" xfId="11012" xr:uid="{EA49E30D-2BF2-450C-8703-C7FE7DDC5567}"/>
    <cellStyle name="Separador de milhares 26 3 2" xfId="11964" xr:uid="{1E454A16-D1C9-43A2-8B12-BF2F4859FA42}"/>
    <cellStyle name="Separador de milhares 26 3 2 2" xfId="13865" xr:uid="{E51054ED-8775-490F-99C5-D4001CE9C5F8}"/>
    <cellStyle name="Separador de milhares 26 3 2 2 2" xfId="16717" xr:uid="{FC285A4C-E05B-497D-8361-8CAC11B2190D}"/>
    <cellStyle name="Separador de milhares 26 3 2 3" xfId="15256" xr:uid="{E6EFA856-E50C-463F-BFC9-EF893B5178C5}"/>
    <cellStyle name="Separador de milhares 26 3 3" xfId="13065" xr:uid="{5B7602D1-11B4-4CA5-9D6A-1ABBA5D926B7}"/>
    <cellStyle name="Separador de milhares 26 3 3 2" xfId="15919" xr:uid="{553AAD47-BB15-4FBE-B859-44B31B6C2094}"/>
    <cellStyle name="Separador de milhares 26 3 4" xfId="14458" xr:uid="{9A3BCA00-6804-4A7C-9707-88E336F9772F}"/>
    <cellStyle name="Separador de milhares 26 4" xfId="11563" xr:uid="{EF77C8F7-D3E9-469F-86A1-584CBF161A02}"/>
    <cellStyle name="Separador de milhares 26 4 2" xfId="13466" xr:uid="{E388675C-2BDE-471F-B53C-9FD107B0F69E}"/>
    <cellStyle name="Separador de milhares 26 4 2 2" xfId="16318" xr:uid="{A998D625-7CB6-40FD-9498-3B7C3F8EA4EA}"/>
    <cellStyle name="Separador de milhares 26 4 3" xfId="14857" xr:uid="{84BE289B-B611-4E77-BD48-4094446CF298}"/>
    <cellStyle name="Separador de milhares 26 5" xfId="12722" xr:uid="{C68488C0-F923-44A1-AE0A-CB4BAE838DAA}"/>
    <cellStyle name="Separador de milhares 26 5 2" xfId="15610" xr:uid="{B631AE3B-1C99-4B91-8D68-C86E0C0E463C}"/>
    <cellStyle name="Separador de milhares 26 6" xfId="14218" xr:uid="{5C2D5C2C-E7D7-4191-8B02-2445FEDB82C8}"/>
    <cellStyle name="Separador de milhares 27" xfId="9969" xr:uid="{53A46528-01F5-4E18-8BA9-78A1E5E145CB}"/>
    <cellStyle name="Separador de milhares 27 2" xfId="9970" xr:uid="{5B8FEFFE-BB84-4478-8EF1-1DB81F5679ED}"/>
    <cellStyle name="Separador de milhares 27 2 2" xfId="11015" xr:uid="{D2B3458E-E8E0-4EC7-9843-53AD888D1074}"/>
    <cellStyle name="Separador de milhares 27 2 2 2" xfId="11967" xr:uid="{8591773B-14C2-4AD4-9ADB-F17563AD061D}"/>
    <cellStyle name="Separador de milhares 27 2 2 2 2" xfId="13868" xr:uid="{A96987B2-A765-4CF6-94EA-BF95A591D909}"/>
    <cellStyle name="Separador de milhares 27 2 2 2 2 2" xfId="16720" xr:uid="{01500F17-37ED-432F-BCAC-FA518001D81D}"/>
    <cellStyle name="Separador de milhares 27 2 2 2 3" xfId="15259" xr:uid="{225846D1-D282-4824-90E7-D0DB17C803AB}"/>
    <cellStyle name="Separador de milhares 27 2 2 3" xfId="13068" xr:uid="{A1E8B197-4B82-4FA2-9DFD-53A492A71D9B}"/>
    <cellStyle name="Separador de milhares 27 2 2 3 2" xfId="15922" xr:uid="{4ECEBE39-42C2-43C7-AAB3-6538EC03A49E}"/>
    <cellStyle name="Separador de milhares 27 2 2 4" xfId="14461" xr:uid="{D7FBEA9C-5CDD-4E56-9CC6-9A5BBCC27A41}"/>
    <cellStyle name="Separador de milhares 27 2 3" xfId="11566" xr:uid="{EE37082A-181F-4126-BA01-B05C41361108}"/>
    <cellStyle name="Separador de milhares 27 2 3 2" xfId="13469" xr:uid="{B7D9F2A6-EAA7-4C32-9E9B-3A546A27D88C}"/>
    <cellStyle name="Separador de milhares 27 2 3 2 2" xfId="16321" xr:uid="{715074A4-FE4F-4942-8489-652771E7E970}"/>
    <cellStyle name="Separador de milhares 27 2 3 3" xfId="14860" xr:uid="{FC153547-A18B-4493-B596-32FB9D901F11}"/>
    <cellStyle name="Separador de milhares 27 3" xfId="11014" xr:uid="{12AF3669-821D-44DE-97B1-FD1392E99DE3}"/>
    <cellStyle name="Separador de milhares 27 3 2" xfId="11966" xr:uid="{1E73AFDB-27BF-47A4-816F-F36A75465EC9}"/>
    <cellStyle name="Separador de milhares 27 3 2 2" xfId="13867" xr:uid="{DA4DC4D4-DE8F-4C22-A25E-24764C3DFFF7}"/>
    <cellStyle name="Separador de milhares 27 3 2 2 2" xfId="16719" xr:uid="{9FDC0020-A4C3-4C14-AEAB-CC4443F98682}"/>
    <cellStyle name="Separador de milhares 27 3 2 3" xfId="15258" xr:uid="{1B0D9675-2F82-4321-8C6E-70D791CE77EF}"/>
    <cellStyle name="Separador de milhares 27 3 3" xfId="13067" xr:uid="{36537C2A-4F0D-4FAA-8F98-2B34F64B1C70}"/>
    <cellStyle name="Separador de milhares 27 3 3 2" xfId="15921" xr:uid="{1F894085-26AA-4A6B-8494-DB9EFF03ED00}"/>
    <cellStyle name="Separador de milhares 27 3 4" xfId="14460" xr:uid="{6A548A1F-FFAE-432E-8F0A-79824BF0F158}"/>
    <cellStyle name="Separador de milhares 27 4" xfId="11565" xr:uid="{EE3BC5DC-1EEC-42AD-96DD-025306ACB942}"/>
    <cellStyle name="Separador de milhares 27 4 2" xfId="13468" xr:uid="{50A9B7A8-E6F2-4082-9D31-B909F702B911}"/>
    <cellStyle name="Separador de milhares 27 4 2 2" xfId="16320" xr:uid="{F58CF194-6F0E-4903-BCBB-F5C8FE4C6139}"/>
    <cellStyle name="Separador de milhares 27 4 3" xfId="14859" xr:uid="{3CEA02DC-5030-4969-B6F0-5ABFA9924A9B}"/>
    <cellStyle name="Separador de milhares 28" xfId="568" xr:uid="{86D85CCA-2880-4C82-B364-1550722BFD64}"/>
    <cellStyle name="Separador de milhares 28 2" xfId="9971" xr:uid="{46D99EEE-3581-44D7-939C-B89797795FF4}"/>
    <cellStyle name="Separador de milhares 28 2 2" xfId="9972" xr:uid="{D84B757C-6867-4C48-B3FA-95549E4CD101}"/>
    <cellStyle name="Separador de milhares 28 2 2 2" xfId="11017" xr:uid="{99A00D12-4733-4AB7-8F58-16A4DC0F821D}"/>
    <cellStyle name="Separador de milhares 28 2 2 2 2" xfId="11969" xr:uid="{573AA86B-B06E-4F25-AAE8-8A1177FC32E6}"/>
    <cellStyle name="Separador de milhares 28 2 2 2 2 2" xfId="13870" xr:uid="{0A2192D4-A18F-45A3-B430-98200AB6634F}"/>
    <cellStyle name="Separador de milhares 28 2 2 2 2 2 2" xfId="16722" xr:uid="{43EA799F-CACC-4827-B18B-CF80810B8FD9}"/>
    <cellStyle name="Separador de milhares 28 2 2 2 2 3" xfId="15261" xr:uid="{9F2CDB63-89EF-4B5D-97DB-9833851DF64D}"/>
    <cellStyle name="Separador de milhares 28 2 2 2 3" xfId="13070" xr:uid="{691382A7-2FF7-4EAA-81FB-1DD8287FB883}"/>
    <cellStyle name="Separador de milhares 28 2 2 2 3 2" xfId="15924" xr:uid="{C54B0DB8-49A1-4440-89E2-6368B9D75F16}"/>
    <cellStyle name="Separador de milhares 28 2 2 2 4" xfId="14463" xr:uid="{F6FB70AC-D7E0-48BB-BC75-29F49553F6B5}"/>
    <cellStyle name="Separador de milhares 28 2 2 3" xfId="11568" xr:uid="{A32CF361-E587-46B5-A632-7E6D7BCE3EE2}"/>
    <cellStyle name="Separador de milhares 28 2 2 3 2" xfId="13471" xr:uid="{D9C0A777-84D0-4F4F-A2A5-B3205D4FB133}"/>
    <cellStyle name="Separador de milhares 28 2 2 3 2 2" xfId="16323" xr:uid="{7F4F7522-61DE-4E45-81AC-DD956C3901B2}"/>
    <cellStyle name="Separador de milhares 28 2 2 3 3" xfId="14862" xr:uid="{918DC93B-0D76-4C55-982A-D94D53B8D166}"/>
    <cellStyle name="Separador de milhares 28 2 3" xfId="9973" xr:uid="{39A18FB6-7042-446D-965D-53DD8B60FD2F}"/>
    <cellStyle name="Separador de milhares 28 2 3 2" xfId="11018" xr:uid="{7F037480-BA3E-4216-91B5-39BDDED0D7C8}"/>
    <cellStyle name="Separador de milhares 28 2 3 2 2" xfId="11970" xr:uid="{DD8386AA-BF1D-48FF-AE48-8B90D8E53358}"/>
    <cellStyle name="Separador de milhares 28 2 3 2 2 2" xfId="13871" xr:uid="{B3F2DC1A-C11E-45BD-AF94-73E31B9F5927}"/>
    <cellStyle name="Separador de milhares 28 2 3 2 2 2 2" xfId="16723" xr:uid="{F0BCF1AC-F6F1-4948-AB6D-B4EA3A9239D6}"/>
    <cellStyle name="Separador de milhares 28 2 3 2 2 3" xfId="15262" xr:uid="{FC3F556E-AF68-4843-A944-726F98EC9D28}"/>
    <cellStyle name="Separador de milhares 28 2 3 2 3" xfId="13071" xr:uid="{D6ACF119-3D09-4E1B-8A64-430B772025D1}"/>
    <cellStyle name="Separador de milhares 28 2 3 2 3 2" xfId="15925" xr:uid="{036335A4-6FD4-43DF-9CC5-F558866EE60D}"/>
    <cellStyle name="Separador de milhares 28 2 3 2 4" xfId="14464" xr:uid="{66D24337-A069-4212-A7F2-19A240C09D8A}"/>
    <cellStyle name="Separador de milhares 28 2 3 3" xfId="11569" xr:uid="{4AEDA620-1E61-412F-8A2D-A84958FCB2CE}"/>
    <cellStyle name="Separador de milhares 28 2 3 3 2" xfId="13472" xr:uid="{874CC56C-6707-42F5-A26A-CBA5D538F567}"/>
    <cellStyle name="Separador de milhares 28 2 3 3 2 2" xfId="16324" xr:uid="{2EF68BB1-D84A-416F-AC1D-585C74563262}"/>
    <cellStyle name="Separador de milhares 28 2 3 3 3" xfId="14863" xr:uid="{E1C373C7-7B56-4E39-AE2C-847B1A9224F7}"/>
    <cellStyle name="Separador de milhares 28 2 4" xfId="11016" xr:uid="{AF654505-A9C4-4219-BC96-91FAFB57B8CB}"/>
    <cellStyle name="Separador de milhares 28 2 4 2" xfId="11968" xr:uid="{A2892E01-C57F-42E2-B2E4-41EC0F265A9A}"/>
    <cellStyle name="Separador de milhares 28 2 4 2 2" xfId="13869" xr:uid="{3B7E825E-6AAA-425D-983A-1AF7C818BB6D}"/>
    <cellStyle name="Separador de milhares 28 2 4 2 2 2" xfId="16721" xr:uid="{9EC713D3-D9DE-4D02-A7F2-795B5557BB8A}"/>
    <cellStyle name="Separador de milhares 28 2 4 2 3" xfId="15260" xr:uid="{9EBA5D7E-4CEE-46A7-847B-B9BFEC348E2B}"/>
    <cellStyle name="Separador de milhares 28 2 4 3" xfId="13069" xr:uid="{A619B914-C9D9-4EBF-A855-B4EF50FF7B68}"/>
    <cellStyle name="Separador de milhares 28 2 4 3 2" xfId="15923" xr:uid="{3313ED5A-6613-4CC6-9F40-8D4340FCFEB7}"/>
    <cellStyle name="Separador de milhares 28 2 4 4" xfId="14462" xr:uid="{E9B7EAD1-297F-4BC1-B524-D47EF7FC6AC8}"/>
    <cellStyle name="Separador de milhares 28 2 5" xfId="11567" xr:uid="{23C97642-6CAD-4823-921D-99CE64EC038E}"/>
    <cellStyle name="Separador de milhares 28 2 5 2" xfId="13470" xr:uid="{414D23CC-9161-4AB6-BAAC-4166DE1F857C}"/>
    <cellStyle name="Separador de milhares 28 2 5 2 2" xfId="16322" xr:uid="{3AB841E0-8C98-4A5F-BF69-ED1937EF7FAF}"/>
    <cellStyle name="Separador de milhares 28 2 5 3" xfId="14861" xr:uid="{2200CF39-839C-4DD2-B30E-ABA8E9E18870}"/>
    <cellStyle name="Separador de milhares 28 3" xfId="9974" xr:uid="{1A141135-2601-4DBA-A5AB-A106A11CAE82}"/>
    <cellStyle name="Separador de milhares 28 4" xfId="9975" xr:uid="{DBB50EAC-7939-4AC2-A7C8-F2C111C6D10F}"/>
    <cellStyle name="Separador de milhares 28 5" xfId="10637" xr:uid="{2FF94283-665E-43C2-AD20-73E1BC141427}"/>
    <cellStyle name="Separador de milhares 28 5 2" xfId="11813" xr:uid="{80803031-DA98-46FF-BD01-66B51E9BF1CB}"/>
    <cellStyle name="Separador de milhares 28 5 2 2" xfId="13714" xr:uid="{F7E7C2B3-007A-400B-8A42-76C9221BE705}"/>
    <cellStyle name="Separador de milhares 28 5 2 2 2" xfId="16566" xr:uid="{1406161D-8B53-4457-97B7-F7FF80C840F4}"/>
    <cellStyle name="Separador de milhares 28 5 2 3" xfId="15105" xr:uid="{A535B34C-616C-44AD-8EB7-7C63082E9CF1}"/>
    <cellStyle name="Separador de milhares 28 5 3" xfId="12824" xr:uid="{3A149213-1791-41C6-B31C-C52C8F67C434}"/>
    <cellStyle name="Separador de milhares 28 5 3 2" xfId="15701" xr:uid="{835B1137-777A-4412-8DA0-C16088DF13FA}"/>
    <cellStyle name="Separador de milhares 28 5 4" xfId="14307" xr:uid="{FBFFB945-8D99-4EBB-A8B5-3E6CB1D38E87}"/>
    <cellStyle name="Separador de milhares 28 6" xfId="11400" xr:uid="{8D8F3F1D-2897-4569-8789-124366ED575B}"/>
    <cellStyle name="Separador de milhares 28 6 2" xfId="13315" xr:uid="{5134D791-76D7-430A-BB96-528BA686F7E9}"/>
    <cellStyle name="Separador de milhares 28 6 2 2" xfId="16167" xr:uid="{BC46287B-16A5-4FE4-8500-8F082F0DE940}"/>
    <cellStyle name="Separador de milhares 28 6 3" xfId="14706" xr:uid="{3E31FD8B-1C3F-4E36-8E21-D21D97D3697E}"/>
    <cellStyle name="Separador de milhares 28 7" xfId="12614" xr:uid="{D1D54170-3442-4BAA-BAF1-EE1D35A281CB}"/>
    <cellStyle name="Separador de milhares 28 7 2" xfId="15507" xr:uid="{4F5A4D1A-102E-429B-BB53-8383E2A01A84}"/>
    <cellStyle name="Separador de milhares 28 8" xfId="14114" xr:uid="{B1DCF85F-256F-444D-980F-D6273AE7A490}"/>
    <cellStyle name="Separador de milhares 28_Cash Alu" xfId="9976" xr:uid="{5DA6F56C-C044-4A88-BE3D-9DBCFCAD3FB1}"/>
    <cellStyle name="Separador de milhares 29" xfId="9977" xr:uid="{7494D8D6-BD5C-4681-8850-9247D1B86DBA}"/>
    <cellStyle name="Separador de milhares 29 2" xfId="9978" xr:uid="{5A2101EB-897E-4338-B76C-37BE4F136B97}"/>
    <cellStyle name="Separador de milhares 29 2 2" xfId="11020" xr:uid="{D5E227F5-9550-46DF-812D-1F0904AB2D34}"/>
    <cellStyle name="Separador de milhares 29 2 2 2" xfId="11972" xr:uid="{09FF68F4-ED55-4FC8-835A-92CFC0AEE587}"/>
    <cellStyle name="Separador de milhares 29 2 2 2 2" xfId="13873" xr:uid="{88DA9EAD-73E0-40CD-91FF-CAAF14317E16}"/>
    <cellStyle name="Separador de milhares 29 2 2 2 2 2" xfId="16725" xr:uid="{AB0ED1F2-08F5-43B5-932C-3EACEA30E6A0}"/>
    <cellStyle name="Separador de milhares 29 2 2 2 3" xfId="15264" xr:uid="{A887D440-6941-4874-A4C8-B3DC59E2AA8A}"/>
    <cellStyle name="Separador de milhares 29 2 2 3" xfId="13073" xr:uid="{B8DA3227-9B83-400B-A4D3-F461D58344BA}"/>
    <cellStyle name="Separador de milhares 29 2 2 3 2" xfId="15927" xr:uid="{10E4BB9F-920C-40AC-B7F4-D0C817040232}"/>
    <cellStyle name="Separador de milhares 29 2 2 4" xfId="14466" xr:uid="{821C87C5-9F77-45B0-9A9E-57262AD77ACF}"/>
    <cellStyle name="Separador de milhares 29 2 3" xfId="11571" xr:uid="{B5314709-A373-466E-AD13-2DC08AF519E1}"/>
    <cellStyle name="Separador de milhares 29 2 3 2" xfId="13474" xr:uid="{36651832-57EE-497C-B3EA-52865857E995}"/>
    <cellStyle name="Separador de milhares 29 2 3 2 2" xfId="16326" xr:uid="{8017CA93-61FA-4B1F-8A90-9EBCFBD280B7}"/>
    <cellStyle name="Separador de milhares 29 2 3 3" xfId="14865" xr:uid="{BC4DEE40-39C3-42A4-AEC5-C840CFBEC5CB}"/>
    <cellStyle name="Separador de milhares 29 2 4" xfId="12725" xr:uid="{7AA4B5EE-3DB9-4B3B-BF01-B50831FF66EC}"/>
    <cellStyle name="Separador de milhares 29 2 4 2" xfId="15613" xr:uid="{499861DF-E827-47BE-972B-6133288CD278}"/>
    <cellStyle name="Separador de milhares 29 2 5" xfId="14221" xr:uid="{1C7D848A-DC08-4605-9859-D82A49BE5E46}"/>
    <cellStyle name="Separador de milhares 29 3" xfId="11019" xr:uid="{B081C8B1-9AA0-4927-851D-441729B1FE27}"/>
    <cellStyle name="Separador de milhares 29 3 2" xfId="11971" xr:uid="{FB6DAED8-2BDA-4A9E-9EDB-7F990072D670}"/>
    <cellStyle name="Separador de milhares 29 3 2 2" xfId="13872" xr:uid="{FECF7784-F271-421F-8301-1D18215465AD}"/>
    <cellStyle name="Separador de milhares 29 3 2 2 2" xfId="16724" xr:uid="{F685A5F1-640B-4B8B-9263-5A9BFD6B39E2}"/>
    <cellStyle name="Separador de milhares 29 3 2 3" xfId="15263" xr:uid="{81D95CCF-F1A5-4FC2-9DDE-210B5F8867F8}"/>
    <cellStyle name="Separador de milhares 29 3 3" xfId="13072" xr:uid="{C9435D8D-55D7-4197-ACCA-ED86361BA990}"/>
    <cellStyle name="Separador de milhares 29 3 3 2" xfId="15926" xr:uid="{14C58BCC-E366-4947-B5E0-4DF76664D525}"/>
    <cellStyle name="Separador de milhares 29 3 4" xfId="14465" xr:uid="{0FD2EB13-8032-4ABB-A9DA-4A01EAA4F87B}"/>
    <cellStyle name="Separador de milhares 29 4" xfId="11570" xr:uid="{16C4E4E6-484C-4CC7-AE3A-76367BF0885B}"/>
    <cellStyle name="Separador de milhares 29 4 2" xfId="13473" xr:uid="{0D85924B-A57B-4ADD-8047-78A0044B0F41}"/>
    <cellStyle name="Separador de milhares 29 4 2 2" xfId="16325" xr:uid="{653EB70C-7A76-42B0-A738-CD11D09FD14C}"/>
    <cellStyle name="Separador de milhares 29 4 3" xfId="14864" xr:uid="{ACA2D7CC-81C3-4B8D-A5B8-FE9E6AD2887A}"/>
    <cellStyle name="Separador de milhares 29 5" xfId="12724" xr:uid="{F7AE9006-3653-41D7-9062-BB1E9A717AAA}"/>
    <cellStyle name="Separador de milhares 29 5 2" xfId="15612" xr:uid="{1C03FB7F-17F7-4A76-83A8-A5BDD3340785}"/>
    <cellStyle name="Separador de milhares 29 6" xfId="14220" xr:uid="{171EC717-E2E3-41B7-AFE5-A91E890EEADA}"/>
    <cellStyle name="Separador de milhares 3" xfId="513" xr:uid="{ED29B3CC-BAEB-4CC8-A5A7-7A889066E647}"/>
    <cellStyle name="Separador de milhares 3 10" xfId="11572" xr:uid="{4CA1F24B-54DD-4E55-A680-421B93C6B6FC}"/>
    <cellStyle name="Separador de milhares 3 10 2" xfId="13475" xr:uid="{0991E6BD-8079-4757-94B6-FE3F2112F341}"/>
    <cellStyle name="Separador de milhares 3 10 2 2" xfId="16327" xr:uid="{1933AFAD-179D-4649-B9FB-428DC5100FDF}"/>
    <cellStyle name="Separador de milhares 3 10 3" xfId="14866" xr:uid="{C7538297-AB3B-4A36-B467-276A77D5E981}"/>
    <cellStyle name="Separador de milhares 3 11" xfId="9979" xr:uid="{F2B1A4D7-7249-4E60-8E76-931CB7F46D69}"/>
    <cellStyle name="Separador de milhares 3 12" xfId="17405" xr:uid="{F1D63FFC-DAA0-4ADD-B8CA-24AC52F1B6B4}"/>
    <cellStyle name="Separador de milhares 3 2" xfId="9980" xr:uid="{2EB1E68B-DEC1-47EB-803F-A6369C443F79}"/>
    <cellStyle name="Separador de milhares 3 2 2" xfId="9981" xr:uid="{21D9E59E-6B7E-408D-B25E-7D48CF5D4047}"/>
    <cellStyle name="Separador de milhares 3 2 2 2" xfId="11023" xr:uid="{9F967D00-4410-4990-9573-F7736849DEFA}"/>
    <cellStyle name="Separador de milhares 3 2 2 2 2" xfId="11975" xr:uid="{3D02327C-BBB0-4193-959C-0CE7DB45FE3C}"/>
    <cellStyle name="Separador de milhares 3 2 2 2 2 2" xfId="13876" xr:uid="{1EBF0C82-B1FC-490D-9C83-2292438C521B}"/>
    <cellStyle name="Separador de milhares 3 2 2 2 2 2 2" xfId="16728" xr:uid="{CDBADB32-B277-493A-AA52-78F438A3361D}"/>
    <cellStyle name="Separador de milhares 3 2 2 2 2 3" xfId="15267" xr:uid="{FE76FD7C-37B5-4C85-8886-05097B48C505}"/>
    <cellStyle name="Separador de milhares 3 2 2 2 3" xfId="13076" xr:uid="{9C6739A5-8E11-41BA-83AC-79EBFA73598A}"/>
    <cellStyle name="Separador de milhares 3 2 2 2 3 2" xfId="15930" xr:uid="{D9E2E9F9-E092-4E03-85CA-C2298E36859A}"/>
    <cellStyle name="Separador de milhares 3 2 2 2 4" xfId="14469" xr:uid="{8BF628C5-31A1-430C-8A0B-B3F8FDBFC5F1}"/>
    <cellStyle name="Separador de milhares 3 2 2 3" xfId="11574" xr:uid="{F8370A7F-B252-43C4-ACC9-DDE5FA9383C8}"/>
    <cellStyle name="Separador de milhares 3 2 2 3 2" xfId="13477" xr:uid="{2E197AD3-5082-4156-9924-2FF6D1068CEA}"/>
    <cellStyle name="Separador de milhares 3 2 2 3 2 2" xfId="16329" xr:uid="{6DE9C22F-BB90-4AD6-98E1-F5C2C86326E5}"/>
    <cellStyle name="Separador de milhares 3 2 2 3 3" xfId="14868" xr:uid="{AF62EDA8-9900-420E-9682-7E13598D1E91}"/>
    <cellStyle name="Separador de milhares 3 2 3" xfId="9982" xr:uid="{18D9FBCA-C2A1-480E-8E3B-BDB316DD3D6E}"/>
    <cellStyle name="Separador de milhares 3 2 3 2" xfId="11024" xr:uid="{BB17A99C-195E-490B-B284-FBD638EFCCA4}"/>
    <cellStyle name="Separador de milhares 3 2 3 2 2" xfId="11976" xr:uid="{2EA51AA9-4341-4BDF-85E3-E53C8B146343}"/>
    <cellStyle name="Separador de milhares 3 2 3 2 2 2" xfId="13877" xr:uid="{D0D6238C-AB8C-4EC4-9A48-3AE66FD26C3C}"/>
    <cellStyle name="Separador de milhares 3 2 3 2 2 2 2" xfId="16729" xr:uid="{7B72AF69-8A4F-4273-A06E-076FF88BE1B8}"/>
    <cellStyle name="Separador de milhares 3 2 3 2 2 3" xfId="15268" xr:uid="{A0269885-F78F-4E6B-B834-4A036D7309A7}"/>
    <cellStyle name="Separador de milhares 3 2 3 2 3" xfId="13077" xr:uid="{8EBF986E-632D-4A6D-A62A-BCE3918DECC7}"/>
    <cellStyle name="Separador de milhares 3 2 3 2 3 2" xfId="15931" xr:uid="{5FCF87E9-8013-4B4D-8783-C334F4DFCD59}"/>
    <cellStyle name="Separador de milhares 3 2 3 2 4" xfId="14470" xr:uid="{79A3EA88-DF66-4BBE-BE7B-5E6B411CD471}"/>
    <cellStyle name="Separador de milhares 3 2 3 3" xfId="11575" xr:uid="{DCFFACAF-0A06-4CE3-AE9C-B2F33FDE8ADE}"/>
    <cellStyle name="Separador de milhares 3 2 3 3 2" xfId="13478" xr:uid="{F80A4CDA-9A93-432E-90F1-C5E598C913E8}"/>
    <cellStyle name="Separador de milhares 3 2 3 3 2 2" xfId="16330" xr:uid="{14FD676A-87F7-4C31-A885-D02139BFF226}"/>
    <cellStyle name="Separador de milhares 3 2 3 3 3" xfId="14869" xr:uid="{0E381570-8C81-4309-A752-3179FAF67C6C}"/>
    <cellStyle name="Separador de milhares 3 2 4" xfId="11022" xr:uid="{EBA76033-5BFD-46C3-B40F-7B4003300B7C}"/>
    <cellStyle name="Separador de milhares 3 2 4 2" xfId="11974" xr:uid="{F80789A4-DA46-4375-9B8E-A6A9E45D64A6}"/>
    <cellStyle name="Separador de milhares 3 2 4 2 2" xfId="13875" xr:uid="{19E31886-557E-4E52-A0E1-6F8672A802B6}"/>
    <cellStyle name="Separador de milhares 3 2 4 2 2 2" xfId="16727" xr:uid="{8F4434B3-2294-4469-A199-885653F2653C}"/>
    <cellStyle name="Separador de milhares 3 2 4 2 3" xfId="15266" xr:uid="{B5DE025A-E4CA-4631-8573-5C6416788A90}"/>
    <cellStyle name="Separador de milhares 3 2 4 3" xfId="13075" xr:uid="{2D502FC6-2ECF-41C6-A3AB-D2F06053EE19}"/>
    <cellStyle name="Separador de milhares 3 2 4 3 2" xfId="15929" xr:uid="{D1EE86A0-5EE2-480F-9C65-528E4C8AFC5D}"/>
    <cellStyle name="Separador de milhares 3 2 4 4" xfId="14468" xr:uid="{2F6A7751-BE72-4905-927A-D2B4D3A2059A}"/>
    <cellStyle name="Separador de milhares 3 2 5" xfId="11573" xr:uid="{9A9CABD8-5C1F-4BB9-9B39-2FE846853950}"/>
    <cellStyle name="Separador de milhares 3 2 5 2" xfId="13476" xr:uid="{FDFF3F2F-5ED4-46C3-A79B-1F34B81BA713}"/>
    <cellStyle name="Separador de milhares 3 2 5 2 2" xfId="16328" xr:uid="{16D205C5-6C7D-46B1-A163-AA2F71FDA727}"/>
    <cellStyle name="Separador de milhares 3 2 5 3" xfId="14867" xr:uid="{2DCFFE44-3E51-4A41-BAB8-3CEFBAD8E0B5}"/>
    <cellStyle name="Separador de milhares 3 2 6" xfId="17418" xr:uid="{3F9BFFB8-E496-4FC6-8AAF-F40272B4DC0D}"/>
    <cellStyle name="Separador de milhares 3 3" xfId="9983" xr:uid="{3CB0A6B5-387D-4FE3-A0CF-03A44D03CF95}"/>
    <cellStyle name="Separador de milhares 3 3 2" xfId="9984" xr:uid="{41891E38-B36B-4B1A-A08F-DB2E3F5C57E2}"/>
    <cellStyle name="Separador de milhares 3 3 2 2" xfId="11026" xr:uid="{8FF88928-F04F-49C3-A089-2250514053D5}"/>
    <cellStyle name="Separador de milhares 3 3 2 2 2" xfId="11978" xr:uid="{5F695BAA-A0F8-40FE-B09B-24A71469C013}"/>
    <cellStyle name="Separador de milhares 3 3 2 2 2 2" xfId="13879" xr:uid="{E6590A5F-9CD6-43DE-969B-46AFBD223E9B}"/>
    <cellStyle name="Separador de milhares 3 3 2 2 2 2 2" xfId="16731" xr:uid="{35E60E91-DFD1-4759-8E17-51E893D739E3}"/>
    <cellStyle name="Separador de milhares 3 3 2 2 2 3" xfId="15270" xr:uid="{9DAB4DDD-FF94-41BE-8ED4-D746B07BF926}"/>
    <cellStyle name="Separador de milhares 3 3 2 2 3" xfId="13079" xr:uid="{2F876AB1-E97F-454B-8776-003BB64B2E3F}"/>
    <cellStyle name="Separador de milhares 3 3 2 2 3 2" xfId="15933" xr:uid="{CE283155-BCF0-42B2-AC91-64CFA53DE6AA}"/>
    <cellStyle name="Separador de milhares 3 3 2 2 4" xfId="14472" xr:uid="{44848F8C-6F32-4B8D-B880-8705159F6D53}"/>
    <cellStyle name="Separador de milhares 3 3 2 3" xfId="11577" xr:uid="{4378251B-D78D-46C8-A2B3-19D469893F2D}"/>
    <cellStyle name="Separador de milhares 3 3 2 3 2" xfId="13480" xr:uid="{B0504AC6-3EA7-4D79-8547-CFDDA1302695}"/>
    <cellStyle name="Separador de milhares 3 3 2 3 2 2" xfId="16332" xr:uid="{3B0953D3-9285-4583-88CD-1377D5689F4D}"/>
    <cellStyle name="Separador de milhares 3 3 2 3 3" xfId="14871" xr:uid="{C5CA48F7-2E81-47D7-B49E-B0325B96E69E}"/>
    <cellStyle name="Separador de milhares 3 3 3" xfId="9985" xr:uid="{9FB1FCB0-9F4B-415D-BB55-4E54763F0294}"/>
    <cellStyle name="Separador de milhares 3 3 3 2" xfId="11027" xr:uid="{88A3D4FA-0FF5-4C66-8215-0D6911A08741}"/>
    <cellStyle name="Separador de milhares 3 3 3 2 2" xfId="11979" xr:uid="{BE429281-957F-4B27-A2D4-2711F131E003}"/>
    <cellStyle name="Separador de milhares 3 3 3 2 2 2" xfId="13880" xr:uid="{3BE3E5C0-D862-4286-9978-47327A826699}"/>
    <cellStyle name="Separador de milhares 3 3 3 2 2 2 2" xfId="16732" xr:uid="{53E4AE42-9FCA-4E1B-B8D0-04189CD1CAC4}"/>
    <cellStyle name="Separador de milhares 3 3 3 2 2 3" xfId="15271" xr:uid="{8BAD8048-CAE9-4357-A479-181B6BED5CDE}"/>
    <cellStyle name="Separador de milhares 3 3 3 2 3" xfId="13080" xr:uid="{96D036E7-8AE2-4F3C-99EC-76C13228D943}"/>
    <cellStyle name="Separador de milhares 3 3 3 2 3 2" xfId="15934" xr:uid="{3E21DFC2-81FC-47EC-9FFC-37606AD442C2}"/>
    <cellStyle name="Separador de milhares 3 3 3 2 4" xfId="14473" xr:uid="{32402D67-88BD-404D-A7EB-A81C20C67A21}"/>
    <cellStyle name="Separador de milhares 3 3 3 3" xfId="11578" xr:uid="{4C6E7EA8-5CD6-42E3-BA30-8B0B55E32962}"/>
    <cellStyle name="Separador de milhares 3 3 3 3 2" xfId="13481" xr:uid="{ABD15BB1-8E61-4387-82E7-2AC76B0CFDDB}"/>
    <cellStyle name="Separador de milhares 3 3 3 3 2 2" xfId="16333" xr:uid="{8A07E304-970E-4205-9072-51C02E06360D}"/>
    <cellStyle name="Separador de milhares 3 3 3 3 3" xfId="14872" xr:uid="{AD39ABB4-99CC-4382-892B-569892306D65}"/>
    <cellStyle name="Separador de milhares 3 3 4" xfId="11025" xr:uid="{DD074834-4D9A-4672-8585-ECAD9D822C82}"/>
    <cellStyle name="Separador de milhares 3 3 4 2" xfId="11977" xr:uid="{2F33BAB9-29BA-4B8E-9415-628654FE2552}"/>
    <cellStyle name="Separador de milhares 3 3 4 2 2" xfId="13878" xr:uid="{0AFF067C-BD3D-403F-8DCC-BCBA0057F016}"/>
    <cellStyle name="Separador de milhares 3 3 4 2 2 2" xfId="16730" xr:uid="{3A892E93-21A2-464D-8320-43A6482B8406}"/>
    <cellStyle name="Separador de milhares 3 3 4 2 3" xfId="15269" xr:uid="{E059ED1D-0F0E-4C9C-B778-E358DBA8B2DB}"/>
    <cellStyle name="Separador de milhares 3 3 4 3" xfId="13078" xr:uid="{A531F635-84E1-460B-8194-32EDF8A7F2B5}"/>
    <cellStyle name="Separador de milhares 3 3 4 3 2" xfId="15932" xr:uid="{CAE0125C-4C84-44DC-8271-43EABEEF3A6E}"/>
    <cellStyle name="Separador de milhares 3 3 4 4" xfId="14471" xr:uid="{8CF9EC22-D17D-4499-9815-8ED97FC21CE5}"/>
    <cellStyle name="Separador de milhares 3 3 5" xfId="11576" xr:uid="{59EAA9B2-28D9-4A62-A28D-2234173AAA58}"/>
    <cellStyle name="Separador de milhares 3 3 5 2" xfId="13479" xr:uid="{28E6F59F-6972-4574-9434-B8E43F89D7D1}"/>
    <cellStyle name="Separador de milhares 3 3 5 2 2" xfId="16331" xr:uid="{58346CEC-9999-47A8-9D18-2DD0F21338FB}"/>
    <cellStyle name="Separador de milhares 3 3 5 3" xfId="14870" xr:uid="{2C564184-0148-41E3-84E7-08AB4D73FFC3}"/>
    <cellStyle name="Separador de milhares 3 3 6" xfId="17505" xr:uid="{DACEC336-65AD-40EF-9DCE-2842AE5887DC}"/>
    <cellStyle name="Separador de milhares 3 4" xfId="9986" xr:uid="{4DD8DE9A-1015-41A3-9553-9F3B8DDD5CB7}"/>
    <cellStyle name="Separador de milhares 3 4 2" xfId="9987" xr:uid="{E3E8812D-8B39-435D-BE13-24FB0BB1F308}"/>
    <cellStyle name="Separador de milhares 3 4 2 2" xfId="11029" xr:uid="{E48D4B40-97C4-4549-B33A-E941C815F078}"/>
    <cellStyle name="Separador de milhares 3 4 2 2 2" xfId="11981" xr:uid="{6FC87F5B-4897-44B1-89BF-81FE7B8CA4F9}"/>
    <cellStyle name="Separador de milhares 3 4 2 2 2 2" xfId="13882" xr:uid="{A96C47CF-3875-471C-838D-666BCEEB578B}"/>
    <cellStyle name="Separador de milhares 3 4 2 2 2 2 2" xfId="16734" xr:uid="{48EF5C24-C2C0-484C-B584-30DA55B3F1FF}"/>
    <cellStyle name="Separador de milhares 3 4 2 2 2 3" xfId="15273" xr:uid="{494E91EA-1F5E-4B45-8436-8E5DED4B5717}"/>
    <cellStyle name="Separador de milhares 3 4 2 2 3" xfId="13082" xr:uid="{66E4E2FA-23FD-412E-A306-7E95A565BF98}"/>
    <cellStyle name="Separador de milhares 3 4 2 2 3 2" xfId="15936" xr:uid="{54295763-BB6C-4680-B7B6-632E5CE802E8}"/>
    <cellStyle name="Separador de milhares 3 4 2 2 4" xfId="14475" xr:uid="{665FABD9-B970-4C94-A23E-CA41BD551F29}"/>
    <cellStyle name="Separador de milhares 3 4 2 3" xfId="11580" xr:uid="{4461CB81-C128-4B6E-A0F0-95208055401F}"/>
    <cellStyle name="Separador de milhares 3 4 2 3 2" xfId="13483" xr:uid="{51C7A6E1-AE85-43A9-B5E8-F70058596747}"/>
    <cellStyle name="Separador de milhares 3 4 2 3 2 2" xfId="16335" xr:uid="{F5A94A50-54BA-4B07-8097-54F9A51E494E}"/>
    <cellStyle name="Separador de milhares 3 4 2 3 3" xfId="14874" xr:uid="{0B1112C9-6C9B-49D3-883E-FA46B5F14091}"/>
    <cellStyle name="Separador de milhares 3 4 3" xfId="9988" xr:uid="{37AEF79B-124E-4568-96C6-B3FCAC640962}"/>
    <cellStyle name="Separador de milhares 3 4 3 2" xfId="11030" xr:uid="{D6181FF7-D5C6-425C-B07D-4EFB7C86DBE6}"/>
    <cellStyle name="Separador de milhares 3 4 3 2 2" xfId="11982" xr:uid="{37933DC6-A227-4632-B326-860EA063EED7}"/>
    <cellStyle name="Separador de milhares 3 4 3 2 2 2" xfId="13883" xr:uid="{BA0CB10D-E8D3-459C-9D82-1B98967381DD}"/>
    <cellStyle name="Separador de milhares 3 4 3 2 2 2 2" xfId="16735" xr:uid="{EFFFCED5-58F3-44BE-A6E3-48D80766CC1F}"/>
    <cellStyle name="Separador de milhares 3 4 3 2 2 3" xfId="15274" xr:uid="{0B307BA8-38B6-456C-ADF3-4F59BE8102CA}"/>
    <cellStyle name="Separador de milhares 3 4 3 2 3" xfId="13083" xr:uid="{EBACDBBE-D30C-46F3-801C-279C34C3B87B}"/>
    <cellStyle name="Separador de milhares 3 4 3 2 3 2" xfId="15937" xr:uid="{58656EE5-D5E2-4493-85C7-B9B997528C76}"/>
    <cellStyle name="Separador de milhares 3 4 3 2 4" xfId="14476" xr:uid="{B9737560-5627-4E32-A7CF-21F58CA9CA49}"/>
    <cellStyle name="Separador de milhares 3 4 3 3" xfId="11581" xr:uid="{E1FDB5E3-A7A5-4074-85A3-4711318CFB8C}"/>
    <cellStyle name="Separador de milhares 3 4 3 3 2" xfId="13484" xr:uid="{28473178-2420-4112-885F-557F110A0CB1}"/>
    <cellStyle name="Separador de milhares 3 4 3 3 2 2" xfId="16336" xr:uid="{C74B2D91-1E64-4FC5-A7F8-6DC57106B086}"/>
    <cellStyle name="Separador de milhares 3 4 3 3 3" xfId="14875" xr:uid="{72ACC872-C485-4B61-8E2D-AA4096215C6B}"/>
    <cellStyle name="Separador de milhares 3 4 4" xfId="11028" xr:uid="{AF2B1D30-9A41-4A97-85C3-C8354E1B06CE}"/>
    <cellStyle name="Separador de milhares 3 4 4 2" xfId="11980" xr:uid="{521907FD-5F30-4287-96D4-78953E1E0AC6}"/>
    <cellStyle name="Separador de milhares 3 4 4 2 2" xfId="13881" xr:uid="{B14CA3E5-4168-4058-A8CC-15DE35F39339}"/>
    <cellStyle name="Separador de milhares 3 4 4 2 2 2" xfId="16733" xr:uid="{75306F0C-2DC1-431B-B450-18F0806C367A}"/>
    <cellStyle name="Separador de milhares 3 4 4 2 3" xfId="15272" xr:uid="{02EBDF8B-8543-4EF9-8FD0-8C09C3F620B3}"/>
    <cellStyle name="Separador de milhares 3 4 4 3" xfId="13081" xr:uid="{9ADB8141-5D31-4BCB-8175-07D8A113CB79}"/>
    <cellStyle name="Separador de milhares 3 4 4 3 2" xfId="15935" xr:uid="{139E85C4-9935-48D6-A1BC-B743E4206E34}"/>
    <cellStyle name="Separador de milhares 3 4 4 4" xfId="14474" xr:uid="{0BE13693-04D5-4A61-9624-963D958703EB}"/>
    <cellStyle name="Separador de milhares 3 4 5" xfId="11579" xr:uid="{D7FE4883-12E8-47D0-B0A8-A4033EC9413F}"/>
    <cellStyle name="Separador de milhares 3 4 5 2" xfId="13482" xr:uid="{19CDCA28-05C3-42CF-A8A6-ADA0AE9ECF60}"/>
    <cellStyle name="Separador de milhares 3 4 5 2 2" xfId="16334" xr:uid="{87CF1FE3-8D1A-49AD-89D6-B003FF6363AF}"/>
    <cellStyle name="Separador de milhares 3 4 5 3" xfId="14873" xr:uid="{D50A49B8-49FE-48EF-967B-6977A80F9DD6}"/>
    <cellStyle name="Separador de milhares 3 4 6" xfId="17524" xr:uid="{30E8AB5D-D821-4E6F-918B-C4AD58A8E1FB}"/>
    <cellStyle name="Separador de milhares 3 5" xfId="9989" xr:uid="{95A0669C-FA5B-48E3-BBCC-163E99255A9D}"/>
    <cellStyle name="Separador de milhares 3 5 2" xfId="11031" xr:uid="{466B9F32-1287-4160-BA3A-46314B4B6CF1}"/>
    <cellStyle name="Separador de milhares 3 5 2 2" xfId="11983" xr:uid="{F1DBB687-DC23-4D52-A765-8B61291F89D0}"/>
    <cellStyle name="Separador de milhares 3 5 2 2 2" xfId="13884" xr:uid="{AEA99654-2031-48A7-835C-6032BF975747}"/>
    <cellStyle name="Separador de milhares 3 5 2 2 2 2" xfId="16736" xr:uid="{12F9CE0B-3BDF-4276-AA69-FB9315A49396}"/>
    <cellStyle name="Separador de milhares 3 5 2 2 3" xfId="15275" xr:uid="{68CB7CC6-C506-4693-BB0A-709EB0680344}"/>
    <cellStyle name="Separador de milhares 3 5 2 3" xfId="13084" xr:uid="{499A9B21-7EBE-4F21-B602-35A315BA1072}"/>
    <cellStyle name="Separador de milhares 3 5 2 3 2" xfId="15938" xr:uid="{D2513437-6AEA-404C-AC16-45A104BB34F9}"/>
    <cellStyle name="Separador de milhares 3 5 2 4" xfId="14477" xr:uid="{AEC2B26A-D827-4CB2-937E-8052189167AB}"/>
    <cellStyle name="Separador de milhares 3 5 3" xfId="11582" xr:uid="{713A8577-4AC9-4445-B1A6-EBE08C472442}"/>
    <cellStyle name="Separador de milhares 3 5 3 2" xfId="13485" xr:uid="{76D953B2-C161-40A0-B42D-94224FD7ED44}"/>
    <cellStyle name="Separador de milhares 3 5 3 2 2" xfId="16337" xr:uid="{0C79486F-AABD-49A9-A22D-93A48F95F889}"/>
    <cellStyle name="Separador de milhares 3 5 3 3" xfId="14876" xr:uid="{72EC0428-EFAC-472D-BB83-DD8BE073D31F}"/>
    <cellStyle name="Separador de milhares 3 6" xfId="9990" xr:uid="{3B90496A-152B-4073-B5F2-D9561E277006}"/>
    <cellStyle name="Separador de milhares 3 6 2" xfId="11032" xr:uid="{27BA7146-B2F3-4BAD-810A-C5E374B3D8F9}"/>
    <cellStyle name="Separador de milhares 3 6 2 2" xfId="11984" xr:uid="{20DF4E81-A85E-4D9C-BFBD-4D4D49EF1B04}"/>
    <cellStyle name="Separador de milhares 3 6 2 2 2" xfId="13885" xr:uid="{B1874303-8CDD-4425-A973-F06543D43E9B}"/>
    <cellStyle name="Separador de milhares 3 6 2 2 2 2" xfId="16737" xr:uid="{44EFDEEF-4813-4461-A65B-AC8A7E4BE2A0}"/>
    <cellStyle name="Separador de milhares 3 6 2 2 3" xfId="15276" xr:uid="{89401B0C-2716-4162-A98D-5719121A3E34}"/>
    <cellStyle name="Separador de milhares 3 6 2 3" xfId="13085" xr:uid="{C2C4D4CD-941F-477C-8B4F-C9CD24B04928}"/>
    <cellStyle name="Separador de milhares 3 6 2 3 2" xfId="15939" xr:uid="{287D37CF-E599-4A90-8D6C-5149A4F0E304}"/>
    <cellStyle name="Separador de milhares 3 6 2 4" xfId="14478" xr:uid="{69A8C614-822E-4088-BAEC-297D0482E194}"/>
    <cellStyle name="Separador de milhares 3 6 3" xfId="11583" xr:uid="{6FEA567C-D4FC-446F-AA09-A23E83C4F439}"/>
    <cellStyle name="Separador de milhares 3 6 3 2" xfId="13486" xr:uid="{60DCE2BA-21BE-4944-A130-82BAC34345F6}"/>
    <cellStyle name="Separador de milhares 3 6 3 2 2" xfId="16338" xr:uid="{E196E4E9-D004-4742-A501-A9CFECEDACBA}"/>
    <cellStyle name="Separador de milhares 3 6 3 3" xfId="14877" xr:uid="{F2F499C8-AC22-497C-BAAC-8E5B06ADEDED}"/>
    <cellStyle name="Separador de milhares 3 7" xfId="9991" xr:uid="{82EEF877-9C2A-4452-AC84-C02637FF6CA9}"/>
    <cellStyle name="Separador de milhares 3 7 2" xfId="11033" xr:uid="{BB79068A-AACD-4DB9-B9E3-98E428DD06A3}"/>
    <cellStyle name="Separador de milhares 3 7 2 2" xfId="11985" xr:uid="{DA92C912-18F2-4810-AB08-2796F99007FC}"/>
    <cellStyle name="Separador de milhares 3 7 2 2 2" xfId="13886" xr:uid="{DAED4D94-39F9-4C68-BEDD-8D81974ABAC3}"/>
    <cellStyle name="Separador de milhares 3 7 2 2 2 2" xfId="16738" xr:uid="{2CD83E1E-9642-4C57-8D84-2B5CB3E8313D}"/>
    <cellStyle name="Separador de milhares 3 7 2 2 3" xfId="15277" xr:uid="{F1F9CCAB-6F0C-4EDA-ACD3-C7E36E536018}"/>
    <cellStyle name="Separador de milhares 3 7 2 3" xfId="13086" xr:uid="{CD4E5483-80DC-4CD4-BBA3-62E62FA50A4C}"/>
    <cellStyle name="Separador de milhares 3 7 2 3 2" xfId="15940" xr:uid="{EB0BB0D3-DDCE-45F7-9EEB-8397A97C8B19}"/>
    <cellStyle name="Separador de milhares 3 7 2 4" xfId="14479" xr:uid="{83D5C18A-6941-457C-A39E-7F3D2DC46900}"/>
    <cellStyle name="Separador de milhares 3 7 3" xfId="11584" xr:uid="{380404B9-99BF-4224-8914-9F2781956A18}"/>
    <cellStyle name="Separador de milhares 3 7 3 2" xfId="13487" xr:uid="{B4914F50-AB75-4535-A37A-77393FC3E21C}"/>
    <cellStyle name="Separador de milhares 3 7 3 2 2" xfId="16339" xr:uid="{A3B884DE-150A-4D83-8D05-53E5EA8C7E6C}"/>
    <cellStyle name="Separador de milhares 3 7 3 3" xfId="14878" xr:uid="{7C0B176C-BB9B-4EAA-BB1F-C8451E155867}"/>
    <cellStyle name="Separador de milhares 3 8" xfId="9992" xr:uid="{D63C2179-C58D-4DEA-BF57-443CFEA2DD0C}"/>
    <cellStyle name="Separador de milhares 3 8 2" xfId="11034" xr:uid="{100A4409-B986-4E97-8F9E-1BEBF241E9E6}"/>
    <cellStyle name="Separador de milhares 3 8 2 2" xfId="11986" xr:uid="{835EF432-6674-49F8-9E5E-DB7FDAE94E05}"/>
    <cellStyle name="Separador de milhares 3 8 2 2 2" xfId="13887" xr:uid="{D2785FF2-51DF-491B-AC8B-A4BBA2C3F81F}"/>
    <cellStyle name="Separador de milhares 3 8 2 2 2 2" xfId="16739" xr:uid="{0D19C0B6-C9E1-4D0B-8857-C240BFB6A89B}"/>
    <cellStyle name="Separador de milhares 3 8 2 2 3" xfId="15278" xr:uid="{51704A03-ABBA-4149-8F9D-B04FF83B75F4}"/>
    <cellStyle name="Separador de milhares 3 8 2 3" xfId="13087" xr:uid="{803E0966-DA90-4D23-B31E-F09370BFC459}"/>
    <cellStyle name="Separador de milhares 3 8 2 3 2" xfId="15941" xr:uid="{63A794A3-3402-4EA9-A00D-0C79F99083B1}"/>
    <cellStyle name="Separador de milhares 3 8 2 4" xfId="14480" xr:uid="{966F117D-FFA9-4D7E-8416-83421D7E7BBA}"/>
    <cellStyle name="Separador de milhares 3 8 3" xfId="11585" xr:uid="{D2A179C5-B867-4A97-974E-CB321247B0E0}"/>
    <cellStyle name="Separador de milhares 3 8 3 2" xfId="13488" xr:uid="{D4DDBD4D-A7CE-414E-AFF9-63A87E8C4123}"/>
    <cellStyle name="Separador de milhares 3 8 3 2 2" xfId="16340" xr:uid="{A2B2AFEF-496A-4E51-9C0F-C0CD230E6770}"/>
    <cellStyle name="Separador de milhares 3 8 3 3" xfId="14879" xr:uid="{C3DC8208-94C3-4E8A-9A32-C4FA9CA82A52}"/>
    <cellStyle name="Separador de milhares 3 9" xfId="11021" xr:uid="{A6A17A2A-1793-4D16-BE35-67EF3AA1B057}"/>
    <cellStyle name="Separador de milhares 3 9 2" xfId="11973" xr:uid="{97625E41-ABA0-42E3-ADA7-8AC85E714E3D}"/>
    <cellStyle name="Separador de milhares 3 9 2 2" xfId="13874" xr:uid="{F420F8FD-5566-4A43-B61F-6D84FEA4C410}"/>
    <cellStyle name="Separador de milhares 3 9 2 2 2" xfId="16726" xr:uid="{65CBD9B9-0FEA-4686-A974-0A3393A4C961}"/>
    <cellStyle name="Separador de milhares 3 9 2 3" xfId="15265" xr:uid="{AA13CBA4-81AF-4B7C-93AF-32FD52C7C262}"/>
    <cellStyle name="Separador de milhares 3 9 3" xfId="13074" xr:uid="{9CF56C2B-A31B-475E-B1CF-426EB8DC9212}"/>
    <cellStyle name="Separador de milhares 3 9 3 2" xfId="15928" xr:uid="{F25C911C-3D8C-4858-9F12-9558D3565B93}"/>
    <cellStyle name="Separador de milhares 3 9 4" xfId="14467" xr:uid="{C2D956F6-D528-4D65-8DF6-35D937BC1E37}"/>
    <cellStyle name="Separador de milhares 30" xfId="9993" xr:uid="{F98E8A06-F39E-450E-B428-77761D36B10C}"/>
    <cellStyle name="Separador de milhares 30 2" xfId="9994" xr:uid="{8AA93AA9-7C98-4A45-A95F-3AA707FC1FD6}"/>
    <cellStyle name="Separador de milhares 30 2 2" xfId="11036" xr:uid="{D2C21949-BADF-47C0-9B47-D020B3AC6A2D}"/>
    <cellStyle name="Separador de milhares 30 2 2 2" xfId="11988" xr:uid="{AA6A2A95-7B35-4F95-9C6C-84233C75CF0C}"/>
    <cellStyle name="Separador de milhares 30 2 2 2 2" xfId="13889" xr:uid="{CDC0D7C6-4DDE-45DA-AB8D-618930C29E5D}"/>
    <cellStyle name="Separador de milhares 30 2 2 2 2 2" xfId="16741" xr:uid="{2DE1AC3A-8A6C-4FC7-8792-8D53619E56B6}"/>
    <cellStyle name="Separador de milhares 30 2 2 2 3" xfId="15280" xr:uid="{D0E3EF14-0980-4B90-8BB2-7E679C0FF77D}"/>
    <cellStyle name="Separador de milhares 30 2 2 3" xfId="13089" xr:uid="{B7ECF61D-B192-4E4D-9F69-3E5F5CF4E106}"/>
    <cellStyle name="Separador de milhares 30 2 2 3 2" xfId="15943" xr:uid="{64BB47B3-A9CA-4DF0-AAC0-FAF720D4E135}"/>
    <cellStyle name="Separador de milhares 30 2 2 4" xfId="14482" xr:uid="{97CE7A58-9C3E-4E54-BCA0-E8691348724C}"/>
    <cellStyle name="Separador de milhares 30 2 3" xfId="11587" xr:uid="{47B15AFC-D0D5-4783-8FED-2BC2ACF24C98}"/>
    <cellStyle name="Separador de milhares 30 2 3 2" xfId="13490" xr:uid="{73EFEC06-150B-4D8C-B83F-1BF85CDFDF85}"/>
    <cellStyle name="Separador de milhares 30 2 3 2 2" xfId="16342" xr:uid="{F9343CCF-3BDF-4376-8E55-360143B0FD3D}"/>
    <cellStyle name="Separador de milhares 30 2 3 3" xfId="14881" xr:uid="{14250830-4355-47DA-895A-20EFCB9B76D9}"/>
    <cellStyle name="Separador de milhares 30 3" xfId="11035" xr:uid="{C8C1537A-7300-46D4-981F-896B21C6568B}"/>
    <cellStyle name="Separador de milhares 30 3 2" xfId="11987" xr:uid="{B30344A8-4E09-44E2-B588-D87F7DF59037}"/>
    <cellStyle name="Separador de milhares 30 3 2 2" xfId="13888" xr:uid="{A290B7B9-37CB-4A28-912E-97CAA11ED7D2}"/>
    <cellStyle name="Separador de milhares 30 3 2 2 2" xfId="16740" xr:uid="{BAF9BE59-8B1A-4028-859B-9EF8C81B8582}"/>
    <cellStyle name="Separador de milhares 30 3 2 3" xfId="15279" xr:uid="{E728E625-4DC0-4FA2-9C63-0BDAA8C27404}"/>
    <cellStyle name="Separador de milhares 30 3 3" xfId="13088" xr:uid="{EF5E216D-A875-48FC-A9F9-042A3659E398}"/>
    <cellStyle name="Separador de milhares 30 3 3 2" xfId="15942" xr:uid="{C58227C7-1E61-4F3C-BC7D-89174937F738}"/>
    <cellStyle name="Separador de milhares 30 3 4" xfId="14481" xr:uid="{68A3CC82-38B3-4C5D-A097-D8D9A7834AB5}"/>
    <cellStyle name="Separador de milhares 30 4" xfId="11586" xr:uid="{E9072E67-03FD-4EFA-B0CD-DD6A5B24634A}"/>
    <cellStyle name="Separador de milhares 30 4 2" xfId="13489" xr:uid="{B79977BF-1E22-460D-99A3-3DA21BB49AC2}"/>
    <cellStyle name="Separador de milhares 30 4 2 2" xfId="16341" xr:uid="{F1AEADAA-9E78-4745-88D2-E8F26488A265}"/>
    <cellStyle name="Separador de milhares 30 4 3" xfId="14880" xr:uid="{7A1E1D20-B6E9-45F3-A5C2-4276364FF354}"/>
    <cellStyle name="Separador de milhares 31" xfId="9995" xr:uid="{79DA5304-B2E8-401B-B579-7CB81A35053F}"/>
    <cellStyle name="Separador de milhares 31 2" xfId="9996" xr:uid="{25E47E4D-B3F1-40B8-80C3-5EC0E8429435}"/>
    <cellStyle name="Separador de milhares 31 2 2" xfId="11038" xr:uid="{7414B623-C4A0-4394-A954-A70EAD659C02}"/>
    <cellStyle name="Separador de milhares 31 2 2 2" xfId="11990" xr:uid="{CD6A3CC9-08EB-4D49-BFE2-FF5BFA70EAE7}"/>
    <cellStyle name="Separador de milhares 31 2 2 2 2" xfId="13891" xr:uid="{4715E278-1001-49F2-9B11-D4C63197027B}"/>
    <cellStyle name="Separador de milhares 31 2 2 2 2 2" xfId="16743" xr:uid="{D045D767-9E6C-4BF2-88E1-D1C9E41844AF}"/>
    <cellStyle name="Separador de milhares 31 2 2 2 3" xfId="15282" xr:uid="{F9FF25A9-77F2-4B44-A3BF-FD0B94A9682B}"/>
    <cellStyle name="Separador de milhares 31 2 2 3" xfId="13091" xr:uid="{8E178247-15F4-4F94-BAEE-DDD6ED0663CD}"/>
    <cellStyle name="Separador de milhares 31 2 2 3 2" xfId="15945" xr:uid="{AAF8D62A-9D1D-4B09-A196-5E4C3C2B12EE}"/>
    <cellStyle name="Separador de milhares 31 2 2 4" xfId="14484" xr:uid="{F5E5EC6C-0EB5-4AA8-8990-3EB5EA77F835}"/>
    <cellStyle name="Separador de milhares 31 2 3" xfId="11589" xr:uid="{D60999BD-1BFB-432D-A182-3D98323C7DA7}"/>
    <cellStyle name="Separador de milhares 31 2 3 2" xfId="13492" xr:uid="{8AA55DB2-12AC-4192-BDE3-42081ECFF346}"/>
    <cellStyle name="Separador de milhares 31 2 3 2 2" xfId="16344" xr:uid="{6664D3F7-2BFB-4A63-8BF5-AD1AC66EC50E}"/>
    <cellStyle name="Separador de milhares 31 2 3 3" xfId="14883" xr:uid="{04A498A2-0217-495E-82B0-FA2D8D176364}"/>
    <cellStyle name="Separador de milhares 31 2 4" xfId="12727" xr:uid="{FD96EA21-902A-4964-8CFF-49B3265BDC23}"/>
    <cellStyle name="Separador de milhares 31 2 4 2" xfId="15615" xr:uid="{F5A5406F-6B3D-4AFE-A746-3397BDB0EA45}"/>
    <cellStyle name="Separador de milhares 31 2 5" xfId="14223" xr:uid="{098B54A8-0D65-4980-8CFA-0CF93215BFFC}"/>
    <cellStyle name="Separador de milhares 31 3" xfId="11037" xr:uid="{0BBFB701-2A20-480E-9AC3-AFFA5646DEFD}"/>
    <cellStyle name="Separador de milhares 31 3 2" xfId="11989" xr:uid="{BF0EFA29-9120-438D-9463-D529C8D9C7E2}"/>
    <cellStyle name="Separador de milhares 31 3 2 2" xfId="13890" xr:uid="{0CBC473E-72C5-4099-8170-895E20B2E226}"/>
    <cellStyle name="Separador de milhares 31 3 2 2 2" xfId="16742" xr:uid="{B0E81801-645E-47D1-93F5-438AEBC7685E}"/>
    <cellStyle name="Separador de milhares 31 3 2 3" xfId="15281" xr:uid="{0C5F6A2D-B32A-4325-9A2B-C471B285C782}"/>
    <cellStyle name="Separador de milhares 31 3 3" xfId="13090" xr:uid="{9361676F-3F16-4774-9E5A-E242E52BED20}"/>
    <cellStyle name="Separador de milhares 31 3 3 2" xfId="15944" xr:uid="{79DBB688-E7B6-4291-AA19-E4CE2A16E3DD}"/>
    <cellStyle name="Separador de milhares 31 3 4" xfId="14483" xr:uid="{64953992-B749-44A2-BC49-70829B851211}"/>
    <cellStyle name="Separador de milhares 31 4" xfId="11588" xr:uid="{FB3CF9E1-2EE3-489A-96E5-EC40D7A60BFA}"/>
    <cellStyle name="Separador de milhares 31 4 2" xfId="13491" xr:uid="{187806A4-C110-46C9-A392-F11A56524479}"/>
    <cellStyle name="Separador de milhares 31 4 2 2" xfId="16343" xr:uid="{98EBD262-E9EA-4F90-A877-4E7EFDF62C53}"/>
    <cellStyle name="Separador de milhares 31 4 3" xfId="14882" xr:uid="{C7AB880B-A493-4F60-AB5B-2C1EE32B8ED3}"/>
    <cellStyle name="Separador de milhares 31 5" xfId="12726" xr:uid="{C6F7D57C-131A-4B2A-9051-D206AD893288}"/>
    <cellStyle name="Separador de milhares 31 5 2" xfId="15614" xr:uid="{2B186AD4-2ADB-4D53-A62D-B2BA4540A0F5}"/>
    <cellStyle name="Separador de milhares 31 6" xfId="14222" xr:uid="{14423CD6-CB69-4D0B-A407-1EB5748B1604}"/>
    <cellStyle name="Separador de milhares 32" xfId="9997" xr:uid="{08CC7F9D-9612-41A1-84ED-FC638AE462C9}"/>
    <cellStyle name="Separador de milhares 32 2" xfId="9998" xr:uid="{B49E9AD5-C225-40A5-A9F1-90B2A080BA48}"/>
    <cellStyle name="Separador de milhares 32 2 2" xfId="11040" xr:uid="{031A9617-0E95-44D0-B71B-D2021B810B75}"/>
    <cellStyle name="Separador de milhares 32 2 2 2" xfId="11992" xr:uid="{6BA23EFA-5E73-4F6F-A2A9-42D374652AC1}"/>
    <cellStyle name="Separador de milhares 32 2 2 2 2" xfId="13893" xr:uid="{1A6FAEC5-A493-4446-BD0E-B35AC8DF0D2C}"/>
    <cellStyle name="Separador de milhares 32 2 2 2 2 2" xfId="16745" xr:uid="{4F2390A6-E1E4-4C04-9DAA-276F837C587C}"/>
    <cellStyle name="Separador de milhares 32 2 2 2 3" xfId="15284" xr:uid="{62477E6F-7CE4-4014-8912-23D77714C5ED}"/>
    <cellStyle name="Separador de milhares 32 2 2 3" xfId="13093" xr:uid="{EEC6F628-4C9B-497C-8337-282BF9125871}"/>
    <cellStyle name="Separador de milhares 32 2 2 3 2" xfId="15947" xr:uid="{B486BFB1-19E2-45F2-B239-730E0AD9BDB7}"/>
    <cellStyle name="Separador de milhares 32 2 2 4" xfId="14486" xr:uid="{4AB67E50-CA25-4265-BB57-082FEEFB911F}"/>
    <cellStyle name="Separador de milhares 32 2 3" xfId="11591" xr:uid="{2BF1A807-EF55-4B33-B2F6-13AE986DE01F}"/>
    <cellStyle name="Separador de milhares 32 2 3 2" xfId="13494" xr:uid="{158C4E7B-ED26-4C9A-ABB9-0B6F57BA9D97}"/>
    <cellStyle name="Separador de milhares 32 2 3 2 2" xfId="16346" xr:uid="{8C3CC4AF-D6F5-406D-8952-4D7B516F8F30}"/>
    <cellStyle name="Separador de milhares 32 2 3 3" xfId="14885" xr:uid="{1E78AA2A-5D07-4324-9D9E-FD4EB6945B13}"/>
    <cellStyle name="Separador de milhares 32 3" xfId="11039" xr:uid="{3E2A237F-80C0-4D3E-8B83-29E18B6C155A}"/>
    <cellStyle name="Separador de milhares 32 3 2" xfId="11991" xr:uid="{40E16DD9-36DE-423F-A2C2-F3DDAC33F7C3}"/>
    <cellStyle name="Separador de milhares 32 3 2 2" xfId="13892" xr:uid="{D97F10AF-1E2D-4397-A7F6-37E71889192B}"/>
    <cellStyle name="Separador de milhares 32 3 2 2 2" xfId="16744" xr:uid="{7DEA48BD-271C-4B8F-B3BE-9534062B482E}"/>
    <cellStyle name="Separador de milhares 32 3 2 3" xfId="15283" xr:uid="{61523D0F-D364-4F2F-A26A-3CA5738C8C12}"/>
    <cellStyle name="Separador de milhares 32 3 3" xfId="13092" xr:uid="{AAE0F0B7-7BFD-439C-8B1F-A874DAA09E17}"/>
    <cellStyle name="Separador de milhares 32 3 3 2" xfId="15946" xr:uid="{8686DBFC-B9CE-4377-8F75-197836EDE3C0}"/>
    <cellStyle name="Separador de milhares 32 3 4" xfId="14485" xr:uid="{0AFBAEB9-0468-48BF-AFDE-C2A10F08A150}"/>
    <cellStyle name="Separador de milhares 32 4" xfId="11590" xr:uid="{515E7346-FD8F-4C32-AB4A-29A41C72C01B}"/>
    <cellStyle name="Separador de milhares 32 4 2" xfId="13493" xr:uid="{75AF77E8-2420-4410-99BD-B8B0BB05848E}"/>
    <cellStyle name="Separador de milhares 32 4 2 2" xfId="16345" xr:uid="{527A30DC-1CC6-452A-A32F-80CDE5C17756}"/>
    <cellStyle name="Separador de milhares 32 4 3" xfId="14884" xr:uid="{31CA5B6B-98A3-48BB-9C5A-E055A3111A24}"/>
    <cellStyle name="Separador de milhares 33" xfId="9999" xr:uid="{C6AD8EA6-60DC-454A-8D85-D0E46D9A0D98}"/>
    <cellStyle name="Separador de milhares 33 2" xfId="10000" xr:uid="{66260C12-F0F8-480C-A500-D78E2DF4785C}"/>
    <cellStyle name="Separador de milhares 33 2 2" xfId="10001" xr:uid="{D09C6B24-D792-4233-A879-6530B4397FEF}"/>
    <cellStyle name="Separador de milhares 33 2 2 2" xfId="10002" xr:uid="{AA5FCA96-E9BD-4773-B495-C42C7FAF5E8A}"/>
    <cellStyle name="Separador de milhares 33 2 2 2 2" xfId="11044" xr:uid="{13D5C104-D4E3-4232-B607-B2A3E2B773BA}"/>
    <cellStyle name="Separador de milhares 33 2 2 2 2 2" xfId="11996" xr:uid="{86E9AA6E-01D2-4C20-81FC-D4300164F2A1}"/>
    <cellStyle name="Separador de milhares 33 2 2 2 2 2 2" xfId="13897" xr:uid="{767D72CA-217E-4145-A545-EE0F689AC80C}"/>
    <cellStyle name="Separador de milhares 33 2 2 2 2 2 2 2" xfId="16749" xr:uid="{6FAC9CC4-83F8-43F0-AB66-207881C0623F}"/>
    <cellStyle name="Separador de milhares 33 2 2 2 2 2 3" xfId="15288" xr:uid="{70F8338C-9B0E-48D6-AC3E-844E17C8C4FE}"/>
    <cellStyle name="Separador de milhares 33 2 2 2 2 3" xfId="13097" xr:uid="{4EC12FDC-9572-4615-8F62-A89B0036454B}"/>
    <cellStyle name="Separador de milhares 33 2 2 2 2 3 2" xfId="15951" xr:uid="{E3524C97-F343-4D70-98A0-3B3E363DEDC0}"/>
    <cellStyle name="Separador de milhares 33 2 2 2 2 4" xfId="14490" xr:uid="{FEE88D88-D0C2-4FB2-B8CD-8DAC0F6AEDEA}"/>
    <cellStyle name="Separador de milhares 33 2 2 2 3" xfId="11595" xr:uid="{6678D71C-B8A5-40B2-BA37-E9DE95B8D73E}"/>
    <cellStyle name="Separador de milhares 33 2 2 2 3 2" xfId="13498" xr:uid="{B676CE81-0CCD-4E8A-8422-CDF7E95C6E72}"/>
    <cellStyle name="Separador de milhares 33 2 2 2 3 2 2" xfId="16350" xr:uid="{019B6046-5B01-4DD7-83D4-46130A43BFDD}"/>
    <cellStyle name="Separador de milhares 33 2 2 2 3 3" xfId="14889" xr:uid="{FCBE4FF5-2084-4D14-A16B-560C6FDC2A8A}"/>
    <cellStyle name="Separador de milhares 33 2 2 2 4" xfId="12731" xr:uid="{E99DFA45-F030-448E-8A0F-13125D033E2C}"/>
    <cellStyle name="Separador de milhares 33 2 2 2 4 2" xfId="15619" xr:uid="{0033C6E7-83C0-44ED-8F55-216AE3DD2A09}"/>
    <cellStyle name="Separador de milhares 33 2 2 2 5" xfId="14227" xr:uid="{225077D5-5E32-4BA4-B1CD-E49577C8C132}"/>
    <cellStyle name="Separador de milhares 33 2 2 3" xfId="11043" xr:uid="{B89C0A2A-6203-4CEA-A6B1-4D685D68F955}"/>
    <cellStyle name="Separador de milhares 33 2 2 3 2" xfId="11995" xr:uid="{3E29B264-B364-4549-8F8C-33A7FA9F9A28}"/>
    <cellStyle name="Separador de milhares 33 2 2 3 2 2" xfId="13896" xr:uid="{6453435B-5314-4D3F-B487-64080D726849}"/>
    <cellStyle name="Separador de milhares 33 2 2 3 2 2 2" xfId="16748" xr:uid="{3F38363B-156E-4E02-B37B-54693D1CEA8E}"/>
    <cellStyle name="Separador de milhares 33 2 2 3 2 3" xfId="15287" xr:uid="{F5E2D77C-F546-4E52-80F3-AAF07C889DE5}"/>
    <cellStyle name="Separador de milhares 33 2 2 3 3" xfId="13096" xr:uid="{CEBA271F-29B9-4C26-85A2-E6CA5B471825}"/>
    <cellStyle name="Separador de milhares 33 2 2 3 3 2" xfId="15950" xr:uid="{D604E190-717B-4F69-BB3E-3D6253808023}"/>
    <cellStyle name="Separador de milhares 33 2 2 3 4" xfId="14489" xr:uid="{7CB4C23D-457D-442B-991B-3922219187E5}"/>
    <cellStyle name="Separador de milhares 33 2 2 4" xfId="11594" xr:uid="{7DB7E558-AB6A-46AF-9797-7FA5949AA29C}"/>
    <cellStyle name="Separador de milhares 33 2 2 4 2" xfId="13497" xr:uid="{F08969AC-A7CD-4FBB-9CE8-140CBD75510F}"/>
    <cellStyle name="Separador de milhares 33 2 2 4 2 2" xfId="16349" xr:uid="{6B967717-883D-498D-8204-A9ED289D0A14}"/>
    <cellStyle name="Separador de milhares 33 2 2 4 3" xfId="14888" xr:uid="{71ECFB5E-3FEF-4A35-99DC-65C16AD85C6F}"/>
    <cellStyle name="Separador de milhares 33 2 2 5" xfId="12730" xr:uid="{8F392F04-401C-4D96-8717-762E2C9D0BEE}"/>
    <cellStyle name="Separador de milhares 33 2 2 5 2" xfId="15618" xr:uid="{BB40C248-3540-4797-8840-FDCFE5EA61E9}"/>
    <cellStyle name="Separador de milhares 33 2 2 6" xfId="14226" xr:uid="{B095EAAE-A924-4269-BAF5-89DBD5D07427}"/>
    <cellStyle name="Separador de milhares 33 2 3" xfId="10003" xr:uid="{2BD10884-7CF8-4923-BE46-0EED6E35A8B0}"/>
    <cellStyle name="Separador de milhares 33 2 3 2" xfId="11045" xr:uid="{B456BCBE-67EE-458F-BB0C-FBFB50A870C5}"/>
    <cellStyle name="Separador de milhares 33 2 3 2 2" xfId="11997" xr:uid="{FC1E084F-4DD7-464F-9860-EFE065ECC7D0}"/>
    <cellStyle name="Separador de milhares 33 2 3 2 2 2" xfId="13898" xr:uid="{45384ECA-97B8-48E1-AADA-597D9FE126FF}"/>
    <cellStyle name="Separador de milhares 33 2 3 2 2 2 2" xfId="16750" xr:uid="{E0E8E882-034D-4820-831A-370B745A91A3}"/>
    <cellStyle name="Separador de milhares 33 2 3 2 2 3" xfId="15289" xr:uid="{AEFD2C9A-5205-4942-8CD1-7352B7739F22}"/>
    <cellStyle name="Separador de milhares 33 2 3 2 3" xfId="13098" xr:uid="{4BE74A39-03D5-4C91-A430-CA168EBDC748}"/>
    <cellStyle name="Separador de milhares 33 2 3 2 3 2" xfId="15952" xr:uid="{9EEE4C59-99C2-4269-9F53-959F565681B3}"/>
    <cellStyle name="Separador de milhares 33 2 3 2 4" xfId="14491" xr:uid="{342CBDEE-3A57-4B0D-AA18-5A272A0AADC6}"/>
    <cellStyle name="Separador de milhares 33 2 3 3" xfId="11596" xr:uid="{0D8C91F8-A69D-4F64-B3FA-834042FE13E9}"/>
    <cellStyle name="Separador de milhares 33 2 3 3 2" xfId="13499" xr:uid="{E3081FCA-A55B-4952-8BBE-29419B8CF6C9}"/>
    <cellStyle name="Separador de milhares 33 2 3 3 2 2" xfId="16351" xr:uid="{7B2B7544-4720-4FAA-BC9A-A9C181994BC2}"/>
    <cellStyle name="Separador de milhares 33 2 3 3 3" xfId="14890" xr:uid="{DC409509-654E-4408-A06A-9FDABDF2A0EE}"/>
    <cellStyle name="Separador de milhares 33 2 3 4" xfId="12732" xr:uid="{D78D2F71-4D3D-4729-B45B-74CD1A43F299}"/>
    <cellStyle name="Separador de milhares 33 2 3 4 2" xfId="15620" xr:uid="{4C385629-E040-4369-9603-CA14F7AF1A5C}"/>
    <cellStyle name="Separador de milhares 33 2 3 5" xfId="14228" xr:uid="{F428C967-841F-4DAA-99A5-FA0EBE6BF194}"/>
    <cellStyle name="Separador de milhares 33 2 4" xfId="11042" xr:uid="{5EA116A8-0ABC-42C8-B232-9050E7E0C16F}"/>
    <cellStyle name="Separador de milhares 33 2 4 2" xfId="11994" xr:uid="{453754A8-0CA5-4C69-B2B7-6835A88D054C}"/>
    <cellStyle name="Separador de milhares 33 2 4 2 2" xfId="13895" xr:uid="{7E3573A1-EAA0-4DFA-984A-5C6A8D564DEE}"/>
    <cellStyle name="Separador de milhares 33 2 4 2 2 2" xfId="16747" xr:uid="{D2345E23-D287-4D41-BF72-98976A778EA9}"/>
    <cellStyle name="Separador de milhares 33 2 4 2 3" xfId="15286" xr:uid="{143906FB-200B-409F-ABAA-7DBEB1F196A4}"/>
    <cellStyle name="Separador de milhares 33 2 4 3" xfId="13095" xr:uid="{AD54D2B7-CAE8-4E75-94A4-F954877DB71A}"/>
    <cellStyle name="Separador de milhares 33 2 4 3 2" xfId="15949" xr:uid="{CB7D10C7-06A5-4A71-B7B7-B442578F89CA}"/>
    <cellStyle name="Separador de milhares 33 2 4 4" xfId="14488" xr:uid="{DD58C3FC-11C1-47A7-A796-1971CE391678}"/>
    <cellStyle name="Separador de milhares 33 2 5" xfId="11593" xr:uid="{4C892FED-A36D-4C28-A614-C0346CD25AA3}"/>
    <cellStyle name="Separador de milhares 33 2 5 2" xfId="13496" xr:uid="{27ACFF8C-D1D0-43A2-8476-A0066B9C3628}"/>
    <cellStyle name="Separador de milhares 33 2 5 2 2" xfId="16348" xr:uid="{06435C73-DCB1-40D7-819D-F4FFF4511F33}"/>
    <cellStyle name="Separador de milhares 33 2 5 3" xfId="14887" xr:uid="{7F9BDA34-987D-40EC-9649-378D82C4CDDC}"/>
    <cellStyle name="Separador de milhares 33 2 6" xfId="12729" xr:uid="{7403AEF4-C7BE-457F-9A6C-6C71D7645577}"/>
    <cellStyle name="Separador de milhares 33 2 6 2" xfId="15617" xr:uid="{A733C96C-7BF2-44CB-96CD-CA5F9362F774}"/>
    <cellStyle name="Separador de milhares 33 2 7" xfId="14225" xr:uid="{6B3E198E-ED08-4165-BD3B-321BC755371A}"/>
    <cellStyle name="Separador de milhares 33 3" xfId="10004" xr:uid="{AE4BC4D5-1EE9-4BA1-8797-A606202E9A78}"/>
    <cellStyle name="Separador de milhares 33 3 2" xfId="11046" xr:uid="{2FBD8F09-B8AB-4605-A510-F2E76B057429}"/>
    <cellStyle name="Separador de milhares 33 3 2 2" xfId="11998" xr:uid="{113EF5CD-55FD-4D08-93D2-8F6CAD1C8CCE}"/>
    <cellStyle name="Separador de milhares 33 3 2 2 2" xfId="13899" xr:uid="{A35B46D7-54A3-4748-BE29-AF630D830BE1}"/>
    <cellStyle name="Separador de milhares 33 3 2 2 2 2" xfId="16751" xr:uid="{3FE2663D-8CF0-401E-AC06-FDEF2023C8A6}"/>
    <cellStyle name="Separador de milhares 33 3 2 2 3" xfId="15290" xr:uid="{05B4A1C0-FDB6-4916-B53E-3DBBE83F8D32}"/>
    <cellStyle name="Separador de milhares 33 3 2 3" xfId="13099" xr:uid="{498D5A81-BD3A-4A3E-B6D3-4807A31C45FB}"/>
    <cellStyle name="Separador de milhares 33 3 2 3 2" xfId="15953" xr:uid="{8CF678A7-17D3-4AE4-AB5C-70A00BB15EB5}"/>
    <cellStyle name="Separador de milhares 33 3 2 4" xfId="14492" xr:uid="{871E571F-6598-490D-A8E1-AE04881285C7}"/>
    <cellStyle name="Separador de milhares 33 3 3" xfId="11597" xr:uid="{4F3651B7-D6E7-4CA7-A558-A4F8B8DF374C}"/>
    <cellStyle name="Separador de milhares 33 3 3 2" xfId="13500" xr:uid="{F10EA778-B9A2-4D7C-9C7F-C8F24B65355E}"/>
    <cellStyle name="Separador de milhares 33 3 3 2 2" xfId="16352" xr:uid="{2E8FA01B-FD3F-4885-A02A-B18FDE9F6E22}"/>
    <cellStyle name="Separador de milhares 33 3 3 3" xfId="14891" xr:uid="{C870A6ED-5D27-41D9-B3E3-DB0833C57603}"/>
    <cellStyle name="Separador de milhares 33 3 4" xfId="12733" xr:uid="{ECEA480E-A238-4F3D-BA53-01B37205E2D4}"/>
    <cellStyle name="Separador de milhares 33 3 4 2" xfId="15621" xr:uid="{D4623129-D18B-41E2-BA86-C207C2753481}"/>
    <cellStyle name="Separador de milhares 33 3 5" xfId="14229" xr:uid="{D6E22D79-B808-4465-AC6E-89C456088D5C}"/>
    <cellStyle name="Separador de milhares 33 4" xfId="11041" xr:uid="{02876E85-E368-4CD6-A143-8B4A78FDE932}"/>
    <cellStyle name="Separador de milhares 33 4 2" xfId="11993" xr:uid="{BAA5F8BC-71D9-426A-8680-5206291F0A06}"/>
    <cellStyle name="Separador de milhares 33 4 2 2" xfId="13894" xr:uid="{CC9E00A9-5C7F-4F23-81CD-83A2EE0D0561}"/>
    <cellStyle name="Separador de milhares 33 4 2 2 2" xfId="16746" xr:uid="{8D387513-F8FA-4B39-BFE7-B67D7B6575EE}"/>
    <cellStyle name="Separador de milhares 33 4 2 3" xfId="15285" xr:uid="{45DB7B83-FCEF-428F-95A4-C89C5AE280C4}"/>
    <cellStyle name="Separador de milhares 33 4 3" xfId="13094" xr:uid="{D2BBD738-5606-4CF6-83EA-1A3B58E0D78F}"/>
    <cellStyle name="Separador de milhares 33 4 3 2" xfId="15948" xr:uid="{EA2056E9-4F8D-489D-9AA7-22ECCA062DD1}"/>
    <cellStyle name="Separador de milhares 33 4 4" xfId="14487" xr:uid="{E2541099-2D77-4C9B-8719-4ACA5B520B79}"/>
    <cellStyle name="Separador de milhares 33 5" xfId="11592" xr:uid="{C5ED9C24-3B49-43C5-A6A3-9BFE97A197D2}"/>
    <cellStyle name="Separador de milhares 33 5 2" xfId="13495" xr:uid="{0ECD5679-66B4-4D09-BC16-9D12622C7656}"/>
    <cellStyle name="Separador de milhares 33 5 2 2" xfId="16347" xr:uid="{EBA83786-659D-4DDE-A303-279B79DFED51}"/>
    <cellStyle name="Separador de milhares 33 5 3" xfId="14886" xr:uid="{D7A5EE7E-FFD2-4100-9315-29C1353899FF}"/>
    <cellStyle name="Separador de milhares 33 6" xfId="12728" xr:uid="{491484DD-DDA8-45D6-B656-BC3B50CE8DCC}"/>
    <cellStyle name="Separador de milhares 33 6 2" xfId="15616" xr:uid="{40BB0013-5A05-41A8-A5C7-87A3F556BDC4}"/>
    <cellStyle name="Separador de milhares 33 7" xfId="14224" xr:uid="{D1967DE9-BBEE-4B6A-9D80-3461563E0523}"/>
    <cellStyle name="Separador de milhares 34" xfId="10005" xr:uid="{922A50E5-EB71-4DD0-9142-D4DF8F75E46F}"/>
    <cellStyle name="Separador de milhares 34 2" xfId="11047" xr:uid="{1BC466BC-220E-4B5E-A1F6-366D9061E5F8}"/>
    <cellStyle name="Separador de milhares 34 2 2" xfId="11999" xr:uid="{4614AD1F-2F5A-4CF7-AE86-B3CC884B290D}"/>
    <cellStyle name="Separador de milhares 34 2 2 2" xfId="13900" xr:uid="{3CA75596-4DDB-451D-ABE1-1FEF776C360D}"/>
    <cellStyle name="Separador de milhares 34 2 2 2 2" xfId="16752" xr:uid="{94DA4A61-1A82-4118-B46D-2AC19BE6428A}"/>
    <cellStyle name="Separador de milhares 34 2 2 3" xfId="15291" xr:uid="{0A7D4F0F-D6D7-4A65-B20F-580DA497E355}"/>
    <cellStyle name="Separador de milhares 34 2 3" xfId="13100" xr:uid="{AD693522-5EC5-48C8-BA5A-22A733621DBE}"/>
    <cellStyle name="Separador de milhares 34 2 3 2" xfId="15954" xr:uid="{EE8996C7-FAE9-4CD9-8D32-1902F095584D}"/>
    <cellStyle name="Separador de milhares 34 2 4" xfId="14493" xr:uid="{247A5DBE-FB98-4B0E-ADF9-C9D03AD908EF}"/>
    <cellStyle name="Separador de milhares 34 3" xfId="11598" xr:uid="{D8EDC28D-268A-4CB2-AE36-5C956A5FD70C}"/>
    <cellStyle name="Separador de milhares 34 3 2" xfId="13501" xr:uid="{E506206E-295F-4122-A112-B87CDE4A3673}"/>
    <cellStyle name="Separador de milhares 34 3 2 2" xfId="16353" xr:uid="{F8EDCC1E-862F-4FD0-AB78-54B7EB8AC86C}"/>
    <cellStyle name="Separador de milhares 34 3 3" xfId="14892" xr:uid="{609D6DE0-A922-423E-9AE8-F1A55B8A505B}"/>
    <cellStyle name="Separador de milhares 35" xfId="10006" xr:uid="{8642341F-A868-4AC4-B98A-9F3924BCAD3B}"/>
    <cellStyle name="Separador de milhares 35 2" xfId="11048" xr:uid="{9EBC8FE6-D5C5-4FF1-A5BA-2F414BC75E47}"/>
    <cellStyle name="Separador de milhares 35 2 2" xfId="12000" xr:uid="{DBE47E04-A4B1-4C09-BBB8-3312279FFDCE}"/>
    <cellStyle name="Separador de milhares 35 2 2 2" xfId="13901" xr:uid="{A3B76F6F-153B-4895-8274-6B2EEEE7E9FA}"/>
    <cellStyle name="Separador de milhares 35 2 2 2 2" xfId="16753" xr:uid="{D96D05EE-1E0E-4076-8856-D2B3B62A5B6F}"/>
    <cellStyle name="Separador de milhares 35 2 2 3" xfId="15292" xr:uid="{E27AA9E3-F488-40CB-AE88-D4C8686DB0ED}"/>
    <cellStyle name="Separador de milhares 35 2 3" xfId="13101" xr:uid="{64605159-2765-4BB9-8280-58EE42B35A57}"/>
    <cellStyle name="Separador de milhares 35 2 3 2" xfId="15955" xr:uid="{78117039-15B8-4642-832E-78827EB65227}"/>
    <cellStyle name="Separador de milhares 35 2 4" xfId="14494" xr:uid="{3904842A-5CBD-45FB-9D9E-ED378315015E}"/>
    <cellStyle name="Separador de milhares 35 3" xfId="11599" xr:uid="{73F484C7-DF05-4D77-8319-3DFEE89179AB}"/>
    <cellStyle name="Separador de milhares 35 3 2" xfId="13502" xr:uid="{59D6FF4C-D1BA-42D8-A540-8E8ACE26BA34}"/>
    <cellStyle name="Separador de milhares 35 3 2 2" xfId="16354" xr:uid="{3D5D59EB-E8F9-43E1-B573-64730DF08D56}"/>
    <cellStyle name="Separador de milhares 35 3 3" xfId="14893" xr:uid="{22332680-4084-4218-A43E-BCE6DDED8ED0}"/>
    <cellStyle name="Separador de milhares 36" xfId="10007" xr:uid="{163EFE8F-C1C0-4F8B-9F2F-B521AB2CEE29}"/>
    <cellStyle name="Separador de milhares 36 2" xfId="11049" xr:uid="{81562791-E249-431A-B120-0EFBF5D446A5}"/>
    <cellStyle name="Separador de milhares 36 2 2" xfId="12001" xr:uid="{8ACCA94B-40E4-427F-AAD0-D47DA16BA81C}"/>
    <cellStyle name="Separador de milhares 36 2 2 2" xfId="13902" xr:uid="{AC76FD7D-B50A-45BF-9510-DD10BB351DDC}"/>
    <cellStyle name="Separador de milhares 36 2 2 2 2" xfId="16754" xr:uid="{4D65EF6E-016D-472D-A096-A7612A2EC109}"/>
    <cellStyle name="Separador de milhares 36 2 2 3" xfId="15293" xr:uid="{604ED51A-A49B-4C26-A29D-D840B23D9BC9}"/>
    <cellStyle name="Separador de milhares 36 2 3" xfId="13102" xr:uid="{5E05FE35-25AD-4E5D-8E2B-9A6886CE01CD}"/>
    <cellStyle name="Separador de milhares 36 2 3 2" xfId="15956" xr:uid="{3C2365F9-D6E7-409C-B8F8-24E8FD10B419}"/>
    <cellStyle name="Separador de milhares 36 2 4" xfId="14495" xr:uid="{1B9F6D6A-0ECC-481F-9718-5B22DE74FA2D}"/>
    <cellStyle name="Separador de milhares 36 3" xfId="11600" xr:uid="{DE807EA0-9236-4912-B822-C2D0BFB56ACC}"/>
    <cellStyle name="Separador de milhares 36 3 2" xfId="13503" xr:uid="{3A217EBE-1817-4F96-BEE4-F528402C7ADA}"/>
    <cellStyle name="Separador de milhares 36 3 2 2" xfId="16355" xr:uid="{FE45F49C-A0B9-44E6-8D37-265C2CCBF5A7}"/>
    <cellStyle name="Separador de milhares 36 3 3" xfId="14894" xr:uid="{18EFE762-35A1-4FD3-87B8-2A35A12B8DFE}"/>
    <cellStyle name="Separador de milhares 36 4" xfId="12734" xr:uid="{97AAADC2-DF64-4C5A-ABE0-9DDDDF0F4C3B}"/>
    <cellStyle name="Separador de milhares 36 4 2" xfId="15622" xr:uid="{AC961996-979D-4748-AD90-4209A870799A}"/>
    <cellStyle name="Separador de milhares 36 5" xfId="14230" xr:uid="{C4352051-95C0-41EB-917D-7F596EFF6C1B}"/>
    <cellStyle name="Separador de milhares 4" xfId="516" xr:uid="{06543BFE-8A32-4E3A-9258-B3C6198C115A}"/>
    <cellStyle name="Separador de milhares 4 2" xfId="10009" xr:uid="{7B58D53A-8A5B-4AB6-975C-7FBE3306B621}"/>
    <cellStyle name="Separador de milhares 4 2 10" xfId="10010" xr:uid="{44E0292C-5543-4862-90DB-E6B76F60D7D4}"/>
    <cellStyle name="Separador de milhares 4 2 10 2" xfId="10011" xr:uid="{202BB7D2-65E8-4D98-BC2B-7DCFF2E2D44C}"/>
    <cellStyle name="Separador de milhares 4 2 10 2 2" xfId="10012" xr:uid="{414B2653-CDF0-4806-818F-4F2AA160AAC1}"/>
    <cellStyle name="Separador de milhares 4 2 10 3" xfId="10013" xr:uid="{4FA334EA-9BBD-4BE0-B094-3464A46EDD3E}"/>
    <cellStyle name="Separador de milhares 4 2 10 3 2" xfId="10014" xr:uid="{2AA3062E-97A6-4400-B566-075B0FB49DE7}"/>
    <cellStyle name="Separador de milhares 4 2 10 4" xfId="10015" xr:uid="{414EB546-D78C-4450-9E10-D44B40194886}"/>
    <cellStyle name="Separador de milhares 4 2 10 4 2" xfId="10016" xr:uid="{E8C690D0-CF0C-48F5-AFBA-801AB3231179}"/>
    <cellStyle name="Separador de milhares 4 2 10 5" xfId="10017" xr:uid="{82BE2DEF-248A-4495-B569-94D35177E2E5}"/>
    <cellStyle name="Separador de milhares 4 2 10 5 2" xfId="10018" xr:uid="{1FB0D40A-E4E3-4134-A19B-640D35281FB6}"/>
    <cellStyle name="Separador de milhares 4 2 10 6" xfId="10019" xr:uid="{D5D3ABE9-3C6B-4594-B00E-775F25425C86}"/>
    <cellStyle name="Separador de milhares 4 2 11" xfId="10020" xr:uid="{1031D360-F262-442F-A7EA-62AF7202C1BE}"/>
    <cellStyle name="Separador de milhares 4 2 11 2" xfId="10021" xr:uid="{3C1BFEF3-36D5-453F-B771-D6225E98DBE0}"/>
    <cellStyle name="Separador de milhares 4 2 12" xfId="10022" xr:uid="{20D9B3F5-ED2F-4A6F-9131-C82AB8ED1A14}"/>
    <cellStyle name="Separador de milhares 4 2 12 2" xfId="10023" xr:uid="{3C36E459-9213-4E0F-AD01-C64FB872407E}"/>
    <cellStyle name="Separador de milhares 4 2 13" xfId="10024" xr:uid="{506DE13F-4DC6-4314-B5F1-7470FF3E7086}"/>
    <cellStyle name="Separador de milhares 4 2 2" xfId="10025" xr:uid="{CD5764DF-5E17-477A-A2FA-DB339D4CA942}"/>
    <cellStyle name="Separador de milhares 4 2 2 2" xfId="10026" xr:uid="{0A1CC5FC-0BCA-41E1-B80B-0A67417883A5}"/>
    <cellStyle name="Separador de milhares 4 2 2 2 2" xfId="10027" xr:uid="{9D1D954D-3D82-48C8-AABE-D6E65CF3DAFC}"/>
    <cellStyle name="Separador de milhares 4 2 2 2 2 2" xfId="10028" xr:uid="{95A87065-9A00-4875-8534-012A29E33B2B}"/>
    <cellStyle name="Separador de milhares 4 2 2 2 3" xfId="10029" xr:uid="{7A5D6A3B-D842-4A34-820E-A24ED3845CCD}"/>
    <cellStyle name="Separador de milhares 4 2 2 2 3 2" xfId="10030" xr:uid="{9800178D-3268-427F-922D-5D6D30FE42CB}"/>
    <cellStyle name="Separador de milhares 4 2 2 2 4" xfId="10031" xr:uid="{9231FAE4-13AC-4BA4-922F-A677539CD4FE}"/>
    <cellStyle name="Separador de milhares 4 2 2 3" xfId="10032" xr:uid="{62EFEF37-99E7-44FC-8ED1-BE477A3AD74F}"/>
    <cellStyle name="Separador de milhares 4 2 2 3 2" xfId="10033" xr:uid="{423C6426-5EC4-4951-938B-64E9B6E2C8DE}"/>
    <cellStyle name="Separador de milhares 4 2 2 3 2 2" xfId="10034" xr:uid="{469FB9FC-147F-42DF-9F33-C7ECE271E130}"/>
    <cellStyle name="Separador de milhares 4 2 2 3 3" xfId="10035" xr:uid="{878F0EEF-F8E1-4A70-B8C5-BD18482D78FA}"/>
    <cellStyle name="Separador de milhares 4 2 2 3 3 2" xfId="10036" xr:uid="{EC89C6AB-1E45-4FE4-A8E4-2088B16A57EA}"/>
    <cellStyle name="Separador de milhares 4 2 2 3 4" xfId="10037" xr:uid="{7FD2B7EC-538E-4954-9BD5-EE012A88A9B1}"/>
    <cellStyle name="Separador de milhares 4 2 2 4" xfId="10038" xr:uid="{063EC6CE-2272-4CEF-B0F0-A05524218956}"/>
    <cellStyle name="Separador de milhares 4 2 2 4 2" xfId="10039" xr:uid="{7DD01E20-CF1D-4643-AF4D-6C1D7609CE88}"/>
    <cellStyle name="Separador de milhares 4 2 2 4 2 2" xfId="10040" xr:uid="{A770646A-EB1E-474E-8292-6095B8B2386C}"/>
    <cellStyle name="Separador de milhares 4 2 2 4 3" xfId="10041" xr:uid="{559FDC6C-2342-4905-926F-053E9EA20FC8}"/>
    <cellStyle name="Separador de milhares 4 2 2 4 3 2" xfId="10042" xr:uid="{EA5EF5FA-65A7-4DFC-9348-2CEE0D2559A6}"/>
    <cellStyle name="Separador de milhares 4 2 2 4 4" xfId="10043" xr:uid="{E072B975-1CC1-41E1-88BA-C18DE3FC09F3}"/>
    <cellStyle name="Separador de milhares 4 2 2 5" xfId="10044" xr:uid="{D630743D-06DE-42C3-A092-0FA5B209E5D7}"/>
    <cellStyle name="Separador de milhares 4 2 2 5 2" xfId="10045" xr:uid="{16BB9888-9367-4658-A63C-9C4AF53F0558}"/>
    <cellStyle name="Separador de milhares 4 2 2 6" xfId="10046" xr:uid="{409EEBBE-C1AD-48D7-9F40-E203EFC1FB86}"/>
    <cellStyle name="Separador de milhares 4 2 2 6 2" xfId="10047" xr:uid="{E9B5FC8A-84DF-4AFA-A52D-E7A2E9A618FA}"/>
    <cellStyle name="Separador de milhares 4 2 2 7" xfId="10048" xr:uid="{09D43D95-8291-456B-87AE-237D3E71D7AC}"/>
    <cellStyle name="Separador de milhares 4 2 3" xfId="10049" xr:uid="{7AC7FBA8-79C8-45C1-AC58-E467811F9DB3}"/>
    <cellStyle name="Separador de milhares 4 2 3 2" xfId="10050" xr:uid="{EAD6A4A5-3390-4DC8-8176-3419ECE842DF}"/>
    <cellStyle name="Separador de milhares 4 2 3 2 2" xfId="10051" xr:uid="{EA1D8138-ABD5-4733-B205-04EA58201F98}"/>
    <cellStyle name="Separador de milhares 4 2 3 2 2 2" xfId="10052" xr:uid="{915F5B76-4019-49F8-852A-18645A8BFAE1}"/>
    <cellStyle name="Separador de milhares 4 2 3 2 2 2 2" xfId="11054" xr:uid="{E9D4D584-5D45-45EA-B7E0-C84211E660C8}"/>
    <cellStyle name="Separador de milhares 4 2 3 2 2 2 2 2" xfId="12006" xr:uid="{392EBB8A-5695-4CBC-B15C-A0D0CD34A6D9}"/>
    <cellStyle name="Separador de milhares 4 2 3 2 2 2 2 2 2" xfId="13907" xr:uid="{7A1C86D2-4530-4904-9EB5-0F2EFD24E2D9}"/>
    <cellStyle name="Separador de milhares 4 2 3 2 2 2 2 2 2 2" xfId="16759" xr:uid="{8B1EA49C-E073-4900-B452-979C7DB841C5}"/>
    <cellStyle name="Separador de milhares 4 2 3 2 2 2 2 2 3" xfId="15298" xr:uid="{0BDB409C-C7AF-4308-A10E-479C31922060}"/>
    <cellStyle name="Separador de milhares 4 2 3 2 2 2 2 3" xfId="13107" xr:uid="{6E90BB46-EA1B-408F-988A-D034717220EE}"/>
    <cellStyle name="Separador de milhares 4 2 3 2 2 2 2 3 2" xfId="15961" xr:uid="{FC53896F-7A18-4C04-8D03-1B56B7957520}"/>
    <cellStyle name="Separador de milhares 4 2 3 2 2 2 2 4" xfId="14500" xr:uid="{275402B1-09E5-45FB-A8EB-86BE65EC38B2}"/>
    <cellStyle name="Separador de milhares 4 2 3 2 2 2 3" xfId="11605" xr:uid="{9DD7E898-D986-4BCF-9078-8C14DAC9A07F}"/>
    <cellStyle name="Separador de milhares 4 2 3 2 2 2 3 2" xfId="13508" xr:uid="{AA26A56C-31EA-4D2B-B9C8-57D23C478340}"/>
    <cellStyle name="Separador de milhares 4 2 3 2 2 2 3 2 2" xfId="16360" xr:uid="{6982859D-65ED-46EF-9779-9DDF9603CFA6}"/>
    <cellStyle name="Separador de milhares 4 2 3 2 2 2 3 3" xfId="14899" xr:uid="{E8DC6EC9-3CBE-42E4-9832-60E941E1FC51}"/>
    <cellStyle name="Separador de milhares 4 2 3 2 2 3" xfId="11053" xr:uid="{E3E80666-9E22-43B2-B10E-0555EA705309}"/>
    <cellStyle name="Separador de milhares 4 2 3 2 2 3 2" xfId="12005" xr:uid="{A80A0C35-50B1-49DF-8EC9-1A630D15EF57}"/>
    <cellStyle name="Separador de milhares 4 2 3 2 2 3 2 2" xfId="13906" xr:uid="{A88DAF89-DAC5-4368-A44C-EBB70B74285B}"/>
    <cellStyle name="Separador de milhares 4 2 3 2 2 3 2 2 2" xfId="16758" xr:uid="{0E825858-2814-4EA2-B1BD-4549264ED362}"/>
    <cellStyle name="Separador de milhares 4 2 3 2 2 3 2 3" xfId="15297" xr:uid="{8F6B35A2-61E4-4137-BC84-A0F0CEB979F0}"/>
    <cellStyle name="Separador de milhares 4 2 3 2 2 3 3" xfId="13106" xr:uid="{7225BAC0-5E0B-4A2D-9190-B40806A223CC}"/>
    <cellStyle name="Separador de milhares 4 2 3 2 2 3 3 2" xfId="15960" xr:uid="{C2267EDA-A677-4842-8348-9B739103A4A8}"/>
    <cellStyle name="Separador de milhares 4 2 3 2 2 3 4" xfId="14499" xr:uid="{7543495D-7B44-4DB1-B53A-0C2ECABB2AD5}"/>
    <cellStyle name="Separador de milhares 4 2 3 2 2 4" xfId="11604" xr:uid="{C3F538E5-D9CD-4424-9AF5-AB0CC2FDD7B4}"/>
    <cellStyle name="Separador de milhares 4 2 3 2 2 4 2" xfId="13507" xr:uid="{51BD3633-6B03-4749-A2AA-07BE547A8BF4}"/>
    <cellStyle name="Separador de milhares 4 2 3 2 2 4 2 2" xfId="16359" xr:uid="{A8E5A6D8-49A1-47B0-9888-727ED140C64B}"/>
    <cellStyle name="Separador de milhares 4 2 3 2 2 4 3" xfId="14898" xr:uid="{851780FB-7257-4C87-B7A8-A8E8B3310904}"/>
    <cellStyle name="Separador de milhares 4 2 3 2 3" xfId="10053" xr:uid="{0E2F9671-9C74-4ADC-AFED-5E363E904146}"/>
    <cellStyle name="Separador de milhares 4 2 3 2 3 2" xfId="10054" xr:uid="{0682A395-4828-4B13-B34D-5807F42284B6}"/>
    <cellStyle name="Separador de milhares 4 2 3 2 3 2 2" xfId="11056" xr:uid="{3B3ED8D4-BBF5-4828-8E10-B4CAA0BA3611}"/>
    <cellStyle name="Separador de milhares 4 2 3 2 3 2 2 2" xfId="12008" xr:uid="{6481C445-E912-4378-8DBF-55965B340AE2}"/>
    <cellStyle name="Separador de milhares 4 2 3 2 3 2 2 2 2" xfId="13909" xr:uid="{5A4BC864-7151-4C36-AD58-81CA5D024AAF}"/>
    <cellStyle name="Separador de milhares 4 2 3 2 3 2 2 2 2 2" xfId="16761" xr:uid="{D662C3A1-6C76-4153-94CD-5BDE4450909B}"/>
    <cellStyle name="Separador de milhares 4 2 3 2 3 2 2 2 3" xfId="15300" xr:uid="{6037DF95-FDE3-4DA6-A8E7-8668D165C1D1}"/>
    <cellStyle name="Separador de milhares 4 2 3 2 3 2 2 3" xfId="13109" xr:uid="{2EA00EF8-44D7-4A89-8319-FDF6A87B262D}"/>
    <cellStyle name="Separador de milhares 4 2 3 2 3 2 2 3 2" xfId="15963" xr:uid="{0BC29B92-79B0-4642-9F29-89779929692F}"/>
    <cellStyle name="Separador de milhares 4 2 3 2 3 2 2 4" xfId="14502" xr:uid="{21104C2D-F67E-4DB7-87A6-B705D092014F}"/>
    <cellStyle name="Separador de milhares 4 2 3 2 3 2 3" xfId="11607" xr:uid="{9F9DBFA9-7FB2-4B2E-B63E-9AE0AC9E5241}"/>
    <cellStyle name="Separador de milhares 4 2 3 2 3 2 3 2" xfId="13510" xr:uid="{2F55CBFE-25BD-4CD7-ABF0-9FA539DCC800}"/>
    <cellStyle name="Separador de milhares 4 2 3 2 3 2 3 2 2" xfId="16362" xr:uid="{EFF2164C-82A6-458B-AEAF-791D2299CEC8}"/>
    <cellStyle name="Separador de milhares 4 2 3 2 3 2 3 3" xfId="14901" xr:uid="{BDCAF97A-33E8-4384-B36F-FBFB81685824}"/>
    <cellStyle name="Separador de milhares 4 2 3 2 3 3" xfId="11055" xr:uid="{51A9E85F-98DE-4636-8AF8-06B780112759}"/>
    <cellStyle name="Separador de milhares 4 2 3 2 3 3 2" xfId="12007" xr:uid="{69BB4C18-246B-4EAC-BC03-84D33D4974DE}"/>
    <cellStyle name="Separador de milhares 4 2 3 2 3 3 2 2" xfId="13908" xr:uid="{9D0D3184-C5FD-4396-B20D-063DF1875374}"/>
    <cellStyle name="Separador de milhares 4 2 3 2 3 3 2 2 2" xfId="16760" xr:uid="{62FC25B5-D3CF-4C40-9917-2EEA594E2BC8}"/>
    <cellStyle name="Separador de milhares 4 2 3 2 3 3 2 3" xfId="15299" xr:uid="{82A4953E-AFDB-4338-8009-3546779C47AA}"/>
    <cellStyle name="Separador de milhares 4 2 3 2 3 3 3" xfId="13108" xr:uid="{E553484E-DD8B-4DC6-9F2C-AC1BF628E9F3}"/>
    <cellStyle name="Separador de milhares 4 2 3 2 3 3 3 2" xfId="15962" xr:uid="{786EB00A-4038-4F44-9F00-5BEC71EB4BE7}"/>
    <cellStyle name="Separador de milhares 4 2 3 2 3 3 4" xfId="14501" xr:uid="{366F1BD3-A204-4D8A-955E-8AE12CF9997F}"/>
    <cellStyle name="Separador de milhares 4 2 3 2 3 4" xfId="11606" xr:uid="{221498C2-E5EF-4CA1-AD7C-791721894DC9}"/>
    <cellStyle name="Separador de milhares 4 2 3 2 3 4 2" xfId="13509" xr:uid="{CF976650-FDE8-4426-9D90-2A92056EA4A8}"/>
    <cellStyle name="Separador de milhares 4 2 3 2 3 4 2 2" xfId="16361" xr:uid="{58BC2B41-E94A-4C17-ABE8-7673AAD2D9C4}"/>
    <cellStyle name="Separador de milhares 4 2 3 2 3 4 3" xfId="14900" xr:uid="{3C5E91D6-F8B2-49A9-9543-CFF6149518FE}"/>
    <cellStyle name="Separador de milhares 4 2 3 2 4" xfId="10055" xr:uid="{692BB9BC-EAAF-455A-BED0-6373887C339B}"/>
    <cellStyle name="Separador de milhares 4 2 3 2 4 2" xfId="11057" xr:uid="{263CA269-274C-4339-AB26-521949DC04A8}"/>
    <cellStyle name="Separador de milhares 4 2 3 2 4 2 2" xfId="12009" xr:uid="{56FA44F7-3346-4674-BEF9-78EB256C3E22}"/>
    <cellStyle name="Separador de milhares 4 2 3 2 4 2 2 2" xfId="13910" xr:uid="{B745202B-004D-4ABD-93C6-A3B24716D759}"/>
    <cellStyle name="Separador de milhares 4 2 3 2 4 2 2 2 2" xfId="16762" xr:uid="{7FF038C8-98A3-44B4-8A80-8451B13E9EEA}"/>
    <cellStyle name="Separador de milhares 4 2 3 2 4 2 2 3" xfId="15301" xr:uid="{830FCCD3-BE65-465D-9BEF-FB39E089103A}"/>
    <cellStyle name="Separador de milhares 4 2 3 2 4 2 3" xfId="13110" xr:uid="{102B1996-43F8-44AE-BF78-EF6A81E5137C}"/>
    <cellStyle name="Separador de milhares 4 2 3 2 4 2 3 2" xfId="15964" xr:uid="{F77CE2B7-0B35-4873-BEC2-E3C97B5AEB59}"/>
    <cellStyle name="Separador de milhares 4 2 3 2 4 2 4" xfId="14503" xr:uid="{9858790D-7EB6-493E-840E-03FFCFF09844}"/>
    <cellStyle name="Separador de milhares 4 2 3 2 4 3" xfId="11608" xr:uid="{295952CE-19AB-464F-AF87-10091F8E8AFB}"/>
    <cellStyle name="Separador de milhares 4 2 3 2 4 3 2" xfId="13511" xr:uid="{CB3CD645-CA5E-4AA1-B040-BE9AE8C2A669}"/>
    <cellStyle name="Separador de milhares 4 2 3 2 4 3 2 2" xfId="16363" xr:uid="{E1B1BFEA-60D2-4092-9C30-C2425A96862E}"/>
    <cellStyle name="Separador de milhares 4 2 3 2 4 3 3" xfId="14902" xr:uid="{91795B70-0FA9-4DA8-AB7F-940C58A2C2D0}"/>
    <cellStyle name="Separador de milhares 4 2 3 2 5" xfId="11052" xr:uid="{927B1F43-B9A4-4635-AEAF-AD68AC75A8EB}"/>
    <cellStyle name="Separador de milhares 4 2 3 2 5 2" xfId="12004" xr:uid="{2903FE17-6D4B-4EFD-AAB3-CDD0D328263C}"/>
    <cellStyle name="Separador de milhares 4 2 3 2 5 2 2" xfId="13905" xr:uid="{A70A849B-F434-45B6-9B6C-042D2F0E1E62}"/>
    <cellStyle name="Separador de milhares 4 2 3 2 5 2 2 2" xfId="16757" xr:uid="{969175CA-971C-40A7-9F3A-81CD8D37BD14}"/>
    <cellStyle name="Separador de milhares 4 2 3 2 5 2 3" xfId="15296" xr:uid="{8EBB350A-ED2E-4CBC-81BD-C0F4A5AC2A46}"/>
    <cellStyle name="Separador de milhares 4 2 3 2 5 3" xfId="13105" xr:uid="{9214338C-EED4-4D1A-A905-7176A53FF001}"/>
    <cellStyle name="Separador de milhares 4 2 3 2 5 3 2" xfId="15959" xr:uid="{16F487AE-817F-4702-BFBB-E422BC8472A3}"/>
    <cellStyle name="Separador de milhares 4 2 3 2 5 4" xfId="14498" xr:uid="{6EE1E720-4F3E-4297-A5BA-DF0A056A8879}"/>
    <cellStyle name="Separador de milhares 4 2 3 2 6" xfId="11603" xr:uid="{F0913E3B-2F2E-45C9-8598-82E1564C4FC1}"/>
    <cellStyle name="Separador de milhares 4 2 3 2 6 2" xfId="13506" xr:uid="{48B3164B-2C23-4597-ABD7-44A28BEB70FB}"/>
    <cellStyle name="Separador de milhares 4 2 3 2 6 2 2" xfId="16358" xr:uid="{75B2A8FC-F673-4FF6-A695-AC9E5CAC52FE}"/>
    <cellStyle name="Separador de milhares 4 2 3 2 6 3" xfId="14897" xr:uid="{B3592094-724F-4245-8112-618D01A61D6D}"/>
    <cellStyle name="Separador de milhares 4 2 3 3" xfId="10056" xr:uid="{3AF433CC-D758-40F0-9929-994606A9F3D9}"/>
    <cellStyle name="Separador de milhares 4 2 3 3 2" xfId="10057" xr:uid="{F176BB6A-E1F9-4CB1-B279-F66693BD46EA}"/>
    <cellStyle name="Separador de milhares 4 2 3 3 2 2" xfId="10058" xr:uid="{EFA701D4-5139-45EE-B1D4-79A1CB5149F3}"/>
    <cellStyle name="Separador de milhares 4 2 3 3 2 2 2" xfId="11060" xr:uid="{9ED96A92-0316-4189-A85D-3AB0C4556A92}"/>
    <cellStyle name="Separador de milhares 4 2 3 3 2 2 2 2" xfId="12012" xr:uid="{FB03BFDC-707F-4913-8C4D-4282908A2766}"/>
    <cellStyle name="Separador de milhares 4 2 3 3 2 2 2 2 2" xfId="13913" xr:uid="{45367D00-05C2-41D7-9861-515119B93F61}"/>
    <cellStyle name="Separador de milhares 4 2 3 3 2 2 2 2 2 2" xfId="16765" xr:uid="{57CC4479-9346-4699-8F3C-14412F50B71E}"/>
    <cellStyle name="Separador de milhares 4 2 3 3 2 2 2 2 3" xfId="15304" xr:uid="{D42CDDED-6B0C-471C-B5B2-A3D53D573099}"/>
    <cellStyle name="Separador de milhares 4 2 3 3 2 2 2 3" xfId="13113" xr:uid="{377512F2-4670-4925-80BD-6A927388E423}"/>
    <cellStyle name="Separador de milhares 4 2 3 3 2 2 2 3 2" xfId="15967" xr:uid="{B9EAE515-4D8D-4C63-9D49-EE2C2AF42C8E}"/>
    <cellStyle name="Separador de milhares 4 2 3 3 2 2 2 4" xfId="14506" xr:uid="{3E4DA0DB-3F55-49F7-B6D5-46FEABC65AFF}"/>
    <cellStyle name="Separador de milhares 4 2 3 3 2 2 3" xfId="11611" xr:uid="{1761692A-AABB-4120-B4A5-140878810A43}"/>
    <cellStyle name="Separador de milhares 4 2 3 3 2 2 3 2" xfId="13514" xr:uid="{A8EA9FB2-456E-4E5C-BBCE-4AB0D7558CC4}"/>
    <cellStyle name="Separador de milhares 4 2 3 3 2 2 3 2 2" xfId="16366" xr:uid="{09897435-DA92-44E8-8ABA-119E1B626F88}"/>
    <cellStyle name="Separador de milhares 4 2 3 3 2 2 3 3" xfId="14905" xr:uid="{51BB6481-71BA-4EC6-BAFA-D44C8FE3758F}"/>
    <cellStyle name="Separador de milhares 4 2 3 3 2 3" xfId="11059" xr:uid="{3E85755A-3D82-4525-B47D-24A634096A23}"/>
    <cellStyle name="Separador de milhares 4 2 3 3 2 3 2" xfId="12011" xr:uid="{53A6CA94-7435-427D-915C-029A54446280}"/>
    <cellStyle name="Separador de milhares 4 2 3 3 2 3 2 2" xfId="13912" xr:uid="{47CFB7A9-87FD-4295-9ADF-BC93ED90A51E}"/>
    <cellStyle name="Separador de milhares 4 2 3 3 2 3 2 2 2" xfId="16764" xr:uid="{BB804DCF-7757-4D04-8DDF-9C015EF09505}"/>
    <cellStyle name="Separador de milhares 4 2 3 3 2 3 2 3" xfId="15303" xr:uid="{D778812F-029D-4EDC-8251-6C0B3BBDB563}"/>
    <cellStyle name="Separador de milhares 4 2 3 3 2 3 3" xfId="13112" xr:uid="{CC7E616F-AA36-4A34-9566-358FF4AB9CB6}"/>
    <cellStyle name="Separador de milhares 4 2 3 3 2 3 3 2" xfId="15966" xr:uid="{B230BF37-4F57-4DC9-9074-570D89914CEE}"/>
    <cellStyle name="Separador de milhares 4 2 3 3 2 3 4" xfId="14505" xr:uid="{91099AD2-9921-4397-AB91-2A48EF9904AD}"/>
    <cellStyle name="Separador de milhares 4 2 3 3 2 4" xfId="11610" xr:uid="{5F83FFDC-395D-4503-9DFB-C24CB8564516}"/>
    <cellStyle name="Separador de milhares 4 2 3 3 2 4 2" xfId="13513" xr:uid="{C4B24FA7-5324-408F-B6B0-DFDE0A455FA7}"/>
    <cellStyle name="Separador de milhares 4 2 3 3 2 4 2 2" xfId="16365" xr:uid="{0E8ABAB1-EDAE-4E16-9D2C-9670180A94A2}"/>
    <cellStyle name="Separador de milhares 4 2 3 3 2 4 3" xfId="14904" xr:uid="{D3588CAE-A414-4D92-85BE-699F7F7CE656}"/>
    <cellStyle name="Separador de milhares 4 2 3 3 3" xfId="10059" xr:uid="{14E82CB3-A136-4108-86DD-82569A596EED}"/>
    <cellStyle name="Separador de milhares 4 2 3 3 3 2" xfId="10060" xr:uid="{995EC33E-05F7-4ECD-94E0-DB72E2882BD1}"/>
    <cellStyle name="Separador de milhares 4 2 3 3 3 2 2" xfId="11062" xr:uid="{DDE538A4-3A54-49A5-B364-622423438880}"/>
    <cellStyle name="Separador de milhares 4 2 3 3 3 2 2 2" xfId="12014" xr:uid="{DA25BDCD-B109-45D5-BA21-3249E18D81FF}"/>
    <cellStyle name="Separador de milhares 4 2 3 3 3 2 2 2 2" xfId="13915" xr:uid="{A6DCCB5B-C95E-4B67-A58A-5E2E5D1AE81F}"/>
    <cellStyle name="Separador de milhares 4 2 3 3 3 2 2 2 2 2" xfId="16767" xr:uid="{5B7F8010-5FE1-45F9-9C65-9CBC1685DB01}"/>
    <cellStyle name="Separador de milhares 4 2 3 3 3 2 2 2 3" xfId="15306" xr:uid="{C3D8EA17-BFD0-4883-9D50-0645A30A2B64}"/>
    <cellStyle name="Separador de milhares 4 2 3 3 3 2 2 3" xfId="13115" xr:uid="{D66BB731-DD3A-4DC8-B3E5-67ED6C8DCADA}"/>
    <cellStyle name="Separador de milhares 4 2 3 3 3 2 2 3 2" xfId="15969" xr:uid="{19066257-FCAB-42C5-9121-51098B11D0F4}"/>
    <cellStyle name="Separador de milhares 4 2 3 3 3 2 2 4" xfId="14508" xr:uid="{76A2CC74-36E6-417D-AFB7-A3EFA5A32318}"/>
    <cellStyle name="Separador de milhares 4 2 3 3 3 2 3" xfId="11613" xr:uid="{14F5F69A-2086-474E-8397-7FCBED8ABD1B}"/>
    <cellStyle name="Separador de milhares 4 2 3 3 3 2 3 2" xfId="13516" xr:uid="{4FE097E2-542A-431A-A205-9DB6AFC8E48D}"/>
    <cellStyle name="Separador de milhares 4 2 3 3 3 2 3 2 2" xfId="16368" xr:uid="{5A73133F-43C7-4C6A-A4E5-FE5415AF9A4C}"/>
    <cellStyle name="Separador de milhares 4 2 3 3 3 2 3 3" xfId="14907" xr:uid="{5C4DAFFF-020F-42A5-86E2-C836DF9E7760}"/>
    <cellStyle name="Separador de milhares 4 2 3 3 3 3" xfId="11061" xr:uid="{2FC63A97-8C38-4C94-8692-7EF7B8FCB542}"/>
    <cellStyle name="Separador de milhares 4 2 3 3 3 3 2" xfId="12013" xr:uid="{06E75544-D88A-4A7E-9DA2-B70EE38CFDFC}"/>
    <cellStyle name="Separador de milhares 4 2 3 3 3 3 2 2" xfId="13914" xr:uid="{6FBB192E-FB9D-4888-83FB-87C75271C4F5}"/>
    <cellStyle name="Separador de milhares 4 2 3 3 3 3 2 2 2" xfId="16766" xr:uid="{E0FD5362-64ED-4877-B237-84F3CF977B07}"/>
    <cellStyle name="Separador de milhares 4 2 3 3 3 3 2 3" xfId="15305" xr:uid="{505F0A10-702F-4D26-A48D-A485ABD3095A}"/>
    <cellStyle name="Separador de milhares 4 2 3 3 3 3 3" xfId="13114" xr:uid="{776FCFAD-D2D7-457B-9F11-335C3D493EB4}"/>
    <cellStyle name="Separador de milhares 4 2 3 3 3 3 3 2" xfId="15968" xr:uid="{95D43C06-84F7-4B08-99B8-FB16710DB6EF}"/>
    <cellStyle name="Separador de milhares 4 2 3 3 3 3 4" xfId="14507" xr:uid="{522C9180-74D0-4AF7-AA81-F138A48D4B5B}"/>
    <cellStyle name="Separador de milhares 4 2 3 3 3 4" xfId="11612" xr:uid="{DA24E9D3-6F7B-41F7-A04D-5D90D808A23B}"/>
    <cellStyle name="Separador de milhares 4 2 3 3 3 4 2" xfId="13515" xr:uid="{9EFBBC67-BBE7-4FEC-AE57-4DB9063B5CB7}"/>
    <cellStyle name="Separador de milhares 4 2 3 3 3 4 2 2" xfId="16367" xr:uid="{4E7B659D-693E-4F1E-9CF2-B148E4B6D722}"/>
    <cellStyle name="Separador de milhares 4 2 3 3 3 4 3" xfId="14906" xr:uid="{7463B6C2-9C37-40C9-88C4-543DF8BE6B76}"/>
    <cellStyle name="Separador de milhares 4 2 3 3 4" xfId="10061" xr:uid="{C5977A0E-CC3D-4954-AAE6-056F195EA37B}"/>
    <cellStyle name="Separador de milhares 4 2 3 3 4 2" xfId="11063" xr:uid="{B78357A8-4AC7-4917-AC8B-9647ED385D71}"/>
    <cellStyle name="Separador de milhares 4 2 3 3 4 2 2" xfId="12015" xr:uid="{F63FF252-2ED9-4F6A-83BC-28E5B93DA176}"/>
    <cellStyle name="Separador de milhares 4 2 3 3 4 2 2 2" xfId="13916" xr:uid="{9CFBF370-8444-4BEE-84CF-336169F60E74}"/>
    <cellStyle name="Separador de milhares 4 2 3 3 4 2 2 2 2" xfId="16768" xr:uid="{339EB178-C914-4BF1-B02E-5FC5F112ACED}"/>
    <cellStyle name="Separador de milhares 4 2 3 3 4 2 2 3" xfId="15307" xr:uid="{7A5FED20-9168-4408-AB7A-19C469A9DE95}"/>
    <cellStyle name="Separador de milhares 4 2 3 3 4 2 3" xfId="13116" xr:uid="{3DE51E4B-F264-47BA-A9C4-8CC1333E1D66}"/>
    <cellStyle name="Separador de milhares 4 2 3 3 4 2 3 2" xfId="15970" xr:uid="{FDDF0722-833A-410C-BF4E-938C9D24E19F}"/>
    <cellStyle name="Separador de milhares 4 2 3 3 4 2 4" xfId="14509" xr:uid="{D0DBBCFF-358D-4A12-9D15-60B77CC70F3E}"/>
    <cellStyle name="Separador de milhares 4 2 3 3 4 3" xfId="11614" xr:uid="{32A45BBC-A701-4A21-A2DC-12394E0060B0}"/>
    <cellStyle name="Separador de milhares 4 2 3 3 4 3 2" xfId="13517" xr:uid="{FAA12D46-B9B6-4FA0-9B39-CFCFBA1BFFE0}"/>
    <cellStyle name="Separador de milhares 4 2 3 3 4 3 2 2" xfId="16369" xr:uid="{46563F17-AF08-45F0-B55A-C46EA0DD832C}"/>
    <cellStyle name="Separador de milhares 4 2 3 3 4 3 3" xfId="14908" xr:uid="{234D95BC-56C2-4491-BDCD-C2830E53FF68}"/>
    <cellStyle name="Separador de milhares 4 2 3 3 5" xfId="11058" xr:uid="{14BD5B4B-F2B7-4172-9C97-6913C61A108D}"/>
    <cellStyle name="Separador de milhares 4 2 3 3 5 2" xfId="12010" xr:uid="{3980530E-F22C-452D-B0B7-BFB77E69A3DE}"/>
    <cellStyle name="Separador de milhares 4 2 3 3 5 2 2" xfId="13911" xr:uid="{36964B2E-EA40-4155-9669-C3807600E595}"/>
    <cellStyle name="Separador de milhares 4 2 3 3 5 2 2 2" xfId="16763" xr:uid="{9BC1F03B-30B3-4F4F-B423-A4A84153BF16}"/>
    <cellStyle name="Separador de milhares 4 2 3 3 5 2 3" xfId="15302" xr:uid="{6303D3AB-D4DC-49A9-A655-43E15A2A21F6}"/>
    <cellStyle name="Separador de milhares 4 2 3 3 5 3" xfId="13111" xr:uid="{CD6D9D18-0A66-4BC4-82DE-CA0EE673EE4E}"/>
    <cellStyle name="Separador de milhares 4 2 3 3 5 3 2" xfId="15965" xr:uid="{16FB7DA4-E1C6-4FC9-B235-76A51EC6014D}"/>
    <cellStyle name="Separador de milhares 4 2 3 3 5 4" xfId="14504" xr:uid="{5C3A5D08-7F24-4114-98E9-E39A64E5E9D8}"/>
    <cellStyle name="Separador de milhares 4 2 3 3 6" xfId="11609" xr:uid="{2B0C5959-4623-4B79-8DA2-CF5947921875}"/>
    <cellStyle name="Separador de milhares 4 2 3 3 6 2" xfId="13512" xr:uid="{09256971-14D1-4F10-9307-93B26AF54DA2}"/>
    <cellStyle name="Separador de milhares 4 2 3 3 6 2 2" xfId="16364" xr:uid="{FE097293-7EB1-45EB-A994-3621DD260035}"/>
    <cellStyle name="Separador de milhares 4 2 3 3 6 3" xfId="14903" xr:uid="{32DF6963-077E-4783-8ECE-99C8E32E8FC1}"/>
    <cellStyle name="Separador de milhares 4 2 3 4" xfId="10062" xr:uid="{379B5DAA-C821-4739-B175-1D94010751D4}"/>
    <cellStyle name="Separador de milhares 4 2 3 4 2" xfId="10063" xr:uid="{58DB490B-77FC-4E5C-A277-4E18D4BA6A10}"/>
    <cellStyle name="Separador de milhares 4 2 3 4 2 2" xfId="10064" xr:uid="{156C4BFD-369B-4031-90D6-FAE77E8B7DB7}"/>
    <cellStyle name="Separador de milhares 4 2 3 4 2 2 2" xfId="11066" xr:uid="{AA893D51-6FEA-48D2-9768-B14642763AF3}"/>
    <cellStyle name="Separador de milhares 4 2 3 4 2 2 2 2" xfId="12018" xr:uid="{1CB5AA98-DB1F-493D-B6C6-761443A54677}"/>
    <cellStyle name="Separador de milhares 4 2 3 4 2 2 2 2 2" xfId="13919" xr:uid="{C257F2A4-EA03-42BB-A6C6-43C8A5E59685}"/>
    <cellStyle name="Separador de milhares 4 2 3 4 2 2 2 2 2 2" xfId="16771" xr:uid="{64EBA5B3-AA50-4147-8FFD-3674DADBDA26}"/>
    <cellStyle name="Separador de milhares 4 2 3 4 2 2 2 2 3" xfId="15310" xr:uid="{F57944B5-5FBB-4C33-99C9-BA45C7709CF9}"/>
    <cellStyle name="Separador de milhares 4 2 3 4 2 2 2 3" xfId="13119" xr:uid="{039F114E-904B-4851-8996-7FB2DA693046}"/>
    <cellStyle name="Separador de milhares 4 2 3 4 2 2 2 3 2" xfId="15973" xr:uid="{0AB72C27-9C12-440F-9617-5A8154E8F1FC}"/>
    <cellStyle name="Separador de milhares 4 2 3 4 2 2 2 4" xfId="14512" xr:uid="{9C51CA6B-328A-4383-ADF5-AC379007A53B}"/>
    <cellStyle name="Separador de milhares 4 2 3 4 2 2 3" xfId="11617" xr:uid="{C4E66978-F276-42EB-82E3-5CEACACFC4A4}"/>
    <cellStyle name="Separador de milhares 4 2 3 4 2 2 3 2" xfId="13520" xr:uid="{D6F8698C-1B70-4E12-8B39-BDEE5150D17B}"/>
    <cellStyle name="Separador de milhares 4 2 3 4 2 2 3 2 2" xfId="16372" xr:uid="{2D58EB57-7623-4E12-8DDF-5C9852953F6C}"/>
    <cellStyle name="Separador de milhares 4 2 3 4 2 2 3 3" xfId="14911" xr:uid="{61A1D1AD-ADB3-484D-B5AC-67D8DFC0FCC7}"/>
    <cellStyle name="Separador de milhares 4 2 3 4 2 3" xfId="11065" xr:uid="{179459F9-C850-41A0-BA0B-8525D87717D8}"/>
    <cellStyle name="Separador de milhares 4 2 3 4 2 3 2" xfId="12017" xr:uid="{2121F7BE-EE07-4F02-BB22-A2B459ED4DFB}"/>
    <cellStyle name="Separador de milhares 4 2 3 4 2 3 2 2" xfId="13918" xr:uid="{9DEA7D13-78A4-40F5-B0F7-D88BE55DAB3D}"/>
    <cellStyle name="Separador de milhares 4 2 3 4 2 3 2 2 2" xfId="16770" xr:uid="{46DDDF1D-D6F3-41FD-AC97-942B8E4FA80A}"/>
    <cellStyle name="Separador de milhares 4 2 3 4 2 3 2 3" xfId="15309" xr:uid="{E4F80851-BB2E-4EEA-8C53-FD7974BCCDED}"/>
    <cellStyle name="Separador de milhares 4 2 3 4 2 3 3" xfId="13118" xr:uid="{21BD7931-AD16-4326-8474-2D754AB80FB4}"/>
    <cellStyle name="Separador de milhares 4 2 3 4 2 3 3 2" xfId="15972" xr:uid="{B23AD152-35AF-4BE7-A204-506026EBAA74}"/>
    <cellStyle name="Separador de milhares 4 2 3 4 2 3 4" xfId="14511" xr:uid="{B7CFC7B7-6B32-4E7E-B8BD-AE52CD279BEB}"/>
    <cellStyle name="Separador de milhares 4 2 3 4 2 4" xfId="11616" xr:uid="{5F8428AD-EB55-474F-A00E-61C4A4C701BD}"/>
    <cellStyle name="Separador de milhares 4 2 3 4 2 4 2" xfId="13519" xr:uid="{768509A6-0FCD-46F7-B9C8-B5B5A6D15C81}"/>
    <cellStyle name="Separador de milhares 4 2 3 4 2 4 2 2" xfId="16371" xr:uid="{1DE6CDC0-E352-4127-95B9-B1500915E637}"/>
    <cellStyle name="Separador de milhares 4 2 3 4 2 4 3" xfId="14910" xr:uid="{ED66400E-0E22-4A91-A900-73A1816830A6}"/>
    <cellStyle name="Separador de milhares 4 2 3 4 3" xfId="10065" xr:uid="{84BFB5F6-F529-45C8-83C5-3FC0027237CE}"/>
    <cellStyle name="Separador de milhares 4 2 3 4 3 2" xfId="10066" xr:uid="{0C4424E6-C2B1-4635-8BD0-997673D129B8}"/>
    <cellStyle name="Separador de milhares 4 2 3 4 3 2 2" xfId="11068" xr:uid="{F45A6E99-47F6-41E4-8182-3FD69F618802}"/>
    <cellStyle name="Separador de milhares 4 2 3 4 3 2 2 2" xfId="12020" xr:uid="{CF093E6B-687F-4555-8F4A-95FC193E1E8E}"/>
    <cellStyle name="Separador de milhares 4 2 3 4 3 2 2 2 2" xfId="13921" xr:uid="{46413FDD-6459-42C2-A907-F445E4E87BEB}"/>
    <cellStyle name="Separador de milhares 4 2 3 4 3 2 2 2 2 2" xfId="16773" xr:uid="{FC9AE211-B123-422B-B589-DEC50E16D281}"/>
    <cellStyle name="Separador de milhares 4 2 3 4 3 2 2 2 3" xfId="15312" xr:uid="{7C731C4C-2028-4FF0-B29D-01C2F1EEBF22}"/>
    <cellStyle name="Separador de milhares 4 2 3 4 3 2 2 3" xfId="13121" xr:uid="{5DF6A273-A990-40C0-879B-1E70A4DEBCC5}"/>
    <cellStyle name="Separador de milhares 4 2 3 4 3 2 2 3 2" xfId="15975" xr:uid="{6F787CB8-9BE8-4696-9B2B-4B9748324109}"/>
    <cellStyle name="Separador de milhares 4 2 3 4 3 2 2 4" xfId="14514" xr:uid="{63D92B05-D3A7-4F93-81C0-71E97B21557E}"/>
    <cellStyle name="Separador de milhares 4 2 3 4 3 2 3" xfId="11619" xr:uid="{D32BA09D-9E91-4219-BE59-27C1966E50FB}"/>
    <cellStyle name="Separador de milhares 4 2 3 4 3 2 3 2" xfId="13522" xr:uid="{0A4CF80B-8B4B-49E2-B1E4-9C057D80ACB8}"/>
    <cellStyle name="Separador de milhares 4 2 3 4 3 2 3 2 2" xfId="16374" xr:uid="{24DABAAD-91A9-4AB5-88C7-B0BA7F77D5F2}"/>
    <cellStyle name="Separador de milhares 4 2 3 4 3 2 3 3" xfId="14913" xr:uid="{56361D7E-2034-4645-8F98-BF8917958B46}"/>
    <cellStyle name="Separador de milhares 4 2 3 4 3 3" xfId="11067" xr:uid="{7A084C25-7857-4D7D-AEA0-D4D793E2A0C6}"/>
    <cellStyle name="Separador de milhares 4 2 3 4 3 3 2" xfId="12019" xr:uid="{F1F7AC18-03DF-41B3-98D1-F8D0F76D9FE4}"/>
    <cellStyle name="Separador de milhares 4 2 3 4 3 3 2 2" xfId="13920" xr:uid="{CB57DBD8-73E4-4F0D-A14E-C155F3350385}"/>
    <cellStyle name="Separador de milhares 4 2 3 4 3 3 2 2 2" xfId="16772" xr:uid="{B9106B62-985B-4195-B979-AC1E042D7CE9}"/>
    <cellStyle name="Separador de milhares 4 2 3 4 3 3 2 3" xfId="15311" xr:uid="{3AE5DE6C-A595-42BE-8C12-BE251F73518E}"/>
    <cellStyle name="Separador de milhares 4 2 3 4 3 3 3" xfId="13120" xr:uid="{8C488C99-DD67-4633-B7AA-A1DF7201FBF9}"/>
    <cellStyle name="Separador de milhares 4 2 3 4 3 3 3 2" xfId="15974" xr:uid="{46EA292E-2810-4073-8122-3F17692F766C}"/>
    <cellStyle name="Separador de milhares 4 2 3 4 3 3 4" xfId="14513" xr:uid="{905BD1BA-B789-4840-AF1A-AECF2FA24D3E}"/>
    <cellStyle name="Separador de milhares 4 2 3 4 3 4" xfId="11618" xr:uid="{43196614-CC77-4F95-9789-BD95BAADDA62}"/>
    <cellStyle name="Separador de milhares 4 2 3 4 3 4 2" xfId="13521" xr:uid="{F2403EC9-4BC0-40BB-9A10-B28BBA47659F}"/>
    <cellStyle name="Separador de milhares 4 2 3 4 3 4 2 2" xfId="16373" xr:uid="{E5639895-421F-4C52-AC5F-8ABC84F38DA6}"/>
    <cellStyle name="Separador de milhares 4 2 3 4 3 4 3" xfId="14912" xr:uid="{2583F33C-8F4B-4753-9EF4-D45CC7BFAAC2}"/>
    <cellStyle name="Separador de milhares 4 2 3 4 4" xfId="10067" xr:uid="{F1353BC4-0DDD-4E47-B1CD-5C6F12F6878E}"/>
    <cellStyle name="Separador de milhares 4 2 3 4 4 2" xfId="11069" xr:uid="{358B4DD8-E2C0-4348-9CEE-35D271FEBFA0}"/>
    <cellStyle name="Separador de milhares 4 2 3 4 4 2 2" xfId="12021" xr:uid="{34E78714-92A7-4A48-9809-901D625D1BD6}"/>
    <cellStyle name="Separador de milhares 4 2 3 4 4 2 2 2" xfId="13922" xr:uid="{645D7830-8CDC-40E2-B7BA-05DD37839ACF}"/>
    <cellStyle name="Separador de milhares 4 2 3 4 4 2 2 2 2" xfId="16774" xr:uid="{40682EC8-4129-4E92-A16A-1CC87235B317}"/>
    <cellStyle name="Separador de milhares 4 2 3 4 4 2 2 3" xfId="15313" xr:uid="{9E2E3885-EDCB-4676-89A9-CE01EFDF586F}"/>
    <cellStyle name="Separador de milhares 4 2 3 4 4 2 3" xfId="13122" xr:uid="{4D6FB6B5-B68E-4747-8E67-1445431529B8}"/>
    <cellStyle name="Separador de milhares 4 2 3 4 4 2 3 2" xfId="15976" xr:uid="{B3E2BA4A-E333-4D32-A9EB-3B0DCB222C49}"/>
    <cellStyle name="Separador de milhares 4 2 3 4 4 2 4" xfId="14515" xr:uid="{7B78ABC3-81A3-4E7C-82C1-DE2D2546DBF4}"/>
    <cellStyle name="Separador de milhares 4 2 3 4 4 3" xfId="11620" xr:uid="{758A9576-1C59-4094-B2E1-0FF369794F2D}"/>
    <cellStyle name="Separador de milhares 4 2 3 4 4 3 2" xfId="13523" xr:uid="{B714028F-7E95-4F3D-92A7-B544B1C30C8C}"/>
    <cellStyle name="Separador de milhares 4 2 3 4 4 3 2 2" xfId="16375" xr:uid="{CBB29106-4282-4E2A-998A-9A42D4DC23CF}"/>
    <cellStyle name="Separador de milhares 4 2 3 4 4 3 3" xfId="14914" xr:uid="{577D883E-2858-4A70-914A-F54860FA261F}"/>
    <cellStyle name="Separador de milhares 4 2 3 4 5" xfId="11064" xr:uid="{FED68037-0DC6-4AC4-8C51-E8B7B22CB82F}"/>
    <cellStyle name="Separador de milhares 4 2 3 4 5 2" xfId="12016" xr:uid="{D2665A4E-D20C-48D3-B863-050700E2D74C}"/>
    <cellStyle name="Separador de milhares 4 2 3 4 5 2 2" xfId="13917" xr:uid="{C268D21F-7682-4B3C-85A9-FA85191837A2}"/>
    <cellStyle name="Separador de milhares 4 2 3 4 5 2 2 2" xfId="16769" xr:uid="{8937340A-1D8E-4EAA-8248-D029CD4C3B7B}"/>
    <cellStyle name="Separador de milhares 4 2 3 4 5 2 3" xfId="15308" xr:uid="{0C79868A-6A6C-4D1A-8D8F-A7A5B160892E}"/>
    <cellStyle name="Separador de milhares 4 2 3 4 5 3" xfId="13117" xr:uid="{F64BBDA6-19C3-4CD7-B2C2-3955581B519A}"/>
    <cellStyle name="Separador de milhares 4 2 3 4 5 3 2" xfId="15971" xr:uid="{C29B02A8-68D5-4AE0-B504-E9FEF9B08AE6}"/>
    <cellStyle name="Separador de milhares 4 2 3 4 5 4" xfId="14510" xr:uid="{F297BD09-8EF8-4C2C-8DF8-BD32E1E7989E}"/>
    <cellStyle name="Separador de milhares 4 2 3 4 6" xfId="11615" xr:uid="{72B0D300-5D52-4AAC-A089-FC8CE961B917}"/>
    <cellStyle name="Separador de milhares 4 2 3 4 6 2" xfId="13518" xr:uid="{DF69B12A-AF28-4F79-AFBE-DC82CD26EE7B}"/>
    <cellStyle name="Separador de milhares 4 2 3 4 6 2 2" xfId="16370" xr:uid="{775CB1B6-6512-41BC-A33E-5D5E57CED334}"/>
    <cellStyle name="Separador de milhares 4 2 3 4 6 3" xfId="14909" xr:uid="{C5824217-CDD5-4B79-80EA-C5390FEB2DE5}"/>
    <cellStyle name="Separador de milhares 4 2 3 5" xfId="10068" xr:uid="{48C208B2-0710-4717-8F30-CFE8265E934D}"/>
    <cellStyle name="Separador de milhares 4 2 3 5 2" xfId="10069" xr:uid="{6BB84DC0-C831-43F3-9EB4-D9409FDB522E}"/>
    <cellStyle name="Separador de milhares 4 2 3 5 2 2" xfId="11071" xr:uid="{308F4E24-C370-4523-96BA-308DB58419AB}"/>
    <cellStyle name="Separador de milhares 4 2 3 5 2 2 2" xfId="12023" xr:uid="{30E04E3C-568D-4996-A549-1A446ED35BB4}"/>
    <cellStyle name="Separador de milhares 4 2 3 5 2 2 2 2" xfId="13924" xr:uid="{A800CD98-4901-45E4-BF7E-68876E4738FF}"/>
    <cellStyle name="Separador de milhares 4 2 3 5 2 2 2 2 2" xfId="16776" xr:uid="{B0AC2346-7CD0-46B9-B4CC-008162997271}"/>
    <cellStyle name="Separador de milhares 4 2 3 5 2 2 2 3" xfId="15315" xr:uid="{C0988A26-0F61-44B2-80BE-05CD8A98C2E0}"/>
    <cellStyle name="Separador de milhares 4 2 3 5 2 2 3" xfId="13124" xr:uid="{8F254ABB-C3A4-40A6-9255-D060D8AAD76D}"/>
    <cellStyle name="Separador de milhares 4 2 3 5 2 2 3 2" xfId="15978" xr:uid="{E1BE8A9A-223A-4B79-9E3D-D78907012ED8}"/>
    <cellStyle name="Separador de milhares 4 2 3 5 2 2 4" xfId="14517" xr:uid="{AA71F1D0-616E-43F9-A969-08C04A532A39}"/>
    <cellStyle name="Separador de milhares 4 2 3 5 2 3" xfId="11622" xr:uid="{B6AA3032-8D0A-4C7A-86F6-874C95F3D683}"/>
    <cellStyle name="Separador de milhares 4 2 3 5 2 3 2" xfId="13525" xr:uid="{D8BF4615-4F55-4437-8404-2564AD9B72CD}"/>
    <cellStyle name="Separador de milhares 4 2 3 5 2 3 2 2" xfId="16377" xr:uid="{63366957-3B1C-43F9-AF28-CC733604FD17}"/>
    <cellStyle name="Separador de milhares 4 2 3 5 2 3 3" xfId="14916" xr:uid="{DAD74787-C51A-48EA-96EC-8C41020637AB}"/>
    <cellStyle name="Separador de milhares 4 2 3 5 3" xfId="11070" xr:uid="{02C7BD14-BC8A-48C6-8096-3F12C5B0094C}"/>
    <cellStyle name="Separador de milhares 4 2 3 5 3 2" xfId="12022" xr:uid="{FA9BF279-4CA1-4C88-BCD7-3E257A6282C4}"/>
    <cellStyle name="Separador de milhares 4 2 3 5 3 2 2" xfId="13923" xr:uid="{52E58A8E-4099-4103-BFF5-FB7627F2125E}"/>
    <cellStyle name="Separador de milhares 4 2 3 5 3 2 2 2" xfId="16775" xr:uid="{33AEC706-22D7-4B19-A25C-25023C364BA6}"/>
    <cellStyle name="Separador de milhares 4 2 3 5 3 2 3" xfId="15314" xr:uid="{9680C7C6-6237-47E2-A576-66D5B177706E}"/>
    <cellStyle name="Separador de milhares 4 2 3 5 3 3" xfId="13123" xr:uid="{201BBB88-5E86-443B-B7D6-CA600E8E0ADC}"/>
    <cellStyle name="Separador de milhares 4 2 3 5 3 3 2" xfId="15977" xr:uid="{CC81A0A3-BA48-40A0-86CC-5D2510416856}"/>
    <cellStyle name="Separador de milhares 4 2 3 5 3 4" xfId="14516" xr:uid="{E9449588-4534-48A3-95B4-73E5508F4D1A}"/>
    <cellStyle name="Separador de milhares 4 2 3 5 4" xfId="11621" xr:uid="{1D8EA2FC-A0E5-4D82-8A5D-DF60CF968BEC}"/>
    <cellStyle name="Separador de milhares 4 2 3 5 4 2" xfId="13524" xr:uid="{A612EFEE-2A73-4D93-96FC-41D47F507F11}"/>
    <cellStyle name="Separador de milhares 4 2 3 5 4 2 2" xfId="16376" xr:uid="{76D56F6C-A253-4D50-9E52-323C3DCB89E7}"/>
    <cellStyle name="Separador de milhares 4 2 3 5 4 3" xfId="14915" xr:uid="{93DFDF74-F540-4FE9-B4F7-C901907FDBC6}"/>
    <cellStyle name="Separador de milhares 4 2 3 6" xfId="10070" xr:uid="{FEA21548-90B8-4E5A-9D28-C253CD5A0958}"/>
    <cellStyle name="Separador de milhares 4 2 3 6 2" xfId="10071" xr:uid="{C1A95B19-F7DE-4D99-9324-80540A1FC799}"/>
    <cellStyle name="Separador de milhares 4 2 3 6 2 2" xfId="11073" xr:uid="{18AEDA4B-8A5F-4640-9419-6E0B27040956}"/>
    <cellStyle name="Separador de milhares 4 2 3 6 2 2 2" xfId="12025" xr:uid="{D63AB8A0-62D7-4DEB-986D-9FF18F8B42DB}"/>
    <cellStyle name="Separador de milhares 4 2 3 6 2 2 2 2" xfId="13926" xr:uid="{7B49D232-37A9-426C-AAFF-E11166A610B2}"/>
    <cellStyle name="Separador de milhares 4 2 3 6 2 2 2 2 2" xfId="16778" xr:uid="{1140B7EB-FBC7-4AFC-BD5C-A8FE1A0932DE}"/>
    <cellStyle name="Separador de milhares 4 2 3 6 2 2 2 3" xfId="15317" xr:uid="{61F4420A-8B78-45CE-A6A5-20EB5945E54F}"/>
    <cellStyle name="Separador de milhares 4 2 3 6 2 2 3" xfId="13126" xr:uid="{1B78E0D5-3476-4C34-A0E8-3CD5F5A4BFED}"/>
    <cellStyle name="Separador de milhares 4 2 3 6 2 2 3 2" xfId="15980" xr:uid="{230FB5F5-BE6F-4C8D-B0A0-86BFA4F75F39}"/>
    <cellStyle name="Separador de milhares 4 2 3 6 2 2 4" xfId="14519" xr:uid="{CC2A23D9-6E12-4A92-9656-82606503831D}"/>
    <cellStyle name="Separador de milhares 4 2 3 6 2 3" xfId="11624" xr:uid="{27CB5D2F-F26A-41E6-A867-112CD44B8602}"/>
    <cellStyle name="Separador de milhares 4 2 3 6 2 3 2" xfId="13527" xr:uid="{49D48BCE-ECC7-4617-9A06-AAADD5F33A94}"/>
    <cellStyle name="Separador de milhares 4 2 3 6 2 3 2 2" xfId="16379" xr:uid="{6D7DA241-785E-4DD0-8F2A-9386EBCF4AD4}"/>
    <cellStyle name="Separador de milhares 4 2 3 6 2 3 3" xfId="14918" xr:uid="{D39489E4-6604-4A68-8C52-D77C16B84C8D}"/>
    <cellStyle name="Separador de milhares 4 2 3 6 3" xfId="11072" xr:uid="{5649EB70-2C12-4BB2-8F0D-5530798BABCD}"/>
    <cellStyle name="Separador de milhares 4 2 3 6 3 2" xfId="12024" xr:uid="{0E79D0CE-53CB-46CA-8D76-D030695A7CBC}"/>
    <cellStyle name="Separador de milhares 4 2 3 6 3 2 2" xfId="13925" xr:uid="{1548C779-CCA8-4F8C-AD8C-FD4C14A12943}"/>
    <cellStyle name="Separador de milhares 4 2 3 6 3 2 2 2" xfId="16777" xr:uid="{F1216FD5-9DE2-497D-A334-63C611490673}"/>
    <cellStyle name="Separador de milhares 4 2 3 6 3 2 3" xfId="15316" xr:uid="{E32D4CA9-5649-4C2E-9EE9-C3B2D7C302EA}"/>
    <cellStyle name="Separador de milhares 4 2 3 6 3 3" xfId="13125" xr:uid="{97854765-4F4A-4730-9F1C-BA6D2E84C495}"/>
    <cellStyle name="Separador de milhares 4 2 3 6 3 3 2" xfId="15979" xr:uid="{DC551581-BB9E-484A-84AB-EC348687C2DD}"/>
    <cellStyle name="Separador de milhares 4 2 3 6 3 4" xfId="14518" xr:uid="{135F58A8-CB37-43DB-BCB2-E9EABBA7AC11}"/>
    <cellStyle name="Separador de milhares 4 2 3 6 4" xfId="11623" xr:uid="{E876F54B-5D80-4EED-8ECD-2255CE6B5377}"/>
    <cellStyle name="Separador de milhares 4 2 3 6 4 2" xfId="13526" xr:uid="{64034AB2-8C94-4BF2-9534-EAE9CAF06712}"/>
    <cellStyle name="Separador de milhares 4 2 3 6 4 2 2" xfId="16378" xr:uid="{F0A9B5D2-A240-48AF-AAB3-1F4B293686EE}"/>
    <cellStyle name="Separador de milhares 4 2 3 6 4 3" xfId="14917" xr:uid="{011697BB-7018-4666-A2E7-927B43BA4D0F}"/>
    <cellStyle name="Separador de milhares 4 2 3 7" xfId="10072" xr:uid="{C08470BE-61ED-4FA5-9FC4-08DA35903BF5}"/>
    <cellStyle name="Separador de milhares 4 2 3 7 2" xfId="11074" xr:uid="{7CE817E5-584A-4A73-B095-630D931810AF}"/>
    <cellStyle name="Separador de milhares 4 2 3 7 2 2" xfId="12026" xr:uid="{D324016D-95FB-403C-A1BD-EC1C2DB517B2}"/>
    <cellStyle name="Separador de milhares 4 2 3 7 2 2 2" xfId="13927" xr:uid="{75B9CFE5-214F-4A48-B865-697079A6D3D9}"/>
    <cellStyle name="Separador de milhares 4 2 3 7 2 2 2 2" xfId="16779" xr:uid="{8D20133E-9347-47D2-8B58-98033C60F5BC}"/>
    <cellStyle name="Separador de milhares 4 2 3 7 2 2 3" xfId="15318" xr:uid="{2DB987BD-B9FE-4FAE-91F2-031ACFA6A088}"/>
    <cellStyle name="Separador de milhares 4 2 3 7 2 3" xfId="13127" xr:uid="{AA147150-8C81-4872-880C-D5C0ADE65473}"/>
    <cellStyle name="Separador de milhares 4 2 3 7 2 3 2" xfId="15981" xr:uid="{E0DE24EB-1D8B-44F2-BD0D-D6D7A18630F8}"/>
    <cellStyle name="Separador de milhares 4 2 3 7 2 4" xfId="14520" xr:uid="{0B217851-B75C-467A-989A-5FD10C6A1978}"/>
    <cellStyle name="Separador de milhares 4 2 3 7 3" xfId="11625" xr:uid="{4ACDEF3D-42B9-4885-BAD2-D6609429E6B0}"/>
    <cellStyle name="Separador de milhares 4 2 3 7 3 2" xfId="13528" xr:uid="{4943A22B-38DE-4FF7-B911-79042DFA6B3A}"/>
    <cellStyle name="Separador de milhares 4 2 3 7 3 2 2" xfId="16380" xr:uid="{B175CCFC-2E85-4857-B103-E9AB4276399F}"/>
    <cellStyle name="Separador de milhares 4 2 3 7 3 3" xfId="14919" xr:uid="{A6D642DD-828F-4A93-A2F8-DCBFEC1B9DE1}"/>
    <cellStyle name="Separador de milhares 4 2 3 8" xfId="11051" xr:uid="{105CB7FB-6CF1-49AB-B77F-1352779E76AC}"/>
    <cellStyle name="Separador de milhares 4 2 3 8 2" xfId="12003" xr:uid="{8CF802A5-6314-4993-897A-EEF627C2FD30}"/>
    <cellStyle name="Separador de milhares 4 2 3 8 2 2" xfId="13904" xr:uid="{02C43372-7449-4B21-BE87-A84B2D1CFC56}"/>
    <cellStyle name="Separador de milhares 4 2 3 8 2 2 2" xfId="16756" xr:uid="{702179B4-F3EC-4BD7-8DF9-83410D0089DA}"/>
    <cellStyle name="Separador de milhares 4 2 3 8 2 3" xfId="15295" xr:uid="{F6E86905-A37B-4EB1-B8F3-76448F91E285}"/>
    <cellStyle name="Separador de milhares 4 2 3 8 3" xfId="13104" xr:uid="{5764104A-1B45-46FD-ADF5-0958357811E5}"/>
    <cellStyle name="Separador de milhares 4 2 3 8 3 2" xfId="15958" xr:uid="{CDD93DBA-B3ED-4079-8789-068F652A5D38}"/>
    <cellStyle name="Separador de milhares 4 2 3 8 4" xfId="14497" xr:uid="{4FFFB09E-2B99-4278-BC79-80DBD43E916A}"/>
    <cellStyle name="Separador de milhares 4 2 3 9" xfId="11602" xr:uid="{B5E09119-B904-445E-9E76-EC1B8E8C8525}"/>
    <cellStyle name="Separador de milhares 4 2 3 9 2" xfId="13505" xr:uid="{C8FAACD3-F041-437E-8967-E01F87DB5711}"/>
    <cellStyle name="Separador de milhares 4 2 3 9 2 2" xfId="16357" xr:uid="{B07241E3-0721-44C8-8BB1-EBF7B5A73034}"/>
    <cellStyle name="Separador de milhares 4 2 3 9 3" xfId="14896" xr:uid="{8C0EEAEF-6E64-4FDF-9E9D-2498B9E5C5AA}"/>
    <cellStyle name="Separador de milhares 4 2 4" xfId="10073" xr:uid="{705DA48A-E861-4D4A-AC58-5BFCF654E2D2}"/>
    <cellStyle name="Separador de milhares 4 2 4 2" xfId="10074" xr:uid="{7C71DFB9-7A7C-487A-8AC9-352256BB66EB}"/>
    <cellStyle name="Separador de milhares 4 2 4 2 2" xfId="10075" xr:uid="{B889137F-1822-446B-ABB7-B8B64F3C4BFD}"/>
    <cellStyle name="Separador de milhares 4 2 4 2 2 2" xfId="10076" xr:uid="{89C632FE-D61B-4A7B-92AC-75566A871237}"/>
    <cellStyle name="Separador de milhares 4 2 4 2 2 2 2" xfId="11078" xr:uid="{A0B1D101-FC3F-40E4-9E9F-A038EB7E51EB}"/>
    <cellStyle name="Separador de milhares 4 2 4 2 2 2 2 2" xfId="12030" xr:uid="{F36E653C-C318-46C4-9DEE-109C2D612A55}"/>
    <cellStyle name="Separador de milhares 4 2 4 2 2 2 2 2 2" xfId="13931" xr:uid="{1E977E7F-2502-4227-9332-8092F7E639F2}"/>
    <cellStyle name="Separador de milhares 4 2 4 2 2 2 2 2 2 2" xfId="16783" xr:uid="{67423334-512E-41E5-B11B-C2F998F41370}"/>
    <cellStyle name="Separador de milhares 4 2 4 2 2 2 2 2 3" xfId="15322" xr:uid="{3802427D-842B-40EC-9293-1194FB51EA35}"/>
    <cellStyle name="Separador de milhares 4 2 4 2 2 2 2 3" xfId="13131" xr:uid="{13F29D9A-15A9-4C12-A613-EDD91D54743D}"/>
    <cellStyle name="Separador de milhares 4 2 4 2 2 2 2 3 2" xfId="15985" xr:uid="{9E1C179E-3BA9-4A8D-9DB0-8CE96CA9D74D}"/>
    <cellStyle name="Separador de milhares 4 2 4 2 2 2 2 4" xfId="14524" xr:uid="{1D030B4C-A05B-4B75-9B96-25923F0DF483}"/>
    <cellStyle name="Separador de milhares 4 2 4 2 2 2 3" xfId="11629" xr:uid="{E1836B20-663D-4FB8-95A5-042C58ABCDA6}"/>
    <cellStyle name="Separador de milhares 4 2 4 2 2 2 3 2" xfId="13532" xr:uid="{C3B84054-46E7-47DB-82C7-5F6D174E3469}"/>
    <cellStyle name="Separador de milhares 4 2 4 2 2 2 3 2 2" xfId="16384" xr:uid="{2163FB81-F7A9-4690-A11A-7792B23441CA}"/>
    <cellStyle name="Separador de milhares 4 2 4 2 2 2 3 3" xfId="14923" xr:uid="{BD8E55D0-A047-40BE-98BF-09C75434CE16}"/>
    <cellStyle name="Separador de milhares 4 2 4 2 2 3" xfId="11077" xr:uid="{3FF50881-7944-4077-AC78-C6457491110C}"/>
    <cellStyle name="Separador de milhares 4 2 4 2 2 3 2" xfId="12029" xr:uid="{D4DEF738-BE1A-4106-80F1-A306800E4CD7}"/>
    <cellStyle name="Separador de milhares 4 2 4 2 2 3 2 2" xfId="13930" xr:uid="{8DCCBA50-7341-4B01-8B1F-F4C7994AFE47}"/>
    <cellStyle name="Separador de milhares 4 2 4 2 2 3 2 2 2" xfId="16782" xr:uid="{55849007-2334-4836-A4DD-DC07DBE6EE20}"/>
    <cellStyle name="Separador de milhares 4 2 4 2 2 3 2 3" xfId="15321" xr:uid="{9B112189-DA1C-4ABA-8B16-727424AC2A88}"/>
    <cellStyle name="Separador de milhares 4 2 4 2 2 3 3" xfId="13130" xr:uid="{59A091CD-BEAA-4EB8-9812-5498E0881CB5}"/>
    <cellStyle name="Separador de milhares 4 2 4 2 2 3 3 2" xfId="15984" xr:uid="{521F0D53-2149-4966-A967-BEA48D82D1B8}"/>
    <cellStyle name="Separador de milhares 4 2 4 2 2 3 4" xfId="14523" xr:uid="{4D21269D-4439-4E21-A388-6CDC16150AA8}"/>
    <cellStyle name="Separador de milhares 4 2 4 2 2 4" xfId="11628" xr:uid="{FB620DF3-E79C-414B-B7E6-52392FB69FF1}"/>
    <cellStyle name="Separador de milhares 4 2 4 2 2 4 2" xfId="13531" xr:uid="{9FF000ED-48D5-4F71-A6BA-D0CC41736CBA}"/>
    <cellStyle name="Separador de milhares 4 2 4 2 2 4 2 2" xfId="16383" xr:uid="{310CCB12-89D9-4124-AE24-9B18680442F4}"/>
    <cellStyle name="Separador de milhares 4 2 4 2 2 4 3" xfId="14922" xr:uid="{AE495B58-979E-4B48-A6AF-31CFD4989722}"/>
    <cellStyle name="Separador de milhares 4 2 4 2 3" xfId="10077" xr:uid="{BFF309C2-3C46-478C-8617-B9DD005E88CE}"/>
    <cellStyle name="Separador de milhares 4 2 4 2 3 2" xfId="10078" xr:uid="{0C7709EF-00BF-4618-809E-D8EB147E7B48}"/>
    <cellStyle name="Separador de milhares 4 2 4 2 3 2 2" xfId="11080" xr:uid="{A67039D1-405F-46E8-8810-399416D45599}"/>
    <cellStyle name="Separador de milhares 4 2 4 2 3 2 2 2" xfId="12032" xr:uid="{4D63F15E-E55D-4EFE-9F3D-744DA57D8A36}"/>
    <cellStyle name="Separador de milhares 4 2 4 2 3 2 2 2 2" xfId="13933" xr:uid="{C9CFE384-3ECB-40C9-BB28-C38BBEFA7051}"/>
    <cellStyle name="Separador de milhares 4 2 4 2 3 2 2 2 2 2" xfId="16785" xr:uid="{D07A50A7-A508-4E1B-B7D8-9F0C40582FFE}"/>
    <cellStyle name="Separador de milhares 4 2 4 2 3 2 2 2 3" xfId="15324" xr:uid="{90012B2B-D178-4A16-AAFD-01594FC9AF02}"/>
    <cellStyle name="Separador de milhares 4 2 4 2 3 2 2 3" xfId="13133" xr:uid="{2953D37C-20BC-466E-B98B-51EB9DE473B7}"/>
    <cellStyle name="Separador de milhares 4 2 4 2 3 2 2 3 2" xfId="15987" xr:uid="{1AB2F340-F02D-4121-B29A-7D27179CC595}"/>
    <cellStyle name="Separador de milhares 4 2 4 2 3 2 2 4" xfId="14526" xr:uid="{E9FDDFED-4B32-4910-B4D8-DA16B1D2D2E2}"/>
    <cellStyle name="Separador de milhares 4 2 4 2 3 2 3" xfId="11631" xr:uid="{BC3E72C5-DDFC-4A95-8F7D-6427004F9031}"/>
    <cellStyle name="Separador de milhares 4 2 4 2 3 2 3 2" xfId="13534" xr:uid="{DF14C68E-0151-43FE-AD12-1248D319B090}"/>
    <cellStyle name="Separador de milhares 4 2 4 2 3 2 3 2 2" xfId="16386" xr:uid="{53492336-28ED-4BC8-A357-D21C14426A19}"/>
    <cellStyle name="Separador de milhares 4 2 4 2 3 2 3 3" xfId="14925" xr:uid="{A7CA4085-6DC8-4646-9F58-759802E03EBE}"/>
    <cellStyle name="Separador de milhares 4 2 4 2 3 3" xfId="11079" xr:uid="{D74A13BE-2CC6-4CFB-AEC5-FE8D75741812}"/>
    <cellStyle name="Separador de milhares 4 2 4 2 3 3 2" xfId="12031" xr:uid="{4EDA25A9-90D8-44F3-9490-D729B6C8D394}"/>
    <cellStyle name="Separador de milhares 4 2 4 2 3 3 2 2" xfId="13932" xr:uid="{1749214C-C6A9-45D3-8CDF-DDD8F8DAA485}"/>
    <cellStyle name="Separador de milhares 4 2 4 2 3 3 2 2 2" xfId="16784" xr:uid="{AD4A349C-BBB3-40F0-AA89-CB4346D08169}"/>
    <cellStyle name="Separador de milhares 4 2 4 2 3 3 2 3" xfId="15323" xr:uid="{6AB7511A-2856-40E6-9258-5ECE900EDBAF}"/>
    <cellStyle name="Separador de milhares 4 2 4 2 3 3 3" xfId="13132" xr:uid="{BACEA589-83F2-41A2-87FA-44CCB145F237}"/>
    <cellStyle name="Separador de milhares 4 2 4 2 3 3 3 2" xfId="15986" xr:uid="{05B8F7EF-E135-4C82-904D-0F3DBD1318BF}"/>
    <cellStyle name="Separador de milhares 4 2 4 2 3 3 4" xfId="14525" xr:uid="{8BDBF1B6-8944-4EEE-B13C-C1F8722A15C1}"/>
    <cellStyle name="Separador de milhares 4 2 4 2 3 4" xfId="11630" xr:uid="{C61EFAE8-90CA-4942-8FDB-CEA4FD56E54B}"/>
    <cellStyle name="Separador de milhares 4 2 4 2 3 4 2" xfId="13533" xr:uid="{6FBE2C7B-89D5-4F84-8B83-E40B2832D40D}"/>
    <cellStyle name="Separador de milhares 4 2 4 2 3 4 2 2" xfId="16385" xr:uid="{6BBE4611-685C-431C-92A8-815AAFBF966C}"/>
    <cellStyle name="Separador de milhares 4 2 4 2 3 4 3" xfId="14924" xr:uid="{20724130-2CA5-4D8D-89A3-DBF8AE932DA7}"/>
    <cellStyle name="Separador de milhares 4 2 4 2 4" xfId="10079" xr:uid="{BF614A1F-554A-4E1B-8A0A-55B74168DE8C}"/>
    <cellStyle name="Separador de milhares 4 2 4 2 4 2" xfId="11081" xr:uid="{73846475-F814-4889-8686-D85D60741A59}"/>
    <cellStyle name="Separador de milhares 4 2 4 2 4 2 2" xfId="12033" xr:uid="{38AD9C62-B016-4887-941C-53FF05C0DC51}"/>
    <cellStyle name="Separador de milhares 4 2 4 2 4 2 2 2" xfId="13934" xr:uid="{3B8E1B7C-FB8C-41C4-A315-DB433EA69456}"/>
    <cellStyle name="Separador de milhares 4 2 4 2 4 2 2 2 2" xfId="16786" xr:uid="{4966D63A-5853-4230-9292-EDD712899398}"/>
    <cellStyle name="Separador de milhares 4 2 4 2 4 2 2 3" xfId="15325" xr:uid="{2A26AC21-3860-4F20-901E-144E4CF605E5}"/>
    <cellStyle name="Separador de milhares 4 2 4 2 4 2 3" xfId="13134" xr:uid="{1070E30F-E6C9-4279-8827-C951200C1BF3}"/>
    <cellStyle name="Separador de milhares 4 2 4 2 4 2 3 2" xfId="15988" xr:uid="{DBAE6097-F4F3-47B8-A7DB-3579591EBF21}"/>
    <cellStyle name="Separador de milhares 4 2 4 2 4 2 4" xfId="14527" xr:uid="{220CA7A8-1E55-4728-A09B-85228349A4F0}"/>
    <cellStyle name="Separador de milhares 4 2 4 2 4 3" xfId="11632" xr:uid="{FD4FF948-C012-4396-BC07-469E31FADA87}"/>
    <cellStyle name="Separador de milhares 4 2 4 2 4 3 2" xfId="13535" xr:uid="{7096748A-61F7-41AB-ADFC-60CC72D464E5}"/>
    <cellStyle name="Separador de milhares 4 2 4 2 4 3 2 2" xfId="16387" xr:uid="{BF69A9E2-B552-40F0-ACE0-2A7BE30D0E61}"/>
    <cellStyle name="Separador de milhares 4 2 4 2 4 3 3" xfId="14926" xr:uid="{E7572BC9-ED1F-4EAB-A807-AC237E2A862D}"/>
    <cellStyle name="Separador de milhares 4 2 4 2 5" xfId="11076" xr:uid="{0FACAC2C-A275-4B80-92F7-DFBDBCFBFD39}"/>
    <cellStyle name="Separador de milhares 4 2 4 2 5 2" xfId="12028" xr:uid="{28D8C05F-7834-4983-B2C2-1E1198364094}"/>
    <cellStyle name="Separador de milhares 4 2 4 2 5 2 2" xfId="13929" xr:uid="{455352ED-51C1-4EF4-BCD3-9BEFFF94A762}"/>
    <cellStyle name="Separador de milhares 4 2 4 2 5 2 2 2" xfId="16781" xr:uid="{A1C32009-263C-49AB-B941-D5E32331793A}"/>
    <cellStyle name="Separador de milhares 4 2 4 2 5 2 3" xfId="15320" xr:uid="{D5FD1264-7D49-4C16-80EE-F612FB7DA698}"/>
    <cellStyle name="Separador de milhares 4 2 4 2 5 3" xfId="13129" xr:uid="{01C13EFA-2FC5-4E8C-BDA1-75DE6595FA74}"/>
    <cellStyle name="Separador de milhares 4 2 4 2 5 3 2" xfId="15983" xr:uid="{24524F76-3C85-418C-8606-AA506F2496C5}"/>
    <cellStyle name="Separador de milhares 4 2 4 2 5 4" xfId="14522" xr:uid="{8B66022E-30C4-42F1-BB2F-8F61C29B2246}"/>
    <cellStyle name="Separador de milhares 4 2 4 2 6" xfId="11627" xr:uid="{FDD6AA2D-77AB-436F-80B9-7B04C94E6223}"/>
    <cellStyle name="Separador de milhares 4 2 4 2 6 2" xfId="13530" xr:uid="{F6A1F63B-37C0-406F-8631-AE2949673E01}"/>
    <cellStyle name="Separador de milhares 4 2 4 2 6 2 2" xfId="16382" xr:uid="{6FD9D10F-346F-409D-9610-9E204D6A3A4B}"/>
    <cellStyle name="Separador de milhares 4 2 4 2 6 3" xfId="14921" xr:uid="{62E03E76-B288-4661-90C8-DD1289EA6F23}"/>
    <cellStyle name="Separador de milhares 4 2 4 3" xfId="10080" xr:uid="{A83EA3E0-80D4-40DC-BC7A-0375359FCAF8}"/>
    <cellStyle name="Separador de milhares 4 2 4 3 2" xfId="10081" xr:uid="{959B5A64-8FA1-406A-8ED5-A0FAE68882F2}"/>
    <cellStyle name="Separador de milhares 4 2 4 3 2 2" xfId="10082" xr:uid="{178B41B1-CD02-4194-AEBF-AB8525D035E0}"/>
    <cellStyle name="Separador de milhares 4 2 4 3 2 2 2" xfId="11084" xr:uid="{A20498CD-CF20-41B1-941F-A423519B7EC8}"/>
    <cellStyle name="Separador de milhares 4 2 4 3 2 2 2 2" xfId="12036" xr:uid="{1C16B0E1-7682-4D04-97F9-43B9AC778320}"/>
    <cellStyle name="Separador de milhares 4 2 4 3 2 2 2 2 2" xfId="13937" xr:uid="{4D59F927-7AB9-44F2-9B6B-819009ADA07A}"/>
    <cellStyle name="Separador de milhares 4 2 4 3 2 2 2 2 2 2" xfId="16789" xr:uid="{5BAA9DDD-DB58-4318-8108-96993628D2EE}"/>
    <cellStyle name="Separador de milhares 4 2 4 3 2 2 2 2 3" xfId="15328" xr:uid="{144222D2-0972-4850-8BEE-B0873CD26F8D}"/>
    <cellStyle name="Separador de milhares 4 2 4 3 2 2 2 3" xfId="13137" xr:uid="{6D45A907-E010-4816-A41D-10F763648AEC}"/>
    <cellStyle name="Separador de milhares 4 2 4 3 2 2 2 3 2" xfId="15991" xr:uid="{6A397235-B835-4E27-86FA-EC27B5B1CE79}"/>
    <cellStyle name="Separador de milhares 4 2 4 3 2 2 2 4" xfId="14530" xr:uid="{ADEB73C6-701C-4ACD-B39D-96E36832CCEA}"/>
    <cellStyle name="Separador de milhares 4 2 4 3 2 2 3" xfId="11635" xr:uid="{1A917086-DAD0-4B9E-A032-3F0B70B3B820}"/>
    <cellStyle name="Separador de milhares 4 2 4 3 2 2 3 2" xfId="13538" xr:uid="{0DD40B81-7DC1-4100-ADD6-47A29F0C8401}"/>
    <cellStyle name="Separador de milhares 4 2 4 3 2 2 3 2 2" xfId="16390" xr:uid="{E607E251-5DF6-487E-B843-4E05944F01F0}"/>
    <cellStyle name="Separador de milhares 4 2 4 3 2 2 3 3" xfId="14929" xr:uid="{78E93C3E-346F-42C7-8686-3D66CB0051CB}"/>
    <cellStyle name="Separador de milhares 4 2 4 3 2 3" xfId="11083" xr:uid="{60A17399-9E5D-407F-8117-F3D504FD6330}"/>
    <cellStyle name="Separador de milhares 4 2 4 3 2 3 2" xfId="12035" xr:uid="{F4C29CFB-B76A-44F0-908E-A6BB5E977E0D}"/>
    <cellStyle name="Separador de milhares 4 2 4 3 2 3 2 2" xfId="13936" xr:uid="{94E1D54C-E88B-459C-A0EA-0D54A18A1471}"/>
    <cellStyle name="Separador de milhares 4 2 4 3 2 3 2 2 2" xfId="16788" xr:uid="{A7EF2C02-1672-4215-97FF-2AD578D8AF43}"/>
    <cellStyle name="Separador de milhares 4 2 4 3 2 3 2 3" xfId="15327" xr:uid="{E10E6F55-0128-44AB-A870-72E57EC1E6A8}"/>
    <cellStyle name="Separador de milhares 4 2 4 3 2 3 3" xfId="13136" xr:uid="{2BE1DC2F-4FD6-4F89-B092-AD0EFC9B4905}"/>
    <cellStyle name="Separador de milhares 4 2 4 3 2 3 3 2" xfId="15990" xr:uid="{1071D877-A214-47DC-8110-22D9778A6319}"/>
    <cellStyle name="Separador de milhares 4 2 4 3 2 3 4" xfId="14529" xr:uid="{EDEF1D28-17CA-4392-8111-8D7AA1905EB9}"/>
    <cellStyle name="Separador de milhares 4 2 4 3 2 4" xfId="11634" xr:uid="{829C657A-F49E-4E85-9C40-321830A84DED}"/>
    <cellStyle name="Separador de milhares 4 2 4 3 2 4 2" xfId="13537" xr:uid="{5ADF1C29-2C77-4778-A7C2-E18AD812F658}"/>
    <cellStyle name="Separador de milhares 4 2 4 3 2 4 2 2" xfId="16389" xr:uid="{03E9DE8B-4E81-4228-943C-1435CC437ACA}"/>
    <cellStyle name="Separador de milhares 4 2 4 3 2 4 3" xfId="14928" xr:uid="{DB759DE0-4DFC-4B4C-881F-26CBD0DB5875}"/>
    <cellStyle name="Separador de milhares 4 2 4 3 3" xfId="10083" xr:uid="{8186EA5E-5B76-4BE2-9A95-983D6CBF4336}"/>
    <cellStyle name="Separador de milhares 4 2 4 3 3 2" xfId="10084" xr:uid="{20E78CC9-8B33-491D-894F-651E8BE9EC25}"/>
    <cellStyle name="Separador de milhares 4 2 4 3 3 2 2" xfId="11086" xr:uid="{127AD057-41B8-40CC-9D93-84752917AF65}"/>
    <cellStyle name="Separador de milhares 4 2 4 3 3 2 2 2" xfId="12038" xr:uid="{E7449151-9A66-46A9-A723-E03A62FBED6A}"/>
    <cellStyle name="Separador de milhares 4 2 4 3 3 2 2 2 2" xfId="13939" xr:uid="{F6BFD7EF-785D-4017-8377-DFD16C561873}"/>
    <cellStyle name="Separador de milhares 4 2 4 3 3 2 2 2 2 2" xfId="16791" xr:uid="{ADAD7C04-CE43-45D9-B889-B52FD22144CA}"/>
    <cellStyle name="Separador de milhares 4 2 4 3 3 2 2 2 3" xfId="15330" xr:uid="{46C44372-4B9D-4B37-8A77-681DACB03457}"/>
    <cellStyle name="Separador de milhares 4 2 4 3 3 2 2 3" xfId="13139" xr:uid="{6893934A-D4F0-40F2-B553-330912E55A9E}"/>
    <cellStyle name="Separador de milhares 4 2 4 3 3 2 2 3 2" xfId="15993" xr:uid="{D3D3B4ED-E6D1-4205-89F5-024637855330}"/>
    <cellStyle name="Separador de milhares 4 2 4 3 3 2 2 4" xfId="14532" xr:uid="{0740D22C-53FB-4A12-B4E4-C428DA94D73E}"/>
    <cellStyle name="Separador de milhares 4 2 4 3 3 2 3" xfId="11637" xr:uid="{59D53350-C7C3-4E64-9D51-8CFB95A115A4}"/>
    <cellStyle name="Separador de milhares 4 2 4 3 3 2 3 2" xfId="13540" xr:uid="{EE48DD0A-66A3-456B-A1B9-73DB09FDFAA4}"/>
    <cellStyle name="Separador de milhares 4 2 4 3 3 2 3 2 2" xfId="16392" xr:uid="{6122A7EA-A1FE-435B-A4AE-D43989C1A287}"/>
    <cellStyle name="Separador de milhares 4 2 4 3 3 2 3 3" xfId="14931" xr:uid="{C9CF95BF-1B00-4BDB-AC9B-C750F46771C2}"/>
    <cellStyle name="Separador de milhares 4 2 4 3 3 3" xfId="11085" xr:uid="{0595791E-F1EC-47D5-89A4-5CE631E46D5B}"/>
    <cellStyle name="Separador de milhares 4 2 4 3 3 3 2" xfId="12037" xr:uid="{4E317E84-99C8-4112-A19E-563AB4E4F9A9}"/>
    <cellStyle name="Separador de milhares 4 2 4 3 3 3 2 2" xfId="13938" xr:uid="{C8088D17-1F62-4008-A6C7-68BADE41DB88}"/>
    <cellStyle name="Separador de milhares 4 2 4 3 3 3 2 2 2" xfId="16790" xr:uid="{C92C907F-1AA8-461F-B7EF-E99052F4D9D2}"/>
    <cellStyle name="Separador de milhares 4 2 4 3 3 3 2 3" xfId="15329" xr:uid="{5766ECC5-CAAC-44AE-87BC-DA3D3ACFF260}"/>
    <cellStyle name="Separador de milhares 4 2 4 3 3 3 3" xfId="13138" xr:uid="{73898A25-C608-4DDC-9FBD-7A4662873DF2}"/>
    <cellStyle name="Separador de milhares 4 2 4 3 3 3 3 2" xfId="15992" xr:uid="{A56098DA-CBF3-49C1-B0E2-687845CD9E66}"/>
    <cellStyle name="Separador de milhares 4 2 4 3 3 3 4" xfId="14531" xr:uid="{99A1FA90-E86B-4892-994B-C4E68E0B5991}"/>
    <cellStyle name="Separador de milhares 4 2 4 3 3 4" xfId="11636" xr:uid="{EB5892C7-F953-4379-878E-E646BE290989}"/>
    <cellStyle name="Separador de milhares 4 2 4 3 3 4 2" xfId="13539" xr:uid="{2851C840-F0D2-4FB7-B7A3-85B5CA367A97}"/>
    <cellStyle name="Separador de milhares 4 2 4 3 3 4 2 2" xfId="16391" xr:uid="{48BE094A-A87E-415F-BFFD-4E1D3A12201C}"/>
    <cellStyle name="Separador de milhares 4 2 4 3 3 4 3" xfId="14930" xr:uid="{7338AA0B-6D53-4EB5-8778-069A13392889}"/>
    <cellStyle name="Separador de milhares 4 2 4 3 4" xfId="10085" xr:uid="{669C8C6C-E972-43B8-9EEC-9131F6E5C962}"/>
    <cellStyle name="Separador de milhares 4 2 4 3 4 2" xfId="11087" xr:uid="{95247512-F849-40DB-88CC-658D3F204B0A}"/>
    <cellStyle name="Separador de milhares 4 2 4 3 4 2 2" xfId="12039" xr:uid="{542F1C24-B054-4C24-B605-FB8098079687}"/>
    <cellStyle name="Separador de milhares 4 2 4 3 4 2 2 2" xfId="13940" xr:uid="{399DD7D2-53DF-402F-A99A-0C8FA81A3410}"/>
    <cellStyle name="Separador de milhares 4 2 4 3 4 2 2 2 2" xfId="16792" xr:uid="{B441DDEE-C656-4CF7-904B-B3C614948E8F}"/>
    <cellStyle name="Separador de milhares 4 2 4 3 4 2 2 3" xfId="15331" xr:uid="{95A1BB1D-79AB-4BD1-A639-83CD791A2717}"/>
    <cellStyle name="Separador de milhares 4 2 4 3 4 2 3" xfId="13140" xr:uid="{805BB7A1-31B6-4766-8892-8ABCD234D779}"/>
    <cellStyle name="Separador de milhares 4 2 4 3 4 2 3 2" xfId="15994" xr:uid="{F0FC0FB3-655C-42D8-8B1A-5444A4489D57}"/>
    <cellStyle name="Separador de milhares 4 2 4 3 4 2 4" xfId="14533" xr:uid="{A319F5B0-38D3-465B-8C22-7E4D18415357}"/>
    <cellStyle name="Separador de milhares 4 2 4 3 4 3" xfId="11638" xr:uid="{65E28DA1-0ACE-4618-93B8-784F5B9CF750}"/>
    <cellStyle name="Separador de milhares 4 2 4 3 4 3 2" xfId="13541" xr:uid="{CCD19A41-9F8A-4236-9B71-BA19E4F24A07}"/>
    <cellStyle name="Separador de milhares 4 2 4 3 4 3 2 2" xfId="16393" xr:uid="{ABB4250B-BAED-4A0E-BEB1-C6E5C27D7DAE}"/>
    <cellStyle name="Separador de milhares 4 2 4 3 4 3 3" xfId="14932" xr:uid="{6B9B1CF8-ED48-4B37-912C-606F688A7CCA}"/>
    <cellStyle name="Separador de milhares 4 2 4 3 5" xfId="11082" xr:uid="{A2C55784-918C-4B8C-AF1A-B9008F401C9C}"/>
    <cellStyle name="Separador de milhares 4 2 4 3 5 2" xfId="12034" xr:uid="{8C0D495D-DAB5-405D-A429-396A7385E088}"/>
    <cellStyle name="Separador de milhares 4 2 4 3 5 2 2" xfId="13935" xr:uid="{2B4E1A6D-429D-4A63-86E4-FE7915C9A0F6}"/>
    <cellStyle name="Separador de milhares 4 2 4 3 5 2 2 2" xfId="16787" xr:uid="{7B1F6D5C-6F84-4F45-8EEF-B92DB446797A}"/>
    <cellStyle name="Separador de milhares 4 2 4 3 5 2 3" xfId="15326" xr:uid="{2CC59D2A-2EC7-44F1-ABF0-D20396B90B70}"/>
    <cellStyle name="Separador de milhares 4 2 4 3 5 3" xfId="13135" xr:uid="{F4D80DDC-E254-4D2F-84F9-A8908744BF61}"/>
    <cellStyle name="Separador de milhares 4 2 4 3 5 3 2" xfId="15989" xr:uid="{1CCA647E-153D-4084-AAC1-4279ACB7B6C2}"/>
    <cellStyle name="Separador de milhares 4 2 4 3 5 4" xfId="14528" xr:uid="{F17DC8E0-7853-486F-A6BB-0D9E60033C77}"/>
    <cellStyle name="Separador de milhares 4 2 4 3 6" xfId="11633" xr:uid="{07CE06A6-8F54-4856-B181-42773B9DCA72}"/>
    <cellStyle name="Separador de milhares 4 2 4 3 6 2" xfId="13536" xr:uid="{0452E654-9223-406B-83FA-627341DCA45A}"/>
    <cellStyle name="Separador de milhares 4 2 4 3 6 2 2" xfId="16388" xr:uid="{9749D6DB-C704-4E6D-8F5B-1F70872EB232}"/>
    <cellStyle name="Separador de milhares 4 2 4 3 6 3" xfId="14927" xr:uid="{E488B7CD-6B12-41E5-98D1-215D361DEED8}"/>
    <cellStyle name="Separador de milhares 4 2 4 4" xfId="10086" xr:uid="{03AF6040-0C24-488C-8DFB-AA4936B73532}"/>
    <cellStyle name="Separador de milhares 4 2 4 4 2" xfId="10087" xr:uid="{FDC2EEEC-1EFB-41AD-BA6A-324F5BF299C6}"/>
    <cellStyle name="Separador de milhares 4 2 4 4 2 2" xfId="10088" xr:uid="{67E32A5E-D563-4AB9-830B-CFE29D9F17FD}"/>
    <cellStyle name="Separador de milhares 4 2 4 4 2 2 2" xfId="11090" xr:uid="{3DF94E7C-F91B-4827-9D31-374B236D5792}"/>
    <cellStyle name="Separador de milhares 4 2 4 4 2 2 2 2" xfId="12042" xr:uid="{8FB16E55-4CA0-4DE0-A750-872FF5504D59}"/>
    <cellStyle name="Separador de milhares 4 2 4 4 2 2 2 2 2" xfId="13943" xr:uid="{58BF5287-ADDA-41BB-9055-07B17118F74A}"/>
    <cellStyle name="Separador de milhares 4 2 4 4 2 2 2 2 2 2" xfId="16795" xr:uid="{AB866CE5-21E5-4458-BEEE-A12B6A9236CA}"/>
    <cellStyle name="Separador de milhares 4 2 4 4 2 2 2 2 3" xfId="15334" xr:uid="{2D0D47D4-9EA9-4996-ABED-44D007B580BF}"/>
    <cellStyle name="Separador de milhares 4 2 4 4 2 2 2 3" xfId="13143" xr:uid="{898CD5BD-A9FD-4BF3-8863-C77BA276127C}"/>
    <cellStyle name="Separador de milhares 4 2 4 4 2 2 2 3 2" xfId="15997" xr:uid="{9EE5FCE0-CED7-414E-87EB-76F2092CDCA8}"/>
    <cellStyle name="Separador de milhares 4 2 4 4 2 2 2 4" xfId="14536" xr:uid="{6C486103-5532-4007-843B-146BE6C07F58}"/>
    <cellStyle name="Separador de milhares 4 2 4 4 2 2 3" xfId="11641" xr:uid="{2FAE450A-3E8A-4A15-AF73-584D6DA3DAE0}"/>
    <cellStyle name="Separador de milhares 4 2 4 4 2 2 3 2" xfId="13544" xr:uid="{072F67A9-8EFD-46F7-81C7-5441192E43FD}"/>
    <cellStyle name="Separador de milhares 4 2 4 4 2 2 3 2 2" xfId="16396" xr:uid="{C48E202E-BBEC-42F6-9ED2-46DBE64D397B}"/>
    <cellStyle name="Separador de milhares 4 2 4 4 2 2 3 3" xfId="14935" xr:uid="{4ED131A2-9663-49BC-8EE7-F190716747EB}"/>
    <cellStyle name="Separador de milhares 4 2 4 4 2 3" xfId="11089" xr:uid="{28708C5E-A7F2-4C47-BDC6-1BF0CF64C860}"/>
    <cellStyle name="Separador de milhares 4 2 4 4 2 3 2" xfId="12041" xr:uid="{06455A26-C8A7-4D8B-8640-F019B54E4C21}"/>
    <cellStyle name="Separador de milhares 4 2 4 4 2 3 2 2" xfId="13942" xr:uid="{907FEE53-82B3-4C47-B920-2AC2C1C077B6}"/>
    <cellStyle name="Separador de milhares 4 2 4 4 2 3 2 2 2" xfId="16794" xr:uid="{014FDD2D-C7D8-40EC-A7F2-E38E5D9B9C13}"/>
    <cellStyle name="Separador de milhares 4 2 4 4 2 3 2 3" xfId="15333" xr:uid="{2C78147D-D224-4169-8541-568D2AB9015A}"/>
    <cellStyle name="Separador de milhares 4 2 4 4 2 3 3" xfId="13142" xr:uid="{8DD5031A-0646-4A6E-9F5A-214031A16C44}"/>
    <cellStyle name="Separador de milhares 4 2 4 4 2 3 3 2" xfId="15996" xr:uid="{C005756C-647D-406D-8C50-BC7B1A1C129A}"/>
    <cellStyle name="Separador de milhares 4 2 4 4 2 3 4" xfId="14535" xr:uid="{5C1A1E14-8144-4723-AC86-3F536AA6CD71}"/>
    <cellStyle name="Separador de milhares 4 2 4 4 2 4" xfId="11640" xr:uid="{83265859-778D-4E97-8CAA-B941E239CC85}"/>
    <cellStyle name="Separador de milhares 4 2 4 4 2 4 2" xfId="13543" xr:uid="{99F3B8C8-8D80-4F26-BA29-CEB78ADE2767}"/>
    <cellStyle name="Separador de milhares 4 2 4 4 2 4 2 2" xfId="16395" xr:uid="{92C8CAB6-E5B3-4BB3-9E2F-8EDB62AE56D1}"/>
    <cellStyle name="Separador de milhares 4 2 4 4 2 4 3" xfId="14934" xr:uid="{99B0370C-E037-4533-808D-870CA667DEF8}"/>
    <cellStyle name="Separador de milhares 4 2 4 4 3" xfId="10089" xr:uid="{DD33CDEF-C8EF-47DD-96A7-0B8E36B34588}"/>
    <cellStyle name="Separador de milhares 4 2 4 4 3 2" xfId="10090" xr:uid="{B0800A74-1E60-4708-AA8B-AF54E36A021E}"/>
    <cellStyle name="Separador de milhares 4 2 4 4 3 2 2" xfId="11092" xr:uid="{3A4BD7DD-3140-4226-ADE3-473C92131206}"/>
    <cellStyle name="Separador de milhares 4 2 4 4 3 2 2 2" xfId="12044" xr:uid="{B9922251-2E95-4040-A70E-BCFAB02518A1}"/>
    <cellStyle name="Separador de milhares 4 2 4 4 3 2 2 2 2" xfId="13945" xr:uid="{32E2EB3C-BC75-427E-B8A7-FD93629B8E5F}"/>
    <cellStyle name="Separador de milhares 4 2 4 4 3 2 2 2 2 2" xfId="16797" xr:uid="{64FA3E1E-95E0-4EA2-B623-0DD6D469236B}"/>
    <cellStyle name="Separador de milhares 4 2 4 4 3 2 2 2 3" xfId="15336" xr:uid="{990192F4-3B00-44D2-A699-38C2835A9F71}"/>
    <cellStyle name="Separador de milhares 4 2 4 4 3 2 2 3" xfId="13145" xr:uid="{E4CC78F1-240E-42DB-8578-52B7DA7914BE}"/>
    <cellStyle name="Separador de milhares 4 2 4 4 3 2 2 3 2" xfId="15999" xr:uid="{366DB57D-81AA-411D-A2B9-E858C012537F}"/>
    <cellStyle name="Separador de milhares 4 2 4 4 3 2 2 4" xfId="14538" xr:uid="{812B034E-2DCB-40A0-A4B4-087021475866}"/>
    <cellStyle name="Separador de milhares 4 2 4 4 3 2 3" xfId="11643" xr:uid="{70FAC5D0-6FA4-454D-9A54-7C98B2C21E13}"/>
    <cellStyle name="Separador de milhares 4 2 4 4 3 2 3 2" xfId="13546" xr:uid="{1B81565E-2F85-4B6C-AA24-8C6C42C6316D}"/>
    <cellStyle name="Separador de milhares 4 2 4 4 3 2 3 2 2" xfId="16398" xr:uid="{F99F5C5A-A1DB-494B-AF60-2F415391B682}"/>
    <cellStyle name="Separador de milhares 4 2 4 4 3 2 3 3" xfId="14937" xr:uid="{82499397-DEC4-4438-AA90-8BC80669F1EA}"/>
    <cellStyle name="Separador de milhares 4 2 4 4 3 3" xfId="11091" xr:uid="{1BA4DC12-1BDB-4C3E-B799-0F7616DE9C83}"/>
    <cellStyle name="Separador de milhares 4 2 4 4 3 3 2" xfId="12043" xr:uid="{A1B5B949-DF9B-4AB3-8912-1907A84BE6A2}"/>
    <cellStyle name="Separador de milhares 4 2 4 4 3 3 2 2" xfId="13944" xr:uid="{9AA376E7-9D36-4CC5-B5E9-2746DE8B8AB4}"/>
    <cellStyle name="Separador de milhares 4 2 4 4 3 3 2 2 2" xfId="16796" xr:uid="{98B66200-EB68-45DF-8B83-BA2741A4FB78}"/>
    <cellStyle name="Separador de milhares 4 2 4 4 3 3 2 3" xfId="15335" xr:uid="{70DA372D-725D-452E-8018-B5702873DA4E}"/>
    <cellStyle name="Separador de milhares 4 2 4 4 3 3 3" xfId="13144" xr:uid="{E2FF6B31-3E22-43C0-99B3-92AAEF6EB576}"/>
    <cellStyle name="Separador de milhares 4 2 4 4 3 3 3 2" xfId="15998" xr:uid="{F61581B5-7F49-4CC4-BDD7-A3930B4EABF1}"/>
    <cellStyle name="Separador de milhares 4 2 4 4 3 3 4" xfId="14537" xr:uid="{6128A9D1-91B3-433F-8B41-58A047CCF527}"/>
    <cellStyle name="Separador de milhares 4 2 4 4 3 4" xfId="11642" xr:uid="{6F26C331-77A4-48AB-84AA-72AF89C2DB2D}"/>
    <cellStyle name="Separador de milhares 4 2 4 4 3 4 2" xfId="13545" xr:uid="{D3508828-1D2D-49B6-AF3D-ACD2C77A78D2}"/>
    <cellStyle name="Separador de milhares 4 2 4 4 3 4 2 2" xfId="16397" xr:uid="{9E51A9D2-F0F0-4E72-8764-E4FE4AF8DB33}"/>
    <cellStyle name="Separador de milhares 4 2 4 4 3 4 3" xfId="14936" xr:uid="{408C2CB2-BFBA-443A-934D-4C25395A3410}"/>
    <cellStyle name="Separador de milhares 4 2 4 4 4" xfId="10091" xr:uid="{46EDB469-A55B-48F3-B218-18E3A207518F}"/>
    <cellStyle name="Separador de milhares 4 2 4 4 4 2" xfId="11093" xr:uid="{2A527E0B-7E41-4EB2-8F20-B5D8BB2CC7E6}"/>
    <cellStyle name="Separador de milhares 4 2 4 4 4 2 2" xfId="12045" xr:uid="{86773244-CA84-4FD1-8FD9-F655F94840F7}"/>
    <cellStyle name="Separador de milhares 4 2 4 4 4 2 2 2" xfId="13946" xr:uid="{777379DA-4FC7-4086-B821-F49ACE065950}"/>
    <cellStyle name="Separador de milhares 4 2 4 4 4 2 2 2 2" xfId="16798" xr:uid="{F195309C-9E3B-4173-83E4-660194F01B0A}"/>
    <cellStyle name="Separador de milhares 4 2 4 4 4 2 2 3" xfId="15337" xr:uid="{6CC0F587-0274-4B82-BF0B-483F7E6009AE}"/>
    <cellStyle name="Separador de milhares 4 2 4 4 4 2 3" xfId="13146" xr:uid="{D6FB875A-689F-4DC3-A9C9-53F937A5F973}"/>
    <cellStyle name="Separador de milhares 4 2 4 4 4 2 3 2" xfId="16000" xr:uid="{528E643E-2ED3-4406-82A7-A5ADC71DE045}"/>
    <cellStyle name="Separador de milhares 4 2 4 4 4 2 4" xfId="14539" xr:uid="{05EC678D-7F02-4094-BA14-B2C666FAAE58}"/>
    <cellStyle name="Separador de milhares 4 2 4 4 4 3" xfId="11644" xr:uid="{EB56428C-10CA-4C47-816C-8041E8980AE5}"/>
    <cellStyle name="Separador de milhares 4 2 4 4 4 3 2" xfId="13547" xr:uid="{BA995121-DA3B-4BBB-91CF-BAEB50EB27C5}"/>
    <cellStyle name="Separador de milhares 4 2 4 4 4 3 2 2" xfId="16399" xr:uid="{55E56F91-BA52-45B2-99BE-C08789FED818}"/>
    <cellStyle name="Separador de milhares 4 2 4 4 4 3 3" xfId="14938" xr:uid="{479D9258-F7E6-4A2C-B7C1-9E7D1278882C}"/>
    <cellStyle name="Separador de milhares 4 2 4 4 5" xfId="11088" xr:uid="{01973D6F-E4CC-46D7-A374-72DE4F9F7E79}"/>
    <cellStyle name="Separador de milhares 4 2 4 4 5 2" xfId="12040" xr:uid="{DEFADC94-9C6A-4AA8-B852-BE128F9DE2C2}"/>
    <cellStyle name="Separador de milhares 4 2 4 4 5 2 2" xfId="13941" xr:uid="{50BB540D-B9BC-4B4D-846E-0276A8F2A81F}"/>
    <cellStyle name="Separador de milhares 4 2 4 4 5 2 2 2" xfId="16793" xr:uid="{499A6E5E-5A3F-4372-A2FE-BAE3EC25A140}"/>
    <cellStyle name="Separador de milhares 4 2 4 4 5 2 3" xfId="15332" xr:uid="{440FA121-AAFC-45F1-8239-99EA3C46DAA7}"/>
    <cellStyle name="Separador de milhares 4 2 4 4 5 3" xfId="13141" xr:uid="{3A13E225-4A43-480E-81EE-824D83FF26C1}"/>
    <cellStyle name="Separador de milhares 4 2 4 4 5 3 2" xfId="15995" xr:uid="{17A7CD39-6493-410D-B5F2-32B1149673A3}"/>
    <cellStyle name="Separador de milhares 4 2 4 4 5 4" xfId="14534" xr:uid="{0EBCE565-90D8-47A1-9E38-D2FC84BB5635}"/>
    <cellStyle name="Separador de milhares 4 2 4 4 6" xfId="11639" xr:uid="{1AC1E59A-BDD3-4CCB-BE86-6B21E15FC103}"/>
    <cellStyle name="Separador de milhares 4 2 4 4 6 2" xfId="13542" xr:uid="{42D78445-B1CD-439B-9299-193DC665B727}"/>
    <cellStyle name="Separador de milhares 4 2 4 4 6 2 2" xfId="16394" xr:uid="{E8DD58D1-0EFD-4830-92EA-9F5748355483}"/>
    <cellStyle name="Separador de milhares 4 2 4 4 6 3" xfId="14933" xr:uid="{926E1F82-469D-412D-B401-A22EECDD4FD2}"/>
    <cellStyle name="Separador de milhares 4 2 4 5" xfId="10092" xr:uid="{A7A2F473-391F-49C6-87E0-DFD00E4EB3A0}"/>
    <cellStyle name="Separador de milhares 4 2 4 5 2" xfId="10093" xr:uid="{14EF2257-8D4E-4289-9F98-A1F822340816}"/>
    <cellStyle name="Separador de milhares 4 2 4 5 2 2" xfId="11095" xr:uid="{17F4F636-F9F3-44D8-8862-C99773895A10}"/>
    <cellStyle name="Separador de milhares 4 2 4 5 2 2 2" xfId="12047" xr:uid="{65042BFB-4E5D-4F9A-AF39-FBFED797BCA4}"/>
    <cellStyle name="Separador de milhares 4 2 4 5 2 2 2 2" xfId="13948" xr:uid="{AFC0558E-CB06-4C7A-A086-F9C225DB1B16}"/>
    <cellStyle name="Separador de milhares 4 2 4 5 2 2 2 2 2" xfId="16800" xr:uid="{D17184C5-C7B0-4168-A070-5BA3AAD179D7}"/>
    <cellStyle name="Separador de milhares 4 2 4 5 2 2 2 3" xfId="15339" xr:uid="{4F2456DC-A361-4A4A-98D0-093F9ABB79D1}"/>
    <cellStyle name="Separador de milhares 4 2 4 5 2 2 3" xfId="13148" xr:uid="{00F3B8E3-B8A3-47D3-A3DB-28D7149BB668}"/>
    <cellStyle name="Separador de milhares 4 2 4 5 2 2 3 2" xfId="16002" xr:uid="{CD505CD2-6B47-4E10-9D57-14DBCFB00C6A}"/>
    <cellStyle name="Separador de milhares 4 2 4 5 2 2 4" xfId="14541" xr:uid="{AAF86104-4EF7-46B8-95CC-D7AE695B8BA8}"/>
    <cellStyle name="Separador de milhares 4 2 4 5 2 3" xfId="11646" xr:uid="{8D86AE4A-BCC3-4883-8D1A-09AFDA3D1FFD}"/>
    <cellStyle name="Separador de milhares 4 2 4 5 2 3 2" xfId="13549" xr:uid="{334CDC2F-98C6-4C5F-9FB6-3493CC849B09}"/>
    <cellStyle name="Separador de milhares 4 2 4 5 2 3 2 2" xfId="16401" xr:uid="{126A3C4B-524F-4EC0-BCF6-17CB735EA08C}"/>
    <cellStyle name="Separador de milhares 4 2 4 5 2 3 3" xfId="14940" xr:uid="{039B08A1-0FC1-4330-9CEF-81F3711F1D27}"/>
    <cellStyle name="Separador de milhares 4 2 4 5 3" xfId="11094" xr:uid="{8114C08C-AC6A-4FE6-A128-B45A3E9FEFDC}"/>
    <cellStyle name="Separador de milhares 4 2 4 5 3 2" xfId="12046" xr:uid="{812199D8-1075-4DFC-9E37-BD1CD48B0911}"/>
    <cellStyle name="Separador de milhares 4 2 4 5 3 2 2" xfId="13947" xr:uid="{3BAB7061-47FD-48DC-941B-E722D39A4CD3}"/>
    <cellStyle name="Separador de milhares 4 2 4 5 3 2 2 2" xfId="16799" xr:uid="{B0666063-4489-461D-864A-9E91A793BEE4}"/>
    <cellStyle name="Separador de milhares 4 2 4 5 3 2 3" xfId="15338" xr:uid="{7634B73B-760F-4EA4-94FE-68CC32A197F9}"/>
    <cellStyle name="Separador de milhares 4 2 4 5 3 3" xfId="13147" xr:uid="{24674D4D-EC6E-41A6-809E-B8E473E7CA9E}"/>
    <cellStyle name="Separador de milhares 4 2 4 5 3 3 2" xfId="16001" xr:uid="{09D4E7F0-7145-48F3-A478-1D2AE626CB5A}"/>
    <cellStyle name="Separador de milhares 4 2 4 5 3 4" xfId="14540" xr:uid="{3F59A641-8AFD-4556-83BF-D206743D27B1}"/>
    <cellStyle name="Separador de milhares 4 2 4 5 4" xfId="11645" xr:uid="{88FE7C01-59A9-4DEC-8725-D5DBA36EB9CD}"/>
    <cellStyle name="Separador de milhares 4 2 4 5 4 2" xfId="13548" xr:uid="{BC0AB149-4C6F-4ABF-8D4A-AB6D274E2832}"/>
    <cellStyle name="Separador de milhares 4 2 4 5 4 2 2" xfId="16400" xr:uid="{22CE9019-7937-44E5-93D6-C93F1F96E96C}"/>
    <cellStyle name="Separador de milhares 4 2 4 5 4 3" xfId="14939" xr:uid="{5CE3B6B7-416B-4564-B227-943242639803}"/>
    <cellStyle name="Separador de milhares 4 2 4 6" xfId="10094" xr:uid="{380B9627-DB1C-46C9-ABE5-C6F97884E90A}"/>
    <cellStyle name="Separador de milhares 4 2 4 6 2" xfId="10095" xr:uid="{0E74B81F-FA59-4E94-A848-BEBF6B0D5374}"/>
    <cellStyle name="Separador de milhares 4 2 4 6 2 2" xfId="11097" xr:uid="{FFF7641A-85E4-4F4D-9798-625C8BAE5B77}"/>
    <cellStyle name="Separador de milhares 4 2 4 6 2 2 2" xfId="12049" xr:uid="{FA355433-AFEA-43CF-BDB8-C62D0DA408D0}"/>
    <cellStyle name="Separador de milhares 4 2 4 6 2 2 2 2" xfId="13950" xr:uid="{5B1D0286-D5DC-43C6-B7D9-72C672625AB0}"/>
    <cellStyle name="Separador de milhares 4 2 4 6 2 2 2 2 2" xfId="16802" xr:uid="{F96BBCEA-C9BB-4837-ACFE-36870E6DB682}"/>
    <cellStyle name="Separador de milhares 4 2 4 6 2 2 2 3" xfId="15341" xr:uid="{B1667B07-CBB4-4586-9BB4-7DBA35955135}"/>
    <cellStyle name="Separador de milhares 4 2 4 6 2 2 3" xfId="13150" xr:uid="{C4D5EBCB-A9EE-431A-85FA-28F1E6599D39}"/>
    <cellStyle name="Separador de milhares 4 2 4 6 2 2 3 2" xfId="16004" xr:uid="{C324116B-C9A6-46D1-BBB1-7D5D71400D55}"/>
    <cellStyle name="Separador de milhares 4 2 4 6 2 2 4" xfId="14543" xr:uid="{40BC77C9-0794-4168-86FB-7D4911D642E9}"/>
    <cellStyle name="Separador de milhares 4 2 4 6 2 3" xfId="11648" xr:uid="{9596FDB0-E2F5-4F07-8634-06CF0C85F4AD}"/>
    <cellStyle name="Separador de milhares 4 2 4 6 2 3 2" xfId="13551" xr:uid="{C14A0222-B9AB-4246-93F2-A1C7FB0A671B}"/>
    <cellStyle name="Separador de milhares 4 2 4 6 2 3 2 2" xfId="16403" xr:uid="{5A0D8EB2-C39D-4FA3-A0DE-A0D768D64814}"/>
    <cellStyle name="Separador de milhares 4 2 4 6 2 3 3" xfId="14942" xr:uid="{2E2DAE52-FEB3-4F46-AE7A-758B84D7451A}"/>
    <cellStyle name="Separador de milhares 4 2 4 6 3" xfId="11096" xr:uid="{D6172E9A-74DF-4EC9-8732-48FB6940B8D7}"/>
    <cellStyle name="Separador de milhares 4 2 4 6 3 2" xfId="12048" xr:uid="{52594BB7-9069-437C-B478-D188A6343077}"/>
    <cellStyle name="Separador de milhares 4 2 4 6 3 2 2" xfId="13949" xr:uid="{B5963794-699B-4E8E-A7B8-997B103273F2}"/>
    <cellStyle name="Separador de milhares 4 2 4 6 3 2 2 2" xfId="16801" xr:uid="{CDC11529-3BDD-4DFF-BA8A-3D5D49510510}"/>
    <cellStyle name="Separador de milhares 4 2 4 6 3 2 3" xfId="15340" xr:uid="{5B0640C1-8673-4E71-B0FE-DA4D05942CCD}"/>
    <cellStyle name="Separador de milhares 4 2 4 6 3 3" xfId="13149" xr:uid="{1176D3DF-FEA5-4828-A16E-5963DA69DBA6}"/>
    <cellStyle name="Separador de milhares 4 2 4 6 3 3 2" xfId="16003" xr:uid="{6543E4F9-25A9-4714-A04D-456C3FB34D6A}"/>
    <cellStyle name="Separador de milhares 4 2 4 6 3 4" xfId="14542" xr:uid="{208E5F8D-B336-46BF-94BE-7E25D644F67A}"/>
    <cellStyle name="Separador de milhares 4 2 4 6 4" xfId="11647" xr:uid="{E117EA3E-3186-4EDC-9A8D-B17DE43F522F}"/>
    <cellStyle name="Separador de milhares 4 2 4 6 4 2" xfId="13550" xr:uid="{0B9061EB-26BA-432D-B61F-103586373C1B}"/>
    <cellStyle name="Separador de milhares 4 2 4 6 4 2 2" xfId="16402" xr:uid="{5C48F19B-1316-4BE6-88F3-623FC01E53A2}"/>
    <cellStyle name="Separador de milhares 4 2 4 6 4 3" xfId="14941" xr:uid="{8379A95F-E457-4514-B03D-3E58E79532CE}"/>
    <cellStyle name="Separador de milhares 4 2 4 7" xfId="10096" xr:uid="{8C39E4BC-9476-41EE-92E1-AFFAB4CBEBAC}"/>
    <cellStyle name="Separador de milhares 4 2 4 7 2" xfId="11098" xr:uid="{11786D6F-1545-4E89-A6D9-5FF82E25E5EB}"/>
    <cellStyle name="Separador de milhares 4 2 4 7 2 2" xfId="12050" xr:uid="{546A1AED-0C5C-4738-9D81-FC419DD1FB56}"/>
    <cellStyle name="Separador de milhares 4 2 4 7 2 2 2" xfId="13951" xr:uid="{43844E3F-4A67-4D5B-9E5E-A4D6ACCAE471}"/>
    <cellStyle name="Separador de milhares 4 2 4 7 2 2 2 2" xfId="16803" xr:uid="{5862EA9A-4384-42C8-AA92-57F635789A2A}"/>
    <cellStyle name="Separador de milhares 4 2 4 7 2 2 3" xfId="15342" xr:uid="{0D7306FA-2C99-432D-8516-8547DE7F6956}"/>
    <cellStyle name="Separador de milhares 4 2 4 7 2 3" xfId="13151" xr:uid="{CFD52D83-0F15-41AF-8F1B-8FC2B7BB206B}"/>
    <cellStyle name="Separador de milhares 4 2 4 7 2 3 2" xfId="16005" xr:uid="{C7579181-67EF-4CC3-8F9D-9F081D7BA79E}"/>
    <cellStyle name="Separador de milhares 4 2 4 7 2 4" xfId="14544" xr:uid="{9AE309C9-EF46-43CA-85DA-8E2C1F9EB1A6}"/>
    <cellStyle name="Separador de milhares 4 2 4 7 3" xfId="11649" xr:uid="{2E1B7C48-E19D-4679-A78C-C876997AA6D7}"/>
    <cellStyle name="Separador de milhares 4 2 4 7 3 2" xfId="13552" xr:uid="{B48641B2-21CC-46C0-ABAB-8CC6D0ECEFDD}"/>
    <cellStyle name="Separador de milhares 4 2 4 7 3 2 2" xfId="16404" xr:uid="{A3FB5E4E-0A28-4911-A479-51952B18EA29}"/>
    <cellStyle name="Separador de milhares 4 2 4 7 3 3" xfId="14943" xr:uid="{FF0007DD-0D6D-4A6F-B8D4-2A382E6D5764}"/>
    <cellStyle name="Separador de milhares 4 2 4 8" xfId="11075" xr:uid="{4E2A7C83-4340-435C-8495-4F46B7BC63F0}"/>
    <cellStyle name="Separador de milhares 4 2 4 8 2" xfId="12027" xr:uid="{1D991F49-7011-443F-9FF2-BCB60CE17043}"/>
    <cellStyle name="Separador de milhares 4 2 4 8 2 2" xfId="13928" xr:uid="{6CA22945-9145-4015-AE4A-209FD67DE964}"/>
    <cellStyle name="Separador de milhares 4 2 4 8 2 2 2" xfId="16780" xr:uid="{2B144007-09B2-4927-A730-1B830CBE9C07}"/>
    <cellStyle name="Separador de milhares 4 2 4 8 2 3" xfId="15319" xr:uid="{0A356315-589C-4F93-9EB3-912F31B449CB}"/>
    <cellStyle name="Separador de milhares 4 2 4 8 3" xfId="13128" xr:uid="{1DCF28B2-165D-4B8B-B575-93EB6DFD2E93}"/>
    <cellStyle name="Separador de milhares 4 2 4 8 3 2" xfId="15982" xr:uid="{53A96352-A2FC-49EE-92B0-56B73DBACE37}"/>
    <cellStyle name="Separador de milhares 4 2 4 8 4" xfId="14521" xr:uid="{D7F4267E-5F4D-4694-B17C-FA8271FE45A1}"/>
    <cellStyle name="Separador de milhares 4 2 4 9" xfId="11626" xr:uid="{12568461-0460-4200-B38F-9AFC664E4819}"/>
    <cellStyle name="Separador de milhares 4 2 4 9 2" xfId="13529" xr:uid="{40EAFE0B-F132-4E1B-B924-812923143827}"/>
    <cellStyle name="Separador de milhares 4 2 4 9 2 2" xfId="16381" xr:uid="{932CF966-9804-4085-B75D-054F326AB83D}"/>
    <cellStyle name="Separador de milhares 4 2 4 9 3" xfId="14920" xr:uid="{372C3073-0101-42DC-B431-53371B114258}"/>
    <cellStyle name="Separador de milhares 4 2 5" xfId="10097" xr:uid="{BD8F57B3-3088-4458-90A9-965DF051CC6C}"/>
    <cellStyle name="Separador de milhares 4 2 5 10" xfId="12735" xr:uid="{B0702708-3B6E-41D3-A2EA-49506F51D0CA}"/>
    <cellStyle name="Separador de milhares 4 2 5 10 2" xfId="15623" xr:uid="{B4CC62D4-8250-4514-9848-1EE94E9880C4}"/>
    <cellStyle name="Separador de milhares 4 2 5 11" xfId="14231" xr:uid="{ABA1EB2B-3F0B-4123-9F17-66E1ABE92C81}"/>
    <cellStyle name="Separador de milhares 4 2 5 2" xfId="10098" xr:uid="{6A429BC0-A8CB-43A3-AC33-CFF981670C0A}"/>
    <cellStyle name="Separador de milhares 4 2 5 2 2" xfId="10099" xr:uid="{265E205E-4503-4CF8-A685-D26FB24543F0}"/>
    <cellStyle name="Separador de milhares 4 2 5 2 2 2" xfId="10100" xr:uid="{E29DF739-B466-4CBB-BBE5-A116A50FE155}"/>
    <cellStyle name="Separador de milhares 4 2 5 2 2 2 2" xfId="11102" xr:uid="{9380A57E-A7A7-4377-B7A8-C5E416CFBD24}"/>
    <cellStyle name="Separador de milhares 4 2 5 2 2 2 2 2" xfId="12054" xr:uid="{703290DA-7460-409F-9354-BF2370CD75BE}"/>
    <cellStyle name="Separador de milhares 4 2 5 2 2 2 2 2 2" xfId="13955" xr:uid="{A739708E-19AB-4A39-B884-F96005D1CB1C}"/>
    <cellStyle name="Separador de milhares 4 2 5 2 2 2 2 2 2 2" xfId="16807" xr:uid="{FFCC94E8-135A-4416-A33F-565DE5CB3D38}"/>
    <cellStyle name="Separador de milhares 4 2 5 2 2 2 2 2 3" xfId="15346" xr:uid="{3A853C76-73F0-4664-9450-17B35A19615A}"/>
    <cellStyle name="Separador de milhares 4 2 5 2 2 2 2 3" xfId="13155" xr:uid="{5927D138-F8BE-4EB4-B218-F5E2820D5F33}"/>
    <cellStyle name="Separador de milhares 4 2 5 2 2 2 2 3 2" xfId="16009" xr:uid="{445FC605-1078-4CF7-9F20-671A66988E01}"/>
    <cellStyle name="Separador de milhares 4 2 5 2 2 2 2 4" xfId="14548" xr:uid="{3CEFA170-1A4D-4CBE-87C3-3B5CF01FBD44}"/>
    <cellStyle name="Separador de milhares 4 2 5 2 2 2 3" xfId="11653" xr:uid="{B60BA00D-E2BC-4D17-9C81-5ECB8196334D}"/>
    <cellStyle name="Separador de milhares 4 2 5 2 2 2 3 2" xfId="13556" xr:uid="{E8140062-C27C-44D6-A8E7-0898EA865426}"/>
    <cellStyle name="Separador de milhares 4 2 5 2 2 2 3 2 2" xfId="16408" xr:uid="{3AFED06A-F5E7-4697-B0E2-019D36D89BCE}"/>
    <cellStyle name="Separador de milhares 4 2 5 2 2 2 3 3" xfId="14947" xr:uid="{45D43B0B-DD9D-4E23-8BFA-0576501C0B8C}"/>
    <cellStyle name="Separador de milhares 4 2 5 2 2 2 4" xfId="12738" xr:uid="{F0E8EC9C-B21F-4945-AD17-3E8166F4E5DA}"/>
    <cellStyle name="Separador de milhares 4 2 5 2 2 2 4 2" xfId="15626" xr:uid="{F9834CB1-4179-4A29-9AA7-AEBF09DFA224}"/>
    <cellStyle name="Separador de milhares 4 2 5 2 2 2 5" xfId="14234" xr:uid="{B0E5BCD3-B333-4B8A-96FC-D4604890FD47}"/>
    <cellStyle name="Separador de milhares 4 2 5 2 2 3" xfId="11101" xr:uid="{EC1A0002-E33E-492E-9DF4-B2D9055A2A72}"/>
    <cellStyle name="Separador de milhares 4 2 5 2 2 3 2" xfId="12053" xr:uid="{6DC644E4-E06B-4A16-A085-2009908D0EE1}"/>
    <cellStyle name="Separador de milhares 4 2 5 2 2 3 2 2" xfId="13954" xr:uid="{ED5E218A-9CD0-43B3-A946-2CFACB41D180}"/>
    <cellStyle name="Separador de milhares 4 2 5 2 2 3 2 2 2" xfId="16806" xr:uid="{DAB92AE3-A570-4C7D-9E59-EA7EE2C60DA5}"/>
    <cellStyle name="Separador de milhares 4 2 5 2 2 3 2 3" xfId="15345" xr:uid="{8948D872-D14E-4B03-99F1-C32CDB6321AC}"/>
    <cellStyle name="Separador de milhares 4 2 5 2 2 3 3" xfId="13154" xr:uid="{92D06952-644D-48DB-A637-C696CA87323F}"/>
    <cellStyle name="Separador de milhares 4 2 5 2 2 3 3 2" xfId="16008" xr:uid="{3C596E9A-DD27-4C40-8F54-D7254A58F5A7}"/>
    <cellStyle name="Separador de milhares 4 2 5 2 2 3 4" xfId="14547" xr:uid="{CE979EFF-0A64-42E2-8F6D-D0780075BBA9}"/>
    <cellStyle name="Separador de milhares 4 2 5 2 2 4" xfId="11652" xr:uid="{48FDB384-CC3D-4C07-8B92-F70C6BB7C994}"/>
    <cellStyle name="Separador de milhares 4 2 5 2 2 4 2" xfId="13555" xr:uid="{A21B4918-5612-470E-9476-63B635F68DC4}"/>
    <cellStyle name="Separador de milhares 4 2 5 2 2 4 2 2" xfId="16407" xr:uid="{8D0F6298-FBBA-4158-B4CF-94A6BED03A28}"/>
    <cellStyle name="Separador de milhares 4 2 5 2 2 4 3" xfId="14946" xr:uid="{50790110-0861-4DB7-9BE3-92100CF8893C}"/>
    <cellStyle name="Separador de milhares 4 2 5 2 2 5" xfId="12737" xr:uid="{FA8D5351-90B4-4C4A-B8D4-DFEF284D04CC}"/>
    <cellStyle name="Separador de milhares 4 2 5 2 2 5 2" xfId="15625" xr:uid="{75CBF86D-3888-4177-A6DD-49175CAC95A2}"/>
    <cellStyle name="Separador de milhares 4 2 5 2 2 6" xfId="14233" xr:uid="{DF895CFC-CBAC-452A-81C8-E4C152C5A4C5}"/>
    <cellStyle name="Separador de milhares 4 2 5 2 3" xfId="10101" xr:uid="{58725467-22FA-4A83-ACF2-D241E9EA99DA}"/>
    <cellStyle name="Separador de milhares 4 2 5 2 3 2" xfId="10102" xr:uid="{3B9CEF85-4662-4D9A-8730-05A1E0091790}"/>
    <cellStyle name="Separador de milhares 4 2 5 2 3 2 2" xfId="11104" xr:uid="{7B44796E-A57D-4E58-8CDC-A48A27689C23}"/>
    <cellStyle name="Separador de milhares 4 2 5 2 3 2 2 2" xfId="12056" xr:uid="{DD286EB7-316F-45B0-823D-1ED4B994982B}"/>
    <cellStyle name="Separador de milhares 4 2 5 2 3 2 2 2 2" xfId="13957" xr:uid="{FBDBA6EA-A0A2-450C-832B-053F0814627B}"/>
    <cellStyle name="Separador de milhares 4 2 5 2 3 2 2 2 2 2" xfId="16809" xr:uid="{7074D325-C1E0-49D0-8600-874E6DD57A70}"/>
    <cellStyle name="Separador de milhares 4 2 5 2 3 2 2 2 3" xfId="15348" xr:uid="{AC24A696-BC55-4FE1-931A-D68C1DCB1EE7}"/>
    <cellStyle name="Separador de milhares 4 2 5 2 3 2 2 3" xfId="13157" xr:uid="{D7804989-8326-442E-BF97-3ADD38D26D53}"/>
    <cellStyle name="Separador de milhares 4 2 5 2 3 2 2 3 2" xfId="16011" xr:uid="{5FF18877-B3F1-4955-862A-35967E3E1576}"/>
    <cellStyle name="Separador de milhares 4 2 5 2 3 2 2 4" xfId="14550" xr:uid="{120DA9FE-926B-45CD-B55B-80921AD508D6}"/>
    <cellStyle name="Separador de milhares 4 2 5 2 3 2 3" xfId="11655" xr:uid="{AA2C9EEB-8A9D-4AA7-88BC-7AC89B2F2A76}"/>
    <cellStyle name="Separador de milhares 4 2 5 2 3 2 3 2" xfId="13558" xr:uid="{C527AF87-2A45-4611-A3E5-3FD78C011CC4}"/>
    <cellStyle name="Separador de milhares 4 2 5 2 3 2 3 2 2" xfId="16410" xr:uid="{96AAB5CB-352B-4713-93CE-007538529357}"/>
    <cellStyle name="Separador de milhares 4 2 5 2 3 2 3 3" xfId="14949" xr:uid="{422FE84F-8776-4381-9B23-0888042B8D79}"/>
    <cellStyle name="Separador de milhares 4 2 5 2 3 2 4" xfId="12740" xr:uid="{1C66D757-605C-4CBF-9F22-130E7FA3CCEF}"/>
    <cellStyle name="Separador de milhares 4 2 5 2 3 2 4 2" xfId="15628" xr:uid="{EB0C94BE-A976-4F67-A80B-E6DAB72E7C45}"/>
    <cellStyle name="Separador de milhares 4 2 5 2 3 2 5" xfId="14236" xr:uid="{13912D9B-CBCE-49A1-9019-A5905BC275BA}"/>
    <cellStyle name="Separador de milhares 4 2 5 2 3 3" xfId="11103" xr:uid="{D77DD406-71EC-41DA-9E37-29C38A0E1024}"/>
    <cellStyle name="Separador de milhares 4 2 5 2 3 3 2" xfId="12055" xr:uid="{6E770FFA-00B4-497B-AE73-91E6023250B5}"/>
    <cellStyle name="Separador de milhares 4 2 5 2 3 3 2 2" xfId="13956" xr:uid="{D09DB0A3-0D32-4CC3-B532-F4B1C9A2A24C}"/>
    <cellStyle name="Separador de milhares 4 2 5 2 3 3 2 2 2" xfId="16808" xr:uid="{40661E11-F692-4CED-ADF7-2133DB3760C4}"/>
    <cellStyle name="Separador de milhares 4 2 5 2 3 3 2 3" xfId="15347" xr:uid="{ABD26CC9-6824-4FDA-B000-A76C1BC400B4}"/>
    <cellStyle name="Separador de milhares 4 2 5 2 3 3 3" xfId="13156" xr:uid="{75AE3272-A727-40F6-8C85-86E623B557DD}"/>
    <cellStyle name="Separador de milhares 4 2 5 2 3 3 3 2" xfId="16010" xr:uid="{BA7691A0-271A-4317-897E-31469F3C4D89}"/>
    <cellStyle name="Separador de milhares 4 2 5 2 3 3 4" xfId="14549" xr:uid="{69F5D062-2922-45C2-B7BA-BD26D8C0C22E}"/>
    <cellStyle name="Separador de milhares 4 2 5 2 3 4" xfId="11654" xr:uid="{6164D361-BA20-499F-8403-53E163204271}"/>
    <cellStyle name="Separador de milhares 4 2 5 2 3 4 2" xfId="13557" xr:uid="{C06E2A92-497A-497D-BC45-016C716B74DF}"/>
    <cellStyle name="Separador de milhares 4 2 5 2 3 4 2 2" xfId="16409" xr:uid="{6ABC094C-E500-4369-9FB7-BDA4C0E6C5A0}"/>
    <cellStyle name="Separador de milhares 4 2 5 2 3 4 3" xfId="14948" xr:uid="{209B4CB2-39B5-49B3-82EF-F36D4CA592C9}"/>
    <cellStyle name="Separador de milhares 4 2 5 2 3 5" xfId="12739" xr:uid="{7BB534CC-DDB1-416F-A7CF-BB2F6170F360}"/>
    <cellStyle name="Separador de milhares 4 2 5 2 3 5 2" xfId="15627" xr:uid="{FA014225-0F45-49B4-9D05-A0589A566D70}"/>
    <cellStyle name="Separador de milhares 4 2 5 2 3 6" xfId="14235" xr:uid="{660D4F5D-C07C-40E9-9CD7-34CA6A4D85BE}"/>
    <cellStyle name="Separador de milhares 4 2 5 2 4" xfId="10103" xr:uid="{16EC23F8-D3C7-4478-B2E8-A4D632F787F2}"/>
    <cellStyle name="Separador de milhares 4 2 5 2 4 2" xfId="11105" xr:uid="{1F659BA6-0E04-4EB5-A270-0473445C3288}"/>
    <cellStyle name="Separador de milhares 4 2 5 2 4 2 2" xfId="12057" xr:uid="{7D2E6127-1F38-4BE4-A679-68A78D45FB18}"/>
    <cellStyle name="Separador de milhares 4 2 5 2 4 2 2 2" xfId="13958" xr:uid="{17A08CB0-33B4-41C6-A9B1-B7B1FC364E52}"/>
    <cellStyle name="Separador de milhares 4 2 5 2 4 2 2 2 2" xfId="16810" xr:uid="{F8C839B9-D796-4DD2-9836-053A868CF912}"/>
    <cellStyle name="Separador de milhares 4 2 5 2 4 2 2 3" xfId="15349" xr:uid="{D397CD04-30F4-498C-9893-FB40C50DE7FD}"/>
    <cellStyle name="Separador de milhares 4 2 5 2 4 2 3" xfId="13158" xr:uid="{8AB9510E-0407-413C-ACE2-0962BC94C222}"/>
    <cellStyle name="Separador de milhares 4 2 5 2 4 2 3 2" xfId="16012" xr:uid="{28C69402-F3E3-4C69-A54A-893C2A700AAC}"/>
    <cellStyle name="Separador de milhares 4 2 5 2 4 2 4" xfId="14551" xr:uid="{DFF37AD6-F9BE-495A-A7A3-FDEDA47E09D3}"/>
    <cellStyle name="Separador de milhares 4 2 5 2 4 3" xfId="11656" xr:uid="{78BAA86F-A08E-4FDB-B62B-60AB391172DB}"/>
    <cellStyle name="Separador de milhares 4 2 5 2 4 3 2" xfId="13559" xr:uid="{7A893285-1740-4286-A51D-BD8ADC53F9C5}"/>
    <cellStyle name="Separador de milhares 4 2 5 2 4 3 2 2" xfId="16411" xr:uid="{98083F7C-00E2-4B12-811F-A98DC0A93678}"/>
    <cellStyle name="Separador de milhares 4 2 5 2 4 3 3" xfId="14950" xr:uid="{79BC3F58-7B5C-467D-AA0E-D748371441C7}"/>
    <cellStyle name="Separador de milhares 4 2 5 2 4 4" xfId="12741" xr:uid="{8D1BEF43-1A62-4D58-AC5F-F15FEDD5CDC5}"/>
    <cellStyle name="Separador de milhares 4 2 5 2 4 4 2" xfId="15629" xr:uid="{644B5408-5FFC-4D00-88E3-C46C621E2D03}"/>
    <cellStyle name="Separador de milhares 4 2 5 2 4 5" xfId="14237" xr:uid="{B2D500FE-FE45-422E-A8C8-55876009F996}"/>
    <cellStyle name="Separador de milhares 4 2 5 2 5" xfId="11100" xr:uid="{78F4459D-ECD4-48E8-9058-98A42537701A}"/>
    <cellStyle name="Separador de milhares 4 2 5 2 5 2" xfId="12052" xr:uid="{BA839A02-D8AE-496B-A51C-9E91BFA7D777}"/>
    <cellStyle name="Separador de milhares 4 2 5 2 5 2 2" xfId="13953" xr:uid="{692DFC33-7988-4808-B4C6-FD772270FE92}"/>
    <cellStyle name="Separador de milhares 4 2 5 2 5 2 2 2" xfId="16805" xr:uid="{4A5FEBD4-E0B7-4A54-A4C9-EFF2D5B589DD}"/>
    <cellStyle name="Separador de milhares 4 2 5 2 5 2 3" xfId="15344" xr:uid="{05214797-0E8C-4804-A8D8-54805989584C}"/>
    <cellStyle name="Separador de milhares 4 2 5 2 5 3" xfId="13153" xr:uid="{A6A307B9-D83B-453F-B8B4-063B2CCB12B2}"/>
    <cellStyle name="Separador de milhares 4 2 5 2 5 3 2" xfId="16007" xr:uid="{0534EE15-9F1A-4CE5-BF23-460AA640427E}"/>
    <cellStyle name="Separador de milhares 4 2 5 2 5 4" xfId="14546" xr:uid="{8CF96053-A63F-42DF-A861-C082A4195249}"/>
    <cellStyle name="Separador de milhares 4 2 5 2 6" xfId="11651" xr:uid="{6386B4DF-CC4E-425D-8DCB-5A3EE97B4C60}"/>
    <cellStyle name="Separador de milhares 4 2 5 2 6 2" xfId="13554" xr:uid="{EC69065A-3912-487A-BF1C-D5B1F0BA7B77}"/>
    <cellStyle name="Separador de milhares 4 2 5 2 6 2 2" xfId="16406" xr:uid="{501A19E3-2BDF-4540-AD8D-B2D0B6556AD5}"/>
    <cellStyle name="Separador de milhares 4 2 5 2 6 3" xfId="14945" xr:uid="{9254E3AD-B1AA-4872-8F63-C92844595BA6}"/>
    <cellStyle name="Separador de milhares 4 2 5 2 7" xfId="12736" xr:uid="{2FEEB20D-ACB1-4ADC-8030-9F55617CAF5F}"/>
    <cellStyle name="Separador de milhares 4 2 5 2 7 2" xfId="15624" xr:uid="{8DF83FA4-988D-42FA-9C5D-75472C6C5539}"/>
    <cellStyle name="Separador de milhares 4 2 5 2 8" xfId="14232" xr:uid="{0AD305E8-5E71-4B8B-81BA-A52E14FADF9B}"/>
    <cellStyle name="Separador de milhares 4 2 5 3" xfId="10104" xr:uid="{1DBCFE46-E1F8-402F-8A2E-D72B1134FA64}"/>
    <cellStyle name="Separador de milhares 4 2 5 3 2" xfId="10105" xr:uid="{059640A2-8BD2-4BFA-9206-116BB6FF3684}"/>
    <cellStyle name="Separador de milhares 4 2 5 3 2 2" xfId="10106" xr:uid="{30481655-E6C8-4B06-9F41-5AF7B4A7DC0C}"/>
    <cellStyle name="Separador de milhares 4 2 5 3 2 2 2" xfId="11108" xr:uid="{8744A22A-7277-4CB0-BE8C-2B50D2BFAB57}"/>
    <cellStyle name="Separador de milhares 4 2 5 3 2 2 2 2" xfId="12060" xr:uid="{ECCE7B07-6E74-49D3-91E8-473DF57FE978}"/>
    <cellStyle name="Separador de milhares 4 2 5 3 2 2 2 2 2" xfId="13961" xr:uid="{F6CB1CD1-F823-46A1-A085-218029640DCE}"/>
    <cellStyle name="Separador de milhares 4 2 5 3 2 2 2 2 2 2" xfId="16813" xr:uid="{7ADD5D0D-4805-4728-A3D5-BDB4E6C71E9D}"/>
    <cellStyle name="Separador de milhares 4 2 5 3 2 2 2 2 3" xfId="15352" xr:uid="{C5CDB3A4-034A-4F68-BBB3-4D70673E04D4}"/>
    <cellStyle name="Separador de milhares 4 2 5 3 2 2 2 3" xfId="13161" xr:uid="{49D937D4-280D-4E35-8EAA-5C8093BA0E57}"/>
    <cellStyle name="Separador de milhares 4 2 5 3 2 2 2 3 2" xfId="16015" xr:uid="{132EE2F4-6C7F-4CD3-9687-0755C70A9277}"/>
    <cellStyle name="Separador de milhares 4 2 5 3 2 2 2 4" xfId="14554" xr:uid="{18DB6B9C-D655-4D74-ADC5-9D273D6590AC}"/>
    <cellStyle name="Separador de milhares 4 2 5 3 2 2 3" xfId="11659" xr:uid="{E740AA88-684C-4AEF-B0FE-DB266F439D20}"/>
    <cellStyle name="Separador de milhares 4 2 5 3 2 2 3 2" xfId="13562" xr:uid="{F5755791-B612-48A8-9915-788834E21240}"/>
    <cellStyle name="Separador de milhares 4 2 5 3 2 2 3 2 2" xfId="16414" xr:uid="{E54CED34-D6F9-4E9B-9332-71CDE1020BCE}"/>
    <cellStyle name="Separador de milhares 4 2 5 3 2 2 3 3" xfId="14953" xr:uid="{3AE5328C-51FF-4940-8F47-A9F04124B9F8}"/>
    <cellStyle name="Separador de milhares 4 2 5 3 2 2 4" xfId="12744" xr:uid="{88618CD5-3268-411B-B1A5-DB1A4D76B1D7}"/>
    <cellStyle name="Separador de milhares 4 2 5 3 2 2 4 2" xfId="15632" xr:uid="{BC01F0DC-ADB1-4BC1-A5A7-A84AB7BAF56D}"/>
    <cellStyle name="Separador de milhares 4 2 5 3 2 2 5" xfId="14240" xr:uid="{3A1C1BB0-830B-4A1A-A3B5-06F5410D29E7}"/>
    <cellStyle name="Separador de milhares 4 2 5 3 2 3" xfId="11107" xr:uid="{839C0F62-93C2-4640-BF68-998110F7E978}"/>
    <cellStyle name="Separador de milhares 4 2 5 3 2 3 2" xfId="12059" xr:uid="{793D4273-C422-4533-B092-30551B325FFD}"/>
    <cellStyle name="Separador de milhares 4 2 5 3 2 3 2 2" xfId="13960" xr:uid="{2B476410-A340-4F7A-B79E-EF2B93FD2B07}"/>
    <cellStyle name="Separador de milhares 4 2 5 3 2 3 2 2 2" xfId="16812" xr:uid="{D4DFE289-913F-4732-B709-EEBD622542FD}"/>
    <cellStyle name="Separador de milhares 4 2 5 3 2 3 2 3" xfId="15351" xr:uid="{88212C1E-8810-473E-9746-85ABBCC95E98}"/>
    <cellStyle name="Separador de milhares 4 2 5 3 2 3 3" xfId="13160" xr:uid="{62F18E56-64BF-4822-AF3C-78FE71D231CA}"/>
    <cellStyle name="Separador de milhares 4 2 5 3 2 3 3 2" xfId="16014" xr:uid="{223873C3-46A2-454F-93B2-A1BD873FBB66}"/>
    <cellStyle name="Separador de milhares 4 2 5 3 2 3 4" xfId="14553" xr:uid="{09408C4B-5C05-418D-B19E-B93B7F44CECC}"/>
    <cellStyle name="Separador de milhares 4 2 5 3 2 4" xfId="11658" xr:uid="{63A93751-CA32-4BBB-883B-7C8F19035057}"/>
    <cellStyle name="Separador de milhares 4 2 5 3 2 4 2" xfId="13561" xr:uid="{B2DE3C7F-1BCA-4E42-A9B9-27A06B57BA58}"/>
    <cellStyle name="Separador de milhares 4 2 5 3 2 4 2 2" xfId="16413" xr:uid="{295AA6B9-A346-4045-A980-2BE5DFD7EFAA}"/>
    <cellStyle name="Separador de milhares 4 2 5 3 2 4 3" xfId="14952" xr:uid="{707664DA-09BB-4B8D-974B-21877E823965}"/>
    <cellStyle name="Separador de milhares 4 2 5 3 2 5" xfId="12743" xr:uid="{1832413D-38E2-408E-B899-3D885D6C8EC5}"/>
    <cellStyle name="Separador de milhares 4 2 5 3 2 5 2" xfId="15631" xr:uid="{5ACDD897-A09B-4D0A-9DA1-5E34AF9B018E}"/>
    <cellStyle name="Separador de milhares 4 2 5 3 2 6" xfId="14239" xr:uid="{14493390-39D1-48FD-BAD7-F55F76DD4796}"/>
    <cellStyle name="Separador de milhares 4 2 5 3 3" xfId="10107" xr:uid="{D8BAD231-8D99-43D2-A3D7-7C9D5FEF29CE}"/>
    <cellStyle name="Separador de milhares 4 2 5 3 3 2" xfId="10108" xr:uid="{45E733F2-10BF-4032-9329-03DFDD1F3A30}"/>
    <cellStyle name="Separador de milhares 4 2 5 3 3 2 2" xfId="11110" xr:uid="{38F1E69D-CA1C-453F-85B7-FE06C0378731}"/>
    <cellStyle name="Separador de milhares 4 2 5 3 3 2 2 2" xfId="12062" xr:uid="{571B3C1C-9897-4297-841E-DDF1BA945AD3}"/>
    <cellStyle name="Separador de milhares 4 2 5 3 3 2 2 2 2" xfId="13963" xr:uid="{9DA96F17-6F74-4F6F-8075-A61077B87E62}"/>
    <cellStyle name="Separador de milhares 4 2 5 3 3 2 2 2 2 2" xfId="16815" xr:uid="{C2333DC6-9A6B-48AB-92A0-7746CD57C958}"/>
    <cellStyle name="Separador de milhares 4 2 5 3 3 2 2 2 3" xfId="15354" xr:uid="{90254EBB-B696-487D-85FF-856F9B458EE0}"/>
    <cellStyle name="Separador de milhares 4 2 5 3 3 2 2 3" xfId="13163" xr:uid="{BAB28C60-EE8A-4E65-A1E0-361104DDD851}"/>
    <cellStyle name="Separador de milhares 4 2 5 3 3 2 2 3 2" xfId="16017" xr:uid="{AC4943A5-AD43-471D-97D4-FC74E9DAB715}"/>
    <cellStyle name="Separador de milhares 4 2 5 3 3 2 2 4" xfId="14556" xr:uid="{DA41FDE3-5629-4D59-822C-1964997CE923}"/>
    <cellStyle name="Separador de milhares 4 2 5 3 3 2 3" xfId="11661" xr:uid="{42B035E5-28C6-4D89-83C5-2F4372AD83D3}"/>
    <cellStyle name="Separador de milhares 4 2 5 3 3 2 3 2" xfId="13564" xr:uid="{2C6C1CA2-9C56-4D68-9032-7A99614CDE83}"/>
    <cellStyle name="Separador de milhares 4 2 5 3 3 2 3 2 2" xfId="16416" xr:uid="{0952A713-0D61-48E0-B94A-757FA99548A0}"/>
    <cellStyle name="Separador de milhares 4 2 5 3 3 2 3 3" xfId="14955" xr:uid="{DF628A10-B1C1-4973-8E8C-0A8586004F9B}"/>
    <cellStyle name="Separador de milhares 4 2 5 3 3 2 4" xfId="12746" xr:uid="{81C243CD-2F9B-4CAD-938F-BC0FDDC0E393}"/>
    <cellStyle name="Separador de milhares 4 2 5 3 3 2 4 2" xfId="15634" xr:uid="{D154258C-9B52-4BEF-AC4E-89CD455072B5}"/>
    <cellStyle name="Separador de milhares 4 2 5 3 3 2 5" xfId="14242" xr:uid="{DB31D821-2A70-4A31-91EB-1127E1D23497}"/>
    <cellStyle name="Separador de milhares 4 2 5 3 3 3" xfId="11109" xr:uid="{3E3184AF-F85F-4B77-94EF-DDE89ECC19AD}"/>
    <cellStyle name="Separador de milhares 4 2 5 3 3 3 2" xfId="12061" xr:uid="{5AD47C55-D1EF-424A-B34A-3728D1F61245}"/>
    <cellStyle name="Separador de milhares 4 2 5 3 3 3 2 2" xfId="13962" xr:uid="{91CC0DFD-7138-46BC-864E-BBA6D40F3BB9}"/>
    <cellStyle name="Separador de milhares 4 2 5 3 3 3 2 2 2" xfId="16814" xr:uid="{EDAB4283-C33A-4128-8D0A-2EFACD19D46D}"/>
    <cellStyle name="Separador de milhares 4 2 5 3 3 3 2 3" xfId="15353" xr:uid="{4B61B43C-DC44-4E97-AB2F-47FA3349010B}"/>
    <cellStyle name="Separador de milhares 4 2 5 3 3 3 3" xfId="13162" xr:uid="{C8410AD0-8952-4618-A548-5029FF08E322}"/>
    <cellStyle name="Separador de milhares 4 2 5 3 3 3 3 2" xfId="16016" xr:uid="{ADE1A570-8DA8-4D1C-8A96-69D9A6654CB0}"/>
    <cellStyle name="Separador de milhares 4 2 5 3 3 3 4" xfId="14555" xr:uid="{7FB3C147-105E-46CE-8D65-57B28E6612F7}"/>
    <cellStyle name="Separador de milhares 4 2 5 3 3 4" xfId="11660" xr:uid="{37C980D2-3166-4FDA-8143-434712A81CA7}"/>
    <cellStyle name="Separador de milhares 4 2 5 3 3 4 2" xfId="13563" xr:uid="{5C05F531-6EEE-4B7A-87C5-FDEE707BF083}"/>
    <cellStyle name="Separador de milhares 4 2 5 3 3 4 2 2" xfId="16415" xr:uid="{91469623-A198-43AB-9F09-ED8673FFD766}"/>
    <cellStyle name="Separador de milhares 4 2 5 3 3 4 3" xfId="14954" xr:uid="{ED0C8CAC-4754-4E12-B2AF-89154554F58F}"/>
    <cellStyle name="Separador de milhares 4 2 5 3 3 5" xfId="12745" xr:uid="{3C45E6DD-01FB-4FB2-B820-CF282ABAB71B}"/>
    <cellStyle name="Separador de milhares 4 2 5 3 3 5 2" xfId="15633" xr:uid="{25850D7A-3D6A-4712-9DD0-DC75D2ACA685}"/>
    <cellStyle name="Separador de milhares 4 2 5 3 3 6" xfId="14241" xr:uid="{7C937553-9230-4FA9-8B46-82DCA214BC44}"/>
    <cellStyle name="Separador de milhares 4 2 5 3 4" xfId="10109" xr:uid="{B19C7205-2C1A-4705-B750-3BD5D146E3E2}"/>
    <cellStyle name="Separador de milhares 4 2 5 3 4 2" xfId="11111" xr:uid="{81F1C282-763B-47FA-AD1B-202BA5294E9B}"/>
    <cellStyle name="Separador de milhares 4 2 5 3 4 2 2" xfId="12063" xr:uid="{0CBF881D-19DE-4305-880E-0295CD710774}"/>
    <cellStyle name="Separador de milhares 4 2 5 3 4 2 2 2" xfId="13964" xr:uid="{899A200F-84AB-4629-8E44-216BC4A349F3}"/>
    <cellStyle name="Separador de milhares 4 2 5 3 4 2 2 2 2" xfId="16816" xr:uid="{887B1C54-58A7-429F-9096-8C2758283FD3}"/>
    <cellStyle name="Separador de milhares 4 2 5 3 4 2 2 3" xfId="15355" xr:uid="{E565D596-76D4-4D08-9A92-AE54C782C54B}"/>
    <cellStyle name="Separador de milhares 4 2 5 3 4 2 3" xfId="13164" xr:uid="{ADC20C0E-AF92-456B-A39F-0C886BB40E39}"/>
    <cellStyle name="Separador de milhares 4 2 5 3 4 2 3 2" xfId="16018" xr:uid="{E095F874-AF3A-48C4-AE82-92739653CD4A}"/>
    <cellStyle name="Separador de milhares 4 2 5 3 4 2 4" xfId="14557" xr:uid="{7D74CF18-BD8C-417B-9249-3AAC630F9C5F}"/>
    <cellStyle name="Separador de milhares 4 2 5 3 4 3" xfId="11662" xr:uid="{85273171-3D59-4C8D-859F-1C7BAF209F21}"/>
    <cellStyle name="Separador de milhares 4 2 5 3 4 3 2" xfId="13565" xr:uid="{ADE3EB13-2736-49CD-9B71-E376191F6DFA}"/>
    <cellStyle name="Separador de milhares 4 2 5 3 4 3 2 2" xfId="16417" xr:uid="{A07083BE-E89B-473D-936F-35CFB61838E8}"/>
    <cellStyle name="Separador de milhares 4 2 5 3 4 3 3" xfId="14956" xr:uid="{390CA43D-D1C8-4A85-AF2A-6ECBB45E6585}"/>
    <cellStyle name="Separador de milhares 4 2 5 3 4 4" xfId="12747" xr:uid="{6E05B627-2C0E-4E06-98DF-FA0A36644674}"/>
    <cellStyle name="Separador de milhares 4 2 5 3 4 4 2" xfId="15635" xr:uid="{8F5DCEFE-9D8A-4227-912D-709B756F79FD}"/>
    <cellStyle name="Separador de milhares 4 2 5 3 4 5" xfId="14243" xr:uid="{9AF67DD1-DDA2-40F8-94CD-B563F412CF75}"/>
    <cellStyle name="Separador de milhares 4 2 5 3 5" xfId="11106" xr:uid="{0FB99EBF-159F-49DE-BDEB-CE88273E9AD6}"/>
    <cellStyle name="Separador de milhares 4 2 5 3 5 2" xfId="12058" xr:uid="{99B1A86F-C8AB-4BFF-AE4D-82CCC6E00DA9}"/>
    <cellStyle name="Separador de milhares 4 2 5 3 5 2 2" xfId="13959" xr:uid="{53CB44C0-8AF6-4003-B46A-50BDC5788446}"/>
    <cellStyle name="Separador de milhares 4 2 5 3 5 2 2 2" xfId="16811" xr:uid="{701D2687-6E54-4113-99F5-38F6F4FF433E}"/>
    <cellStyle name="Separador de milhares 4 2 5 3 5 2 3" xfId="15350" xr:uid="{C808F0B4-1212-4515-9B65-82E5093CADEF}"/>
    <cellStyle name="Separador de milhares 4 2 5 3 5 3" xfId="13159" xr:uid="{A3C68E76-FBB7-4ADC-B410-88DC0550D5CD}"/>
    <cellStyle name="Separador de milhares 4 2 5 3 5 3 2" xfId="16013" xr:uid="{F992F4B7-05F3-4FFF-9501-54AC4648EB26}"/>
    <cellStyle name="Separador de milhares 4 2 5 3 5 4" xfId="14552" xr:uid="{4D76EB7C-7752-498C-99A0-B74A15540E9E}"/>
    <cellStyle name="Separador de milhares 4 2 5 3 6" xfId="11657" xr:uid="{8A3CC496-173F-4E5D-8D35-12E8BF88EDAB}"/>
    <cellStyle name="Separador de milhares 4 2 5 3 6 2" xfId="13560" xr:uid="{C03EAC60-E7AA-4224-A231-8CA2258B1E07}"/>
    <cellStyle name="Separador de milhares 4 2 5 3 6 2 2" xfId="16412" xr:uid="{29D8735A-D411-414B-B1A5-AD31C546458F}"/>
    <cellStyle name="Separador de milhares 4 2 5 3 6 3" xfId="14951" xr:uid="{7B5257F1-DB30-440A-ADEA-B3588F7C75DF}"/>
    <cellStyle name="Separador de milhares 4 2 5 3 7" xfId="12742" xr:uid="{76D9FA3D-6820-4243-B87D-775BE43CC863}"/>
    <cellStyle name="Separador de milhares 4 2 5 3 7 2" xfId="15630" xr:uid="{7C3834B9-A392-4798-9FB2-F54EE8553EED}"/>
    <cellStyle name="Separador de milhares 4 2 5 3 8" xfId="14238" xr:uid="{72710602-33DB-46FD-B83A-B51F92BBB717}"/>
    <cellStyle name="Separador de milhares 4 2 5 4" xfId="10110" xr:uid="{CBC441B3-7A11-419B-AEAD-04AD136057E5}"/>
    <cellStyle name="Separador de milhares 4 2 5 4 2" xfId="10111" xr:uid="{60A37FFD-E37F-4801-86F8-A177D84AD6A3}"/>
    <cellStyle name="Separador de milhares 4 2 5 4 2 2" xfId="10112" xr:uid="{92599551-12D4-4260-B67A-A158C357DC2B}"/>
    <cellStyle name="Separador de milhares 4 2 5 4 2 2 2" xfId="11114" xr:uid="{4E82F275-2EAD-43D6-97FC-971AC42E187B}"/>
    <cellStyle name="Separador de milhares 4 2 5 4 2 2 2 2" xfId="12066" xr:uid="{04EE5F1E-E9B3-4096-A639-4A6768463FD9}"/>
    <cellStyle name="Separador de milhares 4 2 5 4 2 2 2 2 2" xfId="13967" xr:uid="{C90B0A79-4314-44BA-8E61-FB389FD309A8}"/>
    <cellStyle name="Separador de milhares 4 2 5 4 2 2 2 2 2 2" xfId="16819" xr:uid="{DDDBF49C-2E6E-4DE1-82D0-BF1E78373D63}"/>
    <cellStyle name="Separador de milhares 4 2 5 4 2 2 2 2 3" xfId="15358" xr:uid="{677B913E-9813-40D2-BA1C-C433EBB2082E}"/>
    <cellStyle name="Separador de milhares 4 2 5 4 2 2 2 3" xfId="13167" xr:uid="{08878E37-7932-4781-AE1D-2FA7A6A858D4}"/>
    <cellStyle name="Separador de milhares 4 2 5 4 2 2 2 3 2" xfId="16021" xr:uid="{FE040C17-42ED-4D61-9280-DA334432769A}"/>
    <cellStyle name="Separador de milhares 4 2 5 4 2 2 2 4" xfId="14560" xr:uid="{5F8FBC72-B8E7-4717-9C60-9CDC75333F0F}"/>
    <cellStyle name="Separador de milhares 4 2 5 4 2 2 3" xfId="11665" xr:uid="{4E314988-AD63-4A0B-90BD-7E4134BA3550}"/>
    <cellStyle name="Separador de milhares 4 2 5 4 2 2 3 2" xfId="13568" xr:uid="{2DEE655F-6664-4D48-B725-A9085C72F74C}"/>
    <cellStyle name="Separador de milhares 4 2 5 4 2 2 3 2 2" xfId="16420" xr:uid="{B4AE868A-6BE0-4EC1-A7DA-5282710A08E7}"/>
    <cellStyle name="Separador de milhares 4 2 5 4 2 2 3 3" xfId="14959" xr:uid="{F5B46B65-70FC-4491-A891-D1EC2AA2ED4E}"/>
    <cellStyle name="Separador de milhares 4 2 5 4 2 2 4" xfId="12750" xr:uid="{29CE7184-328E-403B-B199-C660AFAF4C56}"/>
    <cellStyle name="Separador de milhares 4 2 5 4 2 2 4 2" xfId="15638" xr:uid="{8A031E4E-C9A1-4760-B5FF-9C35E64C8BFC}"/>
    <cellStyle name="Separador de milhares 4 2 5 4 2 2 5" xfId="14246" xr:uid="{C1A2EE06-A9E8-4AD7-A5ED-07F39D22BCCF}"/>
    <cellStyle name="Separador de milhares 4 2 5 4 2 3" xfId="11113" xr:uid="{F7054E9E-9BC8-4659-B554-B5716918A48A}"/>
    <cellStyle name="Separador de milhares 4 2 5 4 2 3 2" xfId="12065" xr:uid="{2E705D2C-B695-460C-B818-B8D3A4C9D3BC}"/>
    <cellStyle name="Separador de milhares 4 2 5 4 2 3 2 2" xfId="13966" xr:uid="{1C7EBD8C-93D5-4B81-9B0A-3A2FF4058492}"/>
    <cellStyle name="Separador de milhares 4 2 5 4 2 3 2 2 2" xfId="16818" xr:uid="{BE742F93-7700-445A-B5B6-B41094184E36}"/>
    <cellStyle name="Separador de milhares 4 2 5 4 2 3 2 3" xfId="15357" xr:uid="{F7376A13-36F1-427A-8AB3-C9E9C2A1C7A9}"/>
    <cellStyle name="Separador de milhares 4 2 5 4 2 3 3" xfId="13166" xr:uid="{5F9EC9EE-EFA2-4EAE-8FC0-0281266148BE}"/>
    <cellStyle name="Separador de milhares 4 2 5 4 2 3 3 2" xfId="16020" xr:uid="{F000DE77-ACE0-4557-8A3E-12638EE7A2BA}"/>
    <cellStyle name="Separador de milhares 4 2 5 4 2 3 4" xfId="14559" xr:uid="{B0D48E1C-AF89-4EDE-BEC1-0BEB5A084BDB}"/>
    <cellStyle name="Separador de milhares 4 2 5 4 2 4" xfId="11664" xr:uid="{523CFCA2-92E5-4E84-B020-5ABCFB3D25A6}"/>
    <cellStyle name="Separador de milhares 4 2 5 4 2 4 2" xfId="13567" xr:uid="{901C6423-EB59-4D4A-9A7A-7E59BC5AA89D}"/>
    <cellStyle name="Separador de milhares 4 2 5 4 2 4 2 2" xfId="16419" xr:uid="{62564279-16FA-4BC0-B160-D75D3AC7E217}"/>
    <cellStyle name="Separador de milhares 4 2 5 4 2 4 3" xfId="14958" xr:uid="{03AD8F49-4647-4672-80CF-4F4DD0F9C61F}"/>
    <cellStyle name="Separador de milhares 4 2 5 4 2 5" xfId="12749" xr:uid="{53BCBDEA-903A-481E-BD3E-C53E4804F805}"/>
    <cellStyle name="Separador de milhares 4 2 5 4 2 5 2" xfId="15637" xr:uid="{1F438A47-644A-4BDF-8DA6-DCE98173C3EE}"/>
    <cellStyle name="Separador de milhares 4 2 5 4 2 6" xfId="14245" xr:uid="{66F363E2-B896-4014-86F8-8D22C6C268BA}"/>
    <cellStyle name="Separador de milhares 4 2 5 4 3" xfId="10113" xr:uid="{682AB96A-5203-4B7B-AC2A-5183B6D24957}"/>
    <cellStyle name="Separador de milhares 4 2 5 4 3 2" xfId="10114" xr:uid="{B6D82429-A99F-45EE-AFB4-0E68C78D75E8}"/>
    <cellStyle name="Separador de milhares 4 2 5 4 3 2 2" xfId="11116" xr:uid="{D40210D0-6BCE-45D1-987E-7A2C98C9B0A1}"/>
    <cellStyle name="Separador de milhares 4 2 5 4 3 2 2 2" xfId="12068" xr:uid="{EEA461DF-377B-40A1-923F-1A88D83946B9}"/>
    <cellStyle name="Separador de milhares 4 2 5 4 3 2 2 2 2" xfId="13969" xr:uid="{176BCBA9-5191-4F9C-9170-C1A37AB762A8}"/>
    <cellStyle name="Separador de milhares 4 2 5 4 3 2 2 2 2 2" xfId="16821" xr:uid="{11A3D3F9-2715-48BE-A89E-49DE2CCCE146}"/>
    <cellStyle name="Separador de milhares 4 2 5 4 3 2 2 2 3" xfId="15360" xr:uid="{63839CDA-68B3-4A0A-8C4A-65E462F82E89}"/>
    <cellStyle name="Separador de milhares 4 2 5 4 3 2 2 3" xfId="13169" xr:uid="{B1AA2E90-7828-4733-BD5E-5437D5BA4324}"/>
    <cellStyle name="Separador de milhares 4 2 5 4 3 2 2 3 2" xfId="16023" xr:uid="{F7ED29AD-5FFF-4BF4-810A-CD9C3A42C222}"/>
    <cellStyle name="Separador de milhares 4 2 5 4 3 2 2 4" xfId="14562" xr:uid="{F53638BE-9186-4E59-87FB-22462A754EF5}"/>
    <cellStyle name="Separador de milhares 4 2 5 4 3 2 3" xfId="11667" xr:uid="{3943A862-3D36-40DD-93CD-3E9B5B9411CA}"/>
    <cellStyle name="Separador de milhares 4 2 5 4 3 2 3 2" xfId="13570" xr:uid="{C40DBF4F-2A00-491A-92B8-77895F412C0E}"/>
    <cellStyle name="Separador de milhares 4 2 5 4 3 2 3 2 2" xfId="16422" xr:uid="{A4A101C7-74FD-4232-8384-E933973BBD12}"/>
    <cellStyle name="Separador de milhares 4 2 5 4 3 2 3 3" xfId="14961" xr:uid="{1216078F-C799-4CB5-AC13-ED5F9EC739EF}"/>
    <cellStyle name="Separador de milhares 4 2 5 4 3 2 4" xfId="12752" xr:uid="{52ADFF73-74D3-4A39-9AAF-7F6D8CD9F344}"/>
    <cellStyle name="Separador de milhares 4 2 5 4 3 2 4 2" xfId="15640" xr:uid="{78FCA089-A47C-408E-BBC2-241B3243FD18}"/>
    <cellStyle name="Separador de milhares 4 2 5 4 3 2 5" xfId="14248" xr:uid="{5FE93758-BD28-4A3F-9AEE-04FE7FAEB704}"/>
    <cellStyle name="Separador de milhares 4 2 5 4 3 3" xfId="11115" xr:uid="{5BEFA8D5-2F09-4C5D-9EA1-78B4FAB2F529}"/>
    <cellStyle name="Separador de milhares 4 2 5 4 3 3 2" xfId="12067" xr:uid="{88DD438C-BEBA-4422-A87D-7FE40B3889D7}"/>
    <cellStyle name="Separador de milhares 4 2 5 4 3 3 2 2" xfId="13968" xr:uid="{D914E806-C8AB-4BCD-8284-99986295ED76}"/>
    <cellStyle name="Separador de milhares 4 2 5 4 3 3 2 2 2" xfId="16820" xr:uid="{C810D647-BEB4-4F88-A4EE-EA6E8C4CD9D3}"/>
    <cellStyle name="Separador de milhares 4 2 5 4 3 3 2 3" xfId="15359" xr:uid="{16CF2B38-B64D-461C-AE56-F8B5543D7B2E}"/>
    <cellStyle name="Separador de milhares 4 2 5 4 3 3 3" xfId="13168" xr:uid="{6C46E96A-C1DD-4C20-8326-524441B9CC8B}"/>
    <cellStyle name="Separador de milhares 4 2 5 4 3 3 3 2" xfId="16022" xr:uid="{80318605-D01B-46E8-ABA4-7929FD287CBB}"/>
    <cellStyle name="Separador de milhares 4 2 5 4 3 3 4" xfId="14561" xr:uid="{BC682402-D9B7-445D-B25B-3602ABCCD8D8}"/>
    <cellStyle name="Separador de milhares 4 2 5 4 3 4" xfId="11666" xr:uid="{A6A5E71F-565D-4CC9-AD8B-6B96D692B64C}"/>
    <cellStyle name="Separador de milhares 4 2 5 4 3 4 2" xfId="13569" xr:uid="{7A60EED0-4179-4522-90B7-DB6D3093B1AC}"/>
    <cellStyle name="Separador de milhares 4 2 5 4 3 4 2 2" xfId="16421" xr:uid="{F0EA760A-19DF-423C-9910-7A88436CBC00}"/>
    <cellStyle name="Separador de milhares 4 2 5 4 3 4 3" xfId="14960" xr:uid="{E8E8833E-FE37-4C66-BCA9-C5A0FBA788E8}"/>
    <cellStyle name="Separador de milhares 4 2 5 4 3 5" xfId="12751" xr:uid="{ACCC1FA7-AA38-4486-A411-99AFA7D896EE}"/>
    <cellStyle name="Separador de milhares 4 2 5 4 3 5 2" xfId="15639" xr:uid="{1221C245-25E1-4FED-B9FB-D1AC8F3F9B94}"/>
    <cellStyle name="Separador de milhares 4 2 5 4 3 6" xfId="14247" xr:uid="{2A09C05E-F97A-4A71-B204-987A558FA5BA}"/>
    <cellStyle name="Separador de milhares 4 2 5 4 4" xfId="10115" xr:uid="{E43A6358-08B3-4010-A5D4-3FE23D04F56D}"/>
    <cellStyle name="Separador de milhares 4 2 5 4 4 2" xfId="11117" xr:uid="{A99B5B10-72CB-4B7D-BCEF-BD2B48AD097C}"/>
    <cellStyle name="Separador de milhares 4 2 5 4 4 2 2" xfId="12069" xr:uid="{A66EC551-EF96-4499-945F-D12989D33F9F}"/>
    <cellStyle name="Separador de milhares 4 2 5 4 4 2 2 2" xfId="13970" xr:uid="{21CF2FDB-D99A-4EF1-BD2B-13246F7FE87B}"/>
    <cellStyle name="Separador de milhares 4 2 5 4 4 2 2 2 2" xfId="16822" xr:uid="{3FB0BADD-CB8F-4EFC-9105-48997C21F26B}"/>
    <cellStyle name="Separador de milhares 4 2 5 4 4 2 2 3" xfId="15361" xr:uid="{E184FD21-BB26-4A1C-A6E9-B966D0151663}"/>
    <cellStyle name="Separador de milhares 4 2 5 4 4 2 3" xfId="13170" xr:uid="{26B829E7-F962-47DB-85B9-D1A02B4B08C9}"/>
    <cellStyle name="Separador de milhares 4 2 5 4 4 2 3 2" xfId="16024" xr:uid="{7058E41D-C877-4717-8CDD-18BB7ABBBE0C}"/>
    <cellStyle name="Separador de milhares 4 2 5 4 4 2 4" xfId="14563" xr:uid="{E4D3741F-002A-4A94-AF64-CBCE734CB035}"/>
    <cellStyle name="Separador de milhares 4 2 5 4 4 3" xfId="11668" xr:uid="{C76070B1-5397-4064-9B55-999886B072B4}"/>
    <cellStyle name="Separador de milhares 4 2 5 4 4 3 2" xfId="13571" xr:uid="{B9934CAC-8353-40D9-9F38-30A5450DABDD}"/>
    <cellStyle name="Separador de milhares 4 2 5 4 4 3 2 2" xfId="16423" xr:uid="{17E28DC3-3C0F-4772-BE4D-1CE78A5A1089}"/>
    <cellStyle name="Separador de milhares 4 2 5 4 4 3 3" xfId="14962" xr:uid="{C7AF73B6-D1C0-45B0-A2E2-675E7992B053}"/>
    <cellStyle name="Separador de milhares 4 2 5 4 4 4" xfId="12753" xr:uid="{2016F61B-C76B-4B3D-915B-5A33F1965032}"/>
    <cellStyle name="Separador de milhares 4 2 5 4 4 4 2" xfId="15641" xr:uid="{16E36813-6147-4A8C-9CF6-EA31BF09A021}"/>
    <cellStyle name="Separador de milhares 4 2 5 4 4 5" xfId="14249" xr:uid="{EE54CD2E-814E-4FC2-9142-C5F9D6430DAC}"/>
    <cellStyle name="Separador de milhares 4 2 5 4 5" xfId="11112" xr:uid="{2E8976BF-3899-489D-B558-D38E3CE03D88}"/>
    <cellStyle name="Separador de milhares 4 2 5 4 5 2" xfId="12064" xr:uid="{6CFF6EAB-F0AF-4D90-B53A-9D6CB634A18F}"/>
    <cellStyle name="Separador de milhares 4 2 5 4 5 2 2" xfId="13965" xr:uid="{462C4201-0A64-4C45-B475-5843631EEC71}"/>
    <cellStyle name="Separador de milhares 4 2 5 4 5 2 2 2" xfId="16817" xr:uid="{A1412E6C-7DE9-48F5-9A9A-B7E4BEE2119E}"/>
    <cellStyle name="Separador de milhares 4 2 5 4 5 2 3" xfId="15356" xr:uid="{25B6A0C3-333D-4D1C-9408-D78531AC5660}"/>
    <cellStyle name="Separador de milhares 4 2 5 4 5 3" xfId="13165" xr:uid="{6BDD18F5-88FF-4B99-8CFA-371975828B4F}"/>
    <cellStyle name="Separador de milhares 4 2 5 4 5 3 2" xfId="16019" xr:uid="{ABFB5097-5984-4CB0-9E50-58B846700124}"/>
    <cellStyle name="Separador de milhares 4 2 5 4 5 4" xfId="14558" xr:uid="{6234AA05-E70A-4B01-BC47-9CFDB8AED171}"/>
    <cellStyle name="Separador de milhares 4 2 5 4 6" xfId="11663" xr:uid="{428C563B-EBE8-46B4-94BF-BAE73FE970A2}"/>
    <cellStyle name="Separador de milhares 4 2 5 4 6 2" xfId="13566" xr:uid="{CA11D288-90A1-46E0-823C-6441E521AA06}"/>
    <cellStyle name="Separador de milhares 4 2 5 4 6 2 2" xfId="16418" xr:uid="{F625D074-9EAE-45DE-ACD1-306CF4D04E85}"/>
    <cellStyle name="Separador de milhares 4 2 5 4 6 3" xfId="14957" xr:uid="{DB98ED85-EFCE-468C-9B21-1840DDC0F09A}"/>
    <cellStyle name="Separador de milhares 4 2 5 4 7" xfId="12748" xr:uid="{5F6E754C-1A35-4F1F-B47A-311FE212A27C}"/>
    <cellStyle name="Separador de milhares 4 2 5 4 7 2" xfId="15636" xr:uid="{550BA53F-2DFC-49D8-95B6-901C412F8E24}"/>
    <cellStyle name="Separador de milhares 4 2 5 4 8" xfId="14244" xr:uid="{F77DBD42-1350-4DAD-B745-7D0F9B1E7B32}"/>
    <cellStyle name="Separador de milhares 4 2 5 5" xfId="10116" xr:uid="{2F6BC9D9-C487-4EFF-B993-767711076860}"/>
    <cellStyle name="Separador de milhares 4 2 5 5 2" xfId="10117" xr:uid="{8A46FA83-0F41-4DC1-B128-01E2CC784FBF}"/>
    <cellStyle name="Separador de milhares 4 2 5 5 2 2" xfId="11119" xr:uid="{2FD21FF8-7561-4BA1-870C-A7C392C262DF}"/>
    <cellStyle name="Separador de milhares 4 2 5 5 2 2 2" xfId="12071" xr:uid="{8007B4A6-E4BB-434A-887A-9547DD4B1867}"/>
    <cellStyle name="Separador de milhares 4 2 5 5 2 2 2 2" xfId="13972" xr:uid="{C7F070C2-3439-4DBF-9039-3D3E0B544C36}"/>
    <cellStyle name="Separador de milhares 4 2 5 5 2 2 2 2 2" xfId="16824" xr:uid="{4891B827-A6D2-430D-9877-BF578C80F88F}"/>
    <cellStyle name="Separador de milhares 4 2 5 5 2 2 2 3" xfId="15363" xr:uid="{1C1DB4FD-B31B-47C4-BA22-322DDD9AD089}"/>
    <cellStyle name="Separador de milhares 4 2 5 5 2 2 3" xfId="13172" xr:uid="{C1310A66-D9D2-46F7-99A6-18F52D15890B}"/>
    <cellStyle name="Separador de milhares 4 2 5 5 2 2 3 2" xfId="16026" xr:uid="{F5BBD81E-AF83-4B1D-A306-C01BB435073B}"/>
    <cellStyle name="Separador de milhares 4 2 5 5 2 2 4" xfId="14565" xr:uid="{11AD32A9-6C64-4D72-B95F-C584983773CA}"/>
    <cellStyle name="Separador de milhares 4 2 5 5 2 3" xfId="11670" xr:uid="{93D29D39-4CDD-4D85-8E8C-188CD0460739}"/>
    <cellStyle name="Separador de milhares 4 2 5 5 2 3 2" xfId="13573" xr:uid="{393B430F-173F-4E62-A72A-EB6CBC18389D}"/>
    <cellStyle name="Separador de milhares 4 2 5 5 2 3 2 2" xfId="16425" xr:uid="{1745A61A-C9AA-4761-A573-1B25FF515465}"/>
    <cellStyle name="Separador de milhares 4 2 5 5 2 3 3" xfId="14964" xr:uid="{3E529217-B7F8-47FD-8077-2ADA7CD66D43}"/>
    <cellStyle name="Separador de milhares 4 2 5 5 2 4" xfId="12755" xr:uid="{81E5850B-4326-4DBE-B610-502D2245563B}"/>
    <cellStyle name="Separador de milhares 4 2 5 5 2 4 2" xfId="15643" xr:uid="{3D787FC3-44A7-4DC6-9F48-7F2584E6650D}"/>
    <cellStyle name="Separador de milhares 4 2 5 5 2 5" xfId="14251" xr:uid="{04386E3B-3484-45C2-91C6-D54A502A8320}"/>
    <cellStyle name="Separador de milhares 4 2 5 5 3" xfId="11118" xr:uid="{C4B5D623-298B-41F3-B8F1-0A5E220DDE5A}"/>
    <cellStyle name="Separador de milhares 4 2 5 5 3 2" xfId="12070" xr:uid="{802E1E67-4DEE-4862-AE38-7E7300F3C2D2}"/>
    <cellStyle name="Separador de milhares 4 2 5 5 3 2 2" xfId="13971" xr:uid="{6A29DC30-4A93-4248-931D-FC31FB089764}"/>
    <cellStyle name="Separador de milhares 4 2 5 5 3 2 2 2" xfId="16823" xr:uid="{E08D5916-CCF9-42FD-8172-D228C4C0ADBE}"/>
    <cellStyle name="Separador de milhares 4 2 5 5 3 2 3" xfId="15362" xr:uid="{75EC6C3E-A695-42D5-B5D4-172E8D9C1D10}"/>
    <cellStyle name="Separador de milhares 4 2 5 5 3 3" xfId="13171" xr:uid="{13C4648A-E456-4A86-871F-FAB18B8B95C1}"/>
    <cellStyle name="Separador de milhares 4 2 5 5 3 3 2" xfId="16025" xr:uid="{CE1AC9BB-367A-43F0-B1C2-B16F9CD8BD50}"/>
    <cellStyle name="Separador de milhares 4 2 5 5 3 4" xfId="14564" xr:uid="{1C268E3C-80BA-42F1-9DD2-441E0DEC9B9C}"/>
    <cellStyle name="Separador de milhares 4 2 5 5 4" xfId="11669" xr:uid="{0968BF7E-29D5-4FA7-9E3C-9F6E8F84ECA4}"/>
    <cellStyle name="Separador de milhares 4 2 5 5 4 2" xfId="13572" xr:uid="{0A2674A5-0962-4F3B-9F53-F420BE4D944D}"/>
    <cellStyle name="Separador de milhares 4 2 5 5 4 2 2" xfId="16424" xr:uid="{0E33F8DE-5E03-4973-8FD4-9F05EE4B7D63}"/>
    <cellStyle name="Separador de milhares 4 2 5 5 4 3" xfId="14963" xr:uid="{126B5D48-7D73-4C6C-927F-4860C744A731}"/>
    <cellStyle name="Separador de milhares 4 2 5 5 5" xfId="12754" xr:uid="{8890EA51-5166-469F-BDA6-8E209768000C}"/>
    <cellStyle name="Separador de milhares 4 2 5 5 5 2" xfId="15642" xr:uid="{B36C19BD-C088-4700-A687-B1AC714D4AEC}"/>
    <cellStyle name="Separador de milhares 4 2 5 5 6" xfId="14250" xr:uid="{280D1210-D275-402B-98B7-3E56F52F2B13}"/>
    <cellStyle name="Separador de milhares 4 2 5 6" xfId="10118" xr:uid="{DC56FADD-8DD3-48D5-9F56-20A49391059E}"/>
    <cellStyle name="Separador de milhares 4 2 5 6 2" xfId="10119" xr:uid="{F1489F07-F6F0-4F77-A499-E9F04E4A922A}"/>
    <cellStyle name="Separador de milhares 4 2 5 6 2 2" xfId="11121" xr:uid="{61059B37-80BA-4EE9-AFA2-11D1CFF212A8}"/>
    <cellStyle name="Separador de milhares 4 2 5 6 2 2 2" xfId="12073" xr:uid="{77BACCA4-D924-4DF3-88F9-EAD560562966}"/>
    <cellStyle name="Separador de milhares 4 2 5 6 2 2 2 2" xfId="13974" xr:uid="{F0B4BB07-5EEC-49AA-AB3D-1238AD525538}"/>
    <cellStyle name="Separador de milhares 4 2 5 6 2 2 2 2 2" xfId="16826" xr:uid="{BF0461EE-0762-498B-83B3-331103C0C2CA}"/>
    <cellStyle name="Separador de milhares 4 2 5 6 2 2 2 3" xfId="15365" xr:uid="{E4EF60BC-EED9-4C3B-87BD-CDE57486CA56}"/>
    <cellStyle name="Separador de milhares 4 2 5 6 2 2 3" xfId="13174" xr:uid="{A432AB04-C474-42E4-9EE0-49FC964A017D}"/>
    <cellStyle name="Separador de milhares 4 2 5 6 2 2 3 2" xfId="16028" xr:uid="{2BE71F09-8030-46AD-88DC-73E8D878732F}"/>
    <cellStyle name="Separador de milhares 4 2 5 6 2 2 4" xfId="14567" xr:uid="{6DD89FCC-6A4F-4CB6-B0E7-570E1D64E5D9}"/>
    <cellStyle name="Separador de milhares 4 2 5 6 2 3" xfId="11672" xr:uid="{F477690E-E1DC-4591-8CA5-4586C73019BE}"/>
    <cellStyle name="Separador de milhares 4 2 5 6 2 3 2" xfId="13575" xr:uid="{27E18D70-B6D2-4968-BBC9-CBF8C1F0C9F3}"/>
    <cellStyle name="Separador de milhares 4 2 5 6 2 3 2 2" xfId="16427" xr:uid="{94D731B4-7284-42B8-8BB9-630688CA265C}"/>
    <cellStyle name="Separador de milhares 4 2 5 6 2 3 3" xfId="14966" xr:uid="{0902C0AE-2B89-498B-B2E7-861B3D0A18C0}"/>
    <cellStyle name="Separador de milhares 4 2 5 6 2 4" xfId="12757" xr:uid="{011E28A7-2769-4A0A-AB83-7B6C96E53749}"/>
    <cellStyle name="Separador de milhares 4 2 5 6 2 4 2" xfId="15645" xr:uid="{C821C310-B8BE-4CBD-B9BB-B19ADDFC6269}"/>
    <cellStyle name="Separador de milhares 4 2 5 6 2 5" xfId="14253" xr:uid="{A717F099-2847-4781-B2E9-29BEED1D8862}"/>
    <cellStyle name="Separador de milhares 4 2 5 6 3" xfId="11120" xr:uid="{CEBE588D-8D41-4FC6-8BF1-D1231F112658}"/>
    <cellStyle name="Separador de milhares 4 2 5 6 3 2" xfId="12072" xr:uid="{EEA21662-52DC-447F-B6E5-B2195390F8C6}"/>
    <cellStyle name="Separador de milhares 4 2 5 6 3 2 2" xfId="13973" xr:uid="{FA224F08-6FA0-4D54-B125-83CE10A48C49}"/>
    <cellStyle name="Separador de milhares 4 2 5 6 3 2 2 2" xfId="16825" xr:uid="{4B348395-D6F2-45CF-881F-9D15ABB5BFED}"/>
    <cellStyle name="Separador de milhares 4 2 5 6 3 2 3" xfId="15364" xr:uid="{40ABD3D4-CF38-494B-9E01-24DECCFACC55}"/>
    <cellStyle name="Separador de milhares 4 2 5 6 3 3" xfId="13173" xr:uid="{829B5768-D950-4D63-B8B9-75788E5331B2}"/>
    <cellStyle name="Separador de milhares 4 2 5 6 3 3 2" xfId="16027" xr:uid="{B704313E-7CC4-41D0-A34C-36BC3D9E96A5}"/>
    <cellStyle name="Separador de milhares 4 2 5 6 3 4" xfId="14566" xr:uid="{57012AC8-7431-46A1-A5CF-07BA96AAEEA6}"/>
    <cellStyle name="Separador de milhares 4 2 5 6 4" xfId="11671" xr:uid="{FB107C61-087D-4425-BC04-DA37DE0629E8}"/>
    <cellStyle name="Separador de milhares 4 2 5 6 4 2" xfId="13574" xr:uid="{AB6777B7-A5F7-473A-8E80-F6567D34416E}"/>
    <cellStyle name="Separador de milhares 4 2 5 6 4 2 2" xfId="16426" xr:uid="{06468972-E066-4827-A45D-063ABFECAA21}"/>
    <cellStyle name="Separador de milhares 4 2 5 6 4 3" xfId="14965" xr:uid="{977483CC-E936-4A4C-8657-0B6CD5D43C89}"/>
    <cellStyle name="Separador de milhares 4 2 5 6 5" xfId="12756" xr:uid="{3B4A37CF-361F-49CE-AFAA-07495EDC1B1B}"/>
    <cellStyle name="Separador de milhares 4 2 5 6 5 2" xfId="15644" xr:uid="{C1BDDB0B-61E1-4A86-95F2-C2F990AF0D81}"/>
    <cellStyle name="Separador de milhares 4 2 5 6 6" xfId="14252" xr:uid="{58A091BE-0E8F-4288-8AD2-C36E8B5669ED}"/>
    <cellStyle name="Separador de milhares 4 2 5 7" xfId="10120" xr:uid="{C9592990-B81B-4E31-A4DC-38F987612423}"/>
    <cellStyle name="Separador de milhares 4 2 5 7 2" xfId="11122" xr:uid="{75B8A229-C06F-4352-9918-8199BCECDF76}"/>
    <cellStyle name="Separador de milhares 4 2 5 7 2 2" xfId="12074" xr:uid="{CE0259EC-4ECE-4AB1-A7D3-C60F00A0E08A}"/>
    <cellStyle name="Separador de milhares 4 2 5 7 2 2 2" xfId="13975" xr:uid="{8F8CD199-CF11-44B8-B5DE-C8620461EC03}"/>
    <cellStyle name="Separador de milhares 4 2 5 7 2 2 2 2" xfId="16827" xr:uid="{88151550-DDC2-4473-A495-01A49D04A119}"/>
    <cellStyle name="Separador de milhares 4 2 5 7 2 2 3" xfId="15366" xr:uid="{39692D98-98C6-466C-854B-4466622E995A}"/>
    <cellStyle name="Separador de milhares 4 2 5 7 2 3" xfId="13175" xr:uid="{6E4965C5-937C-4E4B-86B5-9CF2A21253C8}"/>
    <cellStyle name="Separador de milhares 4 2 5 7 2 3 2" xfId="16029" xr:uid="{81BF3F56-CD87-41E1-A715-D2C56D01A7BF}"/>
    <cellStyle name="Separador de milhares 4 2 5 7 2 4" xfId="14568" xr:uid="{D0CA35DF-2B12-44E7-9E01-4B4DE5996AEB}"/>
    <cellStyle name="Separador de milhares 4 2 5 7 3" xfId="11673" xr:uid="{8DC9921C-B5BB-4196-B089-8DB071683F29}"/>
    <cellStyle name="Separador de milhares 4 2 5 7 3 2" xfId="13576" xr:uid="{0EA7F81C-C224-4780-9C6A-C8A6FD875494}"/>
    <cellStyle name="Separador de milhares 4 2 5 7 3 2 2" xfId="16428" xr:uid="{F7A27261-57C4-47DD-82B9-6B35F10C0201}"/>
    <cellStyle name="Separador de milhares 4 2 5 7 3 3" xfId="14967" xr:uid="{0EAFD340-858E-47F9-BF75-322DD3EE1945}"/>
    <cellStyle name="Separador de milhares 4 2 5 7 4" xfId="12758" xr:uid="{58903056-2248-4922-90F6-1E026306FB02}"/>
    <cellStyle name="Separador de milhares 4 2 5 7 4 2" xfId="15646" xr:uid="{D35D4BBF-7B79-4E49-A2AF-03D2DAA7DE0E}"/>
    <cellStyle name="Separador de milhares 4 2 5 7 5" xfId="14254" xr:uid="{C4643188-9F99-4A9A-B7E1-3F17221E6752}"/>
    <cellStyle name="Separador de milhares 4 2 5 8" xfId="11099" xr:uid="{B82A8F5E-C357-44AC-839C-E689FCFB1106}"/>
    <cellStyle name="Separador de milhares 4 2 5 8 2" xfId="12051" xr:uid="{A94B79F9-90E0-4BBB-992D-B2B47684991C}"/>
    <cellStyle name="Separador de milhares 4 2 5 8 2 2" xfId="13952" xr:uid="{CBAC68E1-17AD-4CCB-B74B-ECC42E0A6EC9}"/>
    <cellStyle name="Separador de milhares 4 2 5 8 2 2 2" xfId="16804" xr:uid="{168F85AC-D101-49B0-B118-5D441D768F4C}"/>
    <cellStyle name="Separador de milhares 4 2 5 8 2 3" xfId="15343" xr:uid="{F68B9150-6C73-4F56-8DAD-D5EBA646183A}"/>
    <cellStyle name="Separador de milhares 4 2 5 8 3" xfId="13152" xr:uid="{9304F239-782B-4710-A741-2166D80EE75F}"/>
    <cellStyle name="Separador de milhares 4 2 5 8 3 2" xfId="16006" xr:uid="{D09538EC-DFE2-4C7F-938C-C369616422D6}"/>
    <cellStyle name="Separador de milhares 4 2 5 8 4" xfId="14545" xr:uid="{D812580C-BC42-494A-8F4C-AE6324CD76DD}"/>
    <cellStyle name="Separador de milhares 4 2 5 9" xfId="11650" xr:uid="{626279CB-8748-42B3-97D3-4AAF429D6130}"/>
    <cellStyle name="Separador de milhares 4 2 5 9 2" xfId="13553" xr:uid="{97FD3279-CC61-4B8D-AA32-54E03D4916C3}"/>
    <cellStyle name="Separador de milhares 4 2 5 9 2 2" xfId="16405" xr:uid="{B9E38C67-31FE-4A1D-93B8-0BA07DAA6D23}"/>
    <cellStyle name="Separador de milhares 4 2 5 9 3" xfId="14944" xr:uid="{62602697-A176-474D-A486-787312E36ED5}"/>
    <cellStyle name="Separador de milhares 4 2 6" xfId="10121" xr:uid="{819F17CF-9608-4389-9A61-4DA44DE409D3}"/>
    <cellStyle name="Separador de milhares 4 2 6 2" xfId="10122" xr:uid="{C847A2C1-7DC3-455F-81ED-A398728BEBC1}"/>
    <cellStyle name="Separador de milhares 4 2 6 2 2" xfId="10123" xr:uid="{4BCF1DE6-5C60-46F9-9FCD-FB5F9D20F5EE}"/>
    <cellStyle name="Separador de milhares 4 2 6 3" xfId="10124" xr:uid="{9C151409-4F14-4878-85CA-705F5BCCAE06}"/>
    <cellStyle name="Separador de milhares 4 2 6 3 2" xfId="10125" xr:uid="{4B489986-E0C8-4E08-911C-5F6C0AE4ADE7}"/>
    <cellStyle name="Separador de milhares 4 2 6 4" xfId="10126" xr:uid="{350F23E0-BAB7-4F78-B88D-0BC13804A388}"/>
    <cellStyle name="Separador de milhares 4 2 7" xfId="10127" xr:uid="{6680F1CA-2452-4402-ADAF-53E96E713C73}"/>
    <cellStyle name="Separador de milhares 4 2 7 2" xfId="10128" xr:uid="{7CDF81C8-11E4-4D0E-AC6F-6389BA5E472D}"/>
    <cellStyle name="Separador de milhares 4 2 7 2 2" xfId="10129" xr:uid="{8BF7C545-1D03-4FEE-A212-6CB7C48B8EB7}"/>
    <cellStyle name="Separador de milhares 4 2 7 3" xfId="10130" xr:uid="{27645369-AD51-4AE5-AA1F-37F79D580C7C}"/>
    <cellStyle name="Separador de milhares 4 2 7 3 2" xfId="10131" xr:uid="{39D5BB25-DC4B-47A1-B908-F04E4E3E7DE2}"/>
    <cellStyle name="Separador de milhares 4 2 7 4" xfId="10132" xr:uid="{DBAC9066-A24B-443B-9CF1-E689B4D3F66B}"/>
    <cellStyle name="Separador de milhares 4 2 8" xfId="10133" xr:uid="{E7984A64-1ADE-4422-A944-7D23BC9DA041}"/>
    <cellStyle name="Separador de milhares 4 2 8 2" xfId="10134" xr:uid="{F643FD3C-0629-4D65-8E0F-8BEF63445E1A}"/>
    <cellStyle name="Separador de milhares 4 2 8 2 2" xfId="10135" xr:uid="{52DF5812-6F6F-4191-A215-18823BD70E07}"/>
    <cellStyle name="Separador de milhares 4 2 8 3" xfId="10136" xr:uid="{E48B3FCC-E317-4E1C-90E4-E0E2BD4C3F01}"/>
    <cellStyle name="Separador de milhares 4 2 8 3 2" xfId="10137" xr:uid="{B8911F64-E3BC-44E5-8E57-E4D941595365}"/>
    <cellStyle name="Separador de milhares 4 2 8 4" xfId="10138" xr:uid="{4102CDBF-061D-4B30-BA80-B124DEF8DBC1}"/>
    <cellStyle name="Separador de milhares 4 2 9" xfId="10139" xr:uid="{AA52BF59-BC1C-4DF3-BCA5-A86E34FFC0DB}"/>
    <cellStyle name="Separador de milhares 4 2 9 2" xfId="10140" xr:uid="{AD97F9EF-FD9F-4F86-83C9-5478BCECA188}"/>
    <cellStyle name="Separador de milhares 4 2 9 2 2" xfId="10141" xr:uid="{596218A6-7E7C-45F6-8741-0D376F7F0795}"/>
    <cellStyle name="Separador de milhares 4 2 9 3" xfId="10142" xr:uid="{1F6B4140-58FD-4D12-A823-D16F1D4FBDB4}"/>
    <cellStyle name="Separador de milhares 4 2 9 3 2" xfId="10143" xr:uid="{664EAAC1-B8A5-4EBF-BE67-FB88E2718789}"/>
    <cellStyle name="Separador de milhares 4 2 9 4" xfId="10144" xr:uid="{54A821FB-A81A-41CF-A5D8-27CB38C5D376}"/>
    <cellStyle name="Separador de milhares 4 3" xfId="10145" xr:uid="{997412F9-1C1C-4C18-9E0F-10FC2345B3FB}"/>
    <cellStyle name="Separador de milhares 4 3 2" xfId="10146" xr:uid="{4630D772-DD16-4ACA-B13D-8AB8CC4CE71B}"/>
    <cellStyle name="Separador de milhares 4 3 2 2" xfId="10147" xr:uid="{391087FD-023F-478F-9ED5-0D40226D16E5}"/>
    <cellStyle name="Separador de milhares 4 3 2 2 2" xfId="10148" xr:uid="{5BEB3184-EFE2-45EE-80C1-453D0A022B83}"/>
    <cellStyle name="Separador de milhares 4 3 2 2 2 2" xfId="11126" xr:uid="{571E8CCB-964D-4408-AF69-1DF16CD8D693}"/>
    <cellStyle name="Separador de milhares 4 3 2 2 2 2 2" xfId="12078" xr:uid="{625DDC4D-1931-4064-A029-840061B125F2}"/>
    <cellStyle name="Separador de milhares 4 3 2 2 2 2 2 2" xfId="13979" xr:uid="{7E05BC1F-E3A9-45AE-8A03-5D5AD302D56A}"/>
    <cellStyle name="Separador de milhares 4 3 2 2 2 2 2 2 2" xfId="16831" xr:uid="{90054E6C-B49E-4E9C-A2BD-99919343D6C6}"/>
    <cellStyle name="Separador de milhares 4 3 2 2 2 2 2 3" xfId="15370" xr:uid="{B2F6AAA5-3E73-4E5E-8568-A798319F78B3}"/>
    <cellStyle name="Separador de milhares 4 3 2 2 2 2 3" xfId="13179" xr:uid="{5D03D400-1C93-4078-9633-765E6620F833}"/>
    <cellStyle name="Separador de milhares 4 3 2 2 2 2 3 2" xfId="16033" xr:uid="{59262EF2-E3A0-4FE4-945B-ABF98BD47FB3}"/>
    <cellStyle name="Separador de milhares 4 3 2 2 2 2 4" xfId="14572" xr:uid="{C62F7697-7897-4BEF-9ED2-9651DDD6DC67}"/>
    <cellStyle name="Separador de milhares 4 3 2 2 2 3" xfId="11677" xr:uid="{FF380BE7-A2CE-4538-B17B-BE5C04224419}"/>
    <cellStyle name="Separador de milhares 4 3 2 2 2 3 2" xfId="13580" xr:uid="{058412D2-2C12-4259-9427-4D09BBA91D2A}"/>
    <cellStyle name="Separador de milhares 4 3 2 2 2 3 2 2" xfId="16432" xr:uid="{D9BBB727-8EB7-4E33-BED3-87DED1F68EB0}"/>
    <cellStyle name="Separador de milhares 4 3 2 2 2 3 3" xfId="14971" xr:uid="{75285E31-A4CB-4466-9B74-7DF9F261B1CF}"/>
    <cellStyle name="Separador de milhares 4 3 2 2 3" xfId="11125" xr:uid="{296A25C2-C648-4340-9CE5-C0F3C41B7E90}"/>
    <cellStyle name="Separador de milhares 4 3 2 2 3 2" xfId="12077" xr:uid="{09E16CBD-0C15-4EE3-BDB6-CF91C7E7A1E3}"/>
    <cellStyle name="Separador de milhares 4 3 2 2 3 2 2" xfId="13978" xr:uid="{C602A529-E0A1-45AA-A005-28A45414975F}"/>
    <cellStyle name="Separador de milhares 4 3 2 2 3 2 2 2" xfId="16830" xr:uid="{148DF588-1D5E-4110-83A1-479176F5BF6C}"/>
    <cellStyle name="Separador de milhares 4 3 2 2 3 2 3" xfId="15369" xr:uid="{65994D45-A34A-4E7A-A940-F5FD0EA20038}"/>
    <cellStyle name="Separador de milhares 4 3 2 2 3 3" xfId="13178" xr:uid="{CF6C169C-54FB-4EED-9879-17B601A2F2A1}"/>
    <cellStyle name="Separador de milhares 4 3 2 2 3 3 2" xfId="16032" xr:uid="{D1CA8233-8456-421C-B8FE-F399E6C20A30}"/>
    <cellStyle name="Separador de milhares 4 3 2 2 3 4" xfId="14571" xr:uid="{0FD1DBF3-BEDF-4373-9E7A-4D93242DB7D3}"/>
    <cellStyle name="Separador de milhares 4 3 2 2 4" xfId="11676" xr:uid="{0876321B-8296-44AB-8E8B-3B8BE37C6EF0}"/>
    <cellStyle name="Separador de milhares 4 3 2 2 4 2" xfId="13579" xr:uid="{D0893877-0B69-49E3-82C1-476E9A4E6755}"/>
    <cellStyle name="Separador de milhares 4 3 2 2 4 2 2" xfId="16431" xr:uid="{2A07CAED-2C51-4829-AAB0-DB1C5D017AC7}"/>
    <cellStyle name="Separador de milhares 4 3 2 2 4 3" xfId="14970" xr:uid="{04186831-ED5F-4061-975F-142A0BE421B7}"/>
    <cellStyle name="Separador de milhares 4 3 2 3" xfId="10149" xr:uid="{535B21E5-0F94-429B-BCE7-DC5AD5CEAFC9}"/>
    <cellStyle name="Separador de milhares 4 3 2 3 2" xfId="10150" xr:uid="{1B77F34E-C61F-4428-A12F-E2EA96750D95}"/>
    <cellStyle name="Separador de milhares 4 3 2 3 2 2" xfId="11128" xr:uid="{0E18B724-52C8-4788-9A85-175EC1BECB9C}"/>
    <cellStyle name="Separador de milhares 4 3 2 3 2 2 2" xfId="12080" xr:uid="{A4DE1C5B-AD6A-4EFA-8D86-654AE8C832AF}"/>
    <cellStyle name="Separador de milhares 4 3 2 3 2 2 2 2" xfId="13981" xr:uid="{4111E2C1-19AB-4A72-B9DE-BF720087A5E8}"/>
    <cellStyle name="Separador de milhares 4 3 2 3 2 2 2 2 2" xfId="16833" xr:uid="{77145157-E85D-4217-86FC-9164911C1CB0}"/>
    <cellStyle name="Separador de milhares 4 3 2 3 2 2 2 3" xfId="15372" xr:uid="{09DB299C-7F14-49B4-85F8-3C5A59094418}"/>
    <cellStyle name="Separador de milhares 4 3 2 3 2 2 3" xfId="13181" xr:uid="{185C466F-F7AD-4CFF-8F49-CF5AF7BFBAA5}"/>
    <cellStyle name="Separador de milhares 4 3 2 3 2 2 3 2" xfId="16035" xr:uid="{680E389C-11D0-4FD0-BD91-F5E3DB790216}"/>
    <cellStyle name="Separador de milhares 4 3 2 3 2 2 4" xfId="14574" xr:uid="{EBC16D58-F49E-4970-B4C0-E3BCD7ACBD18}"/>
    <cellStyle name="Separador de milhares 4 3 2 3 2 3" xfId="11679" xr:uid="{644316B9-9529-40EC-AD0B-46EC0A1A67DF}"/>
    <cellStyle name="Separador de milhares 4 3 2 3 2 3 2" xfId="13582" xr:uid="{DD5239CC-1C9B-4E52-A722-842E7AA874A7}"/>
    <cellStyle name="Separador de milhares 4 3 2 3 2 3 2 2" xfId="16434" xr:uid="{5748102A-2CC8-45B3-B0B8-9388A465003A}"/>
    <cellStyle name="Separador de milhares 4 3 2 3 2 3 3" xfId="14973" xr:uid="{803E6B4B-3F94-4B0A-8763-8F8AB190A1D8}"/>
    <cellStyle name="Separador de milhares 4 3 2 3 3" xfId="11127" xr:uid="{7F34996B-2EE6-4BE4-8704-ACBD96A52B8F}"/>
    <cellStyle name="Separador de milhares 4 3 2 3 3 2" xfId="12079" xr:uid="{9DEF2ABA-3D80-49E1-8411-2438AB724495}"/>
    <cellStyle name="Separador de milhares 4 3 2 3 3 2 2" xfId="13980" xr:uid="{3684FE68-C655-4387-9EEB-63A5AA7628A7}"/>
    <cellStyle name="Separador de milhares 4 3 2 3 3 2 2 2" xfId="16832" xr:uid="{78862698-47AE-4358-AAA3-219786890520}"/>
    <cellStyle name="Separador de milhares 4 3 2 3 3 2 3" xfId="15371" xr:uid="{FF962E5F-B4DB-49E4-AD36-8C0D1B01CD17}"/>
    <cellStyle name="Separador de milhares 4 3 2 3 3 3" xfId="13180" xr:uid="{A9F06A7E-9F59-4E1B-8A46-A064C4381B5B}"/>
    <cellStyle name="Separador de milhares 4 3 2 3 3 3 2" xfId="16034" xr:uid="{6B7E0F06-A5CA-4293-B5E4-D8F9F6358714}"/>
    <cellStyle name="Separador de milhares 4 3 2 3 3 4" xfId="14573" xr:uid="{19DC283A-9770-4F34-9DC6-9A3D068FDEF8}"/>
    <cellStyle name="Separador de milhares 4 3 2 3 4" xfId="11678" xr:uid="{F45227E5-536F-4A25-9857-A6646B408F09}"/>
    <cellStyle name="Separador de milhares 4 3 2 3 4 2" xfId="13581" xr:uid="{D4035A20-0AA1-447F-99C8-CB4902EF7B2A}"/>
    <cellStyle name="Separador de milhares 4 3 2 3 4 2 2" xfId="16433" xr:uid="{DD2046F6-78D2-4493-8FAB-19B9470BE41E}"/>
    <cellStyle name="Separador de milhares 4 3 2 3 4 3" xfId="14972" xr:uid="{298E1FC5-16F6-46BA-B93D-66ED4A7D3850}"/>
    <cellStyle name="Separador de milhares 4 3 2 4" xfId="10151" xr:uid="{B0751396-13C5-48E9-90D6-2400B3B432DD}"/>
    <cellStyle name="Separador de milhares 4 3 2 4 2" xfId="11129" xr:uid="{D13BFF88-1AA2-409B-A0F6-3A3DEA805EF6}"/>
    <cellStyle name="Separador de milhares 4 3 2 4 2 2" xfId="12081" xr:uid="{DE6FF8CC-8C71-42A1-90B7-C56D7EFCE8AD}"/>
    <cellStyle name="Separador de milhares 4 3 2 4 2 2 2" xfId="13982" xr:uid="{810FFA9F-CAAB-497B-9B2C-9BE386D27D11}"/>
    <cellStyle name="Separador de milhares 4 3 2 4 2 2 2 2" xfId="16834" xr:uid="{7D612A00-6901-4080-B443-8ED27E66690C}"/>
    <cellStyle name="Separador de milhares 4 3 2 4 2 2 3" xfId="15373" xr:uid="{D4B1FA5F-7417-402D-9151-7C0A7251213B}"/>
    <cellStyle name="Separador de milhares 4 3 2 4 2 3" xfId="13182" xr:uid="{237AA623-B5B1-45AF-87DE-7FB5B4620CC7}"/>
    <cellStyle name="Separador de milhares 4 3 2 4 2 3 2" xfId="16036" xr:uid="{31FCAF00-0D12-4A14-A57D-911E3F196B45}"/>
    <cellStyle name="Separador de milhares 4 3 2 4 2 4" xfId="14575" xr:uid="{EB760AA8-AC4C-45A7-88B1-BD998D870E43}"/>
    <cellStyle name="Separador de milhares 4 3 2 4 3" xfId="11680" xr:uid="{F925BB79-5EDB-407B-99D1-B5318335E280}"/>
    <cellStyle name="Separador de milhares 4 3 2 4 3 2" xfId="13583" xr:uid="{7B9EDBAF-E957-41D9-B299-50243830FBE3}"/>
    <cellStyle name="Separador de milhares 4 3 2 4 3 2 2" xfId="16435" xr:uid="{AEC39F18-3974-4ECE-92BD-4324982D1003}"/>
    <cellStyle name="Separador de milhares 4 3 2 4 3 3" xfId="14974" xr:uid="{158B06A8-8A9D-4E56-9C0B-1D385BA14BAA}"/>
    <cellStyle name="Separador de milhares 4 3 2 5" xfId="11124" xr:uid="{8EDB52DD-05DF-43A5-AAFD-552CB77C3E89}"/>
    <cellStyle name="Separador de milhares 4 3 2 5 2" xfId="12076" xr:uid="{8FB4C4CA-48ED-4713-9AD0-524F3F77A043}"/>
    <cellStyle name="Separador de milhares 4 3 2 5 2 2" xfId="13977" xr:uid="{A9BD27C4-24A6-4004-928C-58B95F0D26B4}"/>
    <cellStyle name="Separador de milhares 4 3 2 5 2 2 2" xfId="16829" xr:uid="{D7B67846-6E01-4224-9905-164062CE0A7B}"/>
    <cellStyle name="Separador de milhares 4 3 2 5 2 3" xfId="15368" xr:uid="{C82C0721-792C-4BF4-9B73-678EAB7D1B88}"/>
    <cellStyle name="Separador de milhares 4 3 2 5 3" xfId="13177" xr:uid="{C0AEA7F3-D3EE-44A2-9742-F28022674863}"/>
    <cellStyle name="Separador de milhares 4 3 2 5 3 2" xfId="16031" xr:uid="{3D42E8FB-B8FF-46E1-85B8-C3F977ECCDC9}"/>
    <cellStyle name="Separador de milhares 4 3 2 5 4" xfId="14570" xr:uid="{521AB6F9-9814-479E-9295-12E655F510E5}"/>
    <cellStyle name="Separador de milhares 4 3 2 6" xfId="11675" xr:uid="{51DA4B9C-E4F9-4ADC-BB7A-8ECD2C19B574}"/>
    <cellStyle name="Separador de milhares 4 3 2 6 2" xfId="13578" xr:uid="{D1EBA175-428C-4AE5-A80D-CD2483354813}"/>
    <cellStyle name="Separador de milhares 4 3 2 6 2 2" xfId="16430" xr:uid="{230FE61C-5C76-43C5-84C9-C063F9C8E2B7}"/>
    <cellStyle name="Separador de milhares 4 3 2 6 3" xfId="14969" xr:uid="{6B09FE25-4B8E-4D58-BBE0-0EBB2C7048BA}"/>
    <cellStyle name="Separador de milhares 4 3 3" xfId="10152" xr:uid="{DF135073-4631-4D00-B6CF-A68768CC1429}"/>
    <cellStyle name="Separador de milhares 4 3 3 2" xfId="10153" xr:uid="{78489B1C-D26C-4FCD-943F-D0C6010C8877}"/>
    <cellStyle name="Separador de milhares 4 3 3 2 2" xfId="10154" xr:uid="{6DF066F8-043A-427D-A58E-AB8249039BC9}"/>
    <cellStyle name="Separador de milhares 4 3 3 2 2 2" xfId="11132" xr:uid="{98EBF964-3DA3-47F0-88BD-AC9385141F9E}"/>
    <cellStyle name="Separador de milhares 4 3 3 2 2 2 2" xfId="12084" xr:uid="{CB24C669-0FDC-4345-84D0-A2DE36E855A0}"/>
    <cellStyle name="Separador de milhares 4 3 3 2 2 2 2 2" xfId="13985" xr:uid="{6B01F425-8F6D-4D5F-A69C-EC62974095B8}"/>
    <cellStyle name="Separador de milhares 4 3 3 2 2 2 2 2 2" xfId="16837" xr:uid="{5DC01110-592C-49B4-BAEF-A33B4C7EEEE2}"/>
    <cellStyle name="Separador de milhares 4 3 3 2 2 2 2 3" xfId="15376" xr:uid="{EA8B8B99-4B42-4BF6-8251-F07BE9517122}"/>
    <cellStyle name="Separador de milhares 4 3 3 2 2 2 3" xfId="13185" xr:uid="{9CB86F2B-DF6F-4DA1-B4F9-4DF83CC67D45}"/>
    <cellStyle name="Separador de milhares 4 3 3 2 2 2 3 2" xfId="16039" xr:uid="{9AB1487D-D066-4CE9-8939-F817D8FA5EC4}"/>
    <cellStyle name="Separador de milhares 4 3 3 2 2 2 4" xfId="14578" xr:uid="{4DC9735B-9BD9-4A5F-A12B-CA85146A21D7}"/>
    <cellStyle name="Separador de milhares 4 3 3 2 2 3" xfId="11683" xr:uid="{CBD52E44-A5A9-4E05-97B9-978234ED9A88}"/>
    <cellStyle name="Separador de milhares 4 3 3 2 2 3 2" xfId="13586" xr:uid="{128D0E62-CF94-4368-B713-3E71D741AC09}"/>
    <cellStyle name="Separador de milhares 4 3 3 2 2 3 2 2" xfId="16438" xr:uid="{3FBEFF17-C6F9-4720-854B-2963E52164AA}"/>
    <cellStyle name="Separador de milhares 4 3 3 2 2 3 3" xfId="14977" xr:uid="{2833230C-4940-49A4-841D-3E5F90AEE175}"/>
    <cellStyle name="Separador de milhares 4 3 3 2 3" xfId="11131" xr:uid="{E78028E1-50DE-40A3-996B-2C1D2A1450C5}"/>
    <cellStyle name="Separador de milhares 4 3 3 2 3 2" xfId="12083" xr:uid="{7F86D073-3647-407A-9D0B-C1256014F9B2}"/>
    <cellStyle name="Separador de milhares 4 3 3 2 3 2 2" xfId="13984" xr:uid="{3FA7A27D-5141-4499-9D01-FAEA08A22A15}"/>
    <cellStyle name="Separador de milhares 4 3 3 2 3 2 2 2" xfId="16836" xr:uid="{910CD836-8677-42A8-84AF-D804236EDA8E}"/>
    <cellStyle name="Separador de milhares 4 3 3 2 3 2 3" xfId="15375" xr:uid="{3F6F1498-E8FE-4FF8-BF42-B1EAC305CA74}"/>
    <cellStyle name="Separador de milhares 4 3 3 2 3 3" xfId="13184" xr:uid="{95A3136B-F3D9-408A-99DC-1675CFD7E9AE}"/>
    <cellStyle name="Separador de milhares 4 3 3 2 3 3 2" xfId="16038" xr:uid="{6015EE57-818F-40D9-B725-1219271F7361}"/>
    <cellStyle name="Separador de milhares 4 3 3 2 3 4" xfId="14577" xr:uid="{468C1029-5A0F-490B-BF3D-6E5AA555338D}"/>
    <cellStyle name="Separador de milhares 4 3 3 2 4" xfId="11682" xr:uid="{191EF416-C046-40A8-BF92-353BD82A1027}"/>
    <cellStyle name="Separador de milhares 4 3 3 2 4 2" xfId="13585" xr:uid="{DEE98F81-9908-4548-ABE9-E70DB0ED1A68}"/>
    <cellStyle name="Separador de milhares 4 3 3 2 4 2 2" xfId="16437" xr:uid="{0D925FCB-C67F-460F-BDF7-78D6D88F4E1B}"/>
    <cellStyle name="Separador de milhares 4 3 3 2 4 3" xfId="14976" xr:uid="{A992013A-ECEA-4063-9ECC-7DD4974272A8}"/>
    <cellStyle name="Separador de milhares 4 3 3 3" xfId="10155" xr:uid="{E8E35BE6-B447-482B-8A0E-DA62163D0B71}"/>
    <cellStyle name="Separador de milhares 4 3 3 3 2" xfId="10156" xr:uid="{088580F6-CE4C-4AE5-8E74-364E4BD6C599}"/>
    <cellStyle name="Separador de milhares 4 3 3 3 2 2" xfId="11134" xr:uid="{DD2229D8-0794-4071-ABEB-0379E62834A5}"/>
    <cellStyle name="Separador de milhares 4 3 3 3 2 2 2" xfId="12086" xr:uid="{EA4EE33E-1B88-477E-9374-35F361626F16}"/>
    <cellStyle name="Separador de milhares 4 3 3 3 2 2 2 2" xfId="13987" xr:uid="{A9AE12FD-EE33-4867-8120-7E2AE09298CF}"/>
    <cellStyle name="Separador de milhares 4 3 3 3 2 2 2 2 2" xfId="16839" xr:uid="{86FA2436-9DF2-4FE3-BF44-20B9C2AC1B35}"/>
    <cellStyle name="Separador de milhares 4 3 3 3 2 2 2 3" xfId="15378" xr:uid="{D0C63498-CF53-4C45-B15B-88C5383F3511}"/>
    <cellStyle name="Separador de milhares 4 3 3 3 2 2 3" xfId="13187" xr:uid="{D7803C5C-308D-4869-AFFE-91D94F0CBB13}"/>
    <cellStyle name="Separador de milhares 4 3 3 3 2 2 3 2" xfId="16041" xr:uid="{A7CEF55A-25FF-4465-8730-0C83E9348285}"/>
    <cellStyle name="Separador de milhares 4 3 3 3 2 2 4" xfId="14580" xr:uid="{1986C204-C8B7-426B-AB8D-F08FB25325CE}"/>
    <cellStyle name="Separador de milhares 4 3 3 3 2 3" xfId="11685" xr:uid="{286DB32C-4B44-4B93-BD42-05FC13C31526}"/>
    <cellStyle name="Separador de milhares 4 3 3 3 2 3 2" xfId="13588" xr:uid="{3491D2B4-A7E6-4419-A8D3-370D1D38DE6D}"/>
    <cellStyle name="Separador de milhares 4 3 3 3 2 3 2 2" xfId="16440" xr:uid="{559E33F6-9A03-4930-9911-1DE6085655DB}"/>
    <cellStyle name="Separador de milhares 4 3 3 3 2 3 3" xfId="14979" xr:uid="{3AE9434D-EA78-4442-90B6-672D2088F7C4}"/>
    <cellStyle name="Separador de milhares 4 3 3 3 3" xfId="11133" xr:uid="{37210430-FE9B-495E-A7DA-05F9D8096012}"/>
    <cellStyle name="Separador de milhares 4 3 3 3 3 2" xfId="12085" xr:uid="{F897B188-EE55-410E-A199-6A03D1FF800D}"/>
    <cellStyle name="Separador de milhares 4 3 3 3 3 2 2" xfId="13986" xr:uid="{AF164502-F522-46E7-8786-DB583DFA5C76}"/>
    <cellStyle name="Separador de milhares 4 3 3 3 3 2 2 2" xfId="16838" xr:uid="{10129367-0743-439D-BE74-AEAA91603351}"/>
    <cellStyle name="Separador de milhares 4 3 3 3 3 2 3" xfId="15377" xr:uid="{4CEF189B-112A-45F2-82DE-1B4C4876511F}"/>
    <cellStyle name="Separador de milhares 4 3 3 3 3 3" xfId="13186" xr:uid="{545DD1D8-F53F-43BF-9A0A-8216BA64E465}"/>
    <cellStyle name="Separador de milhares 4 3 3 3 3 3 2" xfId="16040" xr:uid="{0DF4718B-0F07-4049-B626-28ED48282CD7}"/>
    <cellStyle name="Separador de milhares 4 3 3 3 3 4" xfId="14579" xr:uid="{C5D83A18-0460-46F7-9744-1603E75180DD}"/>
    <cellStyle name="Separador de milhares 4 3 3 3 4" xfId="11684" xr:uid="{C029BC7E-8A30-4C13-9D22-D4F58D5405C4}"/>
    <cellStyle name="Separador de milhares 4 3 3 3 4 2" xfId="13587" xr:uid="{1B6CB524-9653-4AA6-8A50-0B69989F3ED6}"/>
    <cellStyle name="Separador de milhares 4 3 3 3 4 2 2" xfId="16439" xr:uid="{63936C7B-7958-41C0-9B95-846BB4F7FEAC}"/>
    <cellStyle name="Separador de milhares 4 3 3 3 4 3" xfId="14978" xr:uid="{015D2202-4E63-4DC4-94FD-81A416DD6CBD}"/>
    <cellStyle name="Separador de milhares 4 3 3 4" xfId="10157" xr:uid="{B6F155DB-BCEB-4ACC-BF4A-3CF892C0588C}"/>
    <cellStyle name="Separador de milhares 4 3 3 4 2" xfId="11135" xr:uid="{F4396408-5117-45AA-A2F2-EF39DA4C591F}"/>
    <cellStyle name="Separador de milhares 4 3 3 4 2 2" xfId="12087" xr:uid="{FECAAB04-5F24-496A-A875-CB22C18DC30C}"/>
    <cellStyle name="Separador de milhares 4 3 3 4 2 2 2" xfId="13988" xr:uid="{C42D9283-5178-4177-AB82-862DBBE5F39F}"/>
    <cellStyle name="Separador de milhares 4 3 3 4 2 2 2 2" xfId="16840" xr:uid="{57022E2E-7318-4DDB-8416-5F380B10F705}"/>
    <cellStyle name="Separador de milhares 4 3 3 4 2 2 3" xfId="15379" xr:uid="{49C75E92-1BCA-4A83-911A-22A0E09EE55D}"/>
    <cellStyle name="Separador de milhares 4 3 3 4 2 3" xfId="13188" xr:uid="{DB5EAB65-AB95-4F27-BB5E-4A795B2C4175}"/>
    <cellStyle name="Separador de milhares 4 3 3 4 2 3 2" xfId="16042" xr:uid="{3E8C8790-7C9F-4C0F-9747-DEB2DF595265}"/>
    <cellStyle name="Separador de milhares 4 3 3 4 2 4" xfId="14581" xr:uid="{DFD50044-A7A3-4F65-929E-ACFB959FFD9A}"/>
    <cellStyle name="Separador de milhares 4 3 3 4 3" xfId="11686" xr:uid="{B0451D9D-C96E-4CBB-AFB5-3F3F4B09A394}"/>
    <cellStyle name="Separador de milhares 4 3 3 4 3 2" xfId="13589" xr:uid="{8B57721B-A2CF-4E03-934A-0AEC1CBD953F}"/>
    <cellStyle name="Separador de milhares 4 3 3 4 3 2 2" xfId="16441" xr:uid="{8374174D-BB91-4A3F-8D85-667366B68347}"/>
    <cellStyle name="Separador de milhares 4 3 3 4 3 3" xfId="14980" xr:uid="{00716C9D-0E56-4C5A-90C7-2A537DD84B68}"/>
    <cellStyle name="Separador de milhares 4 3 3 5" xfId="11130" xr:uid="{2FBE7E60-30CA-4A52-9882-D017C79BE5ED}"/>
    <cellStyle name="Separador de milhares 4 3 3 5 2" xfId="12082" xr:uid="{2E9429EC-44F0-4BF2-87CD-FA8905C7C356}"/>
    <cellStyle name="Separador de milhares 4 3 3 5 2 2" xfId="13983" xr:uid="{21B86907-166A-4FC2-9452-E70A0163736E}"/>
    <cellStyle name="Separador de milhares 4 3 3 5 2 2 2" xfId="16835" xr:uid="{46A18A4F-DAB7-4FFA-847D-862122F55644}"/>
    <cellStyle name="Separador de milhares 4 3 3 5 2 3" xfId="15374" xr:uid="{D2B4C8FC-2F83-4B6E-8ECE-C04268F2B0B0}"/>
    <cellStyle name="Separador de milhares 4 3 3 5 3" xfId="13183" xr:uid="{12E5EAA7-43D7-4BD7-9EFD-FE2FA781BD0D}"/>
    <cellStyle name="Separador de milhares 4 3 3 5 3 2" xfId="16037" xr:uid="{92A73CDB-E0F6-4A6B-99A6-23BA608730C9}"/>
    <cellStyle name="Separador de milhares 4 3 3 5 4" xfId="14576" xr:uid="{614B8499-2759-4E7F-B1A1-EC99F1C3C718}"/>
    <cellStyle name="Separador de milhares 4 3 3 6" xfId="11681" xr:uid="{D29A1517-698A-47B1-ABD5-88B9B3E023D1}"/>
    <cellStyle name="Separador de milhares 4 3 3 6 2" xfId="13584" xr:uid="{847BD3A0-308B-413D-BBF8-75704CB35A4A}"/>
    <cellStyle name="Separador de milhares 4 3 3 6 2 2" xfId="16436" xr:uid="{30B5A2FF-FB1D-4092-B6E7-37134BB028F1}"/>
    <cellStyle name="Separador de milhares 4 3 3 6 3" xfId="14975" xr:uid="{3843678E-D1B4-4332-A449-01917046627B}"/>
    <cellStyle name="Separador de milhares 4 3 4" xfId="10158" xr:uid="{3415EBAC-51C8-407D-8808-6B129A31F2BB}"/>
    <cellStyle name="Separador de milhares 4 3 4 2" xfId="10159" xr:uid="{81E83E2B-5B13-4592-9CCC-EA868B65508D}"/>
    <cellStyle name="Separador de milhares 4 3 4 2 2" xfId="10160" xr:uid="{082529F3-E128-4CE9-99CA-4D916762FE78}"/>
    <cellStyle name="Separador de milhares 4 3 4 2 2 2" xfId="11138" xr:uid="{2FC7671C-54F5-41AA-8F9F-5C9035446D0F}"/>
    <cellStyle name="Separador de milhares 4 3 4 2 2 2 2" xfId="12090" xr:uid="{837AAD59-1083-4CE5-BA04-1879CD8E1330}"/>
    <cellStyle name="Separador de milhares 4 3 4 2 2 2 2 2" xfId="13991" xr:uid="{6B1D1220-B3AC-4C42-9C87-D62CAE9F4430}"/>
    <cellStyle name="Separador de milhares 4 3 4 2 2 2 2 2 2" xfId="16843" xr:uid="{AD7F4D9A-5B7A-48FA-BFF0-15CAAB1E3BE8}"/>
    <cellStyle name="Separador de milhares 4 3 4 2 2 2 2 3" xfId="15382" xr:uid="{D4AC1942-9DB1-424E-8435-A7395C4D11F5}"/>
    <cellStyle name="Separador de milhares 4 3 4 2 2 2 3" xfId="13191" xr:uid="{643614F8-3073-4CC9-99CB-E719400BB19D}"/>
    <cellStyle name="Separador de milhares 4 3 4 2 2 2 3 2" xfId="16045" xr:uid="{026D2F70-DDF4-4A7A-B36E-D7C4AEB4677A}"/>
    <cellStyle name="Separador de milhares 4 3 4 2 2 2 4" xfId="14584" xr:uid="{A9FA6311-790B-4638-8479-1CEFC95741ED}"/>
    <cellStyle name="Separador de milhares 4 3 4 2 2 3" xfId="11689" xr:uid="{155D2F50-B833-4DCD-BEE5-F9B806C7A31B}"/>
    <cellStyle name="Separador de milhares 4 3 4 2 2 3 2" xfId="13592" xr:uid="{D083C566-0F26-4108-AD09-08867ACF9F58}"/>
    <cellStyle name="Separador de milhares 4 3 4 2 2 3 2 2" xfId="16444" xr:uid="{08561289-6C86-4111-ABCB-7BC7FBA8BBA8}"/>
    <cellStyle name="Separador de milhares 4 3 4 2 2 3 3" xfId="14983" xr:uid="{DA1B3CFC-2A19-49B0-84B6-E28F603BE5A2}"/>
    <cellStyle name="Separador de milhares 4 3 4 2 3" xfId="11137" xr:uid="{753AF894-575B-4F7A-B9B0-F5E4A7F83C12}"/>
    <cellStyle name="Separador de milhares 4 3 4 2 3 2" xfId="12089" xr:uid="{00D3F53F-B39A-4098-A037-D644855F31C2}"/>
    <cellStyle name="Separador de milhares 4 3 4 2 3 2 2" xfId="13990" xr:uid="{EBB9B9DB-68A1-4782-8C61-93D4E9F1BE80}"/>
    <cellStyle name="Separador de milhares 4 3 4 2 3 2 2 2" xfId="16842" xr:uid="{7B840CB4-C730-49A8-B8D5-11EA86D847E0}"/>
    <cellStyle name="Separador de milhares 4 3 4 2 3 2 3" xfId="15381" xr:uid="{A58A54B0-3091-4CCE-821C-99B21D83A231}"/>
    <cellStyle name="Separador de milhares 4 3 4 2 3 3" xfId="13190" xr:uid="{021EB60E-66F3-4508-A993-DB197C1111B0}"/>
    <cellStyle name="Separador de milhares 4 3 4 2 3 3 2" xfId="16044" xr:uid="{61074CB6-6DF2-4096-9606-49A49825C380}"/>
    <cellStyle name="Separador de milhares 4 3 4 2 3 4" xfId="14583" xr:uid="{6556E917-EAFC-484D-AEF3-3EFE8C1C4B97}"/>
    <cellStyle name="Separador de milhares 4 3 4 2 4" xfId="11688" xr:uid="{D98C7CA8-74AE-4008-BE2B-03546734C91D}"/>
    <cellStyle name="Separador de milhares 4 3 4 2 4 2" xfId="13591" xr:uid="{3F2A2C85-8392-40B3-981A-B8A52C70CBC6}"/>
    <cellStyle name="Separador de milhares 4 3 4 2 4 2 2" xfId="16443" xr:uid="{91F941C7-DCBE-4936-A3D5-86F84A2C8075}"/>
    <cellStyle name="Separador de milhares 4 3 4 2 4 3" xfId="14982" xr:uid="{A15456BC-0B45-491B-BC16-563E73DB0C66}"/>
    <cellStyle name="Separador de milhares 4 3 4 3" xfId="10161" xr:uid="{B952041B-A571-4908-AFF5-928ED3CBA80B}"/>
    <cellStyle name="Separador de milhares 4 3 4 3 2" xfId="10162" xr:uid="{A7812D87-68C3-4E37-BFDE-62DBA937648F}"/>
    <cellStyle name="Separador de milhares 4 3 4 3 2 2" xfId="11140" xr:uid="{F40600EC-C4AD-4A7D-821E-6C289D88E4EE}"/>
    <cellStyle name="Separador de milhares 4 3 4 3 2 2 2" xfId="12092" xr:uid="{83956947-A57F-43CF-9694-B77BCF558B42}"/>
    <cellStyle name="Separador de milhares 4 3 4 3 2 2 2 2" xfId="13993" xr:uid="{052877D5-26C2-4139-ABB7-FA9A4BF3B7C3}"/>
    <cellStyle name="Separador de milhares 4 3 4 3 2 2 2 2 2" xfId="16845" xr:uid="{98F77969-EC55-47D6-9268-3DB56E7798C3}"/>
    <cellStyle name="Separador de milhares 4 3 4 3 2 2 2 3" xfId="15384" xr:uid="{B64C108C-5CF1-4D0F-86A4-5B385CF7742E}"/>
    <cellStyle name="Separador de milhares 4 3 4 3 2 2 3" xfId="13193" xr:uid="{812F44B8-138C-4526-AA71-00FD25A572AE}"/>
    <cellStyle name="Separador de milhares 4 3 4 3 2 2 3 2" xfId="16047" xr:uid="{8F06E9CA-D16F-41BE-A95B-EBA291720D84}"/>
    <cellStyle name="Separador de milhares 4 3 4 3 2 2 4" xfId="14586" xr:uid="{40179058-FD08-4311-A669-CCE6DC1B55E8}"/>
    <cellStyle name="Separador de milhares 4 3 4 3 2 3" xfId="11691" xr:uid="{FAA34F34-5596-4DE9-91D8-4E0D6F1649DF}"/>
    <cellStyle name="Separador de milhares 4 3 4 3 2 3 2" xfId="13594" xr:uid="{98C28D0D-7FCC-4D63-9574-40E75F3A4CF0}"/>
    <cellStyle name="Separador de milhares 4 3 4 3 2 3 2 2" xfId="16446" xr:uid="{209113AD-16C7-4E5F-AC93-77B692D1EA68}"/>
    <cellStyle name="Separador de milhares 4 3 4 3 2 3 3" xfId="14985" xr:uid="{1C345FBB-E08D-4518-B7B6-DF84E3B67102}"/>
    <cellStyle name="Separador de milhares 4 3 4 3 3" xfId="11139" xr:uid="{97034ECB-257C-48A9-91E9-5C84E4E8611F}"/>
    <cellStyle name="Separador de milhares 4 3 4 3 3 2" xfId="12091" xr:uid="{833D40F2-C30F-48F6-AE63-8C1C34CA5030}"/>
    <cellStyle name="Separador de milhares 4 3 4 3 3 2 2" xfId="13992" xr:uid="{BDABB528-79B4-4326-8E80-87B64C024428}"/>
    <cellStyle name="Separador de milhares 4 3 4 3 3 2 2 2" xfId="16844" xr:uid="{E613D205-0DED-4E6F-B51C-837EE0F3838E}"/>
    <cellStyle name="Separador de milhares 4 3 4 3 3 2 3" xfId="15383" xr:uid="{73CF9F76-935A-4987-B0B7-D2DB8235D588}"/>
    <cellStyle name="Separador de milhares 4 3 4 3 3 3" xfId="13192" xr:uid="{29E6C505-8A02-40E4-8AE7-636C425E750E}"/>
    <cellStyle name="Separador de milhares 4 3 4 3 3 3 2" xfId="16046" xr:uid="{519EE525-7DC9-4862-8838-075A9429748C}"/>
    <cellStyle name="Separador de milhares 4 3 4 3 3 4" xfId="14585" xr:uid="{28575BD2-B1AB-435F-B1F6-E92DC0C6FC60}"/>
    <cellStyle name="Separador de milhares 4 3 4 3 4" xfId="11690" xr:uid="{3371B7B1-7BB3-45D5-A174-C8993AA20E09}"/>
    <cellStyle name="Separador de milhares 4 3 4 3 4 2" xfId="13593" xr:uid="{2FF0366E-67F0-4C4E-9073-770F488F5A3E}"/>
    <cellStyle name="Separador de milhares 4 3 4 3 4 2 2" xfId="16445" xr:uid="{248DE08D-AB92-435B-BA55-EB8D05E6CACD}"/>
    <cellStyle name="Separador de milhares 4 3 4 3 4 3" xfId="14984" xr:uid="{0FBC6EE1-A92F-4795-8CDF-1EB92AC5306A}"/>
    <cellStyle name="Separador de milhares 4 3 4 4" xfId="10163" xr:uid="{1034BDD7-4EF9-4D79-813F-847F5C200D12}"/>
    <cellStyle name="Separador de milhares 4 3 4 4 2" xfId="11141" xr:uid="{1595C3D6-BCD6-4500-BDC8-BCA19D4946AD}"/>
    <cellStyle name="Separador de milhares 4 3 4 4 2 2" xfId="12093" xr:uid="{7CE557B3-B595-4D80-A582-D90E46CC3F46}"/>
    <cellStyle name="Separador de milhares 4 3 4 4 2 2 2" xfId="13994" xr:uid="{93A846B0-DBEA-4D69-9364-EA091440F6DD}"/>
    <cellStyle name="Separador de milhares 4 3 4 4 2 2 2 2" xfId="16846" xr:uid="{39C46AC2-DB57-4D50-9B53-B823CDA5E0DF}"/>
    <cellStyle name="Separador de milhares 4 3 4 4 2 2 3" xfId="15385" xr:uid="{237FEAD0-0491-4C2C-87AF-EB5BCEC8574D}"/>
    <cellStyle name="Separador de milhares 4 3 4 4 2 3" xfId="13194" xr:uid="{A4358C9A-A304-4E41-B42A-736A88BEDAF6}"/>
    <cellStyle name="Separador de milhares 4 3 4 4 2 3 2" xfId="16048" xr:uid="{C9DC2184-FCB0-4181-8C9C-97AD92BD3F66}"/>
    <cellStyle name="Separador de milhares 4 3 4 4 2 4" xfId="14587" xr:uid="{6940BCBD-81B7-4E69-96AC-CA8817F71837}"/>
    <cellStyle name="Separador de milhares 4 3 4 4 3" xfId="11692" xr:uid="{36803D6C-6C41-4D0C-819E-00253A219AE4}"/>
    <cellStyle name="Separador de milhares 4 3 4 4 3 2" xfId="13595" xr:uid="{3B57FB89-5C9A-4271-84F4-0276450D4BE1}"/>
    <cellStyle name="Separador de milhares 4 3 4 4 3 2 2" xfId="16447" xr:uid="{F4D3FE85-CD9F-418F-8B18-1EE67BFFF0BB}"/>
    <cellStyle name="Separador de milhares 4 3 4 4 3 3" xfId="14986" xr:uid="{878213B3-CD05-4760-8FE3-D22479F102B2}"/>
    <cellStyle name="Separador de milhares 4 3 4 5" xfId="11136" xr:uid="{8F5DA97F-C99B-4C7D-BB0A-D83F0C4BAB55}"/>
    <cellStyle name="Separador de milhares 4 3 4 5 2" xfId="12088" xr:uid="{A9E1E970-C481-4ECF-BAFA-9DC04A17F873}"/>
    <cellStyle name="Separador de milhares 4 3 4 5 2 2" xfId="13989" xr:uid="{43504117-BBC4-4832-8CDD-14EFC09F74BA}"/>
    <cellStyle name="Separador de milhares 4 3 4 5 2 2 2" xfId="16841" xr:uid="{74E993F5-EBFA-418E-A1C9-7E2CAB9342E8}"/>
    <cellStyle name="Separador de milhares 4 3 4 5 2 3" xfId="15380" xr:uid="{44310775-3EC9-4C8B-9879-E9D4F2C47783}"/>
    <cellStyle name="Separador de milhares 4 3 4 5 3" xfId="13189" xr:uid="{CBC54D09-7980-4997-ABA8-42A9DC63BFC4}"/>
    <cellStyle name="Separador de milhares 4 3 4 5 3 2" xfId="16043" xr:uid="{F143D119-CD36-4023-9168-E54F93BA1ED6}"/>
    <cellStyle name="Separador de milhares 4 3 4 5 4" xfId="14582" xr:uid="{77CA5FF2-CF64-4D0F-9AE0-EA5A6FA8FA63}"/>
    <cellStyle name="Separador de milhares 4 3 4 6" xfId="11687" xr:uid="{49F9F9FB-C4C1-4F00-8F3D-78E3B0EF7692}"/>
    <cellStyle name="Separador de milhares 4 3 4 6 2" xfId="13590" xr:uid="{3C52448E-2C08-4C9E-885A-0154FB485D6E}"/>
    <cellStyle name="Separador de milhares 4 3 4 6 2 2" xfId="16442" xr:uid="{5086CC2F-D6E8-484B-8161-2E0C104309CD}"/>
    <cellStyle name="Separador de milhares 4 3 4 6 3" xfId="14981" xr:uid="{2A90B02F-A341-477C-BA93-3C1F4C930600}"/>
    <cellStyle name="Separador de milhares 4 3 5" xfId="10164" xr:uid="{991EB233-345C-4484-AA79-D20E821EA4E3}"/>
    <cellStyle name="Separador de milhares 4 3 5 2" xfId="10165" xr:uid="{9985773E-A931-4EA5-9400-426B7CE50FCE}"/>
    <cellStyle name="Separador de milhares 4 3 5 2 2" xfId="11143" xr:uid="{121E6BDE-A4F9-4A87-80EF-AD6AC58BB8FD}"/>
    <cellStyle name="Separador de milhares 4 3 5 2 2 2" xfId="12095" xr:uid="{D6945411-CA5C-4CE4-A46E-435EE4103D60}"/>
    <cellStyle name="Separador de milhares 4 3 5 2 2 2 2" xfId="13996" xr:uid="{A854BC2F-DB9B-4D8F-852D-25FDAF41A855}"/>
    <cellStyle name="Separador de milhares 4 3 5 2 2 2 2 2" xfId="16848" xr:uid="{17DBB295-A90D-4D01-AA3F-2A0FC263FEF9}"/>
    <cellStyle name="Separador de milhares 4 3 5 2 2 2 3" xfId="15387" xr:uid="{58E8B273-FA4B-4298-BF2D-6F236F18D702}"/>
    <cellStyle name="Separador de milhares 4 3 5 2 2 3" xfId="13196" xr:uid="{FED77F1C-FAB1-46BF-9531-EB8CBEB3B681}"/>
    <cellStyle name="Separador de milhares 4 3 5 2 2 3 2" xfId="16050" xr:uid="{F29A5A2B-50C4-4085-9808-DF7BE44D4EFE}"/>
    <cellStyle name="Separador de milhares 4 3 5 2 2 4" xfId="14589" xr:uid="{1192D57D-49D1-4A9B-8D2E-D49F7E5AD083}"/>
    <cellStyle name="Separador de milhares 4 3 5 2 3" xfId="11694" xr:uid="{14158C57-DDBE-47F8-9DBF-54577014B672}"/>
    <cellStyle name="Separador de milhares 4 3 5 2 3 2" xfId="13597" xr:uid="{44E9CFC4-02B1-4AC5-AE95-0587B7F78D07}"/>
    <cellStyle name="Separador de milhares 4 3 5 2 3 2 2" xfId="16449" xr:uid="{1C804CDA-463A-445F-90DF-5BD214BF0C22}"/>
    <cellStyle name="Separador de milhares 4 3 5 2 3 3" xfId="14988" xr:uid="{CAD6AE97-10AA-4C98-8863-A9949936321A}"/>
    <cellStyle name="Separador de milhares 4 3 5 3" xfId="11142" xr:uid="{7A84FEB5-1AEE-4271-9604-BE74875FB139}"/>
    <cellStyle name="Separador de milhares 4 3 5 3 2" xfId="12094" xr:uid="{E9A3948D-67F6-4AE7-96A5-2853DD89307D}"/>
    <cellStyle name="Separador de milhares 4 3 5 3 2 2" xfId="13995" xr:uid="{BA332974-20B0-4617-82AE-C40932E13BD7}"/>
    <cellStyle name="Separador de milhares 4 3 5 3 2 2 2" xfId="16847" xr:uid="{B20F9D43-6926-4864-AB53-4058234FC5BA}"/>
    <cellStyle name="Separador de milhares 4 3 5 3 2 3" xfId="15386" xr:uid="{A1D42133-3F26-4868-84F8-76ED03526760}"/>
    <cellStyle name="Separador de milhares 4 3 5 3 3" xfId="13195" xr:uid="{320F666E-31F6-403A-9422-CE7E45871257}"/>
    <cellStyle name="Separador de milhares 4 3 5 3 3 2" xfId="16049" xr:uid="{11480F14-5C24-4656-9020-0F8CCAC0D034}"/>
    <cellStyle name="Separador de milhares 4 3 5 3 4" xfId="14588" xr:uid="{8E274317-61F2-476D-A6CA-0B002E1E5A8F}"/>
    <cellStyle name="Separador de milhares 4 3 5 4" xfId="11693" xr:uid="{240D42F5-B0F0-4254-8780-72A3A889834C}"/>
    <cellStyle name="Separador de milhares 4 3 5 4 2" xfId="13596" xr:uid="{6F0CCE28-14CB-40D6-9C0B-F17517C28A21}"/>
    <cellStyle name="Separador de milhares 4 3 5 4 2 2" xfId="16448" xr:uid="{7D39A5AF-CF99-4C15-91E9-435E6EC83B54}"/>
    <cellStyle name="Separador de milhares 4 3 5 4 3" xfId="14987" xr:uid="{40419CDC-A21E-4994-93C2-13C4750F9DCE}"/>
    <cellStyle name="Separador de milhares 4 3 6" xfId="10166" xr:uid="{1F170ED6-6E3A-4801-9224-FBB0C89E4F19}"/>
    <cellStyle name="Separador de milhares 4 3 6 2" xfId="10167" xr:uid="{2875E857-AA34-46D0-A337-CD92FAA947E7}"/>
    <cellStyle name="Separador de milhares 4 3 6 2 2" xfId="11145" xr:uid="{099B7AE8-0F60-4B67-BE3C-CA33CA713DF3}"/>
    <cellStyle name="Separador de milhares 4 3 6 2 2 2" xfId="12097" xr:uid="{AAD159FD-3A8C-4431-8E42-582C12F18C28}"/>
    <cellStyle name="Separador de milhares 4 3 6 2 2 2 2" xfId="13998" xr:uid="{451287F8-8B28-4A5D-BC72-5EC43E01DF3F}"/>
    <cellStyle name="Separador de milhares 4 3 6 2 2 2 2 2" xfId="16850" xr:uid="{2556D04B-DBDC-4FF7-B1BA-9EBF5CE2F492}"/>
    <cellStyle name="Separador de milhares 4 3 6 2 2 2 3" xfId="15389" xr:uid="{8D4A5754-30E2-4C16-B027-EFF43045F466}"/>
    <cellStyle name="Separador de milhares 4 3 6 2 2 3" xfId="13198" xr:uid="{D5B63A5E-4D3B-4EAD-8F93-FB49F62FCC3A}"/>
    <cellStyle name="Separador de milhares 4 3 6 2 2 3 2" xfId="16052" xr:uid="{B0858BB7-79D3-4BC7-BE58-41242C50B9F9}"/>
    <cellStyle name="Separador de milhares 4 3 6 2 2 4" xfId="14591" xr:uid="{E593C99C-5901-48AF-97FE-2CEB226FFCC7}"/>
    <cellStyle name="Separador de milhares 4 3 6 2 3" xfId="11696" xr:uid="{4AE4A867-3A59-4FC2-BC1D-4B7D8F519D57}"/>
    <cellStyle name="Separador de milhares 4 3 6 2 3 2" xfId="13599" xr:uid="{A8043B11-35F7-48C3-A502-CF771A4F2C79}"/>
    <cellStyle name="Separador de milhares 4 3 6 2 3 2 2" xfId="16451" xr:uid="{03FFE005-3D0C-413B-855D-710CB83C02E1}"/>
    <cellStyle name="Separador de milhares 4 3 6 2 3 3" xfId="14990" xr:uid="{75DD9B01-6268-4681-9F68-3B9F1C7BE8A4}"/>
    <cellStyle name="Separador de milhares 4 3 6 3" xfId="11144" xr:uid="{EDC08AB7-F1CA-4ED4-8C35-3D2B73071EA4}"/>
    <cellStyle name="Separador de milhares 4 3 6 3 2" xfId="12096" xr:uid="{EF163A1A-A387-4FB2-9EB8-49A92B885134}"/>
    <cellStyle name="Separador de milhares 4 3 6 3 2 2" xfId="13997" xr:uid="{1551AC9A-AF18-44EC-BFCA-33DC83E436C6}"/>
    <cellStyle name="Separador de milhares 4 3 6 3 2 2 2" xfId="16849" xr:uid="{EF12E106-9712-4B93-88CE-EE03F24186A3}"/>
    <cellStyle name="Separador de milhares 4 3 6 3 2 3" xfId="15388" xr:uid="{B7B8134B-F3F5-4CD7-9289-5B2DC48892D0}"/>
    <cellStyle name="Separador de milhares 4 3 6 3 3" xfId="13197" xr:uid="{8A931514-F75C-4CBA-91C6-573EC2343D26}"/>
    <cellStyle name="Separador de milhares 4 3 6 3 3 2" xfId="16051" xr:uid="{BBCE1C65-E12D-42D1-A53A-1BC8AF3BA8EE}"/>
    <cellStyle name="Separador de milhares 4 3 6 3 4" xfId="14590" xr:uid="{2C4A6E27-4188-4610-9C20-AB250DD7AA4F}"/>
    <cellStyle name="Separador de milhares 4 3 6 4" xfId="11695" xr:uid="{677CA0B6-5484-4BF3-9B63-C98FA1BD9615}"/>
    <cellStyle name="Separador de milhares 4 3 6 4 2" xfId="13598" xr:uid="{98FF6711-39E8-4338-AE89-5727E675BE30}"/>
    <cellStyle name="Separador de milhares 4 3 6 4 2 2" xfId="16450" xr:uid="{3DDB37F9-924A-42EF-834F-56D6D29F6D48}"/>
    <cellStyle name="Separador de milhares 4 3 6 4 3" xfId="14989" xr:uid="{8FCE03B2-64FB-4AB2-8056-392CEF2A1504}"/>
    <cellStyle name="Separador de milhares 4 3 7" xfId="10168" xr:uid="{9CEA8C4A-38D6-44D8-A86F-E53D6EF1E834}"/>
    <cellStyle name="Separador de milhares 4 3 7 2" xfId="11146" xr:uid="{8212AB99-0618-49C0-87CD-504D27F12B47}"/>
    <cellStyle name="Separador de milhares 4 3 7 2 2" xfId="12098" xr:uid="{DCA95CDF-DCA8-4F7F-AF3F-B42A2BC2306E}"/>
    <cellStyle name="Separador de milhares 4 3 7 2 2 2" xfId="13999" xr:uid="{9EBCBE85-B472-4A88-832D-1935E4B1D9F5}"/>
    <cellStyle name="Separador de milhares 4 3 7 2 2 2 2" xfId="16851" xr:uid="{5313FEA2-0195-44F3-B6F9-DADBDE0EB6F8}"/>
    <cellStyle name="Separador de milhares 4 3 7 2 2 3" xfId="15390" xr:uid="{B5839D5E-BD0B-4E24-8D81-3A5FEE7B988D}"/>
    <cellStyle name="Separador de milhares 4 3 7 2 3" xfId="13199" xr:uid="{F08BD289-A253-44AD-BB8D-80459297D19C}"/>
    <cellStyle name="Separador de milhares 4 3 7 2 3 2" xfId="16053" xr:uid="{D9BC682B-0D03-487D-BCAE-E17805873D3D}"/>
    <cellStyle name="Separador de milhares 4 3 7 2 4" xfId="14592" xr:uid="{70D31B5D-5EDA-4188-A6E3-93109E7189E5}"/>
    <cellStyle name="Separador de milhares 4 3 7 3" xfId="11697" xr:uid="{D02DFD7C-ED56-4CED-9C2F-3BA5680BA7EA}"/>
    <cellStyle name="Separador de milhares 4 3 7 3 2" xfId="13600" xr:uid="{82E9510C-D62A-4C15-A24A-56A267F8B818}"/>
    <cellStyle name="Separador de milhares 4 3 7 3 2 2" xfId="16452" xr:uid="{789A1D15-2888-47B8-81EA-53EFE3F27182}"/>
    <cellStyle name="Separador de milhares 4 3 7 3 3" xfId="14991" xr:uid="{DBBE4774-251A-4BCA-BAB7-CE2AFEF4F494}"/>
    <cellStyle name="Separador de milhares 4 3 8" xfId="11123" xr:uid="{20C2DCC8-6F2C-4A12-8259-12CE9635DB08}"/>
    <cellStyle name="Separador de milhares 4 3 8 2" xfId="12075" xr:uid="{D91E8955-1433-4C5A-AC1B-805CBB2E9ACA}"/>
    <cellStyle name="Separador de milhares 4 3 8 2 2" xfId="13976" xr:uid="{C4FBE405-A636-4F9B-82DC-DF0E9EEBD85E}"/>
    <cellStyle name="Separador de milhares 4 3 8 2 2 2" xfId="16828" xr:uid="{CDF47263-D8BE-4F25-A650-E76D43C0A3E2}"/>
    <cellStyle name="Separador de milhares 4 3 8 2 3" xfId="15367" xr:uid="{69ECA8BD-288D-409E-B7E1-63361B3586FC}"/>
    <cellStyle name="Separador de milhares 4 3 8 3" xfId="13176" xr:uid="{2C7B7CBF-8DE8-4DD5-AF87-C69976BFFA47}"/>
    <cellStyle name="Separador de milhares 4 3 8 3 2" xfId="16030" xr:uid="{CF8EA16C-2856-4C8B-9BB2-1000D1AD4941}"/>
    <cellStyle name="Separador de milhares 4 3 8 4" xfId="14569" xr:uid="{61E2EAA2-24E9-4964-9245-B9B3C0760D98}"/>
    <cellStyle name="Separador de milhares 4 3 9" xfId="11674" xr:uid="{EB448104-5711-435A-A32A-2F05B382E1CA}"/>
    <cellStyle name="Separador de milhares 4 3 9 2" xfId="13577" xr:uid="{D31936B9-C12C-4545-A916-B5972158BE06}"/>
    <cellStyle name="Separador de milhares 4 3 9 2 2" xfId="16429" xr:uid="{B40EFC52-E97E-448E-82C6-0F54ED01C91B}"/>
    <cellStyle name="Separador de milhares 4 3 9 3" xfId="14968" xr:uid="{5829D553-C26E-4C6B-9FCF-417C1E64A247}"/>
    <cellStyle name="Separador de milhares 4 4" xfId="10169" xr:uid="{32F1E976-5263-4217-9FF3-B4DFF8BC43A7}"/>
    <cellStyle name="Separador de milhares 4 4 2" xfId="11147" xr:uid="{78237C93-DD6C-4377-9716-F4173C4FD27C}"/>
    <cellStyle name="Separador de milhares 4 4 2 2" xfId="12099" xr:uid="{144F7240-AD40-42ED-AAF3-00DADB15A056}"/>
    <cellStyle name="Separador de milhares 4 4 2 2 2" xfId="14000" xr:uid="{F7704DB5-CCD1-4C2D-9D07-264EC22B0CA5}"/>
    <cellStyle name="Separador de milhares 4 4 2 2 2 2" xfId="16852" xr:uid="{E6F7CF74-CB3A-4DCD-9F87-78D7A801689A}"/>
    <cellStyle name="Separador de milhares 4 4 2 2 3" xfId="15391" xr:uid="{A88CEF98-3BC4-4629-B011-A0A9E48A962F}"/>
    <cellStyle name="Separador de milhares 4 4 2 3" xfId="13200" xr:uid="{2969BABA-DEE5-4043-B234-896FF88A1962}"/>
    <cellStyle name="Separador de milhares 4 4 2 3 2" xfId="16054" xr:uid="{ED749FB9-69AB-4C4A-98CE-6145FD95CFD1}"/>
    <cellStyle name="Separador de milhares 4 4 2 4" xfId="14593" xr:uid="{F68D0CE7-1EDF-45D2-8E1B-20BBD994E8D8}"/>
    <cellStyle name="Separador de milhares 4 4 3" xfId="11698" xr:uid="{77BB6B97-A20B-4909-AB56-5068D86D2E38}"/>
    <cellStyle name="Separador de milhares 4 4 3 2" xfId="13601" xr:uid="{CCDE6FD7-2946-40F9-962E-4CC7E9E386D0}"/>
    <cellStyle name="Separador de milhares 4 4 3 2 2" xfId="16453" xr:uid="{90A4C9D2-6AFA-4F58-B64C-6CEE2C37E2C3}"/>
    <cellStyle name="Separador de milhares 4 4 3 3" xfId="14992" xr:uid="{44B3C394-836A-48D2-BAF2-0CBE2C06954F}"/>
    <cellStyle name="Separador de milhares 4 5" xfId="10170" xr:uid="{5C2F19D2-981E-4175-97A6-F18E613778DE}"/>
    <cellStyle name="Separador de milhares 4 5 2" xfId="11148" xr:uid="{C8CA87B6-C515-4340-8507-8D8DB85D44D1}"/>
    <cellStyle name="Separador de milhares 4 5 2 2" xfId="12100" xr:uid="{965275A5-D258-44E4-8F14-52FBC99047B7}"/>
    <cellStyle name="Separador de milhares 4 5 2 2 2" xfId="14001" xr:uid="{07B78796-2555-4F5F-B1B5-B7D0BCF00B2A}"/>
    <cellStyle name="Separador de milhares 4 5 2 2 2 2" xfId="16853" xr:uid="{BE9A366E-71C7-4306-9FEA-F26E8C71F179}"/>
    <cellStyle name="Separador de milhares 4 5 2 2 3" xfId="15392" xr:uid="{59B1EAAE-491E-4ACE-8C42-D0EF7B687E4F}"/>
    <cellStyle name="Separador de milhares 4 5 2 3" xfId="13201" xr:uid="{73184A0A-E39E-4DDE-ADE4-F0BC2D43F5CB}"/>
    <cellStyle name="Separador de milhares 4 5 2 3 2" xfId="16055" xr:uid="{402A9A94-41A2-4FD0-AFC8-C0CA8CF6A580}"/>
    <cellStyle name="Separador de milhares 4 5 2 4" xfId="14594" xr:uid="{892DC62B-795D-467E-B559-154535290579}"/>
    <cellStyle name="Separador de milhares 4 5 3" xfId="11699" xr:uid="{492837E7-0924-485E-AAE2-9FF5DD263BEE}"/>
    <cellStyle name="Separador de milhares 4 5 3 2" xfId="13602" xr:uid="{DEE8EBF8-099C-4386-B1E3-C34A0F699B46}"/>
    <cellStyle name="Separador de milhares 4 5 3 2 2" xfId="16454" xr:uid="{24EF605B-03F7-4535-99F3-D0680EB57F21}"/>
    <cellStyle name="Separador de milhares 4 5 3 3" xfId="14993" xr:uid="{BD22EC81-827C-4A7F-8FD5-ABAE7054CF6E}"/>
    <cellStyle name="Separador de milhares 4 6" xfId="11050" xr:uid="{8E545E04-F4B8-44A5-A9C9-C22FDD9C49DE}"/>
    <cellStyle name="Separador de milhares 4 6 2" xfId="12002" xr:uid="{FECD9E49-1BAF-4F60-A48D-EA2F16F7825C}"/>
    <cellStyle name="Separador de milhares 4 6 2 2" xfId="13903" xr:uid="{B675A180-FDCF-408B-AF4E-5F6447E71D87}"/>
    <cellStyle name="Separador de milhares 4 6 2 2 2" xfId="16755" xr:uid="{1D5E3F4A-948E-46DD-9E1B-243EE70FCBBE}"/>
    <cellStyle name="Separador de milhares 4 6 2 3" xfId="15294" xr:uid="{EF90F0F9-BD10-46AD-8573-17DE29D45FA0}"/>
    <cellStyle name="Separador de milhares 4 6 3" xfId="13103" xr:uid="{59686FC8-CC36-4FE7-BF1E-2F315E671F57}"/>
    <cellStyle name="Separador de milhares 4 6 3 2" xfId="15957" xr:uid="{ADAF79FD-FA4C-4325-9EEF-BE0DD3A8994A}"/>
    <cellStyle name="Separador de milhares 4 6 4" xfId="14496" xr:uid="{2E957642-4981-4620-AFFC-851A94878545}"/>
    <cellStyle name="Separador de milhares 4 7" xfId="11601" xr:uid="{5E1F6479-E7D6-4A38-A5B1-843417B0FE46}"/>
    <cellStyle name="Separador de milhares 4 7 2" xfId="13504" xr:uid="{7CF6785D-5D1E-499F-985E-0FD1A1E1D45A}"/>
    <cellStyle name="Separador de milhares 4 7 2 2" xfId="16356" xr:uid="{459516B5-A771-4506-B3DF-4229840E20AC}"/>
    <cellStyle name="Separador de milhares 4 7 3" xfId="14895" xr:uid="{F123BA81-CD8F-4D5A-A476-8E6004BC9CEB}"/>
    <cellStyle name="Separador de milhares 4 8" xfId="10008" xr:uid="{DBD7427B-E48A-4554-AE00-1649230B8504}"/>
    <cellStyle name="Separador de milhares 4 9" xfId="17406" xr:uid="{26B92953-C397-4914-BCD8-21A85CD39B02}"/>
    <cellStyle name="Separador de milhares 4_Cash Alu" xfId="10171" xr:uid="{2A2A4515-5A74-4A37-93DD-AABCAB4BC565}"/>
    <cellStyle name="Separador de milhares 5" xfId="10172" xr:uid="{A0CD0C7E-9EA6-4DE5-A47E-B9019E400F8D}"/>
    <cellStyle name="Separador de milhares 5 2" xfId="575" xr:uid="{64A35109-9235-40AB-AEC8-8792CD25803D}"/>
    <cellStyle name="Separador de milhares 5 2 10" xfId="11404" xr:uid="{A9EFA7ED-FB8C-4B72-97FA-CDBFD4CE31A6}"/>
    <cellStyle name="Separador de milhares 5 2 10 2" xfId="13318" xr:uid="{D75E558D-23C5-4AC8-83CB-D755D9F60D6C}"/>
    <cellStyle name="Separador de milhares 5 2 10 2 2" xfId="16170" xr:uid="{5D48F41D-BF7E-4253-B65E-96BEF546E882}"/>
    <cellStyle name="Separador de milhares 5 2 10 3" xfId="14709" xr:uid="{7B7AC806-2110-4FAA-BCE2-7DD97C92DF40}"/>
    <cellStyle name="Separador de milhares 5 2 11" xfId="17426" xr:uid="{DF20EB91-DC35-4C73-BF1F-D1BECE9AF13A}"/>
    <cellStyle name="Separador de milhares 5 2 2" xfId="10173" xr:uid="{EDCF175B-7276-4292-9C37-24E4964F55EF}"/>
    <cellStyle name="Separador de milhares 5 2 2 2" xfId="10174" xr:uid="{77E8317A-CE7A-47ED-88C9-6075BABE6E48}"/>
    <cellStyle name="Separador de milhares 5 2 2 2 2" xfId="10175" xr:uid="{382FFA3B-1D6B-42E3-85C0-C7EDE5693C2A}"/>
    <cellStyle name="Separador de milhares 5 2 2 2 2 2" xfId="11152" xr:uid="{D44ED57D-213B-4B64-94AF-E3EFACAF9D44}"/>
    <cellStyle name="Separador de milhares 5 2 2 2 2 2 2" xfId="12104" xr:uid="{0AC8BC3D-61DE-427C-9CC4-A51965520A64}"/>
    <cellStyle name="Separador de milhares 5 2 2 2 2 2 2 2" xfId="14005" xr:uid="{903EF47C-2178-4A24-82AB-4F9D0EE5E354}"/>
    <cellStyle name="Separador de milhares 5 2 2 2 2 2 2 2 2" xfId="16857" xr:uid="{A11E53D5-8CBC-4A56-B5B9-7299D8E9D6E4}"/>
    <cellStyle name="Separador de milhares 5 2 2 2 2 2 2 3" xfId="15396" xr:uid="{2218D9FA-06A5-4BAE-99FE-36732042AD86}"/>
    <cellStyle name="Separador de milhares 5 2 2 2 2 2 3" xfId="13205" xr:uid="{38113652-A489-495A-A84E-03AFEC2AA830}"/>
    <cellStyle name="Separador de milhares 5 2 2 2 2 2 3 2" xfId="16059" xr:uid="{E56EF687-992F-43EA-B96E-1F16AA024E13}"/>
    <cellStyle name="Separador de milhares 5 2 2 2 2 2 4" xfId="14598" xr:uid="{DC7C4DB0-900F-4B09-AA25-527D8F6E37A0}"/>
    <cellStyle name="Separador de milhares 5 2 2 2 2 3" xfId="11703" xr:uid="{9CA22C5D-0C9C-49A8-B904-8D9CF8FBEB70}"/>
    <cellStyle name="Separador de milhares 5 2 2 2 2 3 2" xfId="13606" xr:uid="{001D8361-44B4-420B-8193-3B09A22E294E}"/>
    <cellStyle name="Separador de milhares 5 2 2 2 2 3 2 2" xfId="16458" xr:uid="{BDA3F0DF-3D46-4AD5-B88B-BBD37B7DAA81}"/>
    <cellStyle name="Separador de milhares 5 2 2 2 2 3 3" xfId="14997" xr:uid="{6090747B-F4F8-4134-ACD3-E135613777C2}"/>
    <cellStyle name="Separador de milhares 5 2 2 2 3" xfId="11151" xr:uid="{47A6D1D3-824F-404F-B8A1-07F8EC789CB5}"/>
    <cellStyle name="Separador de milhares 5 2 2 2 3 2" xfId="12103" xr:uid="{67B3E23A-15DE-4548-AE13-0604E42920D1}"/>
    <cellStyle name="Separador de milhares 5 2 2 2 3 2 2" xfId="14004" xr:uid="{9AD9BBC7-7B9B-46AC-8199-1564DB9A13BF}"/>
    <cellStyle name="Separador de milhares 5 2 2 2 3 2 2 2" xfId="16856" xr:uid="{835EF82E-3813-4DEE-A909-7D8FBCEAF09E}"/>
    <cellStyle name="Separador de milhares 5 2 2 2 3 2 3" xfId="15395" xr:uid="{43D1F215-C34D-4198-9F90-2A1B3B75B317}"/>
    <cellStyle name="Separador de milhares 5 2 2 2 3 3" xfId="13204" xr:uid="{95FBB8BA-ACB9-40D6-B41C-391B2CB59D1D}"/>
    <cellStyle name="Separador de milhares 5 2 2 2 3 3 2" xfId="16058" xr:uid="{1C3DA45D-08F6-4EB8-BD19-D055D73C1FEF}"/>
    <cellStyle name="Separador de milhares 5 2 2 2 3 4" xfId="14597" xr:uid="{12A9D81F-1440-4DA5-ACFD-2949F08F214A}"/>
    <cellStyle name="Separador de milhares 5 2 2 2 4" xfId="11702" xr:uid="{B43800D7-48E5-4364-A3B5-8D9BFECE28A6}"/>
    <cellStyle name="Separador de milhares 5 2 2 2 4 2" xfId="13605" xr:uid="{860B7F7F-D50A-4AA5-81ED-9B333DEB5A6F}"/>
    <cellStyle name="Separador de milhares 5 2 2 2 4 2 2" xfId="16457" xr:uid="{267B8DB3-2B77-4D93-A5E1-E095EAF05BFC}"/>
    <cellStyle name="Separador de milhares 5 2 2 2 4 3" xfId="14996" xr:uid="{B4EE63F0-04C2-4C2C-93E3-07A34D7F2FC8}"/>
    <cellStyle name="Separador de milhares 5 2 2 3" xfId="10176" xr:uid="{EA898335-04D9-4769-8AAE-5CA306CDD1A4}"/>
    <cellStyle name="Separador de milhares 5 2 2 3 2" xfId="10177" xr:uid="{A764CEBC-EF6E-40E4-8620-2E5EB362E922}"/>
    <cellStyle name="Separador de milhares 5 2 2 3 2 2" xfId="11154" xr:uid="{659FE62D-DFF9-4AF4-8537-BD379BFD52C6}"/>
    <cellStyle name="Separador de milhares 5 2 2 3 2 2 2" xfId="12106" xr:uid="{312ABF21-3FA9-4E16-A3CC-DD2E146D2A2A}"/>
    <cellStyle name="Separador de milhares 5 2 2 3 2 2 2 2" xfId="14007" xr:uid="{E16060C2-B117-4236-A552-F28D25BAD5ED}"/>
    <cellStyle name="Separador de milhares 5 2 2 3 2 2 2 2 2" xfId="16859" xr:uid="{183AF659-98B9-4341-BFDD-CBF9D92AFB76}"/>
    <cellStyle name="Separador de milhares 5 2 2 3 2 2 2 3" xfId="15398" xr:uid="{78E36B5A-BA72-4564-8040-5203EF28E451}"/>
    <cellStyle name="Separador de milhares 5 2 2 3 2 2 3" xfId="13207" xr:uid="{EE3904DB-C8F1-4D07-8E46-787AAEFFA2B7}"/>
    <cellStyle name="Separador de milhares 5 2 2 3 2 2 3 2" xfId="16061" xr:uid="{4733D2DF-2077-4FBF-9051-62373D9E9AA8}"/>
    <cellStyle name="Separador de milhares 5 2 2 3 2 2 4" xfId="14600" xr:uid="{5A544E5F-9D59-4708-999F-0183D569881A}"/>
    <cellStyle name="Separador de milhares 5 2 2 3 2 3" xfId="11705" xr:uid="{C3F35DA1-19F4-4135-8D9E-B6B237563C35}"/>
    <cellStyle name="Separador de milhares 5 2 2 3 2 3 2" xfId="13608" xr:uid="{8E7BC492-21D8-4BF3-9194-371CE5D37E20}"/>
    <cellStyle name="Separador de milhares 5 2 2 3 2 3 2 2" xfId="16460" xr:uid="{084B5F82-9F73-497C-B132-82EAFEE82031}"/>
    <cellStyle name="Separador de milhares 5 2 2 3 2 3 3" xfId="14999" xr:uid="{342DC1E4-8EC1-4BA5-A57E-6A15206EF17E}"/>
    <cellStyle name="Separador de milhares 5 2 2 3 3" xfId="11153" xr:uid="{27640B07-CC89-4C0B-B399-600D5B2CFBEB}"/>
    <cellStyle name="Separador de milhares 5 2 2 3 3 2" xfId="12105" xr:uid="{65C33BF9-651C-4DF0-B8AD-89D4B7A603B0}"/>
    <cellStyle name="Separador de milhares 5 2 2 3 3 2 2" xfId="14006" xr:uid="{ECC9BD14-29D8-4418-B796-527A5339AF6C}"/>
    <cellStyle name="Separador de milhares 5 2 2 3 3 2 2 2" xfId="16858" xr:uid="{C35EEAE1-D627-404D-8314-E0F85EBE0D7E}"/>
    <cellStyle name="Separador de milhares 5 2 2 3 3 2 3" xfId="15397" xr:uid="{EC8F3582-BAAD-4BFF-B621-71C35AA0810B}"/>
    <cellStyle name="Separador de milhares 5 2 2 3 3 3" xfId="13206" xr:uid="{32E9E7B7-98FF-40EE-ACDB-7BD8D7174D99}"/>
    <cellStyle name="Separador de milhares 5 2 2 3 3 3 2" xfId="16060" xr:uid="{E49B6F54-32E9-44F4-B262-8706014AD5DA}"/>
    <cellStyle name="Separador de milhares 5 2 2 3 3 4" xfId="14599" xr:uid="{43CA5A8D-E48A-447F-9429-223B994E8644}"/>
    <cellStyle name="Separador de milhares 5 2 2 3 4" xfId="11704" xr:uid="{F55E246A-1043-4A8F-8A08-A1CB601B3E26}"/>
    <cellStyle name="Separador de milhares 5 2 2 3 4 2" xfId="13607" xr:uid="{B6D40213-FA6B-4948-8029-359B91B9CCEE}"/>
    <cellStyle name="Separador de milhares 5 2 2 3 4 2 2" xfId="16459" xr:uid="{FAB61F23-EC90-4C2D-A4A4-50825278B190}"/>
    <cellStyle name="Separador de milhares 5 2 2 3 4 3" xfId="14998" xr:uid="{F7222C7F-DA97-4385-BF16-53ED5501F2B5}"/>
    <cellStyle name="Separador de milhares 5 2 2 4" xfId="10178" xr:uid="{47B9CA12-1070-47C5-92C3-88F60163318E}"/>
    <cellStyle name="Separador de milhares 5 2 2 4 2" xfId="11155" xr:uid="{204D9C3B-F523-4C02-BAA2-2C51CDD4357C}"/>
    <cellStyle name="Separador de milhares 5 2 2 4 2 2" xfId="12107" xr:uid="{EDBC0984-1FBF-43CF-854D-40961A97C6EC}"/>
    <cellStyle name="Separador de milhares 5 2 2 4 2 2 2" xfId="14008" xr:uid="{B308B78C-5509-4E4A-8B67-A4DB236B8950}"/>
    <cellStyle name="Separador de milhares 5 2 2 4 2 2 2 2" xfId="16860" xr:uid="{37B7F187-AFC9-47BF-B367-7489F1C5C65A}"/>
    <cellStyle name="Separador de milhares 5 2 2 4 2 2 3" xfId="15399" xr:uid="{DD82CD5B-23DA-49B0-BFC3-CFBD38307EB3}"/>
    <cellStyle name="Separador de milhares 5 2 2 4 2 3" xfId="13208" xr:uid="{7EDB8E0A-DCB6-43AD-8EA4-7155ED174D52}"/>
    <cellStyle name="Separador de milhares 5 2 2 4 2 3 2" xfId="16062" xr:uid="{D9C42AF2-7D8F-4C26-9B7A-20EA03FB37AE}"/>
    <cellStyle name="Separador de milhares 5 2 2 4 2 4" xfId="14601" xr:uid="{52A79CDD-A38F-49FB-9CF1-678C126F659F}"/>
    <cellStyle name="Separador de milhares 5 2 2 4 3" xfId="11706" xr:uid="{A69A29A7-BF1B-4FA7-8C7A-2FEC3F5B6628}"/>
    <cellStyle name="Separador de milhares 5 2 2 4 3 2" xfId="13609" xr:uid="{A4140281-4509-464A-8BB9-CE831EB991B2}"/>
    <cellStyle name="Separador de milhares 5 2 2 4 3 2 2" xfId="16461" xr:uid="{665BAAE6-BBC4-422D-AF1F-0EEBFC37154A}"/>
    <cellStyle name="Separador de milhares 5 2 2 4 3 3" xfId="15000" xr:uid="{143FE161-3372-4FA3-A1E1-07BAE774E34A}"/>
    <cellStyle name="Separador de milhares 5 2 2 5" xfId="11150" xr:uid="{45F4ACC4-2C04-49E9-9DC9-03C899C39440}"/>
    <cellStyle name="Separador de milhares 5 2 2 5 2" xfId="12102" xr:uid="{4DDAE596-A8DD-4C59-8931-E4B2A44C032B}"/>
    <cellStyle name="Separador de milhares 5 2 2 5 2 2" xfId="14003" xr:uid="{8E969A08-4DF2-4B9C-8407-BB7FBA3767D3}"/>
    <cellStyle name="Separador de milhares 5 2 2 5 2 2 2" xfId="16855" xr:uid="{F3602069-6B28-4F2D-8F51-6E7EC05C8F97}"/>
    <cellStyle name="Separador de milhares 5 2 2 5 2 3" xfId="15394" xr:uid="{289E5783-B127-4C31-8C48-11F4179F3CEF}"/>
    <cellStyle name="Separador de milhares 5 2 2 5 3" xfId="13203" xr:uid="{11087C87-BB47-4547-8CE5-017A661EFB13}"/>
    <cellStyle name="Separador de milhares 5 2 2 5 3 2" xfId="16057" xr:uid="{40E72897-9733-4CCC-8217-03E730E1641A}"/>
    <cellStyle name="Separador de milhares 5 2 2 5 4" xfId="14596" xr:uid="{C32B4988-5D42-4DA2-BF2A-8277FCE0EFAF}"/>
    <cellStyle name="Separador de milhares 5 2 2 6" xfId="11701" xr:uid="{F44BB824-9BDE-4BA2-89B5-ADD473D86287}"/>
    <cellStyle name="Separador de milhares 5 2 2 6 2" xfId="13604" xr:uid="{3D71FEDD-3107-4FA9-AD73-14FAC9974577}"/>
    <cellStyle name="Separador de milhares 5 2 2 6 2 2" xfId="16456" xr:uid="{0D2C7222-916C-42E2-9A26-0AFD39CE0E62}"/>
    <cellStyle name="Separador de milhares 5 2 2 6 3" xfId="14995" xr:uid="{993BA664-93FF-4AC7-B6C8-E558571CB43C}"/>
    <cellStyle name="Separador de milhares 5 2 3" xfId="10179" xr:uid="{D5F18679-79C7-4D0D-80E2-F879B8CF88AC}"/>
    <cellStyle name="Separador de milhares 5 2 3 2" xfId="10180" xr:uid="{908F471E-2335-4BB0-A5E0-403DD8B5AA6F}"/>
    <cellStyle name="Separador de milhares 5 2 3 2 2" xfId="10181" xr:uid="{AEC1C699-773D-4A4C-BE53-F68D58497CEB}"/>
    <cellStyle name="Separador de milhares 5 2 3 2 2 2" xfId="11158" xr:uid="{A4760711-F4F7-40D1-925A-17CD2CAAD41E}"/>
    <cellStyle name="Separador de milhares 5 2 3 2 2 2 2" xfId="12110" xr:uid="{9D6A1F41-8991-4B74-BCCE-851844A7302E}"/>
    <cellStyle name="Separador de milhares 5 2 3 2 2 2 2 2" xfId="14011" xr:uid="{C3B61A29-2BC2-4C57-B34B-C354BA120C67}"/>
    <cellStyle name="Separador de milhares 5 2 3 2 2 2 2 2 2" xfId="16863" xr:uid="{DCA645CF-C244-4E16-9489-B055FE6F0D2C}"/>
    <cellStyle name="Separador de milhares 5 2 3 2 2 2 2 3" xfId="15402" xr:uid="{08688B0E-1DF2-4EC6-AAB5-FCF923B4A715}"/>
    <cellStyle name="Separador de milhares 5 2 3 2 2 2 3" xfId="13211" xr:uid="{3820325B-2B8A-4D92-9229-23D915B230A5}"/>
    <cellStyle name="Separador de milhares 5 2 3 2 2 2 3 2" xfId="16065" xr:uid="{51D92C2D-6FCA-4B47-BCD1-A691BDAAFA76}"/>
    <cellStyle name="Separador de milhares 5 2 3 2 2 2 4" xfId="14604" xr:uid="{F6415556-DD4F-4E63-A7DC-DC5C4EAF1B2A}"/>
    <cellStyle name="Separador de milhares 5 2 3 2 2 3" xfId="11709" xr:uid="{C81C6A37-6129-42A4-9E65-D1A055519C6A}"/>
    <cellStyle name="Separador de milhares 5 2 3 2 2 3 2" xfId="13612" xr:uid="{5D7B0160-A6FB-4AF4-A66A-F4103AAB4F7A}"/>
    <cellStyle name="Separador de milhares 5 2 3 2 2 3 2 2" xfId="16464" xr:uid="{E3EDDEC6-C32B-434A-822F-057E82AF1170}"/>
    <cellStyle name="Separador de milhares 5 2 3 2 2 3 3" xfId="15003" xr:uid="{8885F53D-E594-4B10-B428-AF2CBD846E89}"/>
    <cellStyle name="Separador de milhares 5 2 3 2 3" xfId="11157" xr:uid="{3B14D46F-10F8-4F06-8CC5-F105CC944B9B}"/>
    <cellStyle name="Separador de milhares 5 2 3 2 3 2" xfId="12109" xr:uid="{49D4815E-649E-438F-9578-BBB45995156E}"/>
    <cellStyle name="Separador de milhares 5 2 3 2 3 2 2" xfId="14010" xr:uid="{7DB9B2F6-D710-4BCE-B982-82E98D9273CD}"/>
    <cellStyle name="Separador de milhares 5 2 3 2 3 2 2 2" xfId="16862" xr:uid="{BAC29D50-B69E-4C69-A35E-A6FF475DA989}"/>
    <cellStyle name="Separador de milhares 5 2 3 2 3 2 3" xfId="15401" xr:uid="{A152EAB9-B81F-46C9-AEB0-EA29BCEE3E18}"/>
    <cellStyle name="Separador de milhares 5 2 3 2 3 3" xfId="13210" xr:uid="{70BFFB88-59C9-423A-B2BC-3F43209E0192}"/>
    <cellStyle name="Separador de milhares 5 2 3 2 3 3 2" xfId="16064" xr:uid="{765FCA08-986C-4206-B5A9-419928618CD1}"/>
    <cellStyle name="Separador de milhares 5 2 3 2 3 4" xfId="14603" xr:uid="{F0A72F88-A479-4029-8466-A2EB2C2F7FB4}"/>
    <cellStyle name="Separador de milhares 5 2 3 2 4" xfId="11708" xr:uid="{CF70B438-AF61-49A2-AD46-C4B83E7E4FB5}"/>
    <cellStyle name="Separador de milhares 5 2 3 2 4 2" xfId="13611" xr:uid="{4F09B4A5-2DFA-4F61-9095-881249BDD681}"/>
    <cellStyle name="Separador de milhares 5 2 3 2 4 2 2" xfId="16463" xr:uid="{49B4A366-5C5E-4E56-A81B-48CDD9F0DB55}"/>
    <cellStyle name="Separador de milhares 5 2 3 2 4 3" xfId="15002" xr:uid="{3D49C6DB-FFC8-419A-8117-FEB48485A4F5}"/>
    <cellStyle name="Separador de milhares 5 2 3 3" xfId="10182" xr:uid="{632B0D4B-42E8-4BC7-9454-FE3BA731B788}"/>
    <cellStyle name="Separador de milhares 5 2 3 3 2" xfId="10183" xr:uid="{BA1A7943-CFB6-40AD-9A5E-88C0F9AA62A2}"/>
    <cellStyle name="Separador de milhares 5 2 3 3 2 2" xfId="11160" xr:uid="{91AB9D7E-B897-43E0-8E3F-9BBB22E818DB}"/>
    <cellStyle name="Separador de milhares 5 2 3 3 2 2 2" xfId="12112" xr:uid="{0CE3B924-0CFD-483C-8C22-81FE792A537E}"/>
    <cellStyle name="Separador de milhares 5 2 3 3 2 2 2 2" xfId="14013" xr:uid="{4A7932D5-53AA-47EA-BA30-A01B7D611B14}"/>
    <cellStyle name="Separador de milhares 5 2 3 3 2 2 2 2 2" xfId="16865" xr:uid="{36A3A6D2-416D-4EDF-8F7F-6AF6072F6348}"/>
    <cellStyle name="Separador de milhares 5 2 3 3 2 2 2 3" xfId="15404" xr:uid="{9412985C-E4FC-4B57-BD19-A3A19D999914}"/>
    <cellStyle name="Separador de milhares 5 2 3 3 2 2 3" xfId="13213" xr:uid="{0CCDBE19-1338-4383-828C-AE332E59C2A3}"/>
    <cellStyle name="Separador de milhares 5 2 3 3 2 2 3 2" xfId="16067" xr:uid="{CC89D781-AD45-4B37-B427-E9E237C526DC}"/>
    <cellStyle name="Separador de milhares 5 2 3 3 2 2 4" xfId="14606" xr:uid="{B6867AF3-379A-4FCC-8AF6-62B2D820080F}"/>
    <cellStyle name="Separador de milhares 5 2 3 3 2 3" xfId="11711" xr:uid="{E4A634A5-9744-43DD-815C-BEC1735B96B9}"/>
    <cellStyle name="Separador de milhares 5 2 3 3 2 3 2" xfId="13614" xr:uid="{7E3991C7-317A-436F-9006-31E73E1B6217}"/>
    <cellStyle name="Separador de milhares 5 2 3 3 2 3 2 2" xfId="16466" xr:uid="{67B00365-1522-47A7-9C13-CA1B38A8671C}"/>
    <cellStyle name="Separador de milhares 5 2 3 3 2 3 3" xfId="15005" xr:uid="{9DD1A8BE-F649-4F71-A034-30B8A0F38A02}"/>
    <cellStyle name="Separador de milhares 5 2 3 3 3" xfId="11159" xr:uid="{595FA921-5249-4B66-AC23-79D8B1909D0D}"/>
    <cellStyle name="Separador de milhares 5 2 3 3 3 2" xfId="12111" xr:uid="{587B0ED1-A5E0-4BE0-94E5-B3DC326A7A93}"/>
    <cellStyle name="Separador de milhares 5 2 3 3 3 2 2" xfId="14012" xr:uid="{19EA03DA-B039-44BA-A903-59521E775683}"/>
    <cellStyle name="Separador de milhares 5 2 3 3 3 2 2 2" xfId="16864" xr:uid="{B1DC8567-B07A-4448-8C2E-5407E92A1DE2}"/>
    <cellStyle name="Separador de milhares 5 2 3 3 3 2 3" xfId="15403" xr:uid="{C49070F4-464B-485A-9EE6-D883777EE81D}"/>
    <cellStyle name="Separador de milhares 5 2 3 3 3 3" xfId="13212" xr:uid="{AC66F5AC-9005-4AAB-92A9-8CF1A854182A}"/>
    <cellStyle name="Separador de milhares 5 2 3 3 3 3 2" xfId="16066" xr:uid="{7CED4C20-E8CD-4A16-BFC0-68C3512D77C0}"/>
    <cellStyle name="Separador de milhares 5 2 3 3 3 4" xfId="14605" xr:uid="{EC4AAA14-ADD2-406A-81B6-443E0FC05FC1}"/>
    <cellStyle name="Separador de milhares 5 2 3 3 4" xfId="11710" xr:uid="{DCDB870E-81D1-41BC-8E25-101A8451E980}"/>
    <cellStyle name="Separador de milhares 5 2 3 3 4 2" xfId="13613" xr:uid="{C891BB24-3C9C-4FCC-BE1E-AD7139F24794}"/>
    <cellStyle name="Separador de milhares 5 2 3 3 4 2 2" xfId="16465" xr:uid="{E6777F37-6BC5-402B-BE85-EDFF83F471E7}"/>
    <cellStyle name="Separador de milhares 5 2 3 3 4 3" xfId="15004" xr:uid="{9D352D45-FA6B-4EA3-BC87-D09B4E6F2DF6}"/>
    <cellStyle name="Separador de milhares 5 2 3 4" xfId="10184" xr:uid="{A3E6559B-700B-44B3-9C6E-1792F1ED6A31}"/>
    <cellStyle name="Separador de milhares 5 2 3 4 2" xfId="11161" xr:uid="{00C15744-E2F1-47EA-A6E0-CA6A72586C86}"/>
    <cellStyle name="Separador de milhares 5 2 3 4 2 2" xfId="12113" xr:uid="{1BF4D90D-5ED1-4915-AD23-9AEE7E6D90F2}"/>
    <cellStyle name="Separador de milhares 5 2 3 4 2 2 2" xfId="14014" xr:uid="{00C57118-D654-4876-BD4C-444CFE28774F}"/>
    <cellStyle name="Separador de milhares 5 2 3 4 2 2 2 2" xfId="16866" xr:uid="{ACDD8233-528A-465E-91C0-534CFB154586}"/>
    <cellStyle name="Separador de milhares 5 2 3 4 2 2 3" xfId="15405" xr:uid="{FF01EBF8-B65C-4D9D-BF02-D71CA47552C6}"/>
    <cellStyle name="Separador de milhares 5 2 3 4 2 3" xfId="13214" xr:uid="{6B8BFE20-A9EF-423E-9DF9-6624E2D9B770}"/>
    <cellStyle name="Separador de milhares 5 2 3 4 2 3 2" xfId="16068" xr:uid="{9543F8FF-6DB6-4A8D-9EBB-E52D117C1135}"/>
    <cellStyle name="Separador de milhares 5 2 3 4 2 4" xfId="14607" xr:uid="{80EAA74A-826E-448C-BB86-FF96BF9E4401}"/>
    <cellStyle name="Separador de milhares 5 2 3 4 3" xfId="11712" xr:uid="{7A416430-ECB1-4DF4-AF3C-CDB8E3854B95}"/>
    <cellStyle name="Separador de milhares 5 2 3 4 3 2" xfId="13615" xr:uid="{5B516B1D-496B-4406-B0A2-7744102CA0DD}"/>
    <cellStyle name="Separador de milhares 5 2 3 4 3 2 2" xfId="16467" xr:uid="{63B1BDBB-4F2B-4B58-A2D4-B51E9A21FEC8}"/>
    <cellStyle name="Separador de milhares 5 2 3 4 3 3" xfId="15006" xr:uid="{6C286F1A-021A-4C1F-8130-963606B1602E}"/>
    <cellStyle name="Separador de milhares 5 2 3 5" xfId="11156" xr:uid="{2ABE3BE3-B50E-49B8-815C-9F2E7E979A36}"/>
    <cellStyle name="Separador de milhares 5 2 3 5 2" xfId="12108" xr:uid="{ED2CD924-005B-4161-AD19-0D800CCDC151}"/>
    <cellStyle name="Separador de milhares 5 2 3 5 2 2" xfId="14009" xr:uid="{08417D09-0C0F-42A2-9E35-77F8969262E6}"/>
    <cellStyle name="Separador de milhares 5 2 3 5 2 2 2" xfId="16861" xr:uid="{CAA2F960-C12D-40EA-9149-065B72A2D409}"/>
    <cellStyle name="Separador de milhares 5 2 3 5 2 3" xfId="15400" xr:uid="{E4AFFEAA-C52F-4F16-8B2D-0C6B73AD53BC}"/>
    <cellStyle name="Separador de milhares 5 2 3 5 3" xfId="13209" xr:uid="{8042DF4E-32C5-40A7-A8EA-87149922DEFF}"/>
    <cellStyle name="Separador de milhares 5 2 3 5 3 2" xfId="16063" xr:uid="{4B7738BA-0863-436D-8DD0-F2D53EBE5742}"/>
    <cellStyle name="Separador de milhares 5 2 3 5 4" xfId="14602" xr:uid="{873A4835-F509-4941-8B11-FD696CEB14A1}"/>
    <cellStyle name="Separador de milhares 5 2 3 6" xfId="11707" xr:uid="{92C852AC-F400-4F62-AA29-87A4AC574BC6}"/>
    <cellStyle name="Separador de milhares 5 2 3 6 2" xfId="13610" xr:uid="{3DEA86A7-108F-4522-8FB4-97DFEB7B0F06}"/>
    <cellStyle name="Separador de milhares 5 2 3 6 2 2" xfId="16462" xr:uid="{20E10A1A-291A-4C17-9AB7-6FFE6935246C}"/>
    <cellStyle name="Separador de milhares 5 2 3 6 3" xfId="15001" xr:uid="{ED3C4C0A-F053-4E39-9DBD-81D9CEDCE9E1}"/>
    <cellStyle name="Separador de milhares 5 2 4" xfId="10185" xr:uid="{F57EF40E-D966-40F7-B1DE-1019FAA3F589}"/>
    <cellStyle name="Separador de milhares 5 2 4 2" xfId="10186" xr:uid="{3FB00BA1-6FD8-4BA3-AB29-A008BF1C0498}"/>
    <cellStyle name="Separador de milhares 5 2 4 2 2" xfId="10187" xr:uid="{E943E78E-36D0-41B3-B478-520A466BFD91}"/>
    <cellStyle name="Separador de milhares 5 2 4 2 2 2" xfId="11164" xr:uid="{8DE9D73E-EA85-45D7-92F9-4D4E307B6593}"/>
    <cellStyle name="Separador de milhares 5 2 4 2 2 2 2" xfId="12116" xr:uid="{07E8F54D-F96F-46A9-B297-8064B9BFC686}"/>
    <cellStyle name="Separador de milhares 5 2 4 2 2 2 2 2" xfId="14017" xr:uid="{92048385-E3B8-4741-8E58-1D11E7A4FEB4}"/>
    <cellStyle name="Separador de milhares 5 2 4 2 2 2 2 2 2" xfId="16869" xr:uid="{0535ED5D-4E64-4E6A-B705-792573CD2DEF}"/>
    <cellStyle name="Separador de milhares 5 2 4 2 2 2 2 3" xfId="15408" xr:uid="{DC5803CF-BFD4-49DD-BFD2-648897C0894F}"/>
    <cellStyle name="Separador de milhares 5 2 4 2 2 2 3" xfId="13217" xr:uid="{CD12CAAA-A56A-4AFD-8520-AFAD85D398C9}"/>
    <cellStyle name="Separador de milhares 5 2 4 2 2 2 3 2" xfId="16071" xr:uid="{E13A4DB1-DFA6-4340-A4F0-D47E44556F59}"/>
    <cellStyle name="Separador de milhares 5 2 4 2 2 2 4" xfId="14610" xr:uid="{F57E295D-96D6-4263-8136-72253853A92C}"/>
    <cellStyle name="Separador de milhares 5 2 4 2 2 3" xfId="11715" xr:uid="{1F3AF164-FFC9-4A27-9684-7D6B50CB03E6}"/>
    <cellStyle name="Separador de milhares 5 2 4 2 2 3 2" xfId="13618" xr:uid="{E4331E6B-DEB7-431B-A4F1-2733F6300BC5}"/>
    <cellStyle name="Separador de milhares 5 2 4 2 2 3 2 2" xfId="16470" xr:uid="{1EC9EE05-C265-4466-AF1B-F9F1F97DE58C}"/>
    <cellStyle name="Separador de milhares 5 2 4 2 2 3 3" xfId="15009" xr:uid="{FF30B856-EF59-4E59-BDE7-B9F021FA5E6D}"/>
    <cellStyle name="Separador de milhares 5 2 4 2 3" xfId="11163" xr:uid="{C766DB59-F95A-4EFF-A362-414CFF15B03C}"/>
    <cellStyle name="Separador de milhares 5 2 4 2 3 2" xfId="12115" xr:uid="{801664BC-9B75-4B4C-B40F-14A8A8928BAD}"/>
    <cellStyle name="Separador de milhares 5 2 4 2 3 2 2" xfId="14016" xr:uid="{2F996C68-5C41-43F5-9638-90E6F6D0DC0D}"/>
    <cellStyle name="Separador de milhares 5 2 4 2 3 2 2 2" xfId="16868" xr:uid="{BE429AA4-2603-4281-882D-6C8C9846EA9A}"/>
    <cellStyle name="Separador de milhares 5 2 4 2 3 2 3" xfId="15407" xr:uid="{F4881782-DBCF-40A9-983C-81676F3B5516}"/>
    <cellStyle name="Separador de milhares 5 2 4 2 3 3" xfId="13216" xr:uid="{BD577E3B-991D-429F-8BC1-DF0E561F6FD6}"/>
    <cellStyle name="Separador de milhares 5 2 4 2 3 3 2" xfId="16070" xr:uid="{9C1FC15C-03B1-4460-B1A6-868A44C10E08}"/>
    <cellStyle name="Separador de milhares 5 2 4 2 3 4" xfId="14609" xr:uid="{CE4775AA-AE06-4BC0-89BF-7431998454AC}"/>
    <cellStyle name="Separador de milhares 5 2 4 2 4" xfId="11714" xr:uid="{46FD65D4-02C2-4F69-8FD8-35CC81894D90}"/>
    <cellStyle name="Separador de milhares 5 2 4 2 4 2" xfId="13617" xr:uid="{AE80C28F-E121-4A38-8508-80063A97AE2B}"/>
    <cellStyle name="Separador de milhares 5 2 4 2 4 2 2" xfId="16469" xr:uid="{20863135-FA73-471F-A794-FA5355A025EA}"/>
    <cellStyle name="Separador de milhares 5 2 4 2 4 3" xfId="15008" xr:uid="{09D57B68-AC6B-46E4-8073-B5737608459E}"/>
    <cellStyle name="Separador de milhares 5 2 4 3" xfId="10188" xr:uid="{7F1F2AFF-2601-4449-986A-FCAA34554085}"/>
    <cellStyle name="Separador de milhares 5 2 4 3 2" xfId="10189" xr:uid="{ED5D8987-B933-44FF-B297-582825766030}"/>
    <cellStyle name="Separador de milhares 5 2 4 3 2 2" xfId="11166" xr:uid="{C8298243-652C-4854-B453-CC015862DB5D}"/>
    <cellStyle name="Separador de milhares 5 2 4 3 2 2 2" xfId="12118" xr:uid="{8962B70B-570C-40E1-A401-D21FD6CB3FBC}"/>
    <cellStyle name="Separador de milhares 5 2 4 3 2 2 2 2" xfId="14019" xr:uid="{CC1D9885-277F-41D8-B3D7-F83623E04718}"/>
    <cellStyle name="Separador de milhares 5 2 4 3 2 2 2 2 2" xfId="16871" xr:uid="{E6385FB2-E528-4221-A46F-33CEF45C5129}"/>
    <cellStyle name="Separador de milhares 5 2 4 3 2 2 2 3" xfId="15410" xr:uid="{C16B996A-25C6-44A0-BD62-5C8B381DEC83}"/>
    <cellStyle name="Separador de milhares 5 2 4 3 2 2 3" xfId="13219" xr:uid="{8A4A3DC4-C5F5-4906-B5EE-EB92972BDE8A}"/>
    <cellStyle name="Separador de milhares 5 2 4 3 2 2 3 2" xfId="16073" xr:uid="{CD05BB6D-60B2-4A9F-BB98-E412FE280FDF}"/>
    <cellStyle name="Separador de milhares 5 2 4 3 2 2 4" xfId="14612" xr:uid="{8BA61E70-1697-463F-AE6A-C1E8B5DA5E36}"/>
    <cellStyle name="Separador de milhares 5 2 4 3 2 3" xfId="11717" xr:uid="{0DCF2506-D872-4288-BC02-41BDF753E872}"/>
    <cellStyle name="Separador de milhares 5 2 4 3 2 3 2" xfId="13620" xr:uid="{8D6355A1-C24A-4D64-840E-6E16E3A395F2}"/>
    <cellStyle name="Separador de milhares 5 2 4 3 2 3 2 2" xfId="16472" xr:uid="{AF58619C-F81F-4A9A-AAB7-07C338CF4AC2}"/>
    <cellStyle name="Separador de milhares 5 2 4 3 2 3 3" xfId="15011" xr:uid="{F2B7FE6C-7699-42F8-8B21-65B1B6CACE97}"/>
    <cellStyle name="Separador de milhares 5 2 4 3 3" xfId="11165" xr:uid="{F08BC8D5-9F26-4073-839C-95486F9AF636}"/>
    <cellStyle name="Separador de milhares 5 2 4 3 3 2" xfId="12117" xr:uid="{E20220CB-D7F1-405B-8B63-4BB6DD5C9778}"/>
    <cellStyle name="Separador de milhares 5 2 4 3 3 2 2" xfId="14018" xr:uid="{FEC32D4E-8541-4687-A4B9-1DE866E94F3B}"/>
    <cellStyle name="Separador de milhares 5 2 4 3 3 2 2 2" xfId="16870" xr:uid="{7FBFD359-829A-4392-B605-8D9A4989438F}"/>
    <cellStyle name="Separador de milhares 5 2 4 3 3 2 3" xfId="15409" xr:uid="{A6653524-07A9-4BFC-B72B-8852304744FB}"/>
    <cellStyle name="Separador de milhares 5 2 4 3 3 3" xfId="13218" xr:uid="{F5F2B0B6-9D98-46D7-BD19-DE0C8EF52799}"/>
    <cellStyle name="Separador de milhares 5 2 4 3 3 3 2" xfId="16072" xr:uid="{8FD17883-5A92-4257-B964-5EB826906A10}"/>
    <cellStyle name="Separador de milhares 5 2 4 3 3 4" xfId="14611" xr:uid="{1CDF7A2A-3A33-4DE1-82F3-8E64F454837B}"/>
    <cellStyle name="Separador de milhares 5 2 4 3 4" xfId="11716" xr:uid="{1EA7504A-3C33-490E-878D-7E6D7558262B}"/>
    <cellStyle name="Separador de milhares 5 2 4 3 4 2" xfId="13619" xr:uid="{8055758B-ABA8-44BC-8919-3C9A327865C8}"/>
    <cellStyle name="Separador de milhares 5 2 4 3 4 2 2" xfId="16471" xr:uid="{D1674C09-2D37-4404-B29B-2942779B0632}"/>
    <cellStyle name="Separador de milhares 5 2 4 3 4 3" xfId="15010" xr:uid="{2B747A0F-1409-447C-88AE-61A60CDDCD0C}"/>
    <cellStyle name="Separador de milhares 5 2 4 4" xfId="10190" xr:uid="{F0D47960-09A7-4830-A573-65023B2EFC13}"/>
    <cellStyle name="Separador de milhares 5 2 4 4 2" xfId="11167" xr:uid="{98FFD85C-5B3A-4206-B24A-45579D2DC24F}"/>
    <cellStyle name="Separador de milhares 5 2 4 4 2 2" xfId="12119" xr:uid="{4E160641-2278-4FD2-A394-FEBC8B035396}"/>
    <cellStyle name="Separador de milhares 5 2 4 4 2 2 2" xfId="14020" xr:uid="{5EB14C12-C2E5-42E5-9838-77F0F2808872}"/>
    <cellStyle name="Separador de milhares 5 2 4 4 2 2 2 2" xfId="16872" xr:uid="{4F8132FC-D879-4CBA-9921-9A84A05BE369}"/>
    <cellStyle name="Separador de milhares 5 2 4 4 2 2 3" xfId="15411" xr:uid="{A187AB57-C19C-4852-A5EB-49DFC5DDC68D}"/>
    <cellStyle name="Separador de milhares 5 2 4 4 2 3" xfId="13220" xr:uid="{BA40C23E-74A3-476A-92CC-3805B448BCED}"/>
    <cellStyle name="Separador de milhares 5 2 4 4 2 3 2" xfId="16074" xr:uid="{B830AB24-D25D-484B-9F67-5B365728C183}"/>
    <cellStyle name="Separador de milhares 5 2 4 4 2 4" xfId="14613" xr:uid="{5098CDB0-470B-47C7-BC60-5F9534A95BE2}"/>
    <cellStyle name="Separador de milhares 5 2 4 4 3" xfId="11718" xr:uid="{DAD54AB0-C87A-4C09-9893-226832E69672}"/>
    <cellStyle name="Separador de milhares 5 2 4 4 3 2" xfId="13621" xr:uid="{AF9CA8E0-D8F7-4727-8F6D-316F2D487C80}"/>
    <cellStyle name="Separador de milhares 5 2 4 4 3 2 2" xfId="16473" xr:uid="{35B59DDE-C5C1-4F70-A2DE-B46250B08D72}"/>
    <cellStyle name="Separador de milhares 5 2 4 4 3 3" xfId="15012" xr:uid="{F135AB1E-531C-40A0-B257-A85ECCF10125}"/>
    <cellStyle name="Separador de milhares 5 2 4 5" xfId="11162" xr:uid="{5562BF63-1DBB-4A7D-98BA-52437A6F31CB}"/>
    <cellStyle name="Separador de milhares 5 2 4 5 2" xfId="12114" xr:uid="{1052A3C5-0BB4-4703-81BD-DC3064C3E7EA}"/>
    <cellStyle name="Separador de milhares 5 2 4 5 2 2" xfId="14015" xr:uid="{2F15AF5F-4C7A-4FED-A744-BE0FFC591E9B}"/>
    <cellStyle name="Separador de milhares 5 2 4 5 2 2 2" xfId="16867" xr:uid="{7E2F2336-311E-41F0-B19C-851EF9BFB2B5}"/>
    <cellStyle name="Separador de milhares 5 2 4 5 2 3" xfId="15406" xr:uid="{7FF12B8E-DE68-4959-8725-98A7EA2BAFF8}"/>
    <cellStyle name="Separador de milhares 5 2 4 5 3" xfId="13215" xr:uid="{822F726F-1536-440E-B105-6CF48B2B1F65}"/>
    <cellStyle name="Separador de milhares 5 2 4 5 3 2" xfId="16069" xr:uid="{E062556C-9B19-4F2E-B0D4-3EDD6507987F}"/>
    <cellStyle name="Separador de milhares 5 2 4 5 4" xfId="14608" xr:uid="{B08E1E38-864A-464E-B62A-0A66A81406DF}"/>
    <cellStyle name="Separador de milhares 5 2 4 6" xfId="11713" xr:uid="{FA7AB6DE-B958-4AF6-A140-7D7FFF1E3232}"/>
    <cellStyle name="Separador de milhares 5 2 4 6 2" xfId="13616" xr:uid="{38594A53-85CB-44A6-B661-BF2DA1EBB19E}"/>
    <cellStyle name="Separador de milhares 5 2 4 6 2 2" xfId="16468" xr:uid="{2E3358C8-8EA1-4ED7-99E1-D5008859B8D4}"/>
    <cellStyle name="Separador de milhares 5 2 4 6 3" xfId="15007" xr:uid="{6173CEF2-FB5A-4304-AC55-FF38B2BB77C5}"/>
    <cellStyle name="Separador de milhares 5 2 5" xfId="10191" xr:uid="{E47D3B26-9F03-48A0-9D73-8344BB40E8FF}"/>
    <cellStyle name="Separador de milhares 5 2 5 2" xfId="10192" xr:uid="{D774DE16-979F-47F0-AA0B-C440FD62C935}"/>
    <cellStyle name="Separador de milhares 5 2 5 2 2" xfId="10193" xr:uid="{4F2C053F-1344-4754-9AF1-B544E8FB086F}"/>
    <cellStyle name="Separador de milhares 5 2 5 2 2 2" xfId="11170" xr:uid="{EE71EF16-01CA-4BE3-9EEF-4ABF593CDEA1}"/>
    <cellStyle name="Separador de milhares 5 2 5 2 2 2 2" xfId="12122" xr:uid="{F77B3D34-3421-407A-8C9E-B9734A5E748B}"/>
    <cellStyle name="Separador de milhares 5 2 5 2 2 2 2 2" xfId="14023" xr:uid="{FD43671E-66D4-4FB4-B40E-00E3575C9A10}"/>
    <cellStyle name="Separador de milhares 5 2 5 2 2 2 2 2 2" xfId="16875" xr:uid="{A4015510-CAFB-4994-BAD0-AEE1FC65FF3C}"/>
    <cellStyle name="Separador de milhares 5 2 5 2 2 2 2 3" xfId="15414" xr:uid="{40C8D711-3BD1-4D6D-ABBE-FF3A640936E0}"/>
    <cellStyle name="Separador de milhares 5 2 5 2 2 2 3" xfId="13223" xr:uid="{BF88DEA4-1FB7-4558-B9E6-8F3C40375FFA}"/>
    <cellStyle name="Separador de milhares 5 2 5 2 2 2 3 2" xfId="16077" xr:uid="{9539AC0F-0308-4FEA-99AD-CDC156FCA542}"/>
    <cellStyle name="Separador de milhares 5 2 5 2 2 2 4" xfId="14616" xr:uid="{77071B8F-3895-428D-BCC0-1AC5F250A9B7}"/>
    <cellStyle name="Separador de milhares 5 2 5 2 2 3" xfId="11721" xr:uid="{9E77D0FE-A174-4BE1-A42E-8F5B35976F9E}"/>
    <cellStyle name="Separador de milhares 5 2 5 2 2 3 2" xfId="13624" xr:uid="{AE9E582D-55D4-43A7-BCD2-B71E8D0BE073}"/>
    <cellStyle name="Separador de milhares 5 2 5 2 2 3 2 2" xfId="16476" xr:uid="{A2A2B6E8-9315-432A-8B3C-D728B6A7CEF7}"/>
    <cellStyle name="Separador de milhares 5 2 5 2 2 3 3" xfId="15015" xr:uid="{895BDAA4-AAFA-4A4C-8A69-C469303D7E23}"/>
    <cellStyle name="Separador de milhares 5 2 5 2 3" xfId="11169" xr:uid="{68C4741F-C4B1-47E8-849B-EAE1D867F22A}"/>
    <cellStyle name="Separador de milhares 5 2 5 2 3 2" xfId="12121" xr:uid="{93C72398-CD52-45B0-ADC1-3D441E30B85A}"/>
    <cellStyle name="Separador de milhares 5 2 5 2 3 2 2" xfId="14022" xr:uid="{0DE95DDD-8261-4FFB-A33D-D4FE7AEA455E}"/>
    <cellStyle name="Separador de milhares 5 2 5 2 3 2 2 2" xfId="16874" xr:uid="{6F0A92D4-ED03-453C-BF3B-26D9B83B790D}"/>
    <cellStyle name="Separador de milhares 5 2 5 2 3 2 3" xfId="15413" xr:uid="{CB9B98E2-A6E1-4BD7-A80B-BE4D1E9A90A1}"/>
    <cellStyle name="Separador de milhares 5 2 5 2 3 3" xfId="13222" xr:uid="{8D9372D6-DC81-4860-956A-8D30EFD654C4}"/>
    <cellStyle name="Separador de milhares 5 2 5 2 3 3 2" xfId="16076" xr:uid="{A404CDFF-9160-4D1F-ACAC-7FDF401E421B}"/>
    <cellStyle name="Separador de milhares 5 2 5 2 3 4" xfId="14615" xr:uid="{902981EF-093E-4FEF-98E3-247AF2F2892A}"/>
    <cellStyle name="Separador de milhares 5 2 5 2 4" xfId="11720" xr:uid="{07FD4962-E3FE-4251-B541-34A184A33FA7}"/>
    <cellStyle name="Separador de milhares 5 2 5 2 4 2" xfId="13623" xr:uid="{3E7F5D1F-22C3-4246-BB5B-E438D4E26587}"/>
    <cellStyle name="Separador de milhares 5 2 5 2 4 2 2" xfId="16475" xr:uid="{B88E892E-2143-46CA-AF5F-CF5061C15525}"/>
    <cellStyle name="Separador de milhares 5 2 5 2 4 3" xfId="15014" xr:uid="{C677F8A4-538E-45EB-899B-A7D5FF797F74}"/>
    <cellStyle name="Separador de milhares 5 2 5 3" xfId="10194" xr:uid="{C0A22B77-00CF-4C0A-A1AA-C0D3D8E84627}"/>
    <cellStyle name="Separador de milhares 5 2 5 3 2" xfId="10195" xr:uid="{74B08B1D-C9C1-4ABA-A67F-33617227325A}"/>
    <cellStyle name="Separador de milhares 5 2 5 3 2 2" xfId="11172" xr:uid="{9301A3C2-5F22-43A6-87E7-F541EE2D2A86}"/>
    <cellStyle name="Separador de milhares 5 2 5 3 2 2 2" xfId="12124" xr:uid="{97797160-F270-4740-BC27-0196C110643D}"/>
    <cellStyle name="Separador de milhares 5 2 5 3 2 2 2 2" xfId="14025" xr:uid="{DCF5440F-B349-4974-ADA0-DDBFB3CA644C}"/>
    <cellStyle name="Separador de milhares 5 2 5 3 2 2 2 2 2" xfId="16877" xr:uid="{8D79D260-6BC9-4494-B99C-780DB55F7F1F}"/>
    <cellStyle name="Separador de milhares 5 2 5 3 2 2 2 3" xfId="15416" xr:uid="{5DA0441B-1B37-43CC-9E7A-00A7AE0E4B6E}"/>
    <cellStyle name="Separador de milhares 5 2 5 3 2 2 3" xfId="13225" xr:uid="{6F13B3DA-5904-47A9-8E8B-C7B53B6F43F3}"/>
    <cellStyle name="Separador de milhares 5 2 5 3 2 2 3 2" xfId="16079" xr:uid="{C855E3F4-069B-41F1-B998-77AC6AAD6674}"/>
    <cellStyle name="Separador de milhares 5 2 5 3 2 2 4" xfId="14618" xr:uid="{83F4F771-43F4-4E49-A5AE-78F40BBA6E2A}"/>
    <cellStyle name="Separador de milhares 5 2 5 3 2 3" xfId="11723" xr:uid="{D1170B93-B1A4-4A25-85D2-F656590A92A6}"/>
    <cellStyle name="Separador de milhares 5 2 5 3 2 3 2" xfId="13626" xr:uid="{9A726CCA-A85F-480A-8D69-3E8FAADC1E59}"/>
    <cellStyle name="Separador de milhares 5 2 5 3 2 3 2 2" xfId="16478" xr:uid="{7FD91478-A1CD-4632-A4B1-B7BEDA236EE7}"/>
    <cellStyle name="Separador de milhares 5 2 5 3 2 3 3" xfId="15017" xr:uid="{C0E0604E-A596-414C-B9AF-2F9FA6840E63}"/>
    <cellStyle name="Separador de milhares 5 2 5 3 3" xfId="11171" xr:uid="{CB5FEB10-F554-4182-B9C1-73553CE193DD}"/>
    <cellStyle name="Separador de milhares 5 2 5 3 3 2" xfId="12123" xr:uid="{30EF6467-830A-49B0-BED9-912059346AE4}"/>
    <cellStyle name="Separador de milhares 5 2 5 3 3 2 2" xfId="14024" xr:uid="{13035DC5-0EEA-408C-94C0-DAA5F41E5475}"/>
    <cellStyle name="Separador de milhares 5 2 5 3 3 2 2 2" xfId="16876" xr:uid="{E231E252-A44B-49DE-9303-53D7286C9C25}"/>
    <cellStyle name="Separador de milhares 5 2 5 3 3 2 3" xfId="15415" xr:uid="{F766067D-DC6F-4762-87A7-DEC89F2B9D15}"/>
    <cellStyle name="Separador de milhares 5 2 5 3 3 3" xfId="13224" xr:uid="{2956F83D-D63F-42FB-90C4-84E652657CA4}"/>
    <cellStyle name="Separador de milhares 5 2 5 3 3 3 2" xfId="16078" xr:uid="{F644DD9F-7E18-463A-97C6-2A65FD9FB67D}"/>
    <cellStyle name="Separador de milhares 5 2 5 3 3 4" xfId="14617" xr:uid="{C4F7641D-9062-4F3A-8E86-59CEA4E63412}"/>
    <cellStyle name="Separador de milhares 5 2 5 3 4" xfId="11722" xr:uid="{661609C1-4658-46D9-8408-539581B5EC84}"/>
    <cellStyle name="Separador de milhares 5 2 5 3 4 2" xfId="13625" xr:uid="{0978F7FC-4569-43EA-B413-6E0C70803012}"/>
    <cellStyle name="Separador de milhares 5 2 5 3 4 2 2" xfId="16477" xr:uid="{8191D0F2-9F99-4996-892A-F18F471583D9}"/>
    <cellStyle name="Separador de milhares 5 2 5 3 4 3" xfId="15016" xr:uid="{ECD80149-9BDC-4149-9A2E-EBFB1D038314}"/>
    <cellStyle name="Separador de milhares 5 2 5 4" xfId="10196" xr:uid="{FA103636-41B7-42A0-A98E-5E66D2B948F0}"/>
    <cellStyle name="Separador de milhares 5 2 5 4 2" xfId="11173" xr:uid="{F8853C44-ECD3-4EFC-AB0A-3968E9A490A7}"/>
    <cellStyle name="Separador de milhares 5 2 5 4 2 2" xfId="12125" xr:uid="{0DC64D57-32A2-47CC-8A41-354BFD11532B}"/>
    <cellStyle name="Separador de milhares 5 2 5 4 2 2 2" xfId="14026" xr:uid="{17C6D54E-1B63-4041-B9EB-696B24AE1FC6}"/>
    <cellStyle name="Separador de milhares 5 2 5 4 2 2 2 2" xfId="16878" xr:uid="{A7DB9C03-3394-4C82-8FB0-79F28BB42C8D}"/>
    <cellStyle name="Separador de milhares 5 2 5 4 2 2 3" xfId="15417" xr:uid="{92443185-F0A2-43FB-A3E0-385689726D93}"/>
    <cellStyle name="Separador de milhares 5 2 5 4 2 3" xfId="13226" xr:uid="{F4343DEF-9E8A-4F86-930F-CFF8135BC5D6}"/>
    <cellStyle name="Separador de milhares 5 2 5 4 2 3 2" xfId="16080" xr:uid="{6097AA88-D359-4F29-8C00-AEF28FC2B093}"/>
    <cellStyle name="Separador de milhares 5 2 5 4 2 4" xfId="14619" xr:uid="{50B63889-8E71-4319-9149-17B6AD9922EA}"/>
    <cellStyle name="Separador de milhares 5 2 5 4 3" xfId="11724" xr:uid="{1AAEEA5A-8CA6-4CF9-8344-E27C4245805D}"/>
    <cellStyle name="Separador de milhares 5 2 5 4 3 2" xfId="13627" xr:uid="{637BB4B9-84E4-4C94-AA82-8FBFE12658F8}"/>
    <cellStyle name="Separador de milhares 5 2 5 4 3 2 2" xfId="16479" xr:uid="{B496857F-F737-46A6-B7E4-61F76167B369}"/>
    <cellStyle name="Separador de milhares 5 2 5 4 3 3" xfId="15018" xr:uid="{6AE702F1-BB5A-4D34-BBE5-60848A9BFF8D}"/>
    <cellStyle name="Separador de milhares 5 2 5 5" xfId="11168" xr:uid="{1CA9C369-214C-480C-A11B-F0FA5D08A40A}"/>
    <cellStyle name="Separador de milhares 5 2 5 5 2" xfId="12120" xr:uid="{D80B146D-E725-4A64-A6EB-327129530B57}"/>
    <cellStyle name="Separador de milhares 5 2 5 5 2 2" xfId="14021" xr:uid="{072A705E-C11B-4545-981F-64B07C6B5E40}"/>
    <cellStyle name="Separador de milhares 5 2 5 5 2 2 2" xfId="16873" xr:uid="{AF5B7ECA-D417-461F-BD28-A6CE3E275EC7}"/>
    <cellStyle name="Separador de milhares 5 2 5 5 2 3" xfId="15412" xr:uid="{A715932C-8D1C-477E-AC64-E0DFE35727FC}"/>
    <cellStyle name="Separador de milhares 5 2 5 5 3" xfId="13221" xr:uid="{705C685E-0BAB-4D2A-92E7-F0D3D8A99D94}"/>
    <cellStyle name="Separador de milhares 5 2 5 5 3 2" xfId="16075" xr:uid="{983D3301-54F2-4A3A-A27C-8929EDCF790A}"/>
    <cellStyle name="Separador de milhares 5 2 5 5 4" xfId="14614" xr:uid="{234273FA-AB7F-4FC8-B21D-055E4AEAE03E}"/>
    <cellStyle name="Separador de milhares 5 2 5 6" xfId="11719" xr:uid="{CE00FBD0-1628-46A1-A0EE-1CECA14C7690}"/>
    <cellStyle name="Separador de milhares 5 2 5 6 2" xfId="13622" xr:uid="{E060ECC9-896E-4761-B7DE-A587C4DC0D25}"/>
    <cellStyle name="Separador de milhares 5 2 5 6 2 2" xfId="16474" xr:uid="{DDFB0FA0-FCA6-4005-8D75-8B68F8B46A50}"/>
    <cellStyle name="Separador de milhares 5 2 5 6 3" xfId="15013" xr:uid="{A83CFC69-372A-45FE-99A6-9FDD664611A5}"/>
    <cellStyle name="Separador de milhares 5 2 6" xfId="10197" xr:uid="{2775B95D-7CB3-4458-BB79-C03552B3601D}"/>
    <cellStyle name="Separador de milhares 5 2 6 2" xfId="10198" xr:uid="{BCB47767-D921-44BA-A1CE-7D84E10FA106}"/>
    <cellStyle name="Separador de milhares 5 2 6 2 2" xfId="11175" xr:uid="{E5D5C596-D476-452E-9BC2-80523DA920DB}"/>
    <cellStyle name="Separador de milhares 5 2 6 2 2 2" xfId="12127" xr:uid="{287F3D6A-D8C4-47BE-A54C-8D99FEE4E778}"/>
    <cellStyle name="Separador de milhares 5 2 6 2 2 2 2" xfId="14028" xr:uid="{E95BD83A-96F2-40FA-B324-11E6FC250C6F}"/>
    <cellStyle name="Separador de milhares 5 2 6 2 2 2 2 2" xfId="16880" xr:uid="{9A23EF1A-42BC-437D-99DA-456362437228}"/>
    <cellStyle name="Separador de milhares 5 2 6 2 2 2 3" xfId="15419" xr:uid="{E49EEE0C-2BC4-46B5-9149-18C5304C4311}"/>
    <cellStyle name="Separador de milhares 5 2 6 2 2 3" xfId="13228" xr:uid="{B95E9318-BB7A-45BD-AEAA-666D552ED3E5}"/>
    <cellStyle name="Separador de milhares 5 2 6 2 2 3 2" xfId="16082" xr:uid="{D6338EE2-2324-48D9-8EB3-41937D23D12B}"/>
    <cellStyle name="Separador de milhares 5 2 6 2 2 4" xfId="14621" xr:uid="{C8DCC49E-A9E0-4311-8824-1D9C6A342888}"/>
    <cellStyle name="Separador de milhares 5 2 6 2 3" xfId="11726" xr:uid="{E8A01887-41AC-4C3C-A0CF-82C6D7EBA323}"/>
    <cellStyle name="Separador de milhares 5 2 6 2 3 2" xfId="13629" xr:uid="{1A2A4087-F7D8-4521-988E-56F0781BA29F}"/>
    <cellStyle name="Separador de milhares 5 2 6 2 3 2 2" xfId="16481" xr:uid="{038CA8ED-239A-4935-B9E4-002F4042B5C9}"/>
    <cellStyle name="Separador de milhares 5 2 6 2 3 3" xfId="15020" xr:uid="{3C5A7B13-2A47-434E-A5D0-38CCC48C8195}"/>
    <cellStyle name="Separador de milhares 5 2 6 3" xfId="11174" xr:uid="{C15B37E8-4AE9-4844-8E04-46DC828F15F1}"/>
    <cellStyle name="Separador de milhares 5 2 6 3 2" xfId="12126" xr:uid="{7364C2DD-060B-4034-A9EA-B2B857E461BB}"/>
    <cellStyle name="Separador de milhares 5 2 6 3 2 2" xfId="14027" xr:uid="{633DE27B-4987-4C6D-96BC-D61CC26AC33A}"/>
    <cellStyle name="Separador de milhares 5 2 6 3 2 2 2" xfId="16879" xr:uid="{89D59CA2-9802-4FB9-AADF-40E1A5E76DCE}"/>
    <cellStyle name="Separador de milhares 5 2 6 3 2 3" xfId="15418" xr:uid="{126DA74E-F60E-4E53-9D77-03EE5279A05A}"/>
    <cellStyle name="Separador de milhares 5 2 6 3 3" xfId="13227" xr:uid="{1C294F8C-2E77-4D08-8B29-6B16B2CAA8C4}"/>
    <cellStyle name="Separador de milhares 5 2 6 3 3 2" xfId="16081" xr:uid="{69DBF4BB-BC3B-4289-AAF0-2B2CBA8FE95C}"/>
    <cellStyle name="Separador de milhares 5 2 6 3 4" xfId="14620" xr:uid="{337E5FE0-0E10-4AA3-B95E-223BD2F11C36}"/>
    <cellStyle name="Separador de milhares 5 2 6 4" xfId="11725" xr:uid="{290712B0-46E1-498A-9905-EEA067A79837}"/>
    <cellStyle name="Separador de milhares 5 2 6 4 2" xfId="13628" xr:uid="{457F7F19-86F5-41B0-B204-F6748B8A77F1}"/>
    <cellStyle name="Separador de milhares 5 2 6 4 2 2" xfId="16480" xr:uid="{47E13CC1-E7A9-44A1-A994-1C299A3C3EEA}"/>
    <cellStyle name="Separador de milhares 5 2 6 4 3" xfId="15019" xr:uid="{51A033A2-CFB2-43F8-AF89-C79991679681}"/>
    <cellStyle name="Separador de milhares 5 2 7" xfId="10199" xr:uid="{2D8AEF82-9876-42EC-BFB2-CCD4A5837B00}"/>
    <cellStyle name="Separador de milhares 5 2 7 2" xfId="10200" xr:uid="{5D24B09E-62AC-4529-B6DC-CE6B2B0BC3FC}"/>
    <cellStyle name="Separador de milhares 5 2 7 2 2" xfId="11177" xr:uid="{95D2D520-5457-47E0-9BE5-51FA69DA39A5}"/>
    <cellStyle name="Separador de milhares 5 2 7 2 2 2" xfId="12129" xr:uid="{02CE283E-78F6-4CFF-8D60-8FEC53E2EB65}"/>
    <cellStyle name="Separador de milhares 5 2 7 2 2 2 2" xfId="14030" xr:uid="{22E05B6A-C21B-446A-B989-628DACA77A2B}"/>
    <cellStyle name="Separador de milhares 5 2 7 2 2 2 2 2" xfId="16882" xr:uid="{B50244D2-8488-4949-B7EC-6BF47DA7D29B}"/>
    <cellStyle name="Separador de milhares 5 2 7 2 2 2 3" xfId="15421" xr:uid="{764079A5-EB27-451F-B4EC-E2B4FFA4C9B4}"/>
    <cellStyle name="Separador de milhares 5 2 7 2 2 3" xfId="13230" xr:uid="{FE95DA96-E669-4E6A-ADF0-3C43534EFC30}"/>
    <cellStyle name="Separador de milhares 5 2 7 2 2 3 2" xfId="16084" xr:uid="{7C73F330-073D-41A2-8BB7-365AF9CEC9D6}"/>
    <cellStyle name="Separador de milhares 5 2 7 2 2 4" xfId="14623" xr:uid="{F8152B4E-0A9B-411E-8F49-0E6703CB9409}"/>
    <cellStyle name="Separador de milhares 5 2 7 2 3" xfId="11728" xr:uid="{2623A94E-8D09-41BE-92C8-A83D191D2F33}"/>
    <cellStyle name="Separador de milhares 5 2 7 2 3 2" xfId="13631" xr:uid="{75C87CF9-7D7E-41E2-A542-CB7BF4ACC8D5}"/>
    <cellStyle name="Separador de milhares 5 2 7 2 3 2 2" xfId="16483" xr:uid="{0CAB3E7C-35F5-4265-B38D-F738F6186B23}"/>
    <cellStyle name="Separador de milhares 5 2 7 2 3 3" xfId="15022" xr:uid="{5DA473E2-101A-4937-A7E4-EC6243BB4A1B}"/>
    <cellStyle name="Separador de milhares 5 2 7 3" xfId="11176" xr:uid="{5811CCEC-608F-45BB-8E41-B68BF40008AB}"/>
    <cellStyle name="Separador de milhares 5 2 7 3 2" xfId="12128" xr:uid="{98CA39ED-0D6A-4004-9F8B-93CD4BAF4708}"/>
    <cellStyle name="Separador de milhares 5 2 7 3 2 2" xfId="14029" xr:uid="{895EC076-0A61-48A6-9086-8C23A6879308}"/>
    <cellStyle name="Separador de milhares 5 2 7 3 2 2 2" xfId="16881" xr:uid="{A79A0B41-2AC8-4C06-A14C-B108BE5066C4}"/>
    <cellStyle name="Separador de milhares 5 2 7 3 2 3" xfId="15420" xr:uid="{C93BB08D-D2EF-46E0-A7D8-BAB7D11721A8}"/>
    <cellStyle name="Separador de milhares 5 2 7 3 3" xfId="13229" xr:uid="{18779A9F-9CF3-40F7-B8A1-9D492859069E}"/>
    <cellStyle name="Separador de milhares 5 2 7 3 3 2" xfId="16083" xr:uid="{68D9F6C1-72BF-4919-8528-531945DF409B}"/>
    <cellStyle name="Separador de milhares 5 2 7 3 4" xfId="14622" xr:uid="{39206FD7-F679-4FCC-BC24-3418C22A737B}"/>
    <cellStyle name="Separador de milhares 5 2 7 4" xfId="11727" xr:uid="{FBF88E4B-EEA1-4E01-A25D-A8BD6FF2AB8A}"/>
    <cellStyle name="Separador de milhares 5 2 7 4 2" xfId="13630" xr:uid="{4B63AD0D-3C37-497C-9A09-3D4F5A666F61}"/>
    <cellStyle name="Separador de milhares 5 2 7 4 2 2" xfId="16482" xr:uid="{A331EB84-33FC-4029-9541-6951E7E5BA18}"/>
    <cellStyle name="Separador de milhares 5 2 7 4 3" xfId="15021" xr:uid="{4051D1CE-B127-451A-94C9-0CA4F4EFCF9B}"/>
    <cellStyle name="Separador de milhares 5 2 8" xfId="10201" xr:uid="{E67D02FA-9CE0-4594-A123-F8213EE76250}"/>
    <cellStyle name="Separador de milhares 5 2 8 2" xfId="11178" xr:uid="{3FB2868D-426A-4E6E-8F3B-7DE464D1FA32}"/>
    <cellStyle name="Separador de milhares 5 2 8 2 2" xfId="12130" xr:uid="{2DD6ADDB-34AF-4EC9-A6CA-77D50BDA82D6}"/>
    <cellStyle name="Separador de milhares 5 2 8 2 2 2" xfId="14031" xr:uid="{4561426B-2102-4569-A9B8-9E747AD94387}"/>
    <cellStyle name="Separador de milhares 5 2 8 2 2 2 2" xfId="16883" xr:uid="{BAA6166F-CD99-4496-B820-B73CD3925A90}"/>
    <cellStyle name="Separador de milhares 5 2 8 2 2 3" xfId="15422" xr:uid="{7212E525-5725-4BF0-A440-D2283EE4EF70}"/>
    <cellStyle name="Separador de milhares 5 2 8 2 3" xfId="13231" xr:uid="{A7CB12B9-934F-4B7F-A7EE-2B9DB79479DF}"/>
    <cellStyle name="Separador de milhares 5 2 8 2 3 2" xfId="16085" xr:uid="{7E2429D8-1C5F-4EB9-8F0C-F4B7F56CBD92}"/>
    <cellStyle name="Separador de milhares 5 2 8 2 4" xfId="14624" xr:uid="{C5E5E5F7-BED0-4169-9412-A8E461A24F94}"/>
    <cellStyle name="Separador de milhares 5 2 8 3" xfId="11729" xr:uid="{A378462D-11FE-49BC-94B3-282287242C34}"/>
    <cellStyle name="Separador de milhares 5 2 8 3 2" xfId="13632" xr:uid="{845B3970-389A-4090-85C3-BFFCF583C1C2}"/>
    <cellStyle name="Separador de milhares 5 2 8 3 2 2" xfId="16484" xr:uid="{FFBFC7BA-0A01-490D-9E62-8189D7ACA79B}"/>
    <cellStyle name="Separador de milhares 5 2 8 3 3" xfId="15023" xr:uid="{40D46DE1-9E94-4490-AF47-6F84B8A88DAF}"/>
    <cellStyle name="Separador de milhares 5 2 9" xfId="10640" xr:uid="{5093F46D-B5ED-411C-BEFC-462BBB6FD1B1}"/>
    <cellStyle name="Separador de milhares 5 2 9 2" xfId="11816" xr:uid="{ADF278E0-E7EC-4A9A-8DBA-4E7E4586A778}"/>
    <cellStyle name="Separador de milhares 5 2 9 2 2" xfId="13717" xr:uid="{502484AB-33AC-454F-AD02-83105CD13E9E}"/>
    <cellStyle name="Separador de milhares 5 2 9 2 2 2" xfId="16569" xr:uid="{1D352F21-3E1C-45F7-B183-AAF4167F1089}"/>
    <cellStyle name="Separador de milhares 5 2 9 2 3" xfId="15108" xr:uid="{0D0791CB-3C52-4D4B-A4C7-54313954E496}"/>
    <cellStyle name="Separador de milhares 5 2 9 3" xfId="12827" xr:uid="{B6FE8B03-E38C-4D85-904A-C24DA40B22B9}"/>
    <cellStyle name="Separador de milhares 5 2 9 3 2" xfId="15704" xr:uid="{DD62DA80-2F02-46F5-85D1-F6427A79DDA4}"/>
    <cellStyle name="Separador de milhares 5 2 9 4" xfId="14310" xr:uid="{9FC2DDDF-3FEA-411C-BA4E-CD5A07E4F3AC}"/>
    <cellStyle name="Separador de milhares 5 3" xfId="10202" xr:uid="{9FB4CE3E-6A6C-4378-9EF4-723E51DB25CC}"/>
    <cellStyle name="Separador de milhares 5 3 2" xfId="10203" xr:uid="{A40F88B9-1092-4358-BFD0-2EEAB993C512}"/>
    <cellStyle name="Separador de milhares 5 3 2 2" xfId="10204" xr:uid="{5C4E61BF-78E6-4C4E-B86A-86C2754D07F4}"/>
    <cellStyle name="Separador de milhares 5 3 2 2 2" xfId="11181" xr:uid="{2B54B44A-1C0E-484A-B8D7-2BAA8BC40C08}"/>
    <cellStyle name="Separador de milhares 5 3 2 2 2 2" xfId="12133" xr:uid="{6034C055-91ED-40BD-9AEF-9491B8F41D0A}"/>
    <cellStyle name="Separador de milhares 5 3 2 2 2 2 2" xfId="14034" xr:uid="{B97D9DC7-7392-487B-B592-EB7D78235C10}"/>
    <cellStyle name="Separador de milhares 5 3 2 2 2 2 2 2" xfId="16886" xr:uid="{7898226F-3416-439A-92A0-EEAC9513B640}"/>
    <cellStyle name="Separador de milhares 5 3 2 2 2 2 3" xfId="15425" xr:uid="{96A8F8C6-9523-4622-81EE-8608AB93F6E0}"/>
    <cellStyle name="Separador de milhares 5 3 2 2 2 3" xfId="13234" xr:uid="{F1E77331-5BC6-4534-A3FC-16DFAD4AE322}"/>
    <cellStyle name="Separador de milhares 5 3 2 2 2 3 2" xfId="16088" xr:uid="{BC819490-EAAF-453F-B7A6-040BE14D9861}"/>
    <cellStyle name="Separador de milhares 5 3 2 2 2 4" xfId="14627" xr:uid="{DFCDBD3A-DAD8-41DF-AEF9-6E9849BA4C29}"/>
    <cellStyle name="Separador de milhares 5 3 2 2 3" xfId="11732" xr:uid="{E2358206-3AD4-4E10-89E0-D01233343486}"/>
    <cellStyle name="Separador de milhares 5 3 2 2 3 2" xfId="13635" xr:uid="{8AE7A07A-C443-458F-AEE7-9B173868649E}"/>
    <cellStyle name="Separador de milhares 5 3 2 2 3 2 2" xfId="16487" xr:uid="{00FAAAE6-47CA-45CC-A7EC-1A6D9DDC8370}"/>
    <cellStyle name="Separador de milhares 5 3 2 2 3 3" xfId="15026" xr:uid="{BEB1F3CA-BC8F-4043-8E10-05C11BAE4050}"/>
    <cellStyle name="Separador de milhares 5 3 2 3" xfId="11180" xr:uid="{9A3FA367-A84C-499E-B296-2058802E0CBE}"/>
    <cellStyle name="Separador de milhares 5 3 2 3 2" xfId="12132" xr:uid="{19189D5E-B7D2-4B4B-8377-35C956875237}"/>
    <cellStyle name="Separador de milhares 5 3 2 3 2 2" xfId="14033" xr:uid="{DC49A13A-C6B7-4817-AD50-4BDAB745C069}"/>
    <cellStyle name="Separador de milhares 5 3 2 3 2 2 2" xfId="16885" xr:uid="{1468BEC0-547B-4C0D-BCAB-75886663A382}"/>
    <cellStyle name="Separador de milhares 5 3 2 3 2 3" xfId="15424" xr:uid="{B4EACB42-CD0C-4D95-A88D-D64D922F31CA}"/>
    <cellStyle name="Separador de milhares 5 3 2 3 3" xfId="13233" xr:uid="{FD839320-73AA-4366-8DC3-83B0ABF9500B}"/>
    <cellStyle name="Separador de milhares 5 3 2 3 3 2" xfId="16087" xr:uid="{3D3B6254-91A0-4E68-956B-CB8EEFDDCDC4}"/>
    <cellStyle name="Separador de milhares 5 3 2 3 4" xfId="14626" xr:uid="{EE4F0FA8-282F-4344-B01A-69ADE162FD80}"/>
    <cellStyle name="Separador de milhares 5 3 2 4" xfId="11731" xr:uid="{B1AD0248-014E-476C-A405-9C39D262CBC9}"/>
    <cellStyle name="Separador de milhares 5 3 2 4 2" xfId="13634" xr:uid="{F439B009-4D5B-49BD-A8E2-C6A7B21A147D}"/>
    <cellStyle name="Separador de milhares 5 3 2 4 2 2" xfId="16486" xr:uid="{067F457B-6273-4CC3-9812-167758A233B0}"/>
    <cellStyle name="Separador de milhares 5 3 2 4 3" xfId="15025" xr:uid="{DF50FD34-4A41-43D4-94EC-8B4E2649E728}"/>
    <cellStyle name="Separador de milhares 5 3 3" xfId="10205" xr:uid="{143F4FDA-043E-4FBD-8640-E426EA1DF61F}"/>
    <cellStyle name="Separador de milhares 5 3 3 2" xfId="10206" xr:uid="{BEF80CED-55FD-4FB8-8AF2-981F6F7B74EB}"/>
    <cellStyle name="Separador de milhares 5 3 3 2 2" xfId="11183" xr:uid="{A4449A2F-DDCB-4C4A-9244-E5B1089D2155}"/>
    <cellStyle name="Separador de milhares 5 3 3 2 2 2" xfId="12135" xr:uid="{C8DBB272-F6D2-4A72-93C2-729AFE79CB0C}"/>
    <cellStyle name="Separador de milhares 5 3 3 2 2 2 2" xfId="14036" xr:uid="{B96EAAAA-1B1A-48B0-8469-18B9562D5671}"/>
    <cellStyle name="Separador de milhares 5 3 3 2 2 2 2 2" xfId="16888" xr:uid="{81C7EF63-5E47-4678-8C6D-2FE525B46F10}"/>
    <cellStyle name="Separador de milhares 5 3 3 2 2 2 3" xfId="15427" xr:uid="{AEB5657E-085F-4B2C-B0DC-337D506B63E3}"/>
    <cellStyle name="Separador de milhares 5 3 3 2 2 3" xfId="13236" xr:uid="{F8E481A1-2C69-4BA4-9FBE-F754D5BF47DA}"/>
    <cellStyle name="Separador de milhares 5 3 3 2 2 3 2" xfId="16090" xr:uid="{B056F378-0341-4B14-9EDB-480A4048F8BB}"/>
    <cellStyle name="Separador de milhares 5 3 3 2 2 4" xfId="14629" xr:uid="{D0C5A657-69AE-4643-8552-B6228698C786}"/>
    <cellStyle name="Separador de milhares 5 3 3 2 3" xfId="11734" xr:uid="{2B6E954B-2E59-4383-B3E0-B21F6AC48697}"/>
    <cellStyle name="Separador de milhares 5 3 3 2 3 2" xfId="13637" xr:uid="{5AB87BC4-8989-4060-B78D-E6A76DA57CD8}"/>
    <cellStyle name="Separador de milhares 5 3 3 2 3 2 2" xfId="16489" xr:uid="{E2D33A15-1A02-48F2-9AEE-CFD3DB5BC6E6}"/>
    <cellStyle name="Separador de milhares 5 3 3 2 3 3" xfId="15028" xr:uid="{A8649DEA-F9BD-4AB0-A554-14D33E96F4CE}"/>
    <cellStyle name="Separador de milhares 5 3 3 3" xfId="11182" xr:uid="{DB7A3889-0B0F-41A8-944A-AD835301D803}"/>
    <cellStyle name="Separador de milhares 5 3 3 3 2" xfId="12134" xr:uid="{E3D43D71-7DDC-47F1-B311-EA6D6247A617}"/>
    <cellStyle name="Separador de milhares 5 3 3 3 2 2" xfId="14035" xr:uid="{6D6FAFB2-4D39-4140-AB25-E9F3E46C4211}"/>
    <cellStyle name="Separador de milhares 5 3 3 3 2 2 2" xfId="16887" xr:uid="{912B2D20-457A-4BEA-84D8-82AE925800F2}"/>
    <cellStyle name="Separador de milhares 5 3 3 3 2 3" xfId="15426" xr:uid="{6F66E76E-3D9A-4FBB-9215-5A7366614435}"/>
    <cellStyle name="Separador de milhares 5 3 3 3 3" xfId="13235" xr:uid="{229534E2-A872-4BC0-882C-8552273C2EE5}"/>
    <cellStyle name="Separador de milhares 5 3 3 3 3 2" xfId="16089" xr:uid="{2C927046-256E-41E9-921C-202DD43F064D}"/>
    <cellStyle name="Separador de milhares 5 3 3 3 4" xfId="14628" xr:uid="{757FE06C-A3C8-4C8C-B754-34AE0F9E2F9B}"/>
    <cellStyle name="Separador de milhares 5 3 3 4" xfId="11733" xr:uid="{A05F24B0-8CCF-4D47-87B6-E2F12A5502F7}"/>
    <cellStyle name="Separador de milhares 5 3 3 4 2" xfId="13636" xr:uid="{11D1DCB4-6CD5-44DD-BB46-87D58966EDA0}"/>
    <cellStyle name="Separador de milhares 5 3 3 4 2 2" xfId="16488" xr:uid="{3618543A-ADD8-4007-A593-9E4085D11B0B}"/>
    <cellStyle name="Separador de milhares 5 3 3 4 3" xfId="15027" xr:uid="{C079B862-F5F7-4703-829E-62D2353383C3}"/>
    <cellStyle name="Separador de milhares 5 3 4" xfId="10207" xr:uid="{0DB56BFE-F0C9-4815-85D2-1333AB7E28E3}"/>
    <cellStyle name="Separador de milhares 5 3 4 2" xfId="11184" xr:uid="{BFDB8B8E-BC76-4B2D-B7EC-052B3A1B5866}"/>
    <cellStyle name="Separador de milhares 5 3 4 2 2" xfId="12136" xr:uid="{D69AF9BA-7F6E-4505-A838-FA4389456C76}"/>
    <cellStyle name="Separador de milhares 5 3 4 2 2 2" xfId="14037" xr:uid="{5AD1E2D7-A311-41AD-AAB6-AFFDF96828A5}"/>
    <cellStyle name="Separador de milhares 5 3 4 2 2 2 2" xfId="16889" xr:uid="{CE91B34E-0017-4BAF-8AF3-A7E3B45117D5}"/>
    <cellStyle name="Separador de milhares 5 3 4 2 2 3" xfId="15428" xr:uid="{B4A5CEEE-91B8-434D-8DBA-0BE4639EBD32}"/>
    <cellStyle name="Separador de milhares 5 3 4 2 3" xfId="13237" xr:uid="{9156175D-229B-41E1-A109-AED3DAD40C28}"/>
    <cellStyle name="Separador de milhares 5 3 4 2 3 2" xfId="16091" xr:uid="{E13817EA-DAA3-495D-99B9-02D543776D54}"/>
    <cellStyle name="Separador de milhares 5 3 4 2 4" xfId="14630" xr:uid="{0CC895AE-F8AE-4A69-8088-226F34C02319}"/>
    <cellStyle name="Separador de milhares 5 3 4 3" xfId="11735" xr:uid="{709218FD-F290-4D8E-9227-0C8107CFEBAE}"/>
    <cellStyle name="Separador de milhares 5 3 4 3 2" xfId="13638" xr:uid="{840B0D86-D171-46CF-B09F-96A3AB1829FF}"/>
    <cellStyle name="Separador de milhares 5 3 4 3 2 2" xfId="16490" xr:uid="{7DCEFC4C-F848-4419-89A8-EF3CA033CECE}"/>
    <cellStyle name="Separador de milhares 5 3 4 3 3" xfId="15029" xr:uid="{5C822BE5-D355-4A84-9453-3B2D708BF67B}"/>
    <cellStyle name="Separador de milhares 5 3 5" xfId="11179" xr:uid="{9B1861DB-42A5-4645-AD16-CDC4CA71A8D2}"/>
    <cellStyle name="Separador de milhares 5 3 5 2" xfId="12131" xr:uid="{6E5D8533-D689-49B0-A85A-50093AF847D7}"/>
    <cellStyle name="Separador de milhares 5 3 5 2 2" xfId="14032" xr:uid="{E136F8E1-7D42-4ED4-9E24-3941AE7622E1}"/>
    <cellStyle name="Separador de milhares 5 3 5 2 2 2" xfId="16884" xr:uid="{F05E37C4-DA47-4101-9272-D66D3859656C}"/>
    <cellStyle name="Separador de milhares 5 3 5 2 3" xfId="15423" xr:uid="{CC335B8A-E258-40CF-9751-78512953DE99}"/>
    <cellStyle name="Separador de milhares 5 3 5 3" xfId="13232" xr:uid="{646E7B44-8100-4CD1-B78E-B18005D201E5}"/>
    <cellStyle name="Separador de milhares 5 3 5 3 2" xfId="16086" xr:uid="{99D61271-D6B4-4AB4-81D6-CFBB17E3A26D}"/>
    <cellStyle name="Separador de milhares 5 3 5 4" xfId="14625" xr:uid="{458F2A33-0EC5-45A1-B868-8D36210719D8}"/>
    <cellStyle name="Separador de milhares 5 3 6" xfId="11730" xr:uid="{3F899DEB-2B3C-4126-A362-73572777D317}"/>
    <cellStyle name="Separador de milhares 5 3 6 2" xfId="13633" xr:uid="{A7F7D47F-85DF-44C3-80A2-53B46D3E84DB}"/>
    <cellStyle name="Separador de milhares 5 3 6 2 2" xfId="16485" xr:uid="{061662EF-0785-43B2-A895-6BC348A84B6B}"/>
    <cellStyle name="Separador de milhares 5 3 6 3" xfId="15024" xr:uid="{104868F3-509F-4790-96B1-0EA5447AAC79}"/>
    <cellStyle name="Separador de milhares 5 4" xfId="10208" xr:uid="{52CA277D-F5A9-46C3-8C79-F2B4E70171E4}"/>
    <cellStyle name="Separador de milhares 5 4 2" xfId="10209" xr:uid="{BCE1FF03-B97A-4522-AECE-A4ED59670BF3}"/>
    <cellStyle name="Separador de milhares 5 4 2 2" xfId="10210" xr:uid="{DF7177F1-C45B-492D-A5ED-56D24347328F}"/>
    <cellStyle name="Separador de milhares 5 4 2 2 2" xfId="11187" xr:uid="{9A43C059-151D-44A2-AA7D-A7D5FC578477}"/>
    <cellStyle name="Separador de milhares 5 4 2 2 2 2" xfId="12139" xr:uid="{B351FE3A-37C4-43DA-9433-628BC440CCB2}"/>
    <cellStyle name="Separador de milhares 5 4 2 2 2 2 2" xfId="14040" xr:uid="{0EABD2FB-3987-4A7C-BBA6-9405591BC79F}"/>
    <cellStyle name="Separador de milhares 5 4 2 2 2 2 2 2" xfId="16892" xr:uid="{2123CB88-B993-44FA-987E-B586580F61E0}"/>
    <cellStyle name="Separador de milhares 5 4 2 2 2 2 3" xfId="15431" xr:uid="{C2AAF944-DF39-4AAE-9096-2F4243DFC1B3}"/>
    <cellStyle name="Separador de milhares 5 4 2 2 2 3" xfId="13240" xr:uid="{33B5D8CE-8EFC-4A22-AC92-BCFBBD98183A}"/>
    <cellStyle name="Separador de milhares 5 4 2 2 2 3 2" xfId="16094" xr:uid="{E6AAF87F-2252-4F65-B106-5F0F4201E7AA}"/>
    <cellStyle name="Separador de milhares 5 4 2 2 2 4" xfId="14633" xr:uid="{6B63CD7A-03D9-43FD-8540-48FF19044379}"/>
    <cellStyle name="Separador de milhares 5 4 2 2 3" xfId="11738" xr:uid="{77738B86-75B6-47D4-8EAC-C4F858D111D0}"/>
    <cellStyle name="Separador de milhares 5 4 2 2 3 2" xfId="13641" xr:uid="{05D7A002-440B-4C79-A5CC-B350F308CC2A}"/>
    <cellStyle name="Separador de milhares 5 4 2 2 3 2 2" xfId="16493" xr:uid="{A872C851-B25B-47E7-96FB-01542F0014EB}"/>
    <cellStyle name="Separador de milhares 5 4 2 2 3 3" xfId="15032" xr:uid="{1CED9D0C-0772-444D-B668-05D02F773811}"/>
    <cellStyle name="Separador de milhares 5 4 2 3" xfId="11186" xr:uid="{D11F171F-7350-43AA-859A-115CCE0C2E90}"/>
    <cellStyle name="Separador de milhares 5 4 2 3 2" xfId="12138" xr:uid="{A0A6E40F-9460-4CBE-B475-2BB7ACD04CF7}"/>
    <cellStyle name="Separador de milhares 5 4 2 3 2 2" xfId="14039" xr:uid="{D871C205-403D-4128-8DB2-A7921D657D4B}"/>
    <cellStyle name="Separador de milhares 5 4 2 3 2 2 2" xfId="16891" xr:uid="{0700EB86-A9AD-42C8-A568-FFD77B9144E6}"/>
    <cellStyle name="Separador de milhares 5 4 2 3 2 3" xfId="15430" xr:uid="{9FA3F605-2C0B-4D60-8975-2FB4AB1029DD}"/>
    <cellStyle name="Separador de milhares 5 4 2 3 3" xfId="13239" xr:uid="{33AC02B7-D8DE-4B3F-A8C5-5DC25082DBEC}"/>
    <cellStyle name="Separador de milhares 5 4 2 3 3 2" xfId="16093" xr:uid="{EEE1890E-9DD7-4D54-992A-88B86A5AE03F}"/>
    <cellStyle name="Separador de milhares 5 4 2 3 4" xfId="14632" xr:uid="{CF8E8A48-9E0D-4556-8862-2D6B27D763F8}"/>
    <cellStyle name="Separador de milhares 5 4 2 4" xfId="11737" xr:uid="{F87D3D65-7F9D-42B3-B090-BE4F2032A5B5}"/>
    <cellStyle name="Separador de milhares 5 4 2 4 2" xfId="13640" xr:uid="{C75BECB2-0648-4B7F-ADA7-5208B8FE5316}"/>
    <cellStyle name="Separador de milhares 5 4 2 4 2 2" xfId="16492" xr:uid="{378A9C41-F6A2-4549-84F3-3AC34918A63F}"/>
    <cellStyle name="Separador de milhares 5 4 2 4 3" xfId="15031" xr:uid="{2E616F36-AF17-454F-8EE7-0BC390BA1F4C}"/>
    <cellStyle name="Separador de milhares 5 4 3" xfId="10211" xr:uid="{83103B9C-8FAE-43EB-BA76-31B9F7337EB0}"/>
    <cellStyle name="Separador de milhares 5 4 3 2" xfId="10212" xr:uid="{F008AD47-6D24-4258-86C6-CEE654148718}"/>
    <cellStyle name="Separador de milhares 5 4 3 2 2" xfId="11189" xr:uid="{7D1737E8-60C9-4906-87CA-AD39C596FE9A}"/>
    <cellStyle name="Separador de milhares 5 4 3 2 2 2" xfId="12141" xr:uid="{6C2E2D3E-C231-43EE-8876-2C804A8C0C88}"/>
    <cellStyle name="Separador de milhares 5 4 3 2 2 2 2" xfId="14042" xr:uid="{4883487D-603C-4852-8FFB-B295C0B6A41B}"/>
    <cellStyle name="Separador de milhares 5 4 3 2 2 2 2 2" xfId="16894" xr:uid="{A791D794-DDE7-4708-B91D-EF75822B973F}"/>
    <cellStyle name="Separador de milhares 5 4 3 2 2 2 3" xfId="15433" xr:uid="{098A7822-BBD9-4B58-80B2-4BDA9665F418}"/>
    <cellStyle name="Separador de milhares 5 4 3 2 2 3" xfId="13242" xr:uid="{F63C663C-58C0-4ACF-9C96-AEC891DD6957}"/>
    <cellStyle name="Separador de milhares 5 4 3 2 2 3 2" xfId="16096" xr:uid="{5CB9F6B9-E489-4903-B47D-0E9CEE117EC1}"/>
    <cellStyle name="Separador de milhares 5 4 3 2 2 4" xfId="14635" xr:uid="{7E78A95C-6FD8-4B14-B4A6-08787E13EE3E}"/>
    <cellStyle name="Separador de milhares 5 4 3 2 3" xfId="11740" xr:uid="{09D676ED-DECE-472E-9091-60C9AC9FD93D}"/>
    <cellStyle name="Separador de milhares 5 4 3 2 3 2" xfId="13643" xr:uid="{45C3BE91-227D-49AF-9C87-268D0857235A}"/>
    <cellStyle name="Separador de milhares 5 4 3 2 3 2 2" xfId="16495" xr:uid="{D1C698CF-38A3-417C-83FD-16E6820E962E}"/>
    <cellStyle name="Separador de milhares 5 4 3 2 3 3" xfId="15034" xr:uid="{E18C2538-280A-40F0-90EF-634891B46415}"/>
    <cellStyle name="Separador de milhares 5 4 3 3" xfId="11188" xr:uid="{8C9F74EC-D056-44C8-8DA7-C8F404CE9F21}"/>
    <cellStyle name="Separador de milhares 5 4 3 3 2" xfId="12140" xr:uid="{A22AA6E8-B5A4-4617-83C1-6ACEA5F7C455}"/>
    <cellStyle name="Separador de milhares 5 4 3 3 2 2" xfId="14041" xr:uid="{470671C3-2352-4EFA-8597-E528FA48D79E}"/>
    <cellStyle name="Separador de milhares 5 4 3 3 2 2 2" xfId="16893" xr:uid="{DFFB36A5-7CA3-4605-BB06-3CC6EAC9629A}"/>
    <cellStyle name="Separador de milhares 5 4 3 3 2 3" xfId="15432" xr:uid="{085ED5D9-399C-44A9-8EDA-21AAA2DEFB1C}"/>
    <cellStyle name="Separador de milhares 5 4 3 3 3" xfId="13241" xr:uid="{A13D748C-2022-4322-8BA0-83108F9047CD}"/>
    <cellStyle name="Separador de milhares 5 4 3 3 3 2" xfId="16095" xr:uid="{A3E6D573-EBEB-46BD-8EEC-23B692EB0E60}"/>
    <cellStyle name="Separador de milhares 5 4 3 3 4" xfId="14634" xr:uid="{AB4A81AD-2E9E-4FBA-8CE3-B5A68198FBFE}"/>
    <cellStyle name="Separador de milhares 5 4 3 4" xfId="11739" xr:uid="{B4C89A8B-66C8-4208-A7AC-7B977324244E}"/>
    <cellStyle name="Separador de milhares 5 4 3 4 2" xfId="13642" xr:uid="{69CF491D-EE0E-4B4C-A0AE-8E0D50AE9586}"/>
    <cellStyle name="Separador de milhares 5 4 3 4 2 2" xfId="16494" xr:uid="{58BF61B5-D1C0-46E3-9AAC-D787B6FE59EA}"/>
    <cellStyle name="Separador de milhares 5 4 3 4 3" xfId="15033" xr:uid="{19552E7C-443E-4556-9A21-0FE5DE9A1A4D}"/>
    <cellStyle name="Separador de milhares 5 4 4" xfId="10213" xr:uid="{4F5EA142-DCC9-46B8-B94C-F91CDEEAD888}"/>
    <cellStyle name="Separador de milhares 5 4 4 2" xfId="11190" xr:uid="{7D7D8239-F2FF-4320-AA9F-097D89E143F0}"/>
    <cellStyle name="Separador de milhares 5 4 4 2 2" xfId="12142" xr:uid="{1BCB0B63-2BAF-401F-A535-DDF61CB0D3E1}"/>
    <cellStyle name="Separador de milhares 5 4 4 2 2 2" xfId="14043" xr:uid="{1DE838CB-0BFC-4EA4-9EE9-AA954A39D835}"/>
    <cellStyle name="Separador de milhares 5 4 4 2 2 2 2" xfId="16895" xr:uid="{271A5821-F3CC-449C-9783-B2CCE006442C}"/>
    <cellStyle name="Separador de milhares 5 4 4 2 2 3" xfId="15434" xr:uid="{2BBE6951-99C7-4F43-A61C-581975749200}"/>
    <cellStyle name="Separador de milhares 5 4 4 2 3" xfId="13243" xr:uid="{4777182A-11D4-4818-B94C-36AF2CFF7EAD}"/>
    <cellStyle name="Separador de milhares 5 4 4 2 3 2" xfId="16097" xr:uid="{BB8B5709-EE21-426C-AE50-EFCB5F5F261D}"/>
    <cellStyle name="Separador de milhares 5 4 4 2 4" xfId="14636" xr:uid="{7908DAD2-5ABD-4500-900B-E6BFE793FCF8}"/>
    <cellStyle name="Separador de milhares 5 4 4 3" xfId="11741" xr:uid="{AFCA5666-1121-4265-ADFC-B0C554535583}"/>
    <cellStyle name="Separador de milhares 5 4 4 3 2" xfId="13644" xr:uid="{06DCBEE3-AF3B-41EF-AEDA-EE5293270AF2}"/>
    <cellStyle name="Separador de milhares 5 4 4 3 2 2" xfId="16496" xr:uid="{37529DE6-F9B8-4E5D-BA6C-ACE3118C9C89}"/>
    <cellStyle name="Separador de milhares 5 4 4 3 3" xfId="15035" xr:uid="{C411ACD9-8929-49D5-AB73-395B56D037A9}"/>
    <cellStyle name="Separador de milhares 5 4 5" xfId="11185" xr:uid="{1769512B-946A-42C3-BE10-19E1D2CFBC62}"/>
    <cellStyle name="Separador de milhares 5 4 5 2" xfId="12137" xr:uid="{3B848276-5424-4A69-8F0F-33245B2B4FF7}"/>
    <cellStyle name="Separador de milhares 5 4 5 2 2" xfId="14038" xr:uid="{D36A9BED-1DCE-4BD7-9A2C-CF27F8E7612D}"/>
    <cellStyle name="Separador de milhares 5 4 5 2 2 2" xfId="16890" xr:uid="{48F999A1-3FD2-4F0C-9DA3-3C4240625DED}"/>
    <cellStyle name="Separador de milhares 5 4 5 2 3" xfId="15429" xr:uid="{656CA82E-4BBF-4AB1-86BF-294D3A06E271}"/>
    <cellStyle name="Separador de milhares 5 4 5 3" xfId="13238" xr:uid="{DE4A39F0-22C4-45C1-ADCA-7A76EB987E14}"/>
    <cellStyle name="Separador de milhares 5 4 5 3 2" xfId="16092" xr:uid="{28AEBF7E-975F-4E36-B693-3B6D9FB6CAC0}"/>
    <cellStyle name="Separador de milhares 5 4 5 4" xfId="14631" xr:uid="{CB8F95F9-46A5-4133-B0E0-AA174413E445}"/>
    <cellStyle name="Separador de milhares 5 4 6" xfId="11736" xr:uid="{08929427-F091-4535-B753-13AE4955DDC8}"/>
    <cellStyle name="Separador de milhares 5 4 6 2" xfId="13639" xr:uid="{592C0A48-A338-467A-B0B9-ED17D47BAFAC}"/>
    <cellStyle name="Separador de milhares 5 4 6 2 2" xfId="16491" xr:uid="{EAAB7A49-AF7C-4CAF-AF9B-88A8142E33FA}"/>
    <cellStyle name="Separador de milhares 5 4 6 3" xfId="15030" xr:uid="{A81185B6-F2FF-499C-BC6D-2DC87088CFC7}"/>
    <cellStyle name="Separador de milhares 5 5" xfId="10214" xr:uid="{A2BBF67D-B072-4519-972D-9F5939CE1DEE}"/>
    <cellStyle name="Separador de milhares 5 5 2" xfId="10215" xr:uid="{8E1ED1CA-0C99-4A31-A26C-DEF8FCDF137C}"/>
    <cellStyle name="Separador de milhares 5 5 2 2" xfId="10216" xr:uid="{DB4B05F5-F469-474F-8556-8D5DC8CBB3B7}"/>
    <cellStyle name="Separador de milhares 5 5 2 2 2" xfId="11193" xr:uid="{E4BA2D34-4B58-4A6E-985A-424F3FE2ED17}"/>
    <cellStyle name="Separador de milhares 5 5 2 2 2 2" xfId="12145" xr:uid="{CAC6F330-28A7-4A01-A299-A5FC9CEB941C}"/>
    <cellStyle name="Separador de milhares 5 5 2 2 2 2 2" xfId="14046" xr:uid="{658A2345-F977-4DE7-A292-631FDEEE6A30}"/>
    <cellStyle name="Separador de milhares 5 5 2 2 2 2 2 2" xfId="16898" xr:uid="{A6978264-E346-4331-AF52-2EDFB474E773}"/>
    <cellStyle name="Separador de milhares 5 5 2 2 2 2 3" xfId="15437" xr:uid="{88DB2AAE-D44A-4113-9087-04AD3F3D39FF}"/>
    <cellStyle name="Separador de milhares 5 5 2 2 2 3" xfId="13246" xr:uid="{8823629A-8FA5-4980-A789-6B85AF396CBD}"/>
    <cellStyle name="Separador de milhares 5 5 2 2 2 3 2" xfId="16100" xr:uid="{B1BDBA66-D26B-47DA-8BF0-9B96BFC2F46A}"/>
    <cellStyle name="Separador de milhares 5 5 2 2 2 4" xfId="14639" xr:uid="{A010DC24-9215-49E4-8DFF-7516F31B5596}"/>
    <cellStyle name="Separador de milhares 5 5 2 2 3" xfId="11744" xr:uid="{CCC5EDD9-4E2A-435B-AA01-E8D3AB16D2AF}"/>
    <cellStyle name="Separador de milhares 5 5 2 2 3 2" xfId="13647" xr:uid="{D72DDB6A-7C66-4244-AC07-90E4CDD6AFFC}"/>
    <cellStyle name="Separador de milhares 5 5 2 2 3 2 2" xfId="16499" xr:uid="{62ED8553-990F-4B5E-AFC9-A0FA56EE47DF}"/>
    <cellStyle name="Separador de milhares 5 5 2 2 3 3" xfId="15038" xr:uid="{27CA7DC6-B0C1-43CF-81A8-C670561B95D7}"/>
    <cellStyle name="Separador de milhares 5 5 2 3" xfId="11192" xr:uid="{A246B147-0F45-42BB-9D79-AA6A823B715F}"/>
    <cellStyle name="Separador de milhares 5 5 2 3 2" xfId="12144" xr:uid="{ED99DAA3-C376-48B7-8536-4AA8A0C17994}"/>
    <cellStyle name="Separador de milhares 5 5 2 3 2 2" xfId="14045" xr:uid="{C9816D6E-7B3A-4FBB-B185-209652ED489F}"/>
    <cellStyle name="Separador de milhares 5 5 2 3 2 2 2" xfId="16897" xr:uid="{02020E4E-A718-4158-8636-27D3CDB531AD}"/>
    <cellStyle name="Separador de milhares 5 5 2 3 2 3" xfId="15436" xr:uid="{DF370057-F59F-404F-848A-2AE85D294678}"/>
    <cellStyle name="Separador de milhares 5 5 2 3 3" xfId="13245" xr:uid="{CC82E871-80D8-4D60-96E0-FFD62D3C4695}"/>
    <cellStyle name="Separador de milhares 5 5 2 3 3 2" xfId="16099" xr:uid="{BAC22292-AAC3-4C17-985E-FCBB16351F20}"/>
    <cellStyle name="Separador de milhares 5 5 2 3 4" xfId="14638" xr:uid="{BF6D3084-AB89-432F-9EAF-696912AA1FD4}"/>
    <cellStyle name="Separador de milhares 5 5 2 4" xfId="11743" xr:uid="{3C0D1337-4EC3-4494-BB5C-CF2BACBB0F54}"/>
    <cellStyle name="Separador de milhares 5 5 2 4 2" xfId="13646" xr:uid="{445DF8D4-6E7D-4ED5-8F4E-297FFCB4F57B}"/>
    <cellStyle name="Separador de milhares 5 5 2 4 2 2" xfId="16498" xr:uid="{EB51E1DD-5B7D-49B8-A2A2-5E7F9F09548E}"/>
    <cellStyle name="Separador de milhares 5 5 2 4 3" xfId="15037" xr:uid="{726DB94E-EB84-4259-8E76-12660921664C}"/>
    <cellStyle name="Separador de milhares 5 5 3" xfId="10217" xr:uid="{04DBF2F8-B26A-4914-9CFA-A59D7D70BAE4}"/>
    <cellStyle name="Separador de milhares 5 5 3 2" xfId="10218" xr:uid="{B121A566-491B-4C9E-9649-BC4B9E76F43C}"/>
    <cellStyle name="Separador de milhares 5 5 3 2 2" xfId="11195" xr:uid="{D1608794-5B70-4D61-B818-C451467FF5F8}"/>
    <cellStyle name="Separador de milhares 5 5 3 2 2 2" xfId="12147" xr:uid="{D970E31F-229D-4CAB-93BA-A76C1542F3D1}"/>
    <cellStyle name="Separador de milhares 5 5 3 2 2 2 2" xfId="14048" xr:uid="{ACB00145-5F07-451F-8FCA-312C4C4C0D2E}"/>
    <cellStyle name="Separador de milhares 5 5 3 2 2 2 2 2" xfId="16900" xr:uid="{C0F1D8C0-258D-4AB9-8512-A9D818467E8E}"/>
    <cellStyle name="Separador de milhares 5 5 3 2 2 2 3" xfId="15439" xr:uid="{3125D895-39F2-4DA3-BC07-90A34A7C1A79}"/>
    <cellStyle name="Separador de milhares 5 5 3 2 2 3" xfId="13248" xr:uid="{3049964B-632A-4F2D-B378-A41085CFB17B}"/>
    <cellStyle name="Separador de milhares 5 5 3 2 2 3 2" xfId="16102" xr:uid="{0E79A046-B8CC-4836-9F29-9461DE94E003}"/>
    <cellStyle name="Separador de milhares 5 5 3 2 2 4" xfId="14641" xr:uid="{E5AA23C2-000B-4241-ADF5-1FFC9C8005F2}"/>
    <cellStyle name="Separador de milhares 5 5 3 2 3" xfId="11746" xr:uid="{D7C02260-260F-4FB0-A0E2-5287F54FF285}"/>
    <cellStyle name="Separador de milhares 5 5 3 2 3 2" xfId="13649" xr:uid="{08AD96EB-F34E-453B-92A5-10673794391B}"/>
    <cellStyle name="Separador de milhares 5 5 3 2 3 2 2" xfId="16501" xr:uid="{A18C9BCE-A28C-41B2-805C-BD1AD0E3C3A3}"/>
    <cellStyle name="Separador de milhares 5 5 3 2 3 3" xfId="15040" xr:uid="{E5F22FE7-6486-44DA-A1C8-D3D209668E04}"/>
    <cellStyle name="Separador de milhares 5 5 3 3" xfId="11194" xr:uid="{34906C3D-8243-4B5B-9004-1529E9891BCA}"/>
    <cellStyle name="Separador de milhares 5 5 3 3 2" xfId="12146" xr:uid="{502CC676-4E7C-4FAA-AEF5-3624B7D42D31}"/>
    <cellStyle name="Separador de milhares 5 5 3 3 2 2" xfId="14047" xr:uid="{F91AEAED-7963-4C72-A95C-C181C73CB1BA}"/>
    <cellStyle name="Separador de milhares 5 5 3 3 2 2 2" xfId="16899" xr:uid="{75138603-6998-442F-8A9A-988D3FE75406}"/>
    <cellStyle name="Separador de milhares 5 5 3 3 2 3" xfId="15438" xr:uid="{1A0F592B-3332-4893-AF16-3211BD371D34}"/>
    <cellStyle name="Separador de milhares 5 5 3 3 3" xfId="13247" xr:uid="{030FA7A2-221D-45A5-951E-A31B6EF0A236}"/>
    <cellStyle name="Separador de milhares 5 5 3 3 3 2" xfId="16101" xr:uid="{7E7C0878-E31E-4151-AEC2-F5FFE9CD367B}"/>
    <cellStyle name="Separador de milhares 5 5 3 3 4" xfId="14640" xr:uid="{0CAE185E-5A3B-4536-A248-05F4B0306631}"/>
    <cellStyle name="Separador de milhares 5 5 3 4" xfId="11745" xr:uid="{1F7428CF-E46A-4D02-85A8-AA0A59284039}"/>
    <cellStyle name="Separador de milhares 5 5 3 4 2" xfId="13648" xr:uid="{5429CF95-6758-40B7-A980-13A358334ECA}"/>
    <cellStyle name="Separador de milhares 5 5 3 4 2 2" xfId="16500" xr:uid="{5C2F5214-C2F7-4A41-8128-AE97887ABFFC}"/>
    <cellStyle name="Separador de milhares 5 5 3 4 3" xfId="15039" xr:uid="{F3EB77F0-5EDF-44C4-8334-CA795A0E5B7A}"/>
    <cellStyle name="Separador de milhares 5 5 4" xfId="10219" xr:uid="{57623CAB-6E4F-4C3F-89A1-44045D9C9F4A}"/>
    <cellStyle name="Separador de milhares 5 5 4 2" xfId="11196" xr:uid="{D6435D1F-D6CA-4BD9-8F16-D0EF570DAC4F}"/>
    <cellStyle name="Separador de milhares 5 5 4 2 2" xfId="12148" xr:uid="{B044CF69-9DCD-4358-912C-F3C4FB6FE54A}"/>
    <cellStyle name="Separador de milhares 5 5 4 2 2 2" xfId="14049" xr:uid="{A61B7EBE-9FB2-49F5-9F70-26838BB5B26E}"/>
    <cellStyle name="Separador de milhares 5 5 4 2 2 2 2" xfId="16901" xr:uid="{B1FE48EF-56BD-4E3F-A828-D93772A3112E}"/>
    <cellStyle name="Separador de milhares 5 5 4 2 2 3" xfId="15440" xr:uid="{66B62FFE-C9A7-4CB3-82F9-11A6D954E234}"/>
    <cellStyle name="Separador de milhares 5 5 4 2 3" xfId="13249" xr:uid="{DC946ED7-DB60-4D59-ACA6-70A05AD48389}"/>
    <cellStyle name="Separador de milhares 5 5 4 2 3 2" xfId="16103" xr:uid="{5D64D3E0-8DF5-4180-AE02-AA81F21987AB}"/>
    <cellStyle name="Separador de milhares 5 5 4 2 4" xfId="14642" xr:uid="{6B737307-A512-439B-8B28-5B196BB9F143}"/>
    <cellStyle name="Separador de milhares 5 5 4 3" xfId="11747" xr:uid="{F8377490-069B-49C4-B2EB-A1466254EE90}"/>
    <cellStyle name="Separador de milhares 5 5 4 3 2" xfId="13650" xr:uid="{1F4EAE09-A020-4ABD-881C-AEF497229C98}"/>
    <cellStyle name="Separador de milhares 5 5 4 3 2 2" xfId="16502" xr:uid="{1ABEC903-9510-4223-95CD-B8D7039AB556}"/>
    <cellStyle name="Separador de milhares 5 5 4 3 3" xfId="15041" xr:uid="{9BE13D0C-EF4A-4294-9EAD-C66DF3DBD0CC}"/>
    <cellStyle name="Separador de milhares 5 5 5" xfId="11191" xr:uid="{10C106E9-B9CF-441E-9622-9189B502D487}"/>
    <cellStyle name="Separador de milhares 5 5 5 2" xfId="12143" xr:uid="{2924BC42-FA0D-4DFE-86CB-CD3C82CAC261}"/>
    <cellStyle name="Separador de milhares 5 5 5 2 2" xfId="14044" xr:uid="{BB0AE942-E4CA-48FA-A8C6-7AD96DCA017B}"/>
    <cellStyle name="Separador de milhares 5 5 5 2 2 2" xfId="16896" xr:uid="{89CBCC90-5C80-41E8-AF39-A9CA055A9DCE}"/>
    <cellStyle name="Separador de milhares 5 5 5 2 3" xfId="15435" xr:uid="{A891BB30-1231-47D8-9D48-EFD0C0D15284}"/>
    <cellStyle name="Separador de milhares 5 5 5 3" xfId="13244" xr:uid="{27C01FE0-CADC-4670-8A6E-07373AD35079}"/>
    <cellStyle name="Separador de milhares 5 5 5 3 2" xfId="16098" xr:uid="{4D5BA09C-BBD2-40A7-82E9-D883645DFA83}"/>
    <cellStyle name="Separador de milhares 5 5 5 4" xfId="14637" xr:uid="{8300922A-2A5C-4564-956E-198F5724E0AD}"/>
    <cellStyle name="Separador de milhares 5 5 6" xfId="11742" xr:uid="{46002D18-A507-431E-B6B3-F3A112EB1ED6}"/>
    <cellStyle name="Separador de milhares 5 5 6 2" xfId="13645" xr:uid="{AF42F131-9292-4254-B33A-D719B6B987A2}"/>
    <cellStyle name="Separador de milhares 5 5 6 2 2" xfId="16497" xr:uid="{DB55DB14-7D7C-4D32-BE6C-15B54C967A53}"/>
    <cellStyle name="Separador de milhares 5 5 6 3" xfId="15036" xr:uid="{0CDA77B8-7F45-456C-AC16-1E14DB967C3D}"/>
    <cellStyle name="Separador de milhares 5 6" xfId="10220" xr:uid="{D5ED555E-4723-46B6-8401-E8094EBBAC21}"/>
    <cellStyle name="Separador de milhares 5 6 2" xfId="11197" xr:uid="{9E57330D-DC2C-45D4-9C3D-552B1E2791F4}"/>
    <cellStyle name="Separador de milhares 5 6 2 2" xfId="12149" xr:uid="{D8B47323-7758-4F07-9D6A-152DCFD469E1}"/>
    <cellStyle name="Separador de milhares 5 6 2 2 2" xfId="14050" xr:uid="{0C37DCC1-BC1C-40B9-AAD9-C74BE3B2FEA6}"/>
    <cellStyle name="Separador de milhares 5 6 2 2 2 2" xfId="16902" xr:uid="{8757A374-1BC9-4A30-8E5B-9EED4B202637}"/>
    <cellStyle name="Separador de milhares 5 6 2 2 3" xfId="15441" xr:uid="{3AEB956E-67EB-45ED-95FC-D4FFD495DEE1}"/>
    <cellStyle name="Separador de milhares 5 6 2 3" xfId="13250" xr:uid="{F71DCBE0-472D-40BA-A45E-62D45B60AC7C}"/>
    <cellStyle name="Separador de milhares 5 6 2 3 2" xfId="16104" xr:uid="{E6418C92-43D9-48A3-82ED-A699697AF2CA}"/>
    <cellStyle name="Separador de milhares 5 6 2 4" xfId="14643" xr:uid="{4BC519BC-484C-43FF-A2DB-A782D0696F94}"/>
    <cellStyle name="Separador de milhares 5 6 3" xfId="11748" xr:uid="{6D3B5710-7684-467B-91C8-3F2CA82A29E7}"/>
    <cellStyle name="Separador de milhares 5 6 3 2" xfId="13651" xr:uid="{3F82DA5B-0226-43A5-925F-82404B3332B5}"/>
    <cellStyle name="Separador de milhares 5 6 3 2 2" xfId="16503" xr:uid="{152CB260-D97C-4C41-8A4C-91FB305C5702}"/>
    <cellStyle name="Separador de milhares 5 6 3 3" xfId="15042" xr:uid="{A750470E-68CE-4A71-9F3E-12EF16F0201A}"/>
    <cellStyle name="Separador de milhares 5 7" xfId="11149" xr:uid="{35DFA403-7D92-4437-9D0E-7F7C8E8A073D}"/>
    <cellStyle name="Separador de milhares 5 7 2" xfId="12101" xr:uid="{2EED6280-9508-43EC-BFA0-FDA947955BF6}"/>
    <cellStyle name="Separador de milhares 5 7 2 2" xfId="14002" xr:uid="{863C2516-3D78-4D02-91C8-82ADE35D83EE}"/>
    <cellStyle name="Separador de milhares 5 7 2 2 2" xfId="16854" xr:uid="{0376CD38-0572-47A1-A390-7D0980877F19}"/>
    <cellStyle name="Separador de milhares 5 7 2 3" xfId="15393" xr:uid="{C04FFF77-67A9-4AB8-A3E3-E1A2B01FF05F}"/>
    <cellStyle name="Separador de milhares 5 7 3" xfId="13202" xr:uid="{18A21E16-15BA-4108-8BF7-136266FD9B27}"/>
    <cellStyle name="Separador de milhares 5 7 3 2" xfId="16056" xr:uid="{C1477EFE-B908-4031-9CE9-F7AE0E14C093}"/>
    <cellStyle name="Separador de milhares 5 7 4" xfId="14595" xr:uid="{BAADCCCA-518E-48A8-850F-42925720DE31}"/>
    <cellStyle name="Separador de milhares 5 8" xfId="11700" xr:uid="{424900FB-2896-4B24-9B54-8E70FE1F0EDD}"/>
    <cellStyle name="Separador de milhares 5 8 2" xfId="13603" xr:uid="{E9FCFD0D-3CEE-4D65-80C9-FFAE99AC58B0}"/>
    <cellStyle name="Separador de milhares 5 8 2 2" xfId="16455" xr:uid="{2A4B3B29-F6DC-42EC-A465-DEB6A247383F}"/>
    <cellStyle name="Separador de milhares 5 8 3" xfId="14994" xr:uid="{0C0E1594-F04A-4F15-9201-431AFE31965A}"/>
    <cellStyle name="Separador de milhares 5 9" xfId="17409" xr:uid="{4E4FDA37-8364-43D6-8215-C8F33BB0F32C}"/>
    <cellStyle name="Separador de milhares 5_Cash Alu" xfId="10221" xr:uid="{6D0DF648-1024-4ED6-B36D-06214B24B740}"/>
    <cellStyle name="Separador de milhares 6" xfId="10222" xr:uid="{92DF39CB-684D-41B7-9A68-96F9B4E54E1E}"/>
    <cellStyle name="Separador de milhares 6 2" xfId="10223" xr:uid="{0A200064-C8BD-452D-950C-9EF4B4B654EA}"/>
    <cellStyle name="Separador de milhares 6 2 2" xfId="10224" xr:uid="{D4703A11-89B6-40FD-8B9A-D55070357D82}"/>
    <cellStyle name="Separador de milhares 6 2 2 2" xfId="10225" xr:uid="{D076D0A4-050F-411E-AE2A-EFD760B09FA6}"/>
    <cellStyle name="Separador de milhares 6 2 2 2 2" xfId="11201" xr:uid="{5F3FB9A0-6357-49F8-849D-7F74EA6B0DEF}"/>
    <cellStyle name="Separador de milhares 6 2 2 2 2 2" xfId="12153" xr:uid="{AF19D9B7-977D-4141-AA77-CEAB1C8A91AA}"/>
    <cellStyle name="Separador de milhares 6 2 2 2 2 2 2" xfId="14054" xr:uid="{7B845489-A61E-461B-AAF0-E8FA97067026}"/>
    <cellStyle name="Separador de milhares 6 2 2 2 2 2 2 2" xfId="16906" xr:uid="{00D7B31C-D98B-4BF0-B606-F9D3A608F7EF}"/>
    <cellStyle name="Separador de milhares 6 2 2 2 2 2 3" xfId="15445" xr:uid="{46B3F8A2-E9C2-4D27-BD2F-B744875DC1A4}"/>
    <cellStyle name="Separador de milhares 6 2 2 2 2 3" xfId="13254" xr:uid="{F64F00EB-9E04-4E38-95EB-97942BFE9EB4}"/>
    <cellStyle name="Separador de milhares 6 2 2 2 2 3 2" xfId="16108" xr:uid="{13977A72-8396-44B4-8586-FBA0EC57BC78}"/>
    <cellStyle name="Separador de milhares 6 2 2 2 2 4" xfId="14647" xr:uid="{D6B0C0B8-DC89-4193-99DA-E4FA955C1383}"/>
    <cellStyle name="Separador de milhares 6 2 2 2 3" xfId="11752" xr:uid="{BDFC4446-983F-40A6-A430-A57E11D676A9}"/>
    <cellStyle name="Separador de milhares 6 2 2 2 3 2" xfId="13655" xr:uid="{9A67EB78-D964-47DE-85C3-D0A9836C3672}"/>
    <cellStyle name="Separador de milhares 6 2 2 2 3 2 2" xfId="16507" xr:uid="{F73C5371-BC6D-47D1-A5F2-93B74C71631E}"/>
    <cellStyle name="Separador de milhares 6 2 2 2 3 3" xfId="15046" xr:uid="{6E34C71F-5D22-4884-AFC5-ED8535A0F299}"/>
    <cellStyle name="Separador de milhares 6 2 2 2 4" xfId="12761" xr:uid="{0CC36AFD-EB33-436E-9703-69950A48D415}"/>
    <cellStyle name="Separador de milhares 6 2 2 2 4 2" xfId="15649" xr:uid="{509E29ED-ACC0-4E60-AFD5-51979A4B2F31}"/>
    <cellStyle name="Separador de milhares 6 2 2 2 5" xfId="14257" xr:uid="{60E7B657-A6A1-4407-9794-893036FED482}"/>
    <cellStyle name="Separador de milhares 6 2 2 3" xfId="11200" xr:uid="{989F611A-413E-4845-B163-341679C9846B}"/>
    <cellStyle name="Separador de milhares 6 2 2 3 2" xfId="12152" xr:uid="{C9B46AD2-7E4A-4F27-9299-878FB7C9262A}"/>
    <cellStyle name="Separador de milhares 6 2 2 3 2 2" xfId="14053" xr:uid="{F9C4E6E2-E7E1-415B-A2EB-FCDBE2F633A8}"/>
    <cellStyle name="Separador de milhares 6 2 2 3 2 2 2" xfId="16905" xr:uid="{766CB86A-CD3A-4151-9B0C-6FB1A782F25F}"/>
    <cellStyle name="Separador de milhares 6 2 2 3 2 3" xfId="15444" xr:uid="{E79CF3A1-2D91-4C76-8D14-D306ECFE6E61}"/>
    <cellStyle name="Separador de milhares 6 2 2 3 3" xfId="13253" xr:uid="{80A51A38-E91E-44BA-AA4E-6FD7EC70E4FD}"/>
    <cellStyle name="Separador de milhares 6 2 2 3 3 2" xfId="16107" xr:uid="{5245D3CA-8A3A-4E91-8069-1FA6B16BBE36}"/>
    <cellStyle name="Separador de milhares 6 2 2 3 4" xfId="14646" xr:uid="{704AE3BF-7B68-4002-8E76-9CD53DFE7FB8}"/>
    <cellStyle name="Separador de milhares 6 2 2 4" xfId="11751" xr:uid="{921359B5-B2BB-48AD-8164-B44982DA555D}"/>
    <cellStyle name="Separador de milhares 6 2 2 4 2" xfId="13654" xr:uid="{18E26461-7D58-49ED-BCB5-3CCF45F20CB5}"/>
    <cellStyle name="Separador de milhares 6 2 2 4 2 2" xfId="16506" xr:uid="{5D6233AB-1484-40F4-82B4-135324E6AF04}"/>
    <cellStyle name="Separador de milhares 6 2 2 4 3" xfId="15045" xr:uid="{BD1D4F15-DECA-4D99-A86B-CFCDE129C34B}"/>
    <cellStyle name="Separador de milhares 6 2 2 5" xfId="12760" xr:uid="{5A2811A4-6494-4772-ABAC-0B78D073C8AD}"/>
    <cellStyle name="Separador de milhares 6 2 2 5 2" xfId="15648" xr:uid="{4CBCDA56-74CF-4DED-B574-82D75664D7AE}"/>
    <cellStyle name="Separador de milhares 6 2 2 6" xfId="14256" xr:uid="{7779F014-1C3F-489E-B1CB-1D742FC57027}"/>
    <cellStyle name="Separador de milhares 6 2 3" xfId="10226" xr:uid="{54FE454C-AF7F-46AB-B9B4-CF4DFF3BE459}"/>
    <cellStyle name="Separador de milhares 6 2 3 2" xfId="10227" xr:uid="{9F2D2C17-56C7-4818-AE19-7F5882A6A1C5}"/>
    <cellStyle name="Separador de milhares 6 2 3 2 2" xfId="11203" xr:uid="{4306C4AB-FA4D-46F7-8C5F-EE31660CC454}"/>
    <cellStyle name="Separador de milhares 6 2 3 2 2 2" xfId="12155" xr:uid="{4876BB41-56B4-45B6-86FB-FF70E6B05982}"/>
    <cellStyle name="Separador de milhares 6 2 3 2 2 2 2" xfId="14056" xr:uid="{FE1A9240-3A11-44EA-A558-680C34EAE921}"/>
    <cellStyle name="Separador de milhares 6 2 3 2 2 2 2 2" xfId="16908" xr:uid="{B18ED16E-9FC4-471A-9FF8-76AB3E3C47FA}"/>
    <cellStyle name="Separador de milhares 6 2 3 2 2 2 3" xfId="15447" xr:uid="{1C82091C-EC7D-4CE3-B9BC-BEC447BE7353}"/>
    <cellStyle name="Separador de milhares 6 2 3 2 2 3" xfId="13256" xr:uid="{17B37B0F-09BF-4A79-8B9C-D5E74DC08255}"/>
    <cellStyle name="Separador de milhares 6 2 3 2 2 3 2" xfId="16110" xr:uid="{05BCC65D-E4CE-45B3-817F-ACBB378612E5}"/>
    <cellStyle name="Separador de milhares 6 2 3 2 2 4" xfId="14649" xr:uid="{8C5F28F7-6B93-4A4F-9903-C1311AEF085E}"/>
    <cellStyle name="Separador de milhares 6 2 3 2 3" xfId="11754" xr:uid="{182C0538-78B5-472F-B00C-0B38AEDF699C}"/>
    <cellStyle name="Separador de milhares 6 2 3 2 3 2" xfId="13657" xr:uid="{447F5915-1743-49C5-8590-B02A17F637F5}"/>
    <cellStyle name="Separador de milhares 6 2 3 2 3 2 2" xfId="16509" xr:uid="{C3BC9933-93BE-4F10-BDD0-031AAFEAD983}"/>
    <cellStyle name="Separador de milhares 6 2 3 2 3 3" xfId="15048" xr:uid="{A14AE37E-B6E6-4DC6-B129-3886220253FE}"/>
    <cellStyle name="Separador de milhares 6 2 3 2 4" xfId="12763" xr:uid="{F9963CC9-7FAB-4692-8643-1D86CCEF57A0}"/>
    <cellStyle name="Separador de milhares 6 2 3 2 4 2" xfId="15651" xr:uid="{6EF882E1-F08D-40B0-8EEC-7BD6E2B1E534}"/>
    <cellStyle name="Separador de milhares 6 2 3 2 5" xfId="14259" xr:uid="{B376026F-832C-41F2-9BF7-67E2C0A3C541}"/>
    <cellStyle name="Separador de milhares 6 2 3 3" xfId="11202" xr:uid="{1BCA4DAA-A966-4E5E-94D7-EF06A3A0EE07}"/>
    <cellStyle name="Separador de milhares 6 2 3 3 2" xfId="12154" xr:uid="{4CF79629-CE5F-4D57-B9DD-2B9B4CB889B3}"/>
    <cellStyle name="Separador de milhares 6 2 3 3 2 2" xfId="14055" xr:uid="{6758EEE6-01DD-4EF9-B749-644902300291}"/>
    <cellStyle name="Separador de milhares 6 2 3 3 2 2 2" xfId="16907" xr:uid="{7635384A-BAFA-4ABC-B30A-4066F6692528}"/>
    <cellStyle name="Separador de milhares 6 2 3 3 2 3" xfId="15446" xr:uid="{DDCFF3F7-BAD4-41E4-9132-8F0D3B68A964}"/>
    <cellStyle name="Separador de milhares 6 2 3 3 3" xfId="13255" xr:uid="{2ACE2D55-4054-42CA-BCDF-ED4A6C61493B}"/>
    <cellStyle name="Separador de milhares 6 2 3 3 3 2" xfId="16109" xr:uid="{89B387A9-3F4B-45C7-A531-F52AC14C7960}"/>
    <cellStyle name="Separador de milhares 6 2 3 3 4" xfId="14648" xr:uid="{3D47CB87-D0DC-4B7B-9893-956DBB2C05A2}"/>
    <cellStyle name="Separador de milhares 6 2 3 4" xfId="11753" xr:uid="{2CA0B1D6-F3BC-4103-8F7F-EC55B6F6D736}"/>
    <cellStyle name="Separador de milhares 6 2 3 4 2" xfId="13656" xr:uid="{61F03FC4-C477-4C2F-B1E8-B03FC8338D6F}"/>
    <cellStyle name="Separador de milhares 6 2 3 4 2 2" xfId="16508" xr:uid="{0AE32C9F-989C-4B34-AD68-47B9A6280FD1}"/>
    <cellStyle name="Separador de milhares 6 2 3 4 3" xfId="15047" xr:uid="{CFD445A6-C24A-4AB6-B8D5-D06958499F2F}"/>
    <cellStyle name="Separador de milhares 6 2 3 5" xfId="12762" xr:uid="{99021F24-D98A-4337-83BB-E62B0CF70091}"/>
    <cellStyle name="Separador de milhares 6 2 3 5 2" xfId="15650" xr:uid="{51FF2002-15C3-4CA6-9199-1676B58BA6FE}"/>
    <cellStyle name="Separador de milhares 6 2 3 6" xfId="14258" xr:uid="{80276EBC-AE49-4077-B917-5C43BECF935B}"/>
    <cellStyle name="Separador de milhares 6 2 4" xfId="10228" xr:uid="{EBEF993C-53AA-4A36-95B1-0D3BC1F96221}"/>
    <cellStyle name="Separador de milhares 6 2 4 2" xfId="11204" xr:uid="{D8E5F337-A044-4997-B871-4A0EE6A97B03}"/>
    <cellStyle name="Separador de milhares 6 2 4 2 2" xfId="12156" xr:uid="{4962FAA6-2667-475C-8F61-731F93D01895}"/>
    <cellStyle name="Separador de milhares 6 2 4 2 2 2" xfId="14057" xr:uid="{CFB4D38A-193D-4BC2-B99B-E8286CE0AFC1}"/>
    <cellStyle name="Separador de milhares 6 2 4 2 2 2 2" xfId="16909" xr:uid="{11DECCAE-7145-4AAA-97F6-E5270B52BBAF}"/>
    <cellStyle name="Separador de milhares 6 2 4 2 2 3" xfId="15448" xr:uid="{70A7811C-2461-4D42-B746-4AA28C35AF4E}"/>
    <cellStyle name="Separador de milhares 6 2 4 2 3" xfId="13257" xr:uid="{716BD01F-F73B-4E3D-8CD0-8DEF7B8D7E64}"/>
    <cellStyle name="Separador de milhares 6 2 4 2 3 2" xfId="16111" xr:uid="{25CC35C7-009D-4DC3-A554-C5EE3F44E433}"/>
    <cellStyle name="Separador de milhares 6 2 4 2 4" xfId="14650" xr:uid="{6056D229-37F3-4F67-9FB2-B67B9488883A}"/>
    <cellStyle name="Separador de milhares 6 2 4 3" xfId="11755" xr:uid="{E305053A-9FF2-4BD0-9314-9919AF4E506F}"/>
    <cellStyle name="Separador de milhares 6 2 4 3 2" xfId="13658" xr:uid="{6909BA93-1F02-4C9D-B5A5-D576A3B35B30}"/>
    <cellStyle name="Separador de milhares 6 2 4 3 2 2" xfId="16510" xr:uid="{969F5DC3-0624-45E1-96A9-E51FDC0B1D11}"/>
    <cellStyle name="Separador de milhares 6 2 4 3 3" xfId="15049" xr:uid="{9BBD709E-F1CE-4253-84B0-63FCE3E9531D}"/>
    <cellStyle name="Separador de milhares 6 2 4 4" xfId="12764" xr:uid="{E4A49F55-5E5D-47B1-B00F-AFDDADB7F5C3}"/>
    <cellStyle name="Separador de milhares 6 2 4 4 2" xfId="15652" xr:uid="{D635DC1A-832B-4AE3-94B0-0FDD3C7915EA}"/>
    <cellStyle name="Separador de milhares 6 2 4 5" xfId="14260" xr:uid="{9985E24D-16E5-4BDF-9080-BDCB936D8F07}"/>
    <cellStyle name="Separador de milhares 6 2 5" xfId="11199" xr:uid="{07603357-196D-4C7A-A5E9-E125642575FF}"/>
    <cellStyle name="Separador de milhares 6 2 5 2" xfId="12151" xr:uid="{41DD0DEA-72B7-4731-9B76-F997DFB3BDAF}"/>
    <cellStyle name="Separador de milhares 6 2 5 2 2" xfId="14052" xr:uid="{44EECB79-91E8-4BA0-8FC9-83622FA1AE60}"/>
    <cellStyle name="Separador de milhares 6 2 5 2 2 2" xfId="16904" xr:uid="{AEF3705B-21A2-435C-BF1E-DBDF24A15C42}"/>
    <cellStyle name="Separador de milhares 6 2 5 2 3" xfId="15443" xr:uid="{E2362032-3A8A-4948-A4F1-33586F7DBF41}"/>
    <cellStyle name="Separador de milhares 6 2 5 3" xfId="13252" xr:uid="{45CE3177-E4F7-40D4-B26A-BA7FA09A8A00}"/>
    <cellStyle name="Separador de milhares 6 2 5 3 2" xfId="16106" xr:uid="{D4491289-3B60-44EF-AC2F-DF7B1EBD26DE}"/>
    <cellStyle name="Separador de milhares 6 2 5 4" xfId="14645" xr:uid="{D2952E78-0D51-45A2-BBCF-F859FB24FEDA}"/>
    <cellStyle name="Separador de milhares 6 2 6" xfId="11750" xr:uid="{C1FD97F7-DE3E-41A7-82AB-80492DD75868}"/>
    <cellStyle name="Separador de milhares 6 2 6 2" xfId="13653" xr:uid="{50470214-D4CA-4003-A100-1DDCD8427CF3}"/>
    <cellStyle name="Separador de milhares 6 2 6 2 2" xfId="16505" xr:uid="{D2FB3CBA-34D3-4ADA-B9E8-F4D4EB3093C1}"/>
    <cellStyle name="Separador de milhares 6 2 6 3" xfId="15044" xr:uid="{2781E993-9464-435B-80AA-C6361DB1AAAA}"/>
    <cellStyle name="Separador de milhares 6 2 7" xfId="12759" xr:uid="{D84C0EDA-E7FE-4E45-B989-B6A59C48BE1F}"/>
    <cellStyle name="Separador de milhares 6 2 7 2" xfId="15647" xr:uid="{EDF31AA0-2C81-4DD0-8C6F-6BA80A94D973}"/>
    <cellStyle name="Separador de milhares 6 2 8" xfId="14255" xr:uid="{ED151C6B-EA94-4428-B2DC-38F5E8D34726}"/>
    <cellStyle name="Separador de milhares 6 3" xfId="10229" xr:uid="{AFAE4521-DEE9-45E8-9619-45B8BC233464}"/>
    <cellStyle name="Separador de milhares 6 3 2" xfId="10230" xr:uid="{5F3AE3F2-B12E-4ED9-BE8F-935800DB4675}"/>
    <cellStyle name="Separador de milhares 6 3 2 2" xfId="10231" xr:uid="{0DFAA94C-2B7A-44D1-AA6E-BAF96C8524BA}"/>
    <cellStyle name="Separador de milhares 6 3 2 3" xfId="11206" xr:uid="{A0219EBC-891A-4585-93F6-D67FD65831E7}"/>
    <cellStyle name="Separador de milhares 6 3 2 3 2" xfId="12158" xr:uid="{B04D5C4A-D507-43AC-8DE0-085581108C20}"/>
    <cellStyle name="Separador de milhares 6 3 2 3 2 2" xfId="14059" xr:uid="{B0F15B0D-B832-4D2F-8B9E-25476A87132E}"/>
    <cellStyle name="Separador de milhares 6 3 2 3 2 2 2" xfId="16911" xr:uid="{7D59F714-0A27-4215-B60B-95DC401B9C76}"/>
    <cellStyle name="Separador de milhares 6 3 2 3 2 3" xfId="15450" xr:uid="{D094CDD8-8ED6-4578-91E9-C121180654EE}"/>
    <cellStyle name="Separador de milhares 6 3 2 3 3" xfId="13259" xr:uid="{766F7659-624A-469B-A670-0BD7203816C5}"/>
    <cellStyle name="Separador de milhares 6 3 2 3 3 2" xfId="16113" xr:uid="{4314C776-E06C-42AB-ABA9-FD26FDFF42B0}"/>
    <cellStyle name="Separador de milhares 6 3 2 3 4" xfId="14652" xr:uid="{0997F68C-DA27-4424-948A-9749BB13748F}"/>
    <cellStyle name="Separador de milhares 6 3 2 4" xfId="11757" xr:uid="{D9E000E5-F524-4B8F-A302-CC71BE8BB96C}"/>
    <cellStyle name="Separador de milhares 6 3 2 4 2" xfId="13660" xr:uid="{120E86EA-844A-45FD-B8A9-2E5D1C457E82}"/>
    <cellStyle name="Separador de milhares 6 3 2 4 2 2" xfId="16512" xr:uid="{E880BC1E-336B-475A-B9E2-482EFDC2771F}"/>
    <cellStyle name="Separador de milhares 6 3 2 4 3" xfId="15051" xr:uid="{ADC3FB77-BB4D-496A-A671-F08DE9080BFE}"/>
    <cellStyle name="Separador de milhares 6 3 2 5" xfId="12766" xr:uid="{5412D3B2-37C7-4F24-9946-FF0CCDA13802}"/>
    <cellStyle name="Separador de milhares 6 3 2 5 2" xfId="15654" xr:uid="{B8C57755-541A-49A1-A1E8-6127EE9C808B}"/>
    <cellStyle name="Separador de milhares 6 3 2 6" xfId="14262" xr:uid="{0D32A8F7-CA19-470C-823B-903F0E1B96F9}"/>
    <cellStyle name="Separador de milhares 6 3 3" xfId="10232" xr:uid="{F3295BDE-6365-4164-AE98-7BEF8325E5CA}"/>
    <cellStyle name="Separador de milhares 6 3 3 2" xfId="10233" xr:uid="{6C1FF780-AB82-48A2-B38C-958029F1BF5D}"/>
    <cellStyle name="Separador de milhares 6 3 3 2 2" xfId="11208" xr:uid="{38A8BAE8-6DDF-4BFD-8014-C98AE7B665DC}"/>
    <cellStyle name="Separador de milhares 6 3 3 2 2 2" xfId="12160" xr:uid="{5B6B23A7-1D49-4CF5-8185-1B89F329752B}"/>
    <cellStyle name="Separador de milhares 6 3 3 2 2 2 2" xfId="14061" xr:uid="{BA747C63-9655-4715-BF59-09947E7EB10D}"/>
    <cellStyle name="Separador de milhares 6 3 3 2 2 2 2 2" xfId="16913" xr:uid="{0C102DCB-E1EA-467E-843B-75C8169C5B9E}"/>
    <cellStyle name="Separador de milhares 6 3 3 2 2 2 3" xfId="15452" xr:uid="{44996D37-8D4E-4C65-AEDF-D35981B7D3BE}"/>
    <cellStyle name="Separador de milhares 6 3 3 2 2 3" xfId="13261" xr:uid="{D69D07F8-8138-46F3-B898-09E3BD1775DB}"/>
    <cellStyle name="Separador de milhares 6 3 3 2 2 3 2" xfId="16115" xr:uid="{1228FADD-2433-49D3-A773-7AC5ABBCEC4F}"/>
    <cellStyle name="Separador de milhares 6 3 3 2 2 4" xfId="14654" xr:uid="{2D7112FE-987D-49CB-B8CD-4F71797AF6E6}"/>
    <cellStyle name="Separador de milhares 6 3 3 2 3" xfId="11759" xr:uid="{037FCB03-FCA0-4404-8628-F8E218A4952A}"/>
    <cellStyle name="Separador de milhares 6 3 3 2 3 2" xfId="13662" xr:uid="{6FC6B3D0-D9EB-4F4F-BF27-387C6A8BA0F9}"/>
    <cellStyle name="Separador de milhares 6 3 3 2 3 2 2" xfId="16514" xr:uid="{B189E87F-2ED3-437F-9768-89A96938596D}"/>
    <cellStyle name="Separador de milhares 6 3 3 2 3 3" xfId="15053" xr:uid="{76E4FE2F-25A2-499D-8E79-563F46325561}"/>
    <cellStyle name="Separador de milhares 6 3 3 2 4" xfId="12768" xr:uid="{DC34B18F-DFE2-4829-A9A0-A664F0DE1628}"/>
    <cellStyle name="Separador de milhares 6 3 3 2 4 2" xfId="15656" xr:uid="{A3003C77-0238-4D82-B8C5-D2E4E03BA602}"/>
    <cellStyle name="Separador de milhares 6 3 3 2 5" xfId="14264" xr:uid="{388C9008-8068-4A4E-BE65-77A107D86D81}"/>
    <cellStyle name="Separador de milhares 6 3 3 3" xfId="11207" xr:uid="{B62009B9-0F96-4E8D-B8BB-523A969A7F67}"/>
    <cellStyle name="Separador de milhares 6 3 3 3 2" xfId="12159" xr:uid="{17C9BEA9-300B-44D0-9375-71BC9C4CA4DF}"/>
    <cellStyle name="Separador de milhares 6 3 3 3 2 2" xfId="14060" xr:uid="{CF961677-99A0-4FEA-8DD3-9A848FB463AE}"/>
    <cellStyle name="Separador de milhares 6 3 3 3 2 2 2" xfId="16912" xr:uid="{02025F46-C4D5-481D-B2B9-5A33C4682A1C}"/>
    <cellStyle name="Separador de milhares 6 3 3 3 2 3" xfId="15451" xr:uid="{E55EB8AB-E9D7-44DD-BAE5-F09097CEB995}"/>
    <cellStyle name="Separador de milhares 6 3 3 3 3" xfId="13260" xr:uid="{CBFFAEEE-8AF0-45B2-9D75-8EDA03B98E69}"/>
    <cellStyle name="Separador de milhares 6 3 3 3 3 2" xfId="16114" xr:uid="{73D265AC-040E-4BD7-A2BD-D360A95AB11A}"/>
    <cellStyle name="Separador de milhares 6 3 3 3 4" xfId="14653" xr:uid="{86742AE2-D46B-4D47-8B34-9FC500647BCD}"/>
    <cellStyle name="Separador de milhares 6 3 3 4" xfId="11758" xr:uid="{4FB4037D-35C9-46ED-B653-47C33D632B06}"/>
    <cellStyle name="Separador de milhares 6 3 3 4 2" xfId="13661" xr:uid="{5C9322C7-54B7-46DB-980D-A079B1F3FB0A}"/>
    <cellStyle name="Separador de milhares 6 3 3 4 2 2" xfId="16513" xr:uid="{29638924-6132-4F3C-BEE2-39224F996A49}"/>
    <cellStyle name="Separador de milhares 6 3 3 4 3" xfId="15052" xr:uid="{EF52D4D2-FDC2-4969-A636-030C2FDADECB}"/>
    <cellStyle name="Separador de milhares 6 3 3 5" xfId="12767" xr:uid="{259269B0-BA7F-4BF5-BAD8-88585AD5BCDB}"/>
    <cellStyle name="Separador de milhares 6 3 3 5 2" xfId="15655" xr:uid="{E6FD02AA-DD3F-4B68-A11F-A69671E3185F}"/>
    <cellStyle name="Separador de milhares 6 3 3 6" xfId="14263" xr:uid="{8DB8B15B-87C4-4BD8-B823-86A772026E52}"/>
    <cellStyle name="Separador de milhares 6 3 4" xfId="10234" xr:uid="{89B731A2-9D98-4F4E-A78D-0ABA46574BBA}"/>
    <cellStyle name="Separador de milhares 6 3 4 2" xfId="11209" xr:uid="{015D0822-8577-42B8-9E0C-D964EA6EE33D}"/>
    <cellStyle name="Separador de milhares 6 3 4 2 2" xfId="12161" xr:uid="{F11E21E0-9D7B-457A-AE13-31DAC8C7B553}"/>
    <cellStyle name="Separador de milhares 6 3 4 2 2 2" xfId="14062" xr:uid="{5ECD8070-8FCD-48BE-8103-2018A61DCD2E}"/>
    <cellStyle name="Separador de milhares 6 3 4 2 2 2 2" xfId="16914" xr:uid="{691709B7-CB52-4B45-A09C-74B969D6280D}"/>
    <cellStyle name="Separador de milhares 6 3 4 2 2 3" xfId="15453" xr:uid="{EE9CAAC0-F4B1-4E61-84D6-C231C6A2F8B8}"/>
    <cellStyle name="Separador de milhares 6 3 4 2 3" xfId="13262" xr:uid="{B56FE5D1-1BD8-4EA6-A9B2-562F909318B5}"/>
    <cellStyle name="Separador de milhares 6 3 4 2 3 2" xfId="16116" xr:uid="{73D06E59-0A84-4F96-9E63-ED8A18988DAD}"/>
    <cellStyle name="Separador de milhares 6 3 4 2 4" xfId="14655" xr:uid="{773FFCAC-02EC-4822-86C0-D95069DCD8B6}"/>
    <cellStyle name="Separador de milhares 6 3 4 3" xfId="11760" xr:uid="{1D446253-8E5B-4075-A450-4D7E7292B71F}"/>
    <cellStyle name="Separador de milhares 6 3 4 3 2" xfId="13663" xr:uid="{6A1A4DEB-AEDA-4F01-8BF4-7B7479B65D9A}"/>
    <cellStyle name="Separador de milhares 6 3 4 3 2 2" xfId="16515" xr:uid="{18541010-145D-4058-87A1-479F55E4CDFC}"/>
    <cellStyle name="Separador de milhares 6 3 4 3 3" xfId="15054" xr:uid="{3AE2B3FF-4833-498D-AAE3-B939F83A0F6F}"/>
    <cellStyle name="Separador de milhares 6 3 4 4" xfId="12769" xr:uid="{5CF7F944-3FD4-40AC-AFF4-E878AF710C3B}"/>
    <cellStyle name="Separador de milhares 6 3 4 4 2" xfId="15657" xr:uid="{F5D530D2-B281-4635-A75E-92B3BFBC64B2}"/>
    <cellStyle name="Separador de milhares 6 3 4 5" xfId="14265" xr:uid="{7C1BAE5F-0B86-4DE6-A071-B14512AF33C6}"/>
    <cellStyle name="Separador de milhares 6 3 5" xfId="11205" xr:uid="{61014B7C-3A27-4548-B265-711BCA15C8BC}"/>
    <cellStyle name="Separador de milhares 6 3 5 2" xfId="12157" xr:uid="{AF5C13BB-E0A2-409C-9C66-E814F906D66E}"/>
    <cellStyle name="Separador de milhares 6 3 5 2 2" xfId="14058" xr:uid="{2B382F8B-1020-487B-9910-15B441461E13}"/>
    <cellStyle name="Separador de milhares 6 3 5 2 2 2" xfId="16910" xr:uid="{06090A7B-39E1-40A1-BC80-6A2C6654C46A}"/>
    <cellStyle name="Separador de milhares 6 3 5 2 3" xfId="15449" xr:uid="{EEACACE3-6DFF-4EB9-89F1-9EE752921121}"/>
    <cellStyle name="Separador de milhares 6 3 5 3" xfId="13258" xr:uid="{2EE177A7-25B2-4FB8-B8E4-E2EB465C572B}"/>
    <cellStyle name="Separador de milhares 6 3 5 3 2" xfId="16112" xr:uid="{866059DF-1C09-4D32-AE14-52A9DE73FC46}"/>
    <cellStyle name="Separador de milhares 6 3 5 4" xfId="14651" xr:uid="{8BB5C1BF-3596-45D9-8F47-428FEC0FB1B4}"/>
    <cellStyle name="Separador de milhares 6 3 6" xfId="11756" xr:uid="{07599CA2-3492-41EE-B3ED-E0C75D7FF349}"/>
    <cellStyle name="Separador de milhares 6 3 6 2" xfId="13659" xr:uid="{6ED32EA1-E064-4451-91B9-0D99E3647455}"/>
    <cellStyle name="Separador de milhares 6 3 6 2 2" xfId="16511" xr:uid="{044AA8CA-54E3-4607-BC91-DB6400719ADA}"/>
    <cellStyle name="Separador de milhares 6 3 6 3" xfId="15050" xr:uid="{47F9990F-A760-432E-9A2D-EB10F8143DD6}"/>
    <cellStyle name="Separador de milhares 6 3 7" xfId="12765" xr:uid="{07125612-F34A-4701-A061-BE36CE78F463}"/>
    <cellStyle name="Separador de milhares 6 3 7 2" xfId="15653" xr:uid="{3BF4C88D-3C2F-44DE-9838-5E22D58C4365}"/>
    <cellStyle name="Separador de milhares 6 3 8" xfId="14261" xr:uid="{388595BA-DBFF-4F8F-A50E-70031E344CB6}"/>
    <cellStyle name="Separador de milhares 6 4" xfId="10235" xr:uid="{B7EB40BD-2F8D-4FAD-AD3D-9CE5A045ABB5}"/>
    <cellStyle name="Separador de milhares 6 4 2" xfId="10236" xr:uid="{BC15F27E-7D97-4C4A-9DA0-821CFD700F1A}"/>
    <cellStyle name="Separador de milhares 6 4 2 2" xfId="10237" xr:uid="{026A351D-DDDD-4DB2-827E-1AB3B752EA02}"/>
    <cellStyle name="Separador de milhares 6 4 2 2 2" xfId="11212" xr:uid="{5E9D3F5E-5E60-48D9-8793-936FFCC71B67}"/>
    <cellStyle name="Separador de milhares 6 4 2 2 2 2" xfId="12164" xr:uid="{2F357ADB-7B47-4E16-ABFC-3D3737962A5F}"/>
    <cellStyle name="Separador de milhares 6 4 2 2 2 2 2" xfId="14065" xr:uid="{773F7174-F5AD-4C38-AAD5-8AF1DEA08FA4}"/>
    <cellStyle name="Separador de milhares 6 4 2 2 2 2 2 2" xfId="16917" xr:uid="{C6D6FCED-89DB-44C5-B1AE-7676C929A3E7}"/>
    <cellStyle name="Separador de milhares 6 4 2 2 2 2 3" xfId="15456" xr:uid="{85F339B1-278A-45DE-8F81-569EC02B14B8}"/>
    <cellStyle name="Separador de milhares 6 4 2 2 2 3" xfId="13265" xr:uid="{055F849E-1462-4DFF-BDBA-19C0556C2452}"/>
    <cellStyle name="Separador de milhares 6 4 2 2 2 3 2" xfId="16119" xr:uid="{3AA20EC0-4A64-4136-8672-6B40623028FD}"/>
    <cellStyle name="Separador de milhares 6 4 2 2 2 4" xfId="14658" xr:uid="{181B56BC-C210-4315-A29D-7D41FE3EDCD5}"/>
    <cellStyle name="Separador de milhares 6 4 2 2 3" xfId="11763" xr:uid="{F9CC1CCE-5480-4E70-B56D-97F430211489}"/>
    <cellStyle name="Separador de milhares 6 4 2 2 3 2" xfId="13666" xr:uid="{B1E0D9F8-B5C2-484C-8F67-69F9EE29289B}"/>
    <cellStyle name="Separador de milhares 6 4 2 2 3 2 2" xfId="16518" xr:uid="{37181931-5682-4323-BE79-4A4BB7654ECC}"/>
    <cellStyle name="Separador de milhares 6 4 2 2 3 3" xfId="15057" xr:uid="{09E9C9E3-1B36-4068-92E9-C1514AA8A39A}"/>
    <cellStyle name="Separador de milhares 6 4 2 2 4" xfId="12772" xr:uid="{C5D1B290-9ED1-4CF7-80C9-8CE54E3EB090}"/>
    <cellStyle name="Separador de milhares 6 4 2 2 4 2" xfId="15660" xr:uid="{3C28899F-F09C-4DBF-913F-56208277D6FD}"/>
    <cellStyle name="Separador de milhares 6 4 2 2 5" xfId="14268" xr:uid="{E4CCEA29-5190-4CBE-9A36-F264FAC7D74D}"/>
    <cellStyle name="Separador de milhares 6 4 2 3" xfId="11211" xr:uid="{9C9D0271-CC6C-472C-81C5-B69EEF273A18}"/>
    <cellStyle name="Separador de milhares 6 4 2 3 2" xfId="12163" xr:uid="{909D307E-8B29-4F48-90B5-F2D8ECDEA3C8}"/>
    <cellStyle name="Separador de milhares 6 4 2 3 2 2" xfId="14064" xr:uid="{D46DEC7A-6AE6-445B-BD49-D672C09F898F}"/>
    <cellStyle name="Separador de milhares 6 4 2 3 2 2 2" xfId="16916" xr:uid="{9693B2F5-8C45-47EB-B3DA-855E7D5A4EA1}"/>
    <cellStyle name="Separador de milhares 6 4 2 3 2 3" xfId="15455" xr:uid="{E4AFEAC5-49FF-43D3-B403-687D10A3DDC4}"/>
    <cellStyle name="Separador de milhares 6 4 2 3 3" xfId="13264" xr:uid="{39B3C079-A724-41D0-9351-FE66D001DE61}"/>
    <cellStyle name="Separador de milhares 6 4 2 3 3 2" xfId="16118" xr:uid="{12C5C8F1-2E71-4C63-997A-9A3DAC0CFB43}"/>
    <cellStyle name="Separador de milhares 6 4 2 3 4" xfId="14657" xr:uid="{9F207B1E-929B-4BE6-AB7A-76F6714FE419}"/>
    <cellStyle name="Separador de milhares 6 4 2 4" xfId="11762" xr:uid="{A87B693B-749F-4096-8FFD-E447E02A7B5C}"/>
    <cellStyle name="Separador de milhares 6 4 2 4 2" xfId="13665" xr:uid="{2B28279C-21F3-4533-BA59-09B7A06B62F2}"/>
    <cellStyle name="Separador de milhares 6 4 2 4 2 2" xfId="16517" xr:uid="{1023241B-CB1A-4D9C-9165-CFDF21698D40}"/>
    <cellStyle name="Separador de milhares 6 4 2 4 3" xfId="15056" xr:uid="{228DD540-EF45-4066-A518-E862057D7810}"/>
    <cellStyle name="Separador de milhares 6 4 2 5" xfId="12771" xr:uid="{0692E9FA-8BCB-488C-8288-445E76856FBF}"/>
    <cellStyle name="Separador de milhares 6 4 2 5 2" xfId="15659" xr:uid="{E35D426B-3577-407D-A9EF-0888E60024C6}"/>
    <cellStyle name="Separador de milhares 6 4 2 6" xfId="14267" xr:uid="{9335A8E4-28CC-4F5E-9BF9-25757D6BED34}"/>
    <cellStyle name="Separador de milhares 6 4 3" xfId="10238" xr:uid="{55B1D1FE-BA72-48CB-A709-8D025FA814AD}"/>
    <cellStyle name="Separador de milhares 6 4 3 2" xfId="10239" xr:uid="{D64406CE-B4ED-4FBB-B737-9915AB31821E}"/>
    <cellStyle name="Separador de milhares 6 4 3 2 2" xfId="11214" xr:uid="{9FAF3A62-FE18-4455-B217-9A42DB058B38}"/>
    <cellStyle name="Separador de milhares 6 4 3 2 2 2" xfId="12166" xr:uid="{D0DBE1EF-7758-4E24-9AEF-60897E63295D}"/>
    <cellStyle name="Separador de milhares 6 4 3 2 2 2 2" xfId="14067" xr:uid="{F5F6617D-A68D-45D0-9F22-14ACE869E80F}"/>
    <cellStyle name="Separador de milhares 6 4 3 2 2 2 2 2" xfId="16919" xr:uid="{73970AD1-3C28-4347-B56E-D7E1A5617BFC}"/>
    <cellStyle name="Separador de milhares 6 4 3 2 2 2 3" xfId="15458" xr:uid="{B448961A-8508-4C01-B76A-86533470C07C}"/>
    <cellStyle name="Separador de milhares 6 4 3 2 2 3" xfId="13267" xr:uid="{F14776DF-4539-4100-9A75-31C058C4A3BD}"/>
    <cellStyle name="Separador de milhares 6 4 3 2 2 3 2" xfId="16121" xr:uid="{81391F47-FFF6-4B96-B3AE-0A29C697F34E}"/>
    <cellStyle name="Separador de milhares 6 4 3 2 2 4" xfId="14660" xr:uid="{AF875F9A-82FA-41B5-BAA7-2360A294F572}"/>
    <cellStyle name="Separador de milhares 6 4 3 2 3" xfId="11765" xr:uid="{58AE3E70-4A3A-4B59-848C-738E2895E760}"/>
    <cellStyle name="Separador de milhares 6 4 3 2 3 2" xfId="13668" xr:uid="{5412DBD6-3D12-4CE6-9A2B-1DE4762A6494}"/>
    <cellStyle name="Separador de milhares 6 4 3 2 3 2 2" xfId="16520" xr:uid="{D8BC7ACB-3EED-4511-8D86-4BECACCD0776}"/>
    <cellStyle name="Separador de milhares 6 4 3 2 3 3" xfId="15059" xr:uid="{0B3D588C-3A38-4ABE-88D9-E279B7AF26C5}"/>
    <cellStyle name="Separador de milhares 6 4 3 2 4" xfId="12774" xr:uid="{4A0A00EB-BA2A-463C-9777-172C52DAD6BC}"/>
    <cellStyle name="Separador de milhares 6 4 3 2 4 2" xfId="15662" xr:uid="{18CF3171-6D5F-4D15-88BE-979B58DA9556}"/>
    <cellStyle name="Separador de milhares 6 4 3 2 5" xfId="14270" xr:uid="{94921C84-E068-4172-B53D-579EA873A0FA}"/>
    <cellStyle name="Separador de milhares 6 4 3 3" xfId="11213" xr:uid="{1B3E1A0A-FE1B-4B65-8A70-27AA096774D5}"/>
    <cellStyle name="Separador de milhares 6 4 3 3 2" xfId="12165" xr:uid="{0E9C28BB-6ABC-4630-8C2B-69957CA00D3E}"/>
    <cellStyle name="Separador de milhares 6 4 3 3 2 2" xfId="14066" xr:uid="{ADEDBAAC-E94E-40A3-9A23-56B1D56DE9E9}"/>
    <cellStyle name="Separador de milhares 6 4 3 3 2 2 2" xfId="16918" xr:uid="{D52BF180-F65F-45A4-9AAC-C97FFEC21113}"/>
    <cellStyle name="Separador de milhares 6 4 3 3 2 3" xfId="15457" xr:uid="{75318766-D485-4899-9BCA-4A5FAAEC6366}"/>
    <cellStyle name="Separador de milhares 6 4 3 3 3" xfId="13266" xr:uid="{B3138B89-C20A-4C70-A0AA-56DECE459DB4}"/>
    <cellStyle name="Separador de milhares 6 4 3 3 3 2" xfId="16120" xr:uid="{38E05798-AD37-4E31-B5E6-DA6D417DAA7B}"/>
    <cellStyle name="Separador de milhares 6 4 3 3 4" xfId="14659" xr:uid="{8EF56651-D76C-4F5D-96F7-1C2C8E393880}"/>
    <cellStyle name="Separador de milhares 6 4 3 4" xfId="11764" xr:uid="{FFB64453-0EE2-4923-8C7F-D4870611431D}"/>
    <cellStyle name="Separador de milhares 6 4 3 4 2" xfId="13667" xr:uid="{53E54F31-56C0-4D17-AD00-3F9E5E623FBC}"/>
    <cellStyle name="Separador de milhares 6 4 3 4 2 2" xfId="16519" xr:uid="{0BB8D853-D868-4046-B494-F8DC0B8C8B68}"/>
    <cellStyle name="Separador de milhares 6 4 3 4 3" xfId="15058" xr:uid="{AFC220E7-F784-4807-ABC1-23C10943E4E5}"/>
    <cellStyle name="Separador de milhares 6 4 3 5" xfId="12773" xr:uid="{229CD399-7520-4D52-9E08-287566C48DEA}"/>
    <cellStyle name="Separador de milhares 6 4 3 5 2" xfId="15661" xr:uid="{18CFACD7-4E47-490B-BAA3-18AD123F7268}"/>
    <cellStyle name="Separador de milhares 6 4 3 6" xfId="14269" xr:uid="{05288107-76DB-461B-9516-0A122EC65580}"/>
    <cellStyle name="Separador de milhares 6 4 4" xfId="10240" xr:uid="{191A28B0-8726-4007-91E4-1ED960D44F54}"/>
    <cellStyle name="Separador de milhares 6 4 4 2" xfId="11215" xr:uid="{211C1E65-0528-41D9-981D-0F95E3095575}"/>
    <cellStyle name="Separador de milhares 6 4 4 2 2" xfId="12167" xr:uid="{A5B93ED5-96E2-463E-93AF-8B34D5D1DC60}"/>
    <cellStyle name="Separador de milhares 6 4 4 2 2 2" xfId="14068" xr:uid="{53BD13D8-2E37-4470-ADF0-3DCA94588FD8}"/>
    <cellStyle name="Separador de milhares 6 4 4 2 2 2 2" xfId="16920" xr:uid="{3EAD3F35-4BE2-4CC3-BB6D-41DEE8095E92}"/>
    <cellStyle name="Separador de milhares 6 4 4 2 2 3" xfId="15459" xr:uid="{071946AA-3646-405A-874A-D077C59BE293}"/>
    <cellStyle name="Separador de milhares 6 4 4 2 3" xfId="13268" xr:uid="{43D5394A-3B34-4811-8A78-70D120C45A3D}"/>
    <cellStyle name="Separador de milhares 6 4 4 2 3 2" xfId="16122" xr:uid="{95D9A37F-F646-42DB-B85E-85964784D477}"/>
    <cellStyle name="Separador de milhares 6 4 4 2 4" xfId="14661" xr:uid="{7500CC10-D46C-43B4-A86B-66471968A96E}"/>
    <cellStyle name="Separador de milhares 6 4 4 3" xfId="11766" xr:uid="{BE05DCB9-4FDA-4C31-A610-8A3CA2005D7D}"/>
    <cellStyle name="Separador de milhares 6 4 4 3 2" xfId="13669" xr:uid="{79BE37FF-3744-4752-93F7-3BBAC450AE19}"/>
    <cellStyle name="Separador de milhares 6 4 4 3 2 2" xfId="16521" xr:uid="{013E6971-C64E-4642-AFB6-4544E2D6DB86}"/>
    <cellStyle name="Separador de milhares 6 4 4 3 3" xfId="15060" xr:uid="{22C92BE0-A108-4100-9524-B1F022E3D43B}"/>
    <cellStyle name="Separador de milhares 6 4 4 4" xfId="12775" xr:uid="{371DEA28-7306-4C29-8CEF-B83F7DC811C5}"/>
    <cellStyle name="Separador de milhares 6 4 4 4 2" xfId="15663" xr:uid="{09B9C9EA-9060-472B-8A78-A44C63C41B4E}"/>
    <cellStyle name="Separador de milhares 6 4 4 5" xfId="14271" xr:uid="{4A74AC80-F534-4908-A29D-EEA4946D72EE}"/>
    <cellStyle name="Separador de milhares 6 4 5" xfId="11210" xr:uid="{B1CF53C0-C589-4A38-B4E6-17EC4E841707}"/>
    <cellStyle name="Separador de milhares 6 4 5 2" xfId="12162" xr:uid="{96030AC9-7A49-4F29-9FB8-5C82A08E7890}"/>
    <cellStyle name="Separador de milhares 6 4 5 2 2" xfId="14063" xr:uid="{83B4E500-D0B8-41CE-9566-9E6361F971B9}"/>
    <cellStyle name="Separador de milhares 6 4 5 2 2 2" xfId="16915" xr:uid="{3CF4799A-88B9-4B7A-A80F-83C72E2EB625}"/>
    <cellStyle name="Separador de milhares 6 4 5 2 3" xfId="15454" xr:uid="{C059A9ED-BEDE-48FA-82EC-0987F8EC335F}"/>
    <cellStyle name="Separador de milhares 6 4 5 3" xfId="13263" xr:uid="{D754535F-C1C3-48AF-AC4A-ECD90936EC49}"/>
    <cellStyle name="Separador de milhares 6 4 5 3 2" xfId="16117" xr:uid="{A6F5D02D-B7A9-4F67-8D69-70CBB8954D22}"/>
    <cellStyle name="Separador de milhares 6 4 5 4" xfId="14656" xr:uid="{D31EA79F-152B-409B-A3F2-ED21E96FF41A}"/>
    <cellStyle name="Separador de milhares 6 4 6" xfId="11761" xr:uid="{58AAF871-7E1B-46E5-B646-EE0EF959AB5C}"/>
    <cellStyle name="Separador de milhares 6 4 6 2" xfId="13664" xr:uid="{C008B4CC-8C71-4E5E-90DB-DC6A36C8A223}"/>
    <cellStyle name="Separador de milhares 6 4 6 2 2" xfId="16516" xr:uid="{71479669-10D0-4EDC-B3F3-8BB9E068E7C5}"/>
    <cellStyle name="Separador de milhares 6 4 6 3" xfId="15055" xr:uid="{3F2CF6DC-2546-4DB6-BE82-2B6E2BC418A2}"/>
    <cellStyle name="Separador de milhares 6 4 7" xfId="12770" xr:uid="{B2E8789A-EA6F-4589-B393-1E8C6D1CEFBE}"/>
    <cellStyle name="Separador de milhares 6 4 7 2" xfId="15658" xr:uid="{4CF2CAF0-35B3-46AF-B362-6420900131E6}"/>
    <cellStyle name="Separador de milhares 6 4 8" xfId="14266" xr:uid="{23C1A0AC-CB1A-45D8-AC73-29316F95A011}"/>
    <cellStyle name="Separador de milhares 6 5" xfId="10241" xr:uid="{38B25ADD-1959-458D-9013-7CAB0BB32691}"/>
    <cellStyle name="Separador de milhares 6 5 2" xfId="10242" xr:uid="{BA7DAC5C-7912-4170-A089-88829E29DA30}"/>
    <cellStyle name="Separador de milhares 6 5 2 2" xfId="11217" xr:uid="{961A0B3F-A1AB-4705-A238-A472F29083CB}"/>
    <cellStyle name="Separador de milhares 6 5 2 2 2" xfId="12169" xr:uid="{2B2D7AB0-67AD-4F49-97EC-A1BF16634883}"/>
    <cellStyle name="Separador de milhares 6 5 2 2 2 2" xfId="14070" xr:uid="{4CC05218-0439-4E44-9109-1E7AD13B4C88}"/>
    <cellStyle name="Separador de milhares 6 5 2 2 2 2 2" xfId="16922" xr:uid="{8B57946C-A4EC-4864-A842-C8FD086DF42B}"/>
    <cellStyle name="Separador de milhares 6 5 2 2 2 3" xfId="15461" xr:uid="{200D33CD-A7F4-40C2-A51B-6841004E13FD}"/>
    <cellStyle name="Separador de milhares 6 5 2 2 3" xfId="13270" xr:uid="{58C8BA56-5B85-41B5-B396-D8005FE6ECD4}"/>
    <cellStyle name="Separador de milhares 6 5 2 2 3 2" xfId="16124" xr:uid="{D5D4F9E2-629D-4013-9EBA-599FD4B882D5}"/>
    <cellStyle name="Separador de milhares 6 5 2 2 4" xfId="14663" xr:uid="{8C933AB6-53B8-42B7-A974-E420FCFF94BB}"/>
    <cellStyle name="Separador de milhares 6 5 2 3" xfId="11768" xr:uid="{7B10C360-9968-4F35-84A3-0E60A693C741}"/>
    <cellStyle name="Separador de milhares 6 5 2 3 2" xfId="13671" xr:uid="{941617E5-8331-49C2-9276-C4E78DE172B0}"/>
    <cellStyle name="Separador de milhares 6 5 2 3 2 2" xfId="16523" xr:uid="{824276FA-0E82-40D5-BC1F-F09161BEF2E3}"/>
    <cellStyle name="Separador de milhares 6 5 2 3 3" xfId="15062" xr:uid="{4E49D708-E33D-4D66-8266-0607570CD0DF}"/>
    <cellStyle name="Separador de milhares 6 5 2 4" xfId="12777" xr:uid="{1AFE768B-8FE6-4B0A-8F16-50022C48CE07}"/>
    <cellStyle name="Separador de milhares 6 5 2 4 2" xfId="15665" xr:uid="{3E681885-6D53-428E-BBED-8D37E0E21CE1}"/>
    <cellStyle name="Separador de milhares 6 5 2 5" xfId="14273" xr:uid="{BCADC683-648E-424A-B689-707353763375}"/>
    <cellStyle name="Separador de milhares 6 5 3" xfId="11216" xr:uid="{1E395222-C854-4B4A-82B7-3998C7E533D9}"/>
    <cellStyle name="Separador de milhares 6 5 3 2" xfId="12168" xr:uid="{E83D0EA3-1BDE-4714-A710-4A47E22A03D5}"/>
    <cellStyle name="Separador de milhares 6 5 3 2 2" xfId="14069" xr:uid="{050640B3-ED13-4C66-BD79-68C3776698DE}"/>
    <cellStyle name="Separador de milhares 6 5 3 2 2 2" xfId="16921" xr:uid="{A4A48DCE-8B62-4E1B-AF67-462078B07DD1}"/>
    <cellStyle name="Separador de milhares 6 5 3 2 3" xfId="15460" xr:uid="{61F5147C-2A74-4302-BACB-1739A9A0436B}"/>
    <cellStyle name="Separador de milhares 6 5 3 3" xfId="13269" xr:uid="{F6FC045E-23DD-4654-84FE-D2E8D667B6AF}"/>
    <cellStyle name="Separador de milhares 6 5 3 3 2" xfId="16123" xr:uid="{3370DFCE-FFEA-4592-8811-8E46AE76225B}"/>
    <cellStyle name="Separador de milhares 6 5 3 4" xfId="14662" xr:uid="{3E892BE5-F9B7-44C9-9504-C7101DE87C45}"/>
    <cellStyle name="Separador de milhares 6 5 4" xfId="11767" xr:uid="{48BEC5F6-52DB-4CE2-B8F1-A16C1F119B48}"/>
    <cellStyle name="Separador de milhares 6 5 4 2" xfId="13670" xr:uid="{7CF56B39-B4AD-4963-8BB3-13B293BC924A}"/>
    <cellStyle name="Separador de milhares 6 5 4 2 2" xfId="16522" xr:uid="{CAB215F9-6572-4691-972C-9DFB01A111C7}"/>
    <cellStyle name="Separador de milhares 6 5 4 3" xfId="15061" xr:uid="{9B412D06-7898-4819-BD99-04FB38B41E14}"/>
    <cellStyle name="Separador de milhares 6 5 5" xfId="12776" xr:uid="{4F4860C0-6797-4438-AB1F-4E7061B12E60}"/>
    <cellStyle name="Separador de milhares 6 5 5 2" xfId="15664" xr:uid="{2C58DFF1-96A3-43A3-8733-27BA7BDF54DA}"/>
    <cellStyle name="Separador de milhares 6 5 6" xfId="14272" xr:uid="{FCEAC218-B9D6-48FB-9CCD-F4A7422A0D67}"/>
    <cellStyle name="Separador de milhares 6 6" xfId="10243" xr:uid="{6E7CFD0E-7BA1-4233-AADF-9C9368A23887}"/>
    <cellStyle name="Separador de milhares 6 6 2" xfId="10244" xr:uid="{DDD3C80B-59D4-4390-A18E-8E031179E8E0}"/>
    <cellStyle name="Separador de milhares 6 6 2 2" xfId="11219" xr:uid="{4AA64324-4605-4EA8-B4AF-06C5DA208923}"/>
    <cellStyle name="Separador de milhares 6 6 2 2 2" xfId="12171" xr:uid="{B8FA8675-F03F-4DFE-99F6-2122364314A1}"/>
    <cellStyle name="Separador de milhares 6 6 2 2 2 2" xfId="14072" xr:uid="{455EE2AF-D0F7-4B24-B529-1E299EBD8892}"/>
    <cellStyle name="Separador de milhares 6 6 2 2 2 2 2" xfId="16924" xr:uid="{1D42A7F2-EAB2-4A91-9EE0-711A11D14DC9}"/>
    <cellStyle name="Separador de milhares 6 6 2 2 2 3" xfId="15463" xr:uid="{50486E2F-F793-40A7-9098-088A0ECDF197}"/>
    <cellStyle name="Separador de milhares 6 6 2 2 3" xfId="13272" xr:uid="{65881169-79EF-4B12-BFA6-529155070B3E}"/>
    <cellStyle name="Separador de milhares 6 6 2 2 3 2" xfId="16126" xr:uid="{D0F997A3-957C-4351-BA91-EBD25EA911AD}"/>
    <cellStyle name="Separador de milhares 6 6 2 2 4" xfId="14665" xr:uid="{B98E6677-3ABB-4482-AEDD-2E0B6299F1D5}"/>
    <cellStyle name="Separador de milhares 6 6 2 3" xfId="11770" xr:uid="{769E116D-7F05-4997-938C-151C072BA3B1}"/>
    <cellStyle name="Separador de milhares 6 6 2 3 2" xfId="13673" xr:uid="{A41CEFAA-F5BD-4FAC-806A-E18CF98FE1DE}"/>
    <cellStyle name="Separador de milhares 6 6 2 3 2 2" xfId="16525" xr:uid="{186E5547-5940-4688-913A-775E36039E62}"/>
    <cellStyle name="Separador de milhares 6 6 2 3 3" xfId="15064" xr:uid="{40D55B7B-5211-4C3B-8E49-2D5F2108E7F7}"/>
    <cellStyle name="Separador de milhares 6 6 2 4" xfId="12779" xr:uid="{778EA824-DBF0-4AC5-969E-0708BB20A6C8}"/>
    <cellStyle name="Separador de milhares 6 6 2 4 2" xfId="15667" xr:uid="{E4383DA8-BCAD-41F6-88D1-31AEA2DB39A3}"/>
    <cellStyle name="Separador de milhares 6 6 2 5" xfId="14275" xr:uid="{4812C18E-D412-4569-AF1A-6989DAE07B67}"/>
    <cellStyle name="Separador de milhares 6 6 3" xfId="11218" xr:uid="{E054B2FE-A06F-490C-AF95-BB26E6EB2344}"/>
    <cellStyle name="Separador de milhares 6 6 3 2" xfId="12170" xr:uid="{DC01202A-21CB-4063-8A7A-0D25FB475122}"/>
    <cellStyle name="Separador de milhares 6 6 3 2 2" xfId="14071" xr:uid="{3C7FA8D1-AE11-40D8-A974-CAE4140E5C70}"/>
    <cellStyle name="Separador de milhares 6 6 3 2 2 2" xfId="16923" xr:uid="{FD55165E-4E83-4417-A927-521FF84BAB98}"/>
    <cellStyle name="Separador de milhares 6 6 3 2 3" xfId="15462" xr:uid="{0F50DF76-E934-42E0-B2A0-A3564480F6AF}"/>
    <cellStyle name="Separador de milhares 6 6 3 3" xfId="13271" xr:uid="{68264F0E-F460-4707-B3B1-37460D16B92B}"/>
    <cellStyle name="Separador de milhares 6 6 3 3 2" xfId="16125" xr:uid="{587A4949-ADDD-4E37-99A3-1627993A3485}"/>
    <cellStyle name="Separador de milhares 6 6 3 4" xfId="14664" xr:uid="{D576AFE9-A8A8-4343-BF52-00D0B4A29F66}"/>
    <cellStyle name="Separador de milhares 6 6 4" xfId="11769" xr:uid="{5126C296-FE38-4302-9A97-C4F5B30D7458}"/>
    <cellStyle name="Separador de milhares 6 6 4 2" xfId="13672" xr:uid="{37C2266F-96C2-4AE0-A2BE-A992E9EA0AB1}"/>
    <cellStyle name="Separador de milhares 6 6 4 2 2" xfId="16524" xr:uid="{7202B6E5-3444-4549-9E55-51347EC54B16}"/>
    <cellStyle name="Separador de milhares 6 6 4 3" xfId="15063" xr:uid="{B1F71074-CF62-4BD2-A6D3-6A02B3C273DF}"/>
    <cellStyle name="Separador de milhares 6 6 5" xfId="12778" xr:uid="{18636F7C-DC48-4945-9511-6741A8C34D2C}"/>
    <cellStyle name="Separador de milhares 6 6 5 2" xfId="15666" xr:uid="{4F89E67A-8601-4F15-B1B7-3677B3B896AC}"/>
    <cellStyle name="Separador de milhares 6 6 6" xfId="14274" xr:uid="{DB0560FB-478B-49A7-B36F-3785779286DE}"/>
    <cellStyle name="Separador de milhares 6 7" xfId="10245" xr:uid="{4BB59248-0EA3-4686-AF05-9BF32C944C06}"/>
    <cellStyle name="Separador de milhares 6 7 2" xfId="11220" xr:uid="{47FA5AA8-9885-43DA-8D1C-F96D9A98E430}"/>
    <cellStyle name="Separador de milhares 6 7 2 2" xfId="12172" xr:uid="{3DC71098-FD5C-4C64-A9E2-580B2E2C3B73}"/>
    <cellStyle name="Separador de milhares 6 7 2 2 2" xfId="14073" xr:uid="{794AC160-C3C5-408E-A383-7D882E556D83}"/>
    <cellStyle name="Separador de milhares 6 7 2 2 2 2" xfId="16925" xr:uid="{1C5AE3FE-DF56-4087-946F-89AF86A5872C}"/>
    <cellStyle name="Separador de milhares 6 7 2 2 3" xfId="15464" xr:uid="{90389987-3381-499C-BA8C-482AFD1901C8}"/>
    <cellStyle name="Separador de milhares 6 7 2 3" xfId="13273" xr:uid="{1276490C-9C5F-4CEF-957C-AD147B5E5646}"/>
    <cellStyle name="Separador de milhares 6 7 2 3 2" xfId="16127" xr:uid="{96C6E01D-83D2-498E-AADA-E4C16B65BE6B}"/>
    <cellStyle name="Separador de milhares 6 7 2 4" xfId="14666" xr:uid="{E5A6934A-3202-4204-A50B-1E3594658ACF}"/>
    <cellStyle name="Separador de milhares 6 7 3" xfId="11771" xr:uid="{46FB940C-1865-4B6A-94E3-2D736DFC2554}"/>
    <cellStyle name="Separador de milhares 6 7 3 2" xfId="13674" xr:uid="{37C4E8FC-8026-465F-96C0-78B93113CC27}"/>
    <cellStyle name="Separador de milhares 6 7 3 2 2" xfId="16526" xr:uid="{A2BF639D-7CCB-4544-8804-B3E6699A363A}"/>
    <cellStyle name="Separador de milhares 6 7 3 3" xfId="15065" xr:uid="{E99751EB-DBBC-40F6-BABD-AC198CDDE5F6}"/>
    <cellStyle name="Separador de milhares 6 7 4" xfId="12780" xr:uid="{BE26EBA0-DE13-46C8-A995-81E3535418AA}"/>
    <cellStyle name="Separador de milhares 6 7 4 2" xfId="15668" xr:uid="{B79A9783-E0C9-48DB-942C-A38BA271CD09}"/>
    <cellStyle name="Separador de milhares 6 7 5" xfId="14276" xr:uid="{17B68771-9392-430D-BAB7-27845DCA457B}"/>
    <cellStyle name="Separador de milhares 6 8" xfId="11198" xr:uid="{69FD5A91-36CA-4AC8-8BC8-D4A59CD0B564}"/>
    <cellStyle name="Separador de milhares 6 8 2" xfId="12150" xr:uid="{523A9E1F-3942-4BF1-BDF5-1ED5BFD0526D}"/>
    <cellStyle name="Separador de milhares 6 8 2 2" xfId="14051" xr:uid="{1BFA66A3-20CB-46EE-AC98-5E226C4E879B}"/>
    <cellStyle name="Separador de milhares 6 8 2 2 2" xfId="16903" xr:uid="{639B4126-1439-4874-B7C2-36A360090D75}"/>
    <cellStyle name="Separador de milhares 6 8 2 3" xfId="15442" xr:uid="{E1967A5A-7954-4361-9829-86EA1E72DE8E}"/>
    <cellStyle name="Separador de milhares 6 8 3" xfId="13251" xr:uid="{3D5149BD-31FB-4C2A-9215-0857B59AC0D1}"/>
    <cellStyle name="Separador de milhares 6 8 3 2" xfId="16105" xr:uid="{2B67CBF1-76E1-434D-803C-09D8161806FE}"/>
    <cellStyle name="Separador de milhares 6 8 4" xfId="14644" xr:uid="{D45F5931-9725-4BFA-85A1-4C5960C1B55F}"/>
    <cellStyle name="Separador de milhares 6 9" xfId="11749" xr:uid="{B6B713B6-BBCA-4F6F-8195-65F7F067A9A2}"/>
    <cellStyle name="Separador de milhares 6 9 2" xfId="13652" xr:uid="{7A11195A-4A6B-4668-B3E6-24CEC6D30DA6}"/>
    <cellStyle name="Separador de milhares 6 9 2 2" xfId="16504" xr:uid="{0C11C14F-D7FA-4207-B603-148C5351ACDA}"/>
    <cellStyle name="Separador de milhares 6 9 3" xfId="15043" xr:uid="{2010A4DB-68B4-4E96-BA8E-0F906B8A5A65}"/>
    <cellStyle name="Separador de milhares 6_Cash Alu" xfId="10246" xr:uid="{1456BFE1-183E-4C93-B2DD-29C337A2E110}"/>
    <cellStyle name="Separador de milhares 7" xfId="10247" xr:uid="{39718BAD-00C4-4430-BCED-C0096F3AD4B0}"/>
    <cellStyle name="Separador de milhares 7 2" xfId="10248" xr:uid="{A5733607-3403-476A-9CF5-A6AB0814004C}"/>
    <cellStyle name="Separador de milhares 7 2 2" xfId="11222" xr:uid="{EEBA8EE3-C47D-4FCC-B357-1D5B62F41BB3}"/>
    <cellStyle name="Separador de milhares 7 2 2 2" xfId="12174" xr:uid="{0C94D711-6072-4596-BA4E-F97E91AFE75A}"/>
    <cellStyle name="Separador de milhares 7 2 2 2 2" xfId="14075" xr:uid="{362360F2-6502-49AF-803E-18AE3685EFF2}"/>
    <cellStyle name="Separador de milhares 7 2 2 2 2 2" xfId="16927" xr:uid="{5CC5C46C-B19D-42D6-AC5A-C0D9262DD317}"/>
    <cellStyle name="Separador de milhares 7 2 2 2 3" xfId="15466" xr:uid="{2E8C5815-E7C2-4D3F-958D-EC57B8DD583D}"/>
    <cellStyle name="Separador de milhares 7 2 2 3" xfId="13275" xr:uid="{9A7FA68A-FEC9-4811-877F-EBA2DCF1C7DD}"/>
    <cellStyle name="Separador de milhares 7 2 2 3 2" xfId="16129" xr:uid="{3999C952-93D0-4D60-9C4B-68A5F97413D2}"/>
    <cellStyle name="Separador de milhares 7 2 2 4" xfId="14668" xr:uid="{D69E2EB8-1DD9-4E14-A2FA-CD1ABD32F3A8}"/>
    <cellStyle name="Separador de milhares 7 2 3" xfId="11773" xr:uid="{D7A30393-E3F8-4EDA-9B39-F2364AA552B1}"/>
    <cellStyle name="Separador de milhares 7 2 3 2" xfId="13676" xr:uid="{35151350-D9E9-4A87-976E-A53FF17C8597}"/>
    <cellStyle name="Separador de milhares 7 2 3 2 2" xfId="16528" xr:uid="{5658E321-3F40-4D21-846C-8689EF4D052D}"/>
    <cellStyle name="Separador de milhares 7 2 3 3" xfId="15067" xr:uid="{D5D67733-5735-496C-A3D1-71F214B78EF7}"/>
    <cellStyle name="Separador de milhares 7 3" xfId="11221" xr:uid="{36D82C23-9DC0-42C4-9B1F-722B8517D26E}"/>
    <cellStyle name="Separador de milhares 7 3 2" xfId="12173" xr:uid="{28B07F94-8ECB-4E9E-88F6-7F20424C4D96}"/>
    <cellStyle name="Separador de milhares 7 3 2 2" xfId="14074" xr:uid="{EE15683F-C640-41F0-B7C3-8B8B41190F77}"/>
    <cellStyle name="Separador de milhares 7 3 2 2 2" xfId="16926" xr:uid="{E6D33DDF-9345-43A9-97E6-C864C6EC7CFC}"/>
    <cellStyle name="Separador de milhares 7 3 2 3" xfId="15465" xr:uid="{E78E366F-DC88-4555-9449-6595BAFF82CF}"/>
    <cellStyle name="Separador de milhares 7 3 3" xfId="13274" xr:uid="{9B734BE4-E2BF-4E4A-92F0-B1CBD93203CA}"/>
    <cellStyle name="Separador de milhares 7 3 3 2" xfId="16128" xr:uid="{9A4FDCD0-668A-4A68-839F-D455A1849459}"/>
    <cellStyle name="Separador de milhares 7 3 4" xfId="14667" xr:uid="{220496CA-40A2-4A5B-923A-77770FC910DF}"/>
    <cellStyle name="Separador de milhares 7 4" xfId="11772" xr:uid="{C43A9C84-48E1-45FE-887F-5F54D562AF3C}"/>
    <cellStyle name="Separador de milhares 7 4 2" xfId="13675" xr:uid="{496CC946-4577-4B0E-A5C2-648DEBEFA7F3}"/>
    <cellStyle name="Separador de milhares 7 4 2 2" xfId="16527" xr:uid="{2147FF66-3A17-4E05-B017-437B4C677C3F}"/>
    <cellStyle name="Separador de milhares 7 4 3" xfId="15066" xr:uid="{6F0EF894-C5E8-4C5F-AFF2-21EA0EAC62BF}"/>
    <cellStyle name="Separador de milhares 7_Fat Aluguel Mínimo 2010" xfId="10249" xr:uid="{47542D2E-DDC7-4CC3-98E2-8C7A4A385194}"/>
    <cellStyle name="Separador de milhares 8" xfId="10250" xr:uid="{018E7792-B842-4742-A184-49896A888427}"/>
    <cellStyle name="Separador de milhares 8 2" xfId="10251" xr:uid="{21858525-1018-435F-ADFF-C629EDE1515D}"/>
    <cellStyle name="Separador de milhares 8 2 2" xfId="10252" xr:uid="{EF1C36D6-A3D0-4783-BE6F-462D0F99ECA6}"/>
    <cellStyle name="Separador de milhares 8 2 2 2" xfId="10253" xr:uid="{93DA81AE-2402-4B6F-B349-445263E96767}"/>
    <cellStyle name="Separador de milhares 8 2 2 3" xfId="11225" xr:uid="{C171E1A0-8FD4-4E7C-8615-8D025B7196ED}"/>
    <cellStyle name="Separador de milhares 8 2 2 3 2" xfId="12177" xr:uid="{8833D304-EB1B-436F-996A-EF917C9BECA2}"/>
    <cellStyle name="Separador de milhares 8 2 2 3 2 2" xfId="14078" xr:uid="{C894321A-A7A6-4666-A161-712E05EAE45E}"/>
    <cellStyle name="Separador de milhares 8 2 2 3 2 2 2" xfId="16930" xr:uid="{B836C0CA-CF69-443F-BCAB-4E1F85364445}"/>
    <cellStyle name="Separador de milhares 8 2 2 3 2 3" xfId="15469" xr:uid="{D7CBD3EB-D720-4A81-90D8-CE4577A1C613}"/>
    <cellStyle name="Separador de milhares 8 2 2 3 3" xfId="13278" xr:uid="{AFB952CB-410F-4BF2-A3A4-75C6D040DC21}"/>
    <cellStyle name="Separador de milhares 8 2 2 3 3 2" xfId="16132" xr:uid="{EFC10D83-F15F-4C6C-8975-518A8375615A}"/>
    <cellStyle name="Separador de milhares 8 2 2 3 4" xfId="14671" xr:uid="{5511C1DD-49D4-48B4-A093-7E8FBFAEF89E}"/>
    <cellStyle name="Separador de milhares 8 2 2 4" xfId="11776" xr:uid="{31E4D12E-72B3-4DA0-8F6D-95FE4BE0F068}"/>
    <cellStyle name="Separador de milhares 8 2 2 4 2" xfId="13679" xr:uid="{F9E81A83-93A5-4354-9810-A2919D940171}"/>
    <cellStyle name="Separador de milhares 8 2 2 4 2 2" xfId="16531" xr:uid="{0D6BA7DA-C838-49F9-AC39-5A5921B5B0AA}"/>
    <cellStyle name="Separador de milhares 8 2 2 4 3" xfId="15070" xr:uid="{7DFAEE4E-27EF-49F3-9732-9912ABD0911E}"/>
    <cellStyle name="Separador de milhares 8 2 2 5" xfId="12782" xr:uid="{B0796695-240C-4B18-AE63-0D53D9454152}"/>
    <cellStyle name="Separador de milhares 8 2 2 5 2" xfId="15670" xr:uid="{B37C1C30-AD89-4F51-BB24-C742F3F0708D}"/>
    <cellStyle name="Separador de milhares 8 2 2 6" xfId="14278" xr:uid="{C5A2B347-4263-4EA2-909B-60FD1E4DD6C5}"/>
    <cellStyle name="Separador de milhares 8 2 3" xfId="10254" xr:uid="{0E0F2040-56F7-4E7E-82F8-F0E3454736E9}"/>
    <cellStyle name="Separador de milhares 8 2 3 2" xfId="10255" xr:uid="{C6117C1D-2B66-4FCE-BF8F-F648112F2306}"/>
    <cellStyle name="Separador de milhares 8 2 3 2 2" xfId="11227" xr:uid="{AFDEF1E1-1F9B-481E-B9EA-F8004477DD48}"/>
    <cellStyle name="Separador de milhares 8 2 3 2 2 2" xfId="12179" xr:uid="{82416CEE-D7D0-4EA2-BAA9-40F249B206A2}"/>
    <cellStyle name="Separador de milhares 8 2 3 2 2 2 2" xfId="14080" xr:uid="{80235F75-BECA-4BDD-80E6-7692D71AF42D}"/>
    <cellStyle name="Separador de milhares 8 2 3 2 2 2 2 2" xfId="16932" xr:uid="{E5AAFCE3-B7DE-41A2-924E-0CA6F6C0ACED}"/>
    <cellStyle name="Separador de milhares 8 2 3 2 2 2 3" xfId="15471" xr:uid="{69668CC5-F4D8-4A5B-A575-586FDFDFE1EB}"/>
    <cellStyle name="Separador de milhares 8 2 3 2 2 3" xfId="13280" xr:uid="{8718F744-AC52-4E98-BAF7-C81456BFE38F}"/>
    <cellStyle name="Separador de milhares 8 2 3 2 2 3 2" xfId="16134" xr:uid="{D00387EA-0993-435C-9744-EF459D66288A}"/>
    <cellStyle name="Separador de milhares 8 2 3 2 2 4" xfId="14673" xr:uid="{AA144C98-BE25-4FB9-AE54-FB8818B911CD}"/>
    <cellStyle name="Separador de milhares 8 2 3 2 3" xfId="11778" xr:uid="{8E335BFE-5172-4086-B093-BE09064CC673}"/>
    <cellStyle name="Separador de milhares 8 2 3 2 3 2" xfId="13681" xr:uid="{EBF2DB15-974D-482B-A5C7-FA20F01D545C}"/>
    <cellStyle name="Separador de milhares 8 2 3 2 3 2 2" xfId="16533" xr:uid="{AA74ADBE-55D2-457B-92CB-5CC61C67EB44}"/>
    <cellStyle name="Separador de milhares 8 2 3 2 3 3" xfId="15072" xr:uid="{17FBA66A-8F6A-4049-B44C-C33A1B8ED0AF}"/>
    <cellStyle name="Separador de milhares 8 2 3 2 4" xfId="12784" xr:uid="{5E23E77F-8B83-4A62-8A66-F065EF6488CD}"/>
    <cellStyle name="Separador de milhares 8 2 3 2 4 2" xfId="15672" xr:uid="{1F5E2457-7BFF-4C7A-8938-6729C2F0FFA3}"/>
    <cellStyle name="Separador de milhares 8 2 3 2 5" xfId="14280" xr:uid="{4DD2EA93-D1A4-445C-AAD0-078E99AEB9E6}"/>
    <cellStyle name="Separador de milhares 8 2 3 3" xfId="11226" xr:uid="{7773D9C7-8DC4-4C50-BB21-ADBB1BF35B08}"/>
    <cellStyle name="Separador de milhares 8 2 3 3 2" xfId="12178" xr:uid="{71B51B17-FE44-4094-B92C-3196D9669E8A}"/>
    <cellStyle name="Separador de milhares 8 2 3 3 2 2" xfId="14079" xr:uid="{88E3BFF9-2F1F-44F2-8AD2-BF4489B206DD}"/>
    <cellStyle name="Separador de milhares 8 2 3 3 2 2 2" xfId="16931" xr:uid="{61F8BBF6-84EE-4818-BB1C-72CF933FB5E6}"/>
    <cellStyle name="Separador de milhares 8 2 3 3 2 3" xfId="15470" xr:uid="{7DFC8604-70D6-4412-8E2D-66616F28E9DD}"/>
    <cellStyle name="Separador de milhares 8 2 3 3 3" xfId="13279" xr:uid="{620BDB8A-1CFC-4FC3-95B2-1D92FDD1FE08}"/>
    <cellStyle name="Separador de milhares 8 2 3 3 3 2" xfId="16133" xr:uid="{3B0CBEB6-E327-4F60-B7F5-B4C31138E6DC}"/>
    <cellStyle name="Separador de milhares 8 2 3 3 4" xfId="14672" xr:uid="{1127DD4E-06C1-4D6C-A229-B6B8E0AFD845}"/>
    <cellStyle name="Separador de milhares 8 2 3 4" xfId="11777" xr:uid="{82834803-A2D6-434B-8E22-44DB303DEC0A}"/>
    <cellStyle name="Separador de milhares 8 2 3 4 2" xfId="13680" xr:uid="{3AFE2621-D33A-4CCC-AEB9-F2F2D961840F}"/>
    <cellStyle name="Separador de milhares 8 2 3 4 2 2" xfId="16532" xr:uid="{C903B308-A31F-429A-9C97-CC45FDF93C36}"/>
    <cellStyle name="Separador de milhares 8 2 3 4 3" xfId="15071" xr:uid="{473600D2-E52D-487A-AA2C-C849091B36EE}"/>
    <cellStyle name="Separador de milhares 8 2 3 5" xfId="12783" xr:uid="{A4951F30-ADE0-4FFD-B7B3-101C6550E467}"/>
    <cellStyle name="Separador de milhares 8 2 3 5 2" xfId="15671" xr:uid="{4A7A0370-1F05-46E1-8657-7E5B448C78CE}"/>
    <cellStyle name="Separador de milhares 8 2 3 6" xfId="14279" xr:uid="{0A0C6299-1438-4435-AE39-CC382DFBE2D0}"/>
    <cellStyle name="Separador de milhares 8 2 4" xfId="10256" xr:uid="{5FB642F2-3A1F-4C0B-AA9D-34005B38CA1D}"/>
    <cellStyle name="Separador de milhares 8 2 4 2" xfId="11228" xr:uid="{4746B9F7-20D6-430F-BAA5-FB274E42F006}"/>
    <cellStyle name="Separador de milhares 8 2 4 2 2" xfId="12180" xr:uid="{A2FED00D-A801-4707-98B9-EF4BC9A60278}"/>
    <cellStyle name="Separador de milhares 8 2 4 2 2 2" xfId="14081" xr:uid="{9996AF56-637F-4844-BA58-6525F58748DD}"/>
    <cellStyle name="Separador de milhares 8 2 4 2 2 2 2" xfId="16933" xr:uid="{55CF66A9-979B-43E7-8CB8-FD4FC335E47F}"/>
    <cellStyle name="Separador de milhares 8 2 4 2 2 3" xfId="15472" xr:uid="{A80509C4-5CCC-4ADF-9C86-233B9EA53346}"/>
    <cellStyle name="Separador de milhares 8 2 4 2 3" xfId="13281" xr:uid="{28658772-F9F9-41AE-BF75-7B579C0DED38}"/>
    <cellStyle name="Separador de milhares 8 2 4 2 3 2" xfId="16135" xr:uid="{7EADDB52-833D-4869-B4C6-40BE10CFFC5A}"/>
    <cellStyle name="Separador de milhares 8 2 4 2 4" xfId="14674" xr:uid="{B19FC596-5FC0-4413-A000-F5AECD0AAB45}"/>
    <cellStyle name="Separador de milhares 8 2 4 3" xfId="11779" xr:uid="{EEEBACC5-1054-444E-96B7-A176F6198298}"/>
    <cellStyle name="Separador de milhares 8 2 4 3 2" xfId="13682" xr:uid="{FD8336CC-B8A4-425F-848F-24C5703C12D1}"/>
    <cellStyle name="Separador de milhares 8 2 4 3 2 2" xfId="16534" xr:uid="{5235BF4C-2639-4E17-98CF-B880849BBAD0}"/>
    <cellStyle name="Separador de milhares 8 2 4 3 3" xfId="15073" xr:uid="{F33FCE2A-2A4D-4164-B58C-882D625F02B6}"/>
    <cellStyle name="Separador de milhares 8 2 4 4" xfId="12785" xr:uid="{55EEAD43-1446-4132-8534-D016169B5047}"/>
    <cellStyle name="Separador de milhares 8 2 4 4 2" xfId="15673" xr:uid="{76C74E07-2040-416B-A1C1-00A66E7C7A7F}"/>
    <cellStyle name="Separador de milhares 8 2 4 5" xfId="14281" xr:uid="{3EF30DCF-3E39-4E42-A2C4-73B63D7870F0}"/>
    <cellStyle name="Separador de milhares 8 2 5" xfId="11224" xr:uid="{2ED7C43A-7044-456A-A0AB-4F8A84AB8BA3}"/>
    <cellStyle name="Separador de milhares 8 2 5 2" xfId="12176" xr:uid="{0C9B24FB-361A-4974-B08B-4F47659E2192}"/>
    <cellStyle name="Separador de milhares 8 2 5 2 2" xfId="14077" xr:uid="{AEEB8BDA-BB84-43C3-88BF-FAA8471508F7}"/>
    <cellStyle name="Separador de milhares 8 2 5 2 2 2" xfId="16929" xr:uid="{9EC67ED8-F78E-48D8-A110-9785CD37BF1A}"/>
    <cellStyle name="Separador de milhares 8 2 5 2 3" xfId="15468" xr:uid="{0E6E670C-02F7-43A1-9977-1DA50E593B47}"/>
    <cellStyle name="Separador de milhares 8 2 5 3" xfId="13277" xr:uid="{7C5EA34E-E1A8-4D8A-9127-BE4C7FB1ED40}"/>
    <cellStyle name="Separador de milhares 8 2 5 3 2" xfId="16131" xr:uid="{D23772EC-DA39-499E-9055-8D39521DEB9B}"/>
    <cellStyle name="Separador de milhares 8 2 5 4" xfId="14670" xr:uid="{CBAFF136-529C-4A95-8AF0-A4FD6CEC1C20}"/>
    <cellStyle name="Separador de milhares 8 2 6" xfId="11775" xr:uid="{C5FA6B45-6316-4C55-A7D5-0AA9929325AF}"/>
    <cellStyle name="Separador de milhares 8 2 6 2" xfId="13678" xr:uid="{CE049BA5-9214-4707-A6CE-0E39331B2661}"/>
    <cellStyle name="Separador de milhares 8 2 6 2 2" xfId="16530" xr:uid="{E01F6DF4-BD91-45C2-B145-3DD477B9FD58}"/>
    <cellStyle name="Separador de milhares 8 2 6 3" xfId="15069" xr:uid="{3FE4A629-0ECD-42F7-BA8F-F0B09FAC2014}"/>
    <cellStyle name="Separador de milhares 8 2 7" xfId="12781" xr:uid="{1A029724-4900-46CF-9EED-6CFD7F51889C}"/>
    <cellStyle name="Separador de milhares 8 2 7 2" xfId="15669" xr:uid="{0A551263-0AC9-48D9-ADCD-887E4AC59EC8}"/>
    <cellStyle name="Separador de milhares 8 2 8" xfId="14277" xr:uid="{7932FF54-3440-429B-8D60-C4C20E23CA98}"/>
    <cellStyle name="Separador de milhares 8 2 9" xfId="17557" xr:uid="{A88F6ED7-CB49-4D5F-BACF-1626CFECD091}"/>
    <cellStyle name="Separador de milhares 8 3" xfId="10257" xr:uid="{52BC4AF7-D237-400D-9CD3-9A9C550D88F2}"/>
    <cellStyle name="Separador de milhares 8 3 2" xfId="10258" xr:uid="{0BD86E70-FA13-46B1-BE41-4564785C0768}"/>
    <cellStyle name="Separador de milhares 8 3 2 2" xfId="11230" xr:uid="{F83FD367-E167-4E09-9D09-67C792717B8E}"/>
    <cellStyle name="Separador de milhares 8 3 2 2 2" xfId="12182" xr:uid="{8543E114-5BB8-407C-BBF2-30CEE0312C4E}"/>
    <cellStyle name="Separador de milhares 8 3 2 2 2 2" xfId="14083" xr:uid="{097FD007-5504-4C40-87F8-455DC63B7AA3}"/>
    <cellStyle name="Separador de milhares 8 3 2 2 2 2 2" xfId="16935" xr:uid="{C8BE8D3C-EFD1-4ADD-9A3F-CECAAE9C5D80}"/>
    <cellStyle name="Separador de milhares 8 3 2 2 2 3" xfId="15474" xr:uid="{4EC7D355-B5A5-471A-9E44-600C49F8E63A}"/>
    <cellStyle name="Separador de milhares 8 3 2 2 3" xfId="13283" xr:uid="{1FF73509-7A66-46D9-8990-5F0A95C573EB}"/>
    <cellStyle name="Separador de milhares 8 3 2 2 3 2" xfId="16137" xr:uid="{052943F1-4DB3-496B-92C7-82273F9E8428}"/>
    <cellStyle name="Separador de milhares 8 3 2 2 4" xfId="14676" xr:uid="{12079776-2651-4AFB-AEBC-46647BD015A7}"/>
    <cellStyle name="Separador de milhares 8 3 2 3" xfId="11781" xr:uid="{E8772FDF-3C0D-4344-BC0B-1624D7641524}"/>
    <cellStyle name="Separador de milhares 8 3 2 3 2" xfId="13684" xr:uid="{0DCC4069-E4FD-4400-970D-28F6EBDF091E}"/>
    <cellStyle name="Separador de milhares 8 3 2 3 2 2" xfId="16536" xr:uid="{ACB3F4D6-8C16-4E4F-BE5A-42049D86FBF4}"/>
    <cellStyle name="Separador de milhares 8 3 2 3 3" xfId="15075" xr:uid="{3ACBD3B8-27EC-4723-98BE-811D4A756E87}"/>
    <cellStyle name="Separador de milhares 8 3 2 4" xfId="12787" xr:uid="{EFF1DCFB-D990-4974-BF63-345669827DCD}"/>
    <cellStyle name="Separador de milhares 8 3 2 4 2" xfId="15675" xr:uid="{FC817953-4E5A-40D7-A5DD-900B7D322349}"/>
    <cellStyle name="Separador de milhares 8 3 2 5" xfId="14283" xr:uid="{6EC5D175-083C-495F-954B-DB5BE647432E}"/>
    <cellStyle name="Separador de milhares 8 3 3" xfId="11229" xr:uid="{3D41CA9A-31C6-4DC6-BCE1-01D9ACA3A9DA}"/>
    <cellStyle name="Separador de milhares 8 3 3 2" xfId="12181" xr:uid="{6950FB10-83D7-41F3-8761-76259EA4AF36}"/>
    <cellStyle name="Separador de milhares 8 3 3 2 2" xfId="14082" xr:uid="{83398C65-719A-4D33-8B5F-900E689A453C}"/>
    <cellStyle name="Separador de milhares 8 3 3 2 2 2" xfId="16934" xr:uid="{23AC931D-990C-4215-ADFC-A31C68C3483C}"/>
    <cellStyle name="Separador de milhares 8 3 3 2 3" xfId="15473" xr:uid="{AB7C3D20-BC1F-40CF-A99B-3607F7D4375D}"/>
    <cellStyle name="Separador de milhares 8 3 3 3" xfId="13282" xr:uid="{75CA72A2-56A9-4923-B96E-A1570DCB5EEE}"/>
    <cellStyle name="Separador de milhares 8 3 3 3 2" xfId="16136" xr:uid="{5A44719F-D5B6-4D88-AD65-5AC54C9629D0}"/>
    <cellStyle name="Separador de milhares 8 3 3 4" xfId="14675" xr:uid="{81BE9A05-1E81-45D4-B4D2-06BB64E5493A}"/>
    <cellStyle name="Separador de milhares 8 3 4" xfId="11780" xr:uid="{80904B5F-C71B-4C3D-914A-DC0E429E5DFD}"/>
    <cellStyle name="Separador de milhares 8 3 4 2" xfId="13683" xr:uid="{142B87F0-11F8-422D-B783-7B1B991189C9}"/>
    <cellStyle name="Separador de milhares 8 3 4 2 2" xfId="16535" xr:uid="{61493165-D49F-4D3C-8357-549CB99C023A}"/>
    <cellStyle name="Separador de milhares 8 3 4 3" xfId="15074" xr:uid="{FB869D50-998B-43D6-9582-37F74F208334}"/>
    <cellStyle name="Separador de milhares 8 3 5" xfId="12786" xr:uid="{302B4F9E-53F0-47E6-B2E2-B0F2D27B7011}"/>
    <cellStyle name="Separador de milhares 8 3 5 2" xfId="15674" xr:uid="{E9AC9471-B1EE-430C-9399-F2EFA3D22B4B}"/>
    <cellStyle name="Separador de milhares 8 3 6" xfId="14282" xr:uid="{D3FF494A-51D2-4776-9A1E-604A52553E4E}"/>
    <cellStyle name="Separador de milhares 8 4" xfId="10259" xr:uid="{0DED3B29-2604-442A-AEBB-09BD7A226FAB}"/>
    <cellStyle name="Separador de milhares 8 4 2" xfId="10260" xr:uid="{C7E5484D-15D9-4369-B82C-4487C9955F3A}"/>
    <cellStyle name="Separador de milhares 8 4 2 2" xfId="11232" xr:uid="{F1F45850-D539-490B-8915-271E6306F604}"/>
    <cellStyle name="Separador de milhares 8 4 2 2 2" xfId="12184" xr:uid="{65BAED73-2832-4AC9-9528-2059598BAC43}"/>
    <cellStyle name="Separador de milhares 8 4 2 2 2 2" xfId="14085" xr:uid="{F06CEDEA-A38F-4460-ABA5-4E73F53E5B65}"/>
    <cellStyle name="Separador de milhares 8 4 2 2 2 2 2" xfId="16937" xr:uid="{4A3E021E-FF31-4BA5-BE82-A212888B8642}"/>
    <cellStyle name="Separador de milhares 8 4 2 2 2 3" xfId="15476" xr:uid="{9A9E5E1B-F555-4801-A9EA-8BB40FD53F65}"/>
    <cellStyle name="Separador de milhares 8 4 2 2 3" xfId="13285" xr:uid="{5B17FAC2-A5C4-4088-AB9A-1E578ECEA1EB}"/>
    <cellStyle name="Separador de milhares 8 4 2 2 3 2" xfId="16139" xr:uid="{C5F23E76-CE4F-400F-B27F-68C13427B473}"/>
    <cellStyle name="Separador de milhares 8 4 2 2 4" xfId="14678" xr:uid="{26017D53-7926-4A14-8270-C2237BFB2DDF}"/>
    <cellStyle name="Separador de milhares 8 4 2 3" xfId="11783" xr:uid="{A9223F5F-256D-4888-A18B-730B82C73AA7}"/>
    <cellStyle name="Separador de milhares 8 4 2 3 2" xfId="13686" xr:uid="{EE10103C-6BE0-409E-9F90-159B49239B0B}"/>
    <cellStyle name="Separador de milhares 8 4 2 3 2 2" xfId="16538" xr:uid="{E3C39222-D379-4767-B87E-C5002AEA31DD}"/>
    <cellStyle name="Separador de milhares 8 4 2 3 3" xfId="15077" xr:uid="{8EEEEE6C-22C6-45A5-9646-EF76415C1516}"/>
    <cellStyle name="Separador de milhares 8 4 2 4" xfId="12789" xr:uid="{6D1FF3EC-EA6A-46B9-8232-62160AD038C6}"/>
    <cellStyle name="Separador de milhares 8 4 2 4 2" xfId="15677" xr:uid="{7FC73B57-6629-4ADB-8C8C-6DED4CA127B1}"/>
    <cellStyle name="Separador de milhares 8 4 2 5" xfId="14285" xr:uid="{C5DA2E4F-67BD-4114-99F2-A679927A899E}"/>
    <cellStyle name="Separador de milhares 8 4 3" xfId="11231" xr:uid="{3CBB0671-D0D5-45DB-93E8-9843B3497E32}"/>
    <cellStyle name="Separador de milhares 8 4 3 2" xfId="12183" xr:uid="{23246D1A-47BE-47C4-B688-48F1110A078A}"/>
    <cellStyle name="Separador de milhares 8 4 3 2 2" xfId="14084" xr:uid="{FEFCD69E-295D-498B-90BE-4E2003583439}"/>
    <cellStyle name="Separador de milhares 8 4 3 2 2 2" xfId="16936" xr:uid="{CAC1B7B2-757B-4597-92F1-CE286BEF96EF}"/>
    <cellStyle name="Separador de milhares 8 4 3 2 3" xfId="15475" xr:uid="{D5934ADF-3052-4F6F-8DAF-615346247DC1}"/>
    <cellStyle name="Separador de milhares 8 4 3 3" xfId="13284" xr:uid="{76A57467-0958-41AB-B2BD-D3517596443A}"/>
    <cellStyle name="Separador de milhares 8 4 3 3 2" xfId="16138" xr:uid="{356A9C84-9619-4186-8396-125EDD9BC83E}"/>
    <cellStyle name="Separador de milhares 8 4 3 4" xfId="14677" xr:uid="{9C8033D9-2F66-46C4-9678-1E4E0E303E4B}"/>
    <cellStyle name="Separador de milhares 8 4 4" xfId="11782" xr:uid="{D803BF7D-803C-482A-AFB1-D7A53AA52D10}"/>
    <cellStyle name="Separador de milhares 8 4 4 2" xfId="13685" xr:uid="{B116AA1C-B0C5-4DF2-B119-5AFD7256FF07}"/>
    <cellStyle name="Separador de milhares 8 4 4 2 2" xfId="16537" xr:uid="{79BBB400-71B3-430A-8B93-69E9BE536C03}"/>
    <cellStyle name="Separador de milhares 8 4 4 3" xfId="15076" xr:uid="{6B26FD36-A792-4645-8B9B-E4A806A95292}"/>
    <cellStyle name="Separador de milhares 8 4 5" xfId="12788" xr:uid="{FB7E86D6-3DF7-4C15-B606-1EC0460A143D}"/>
    <cellStyle name="Separador de milhares 8 4 5 2" xfId="15676" xr:uid="{01183364-18A0-42C0-B076-215A989799DA}"/>
    <cellStyle name="Separador de milhares 8 4 6" xfId="14284" xr:uid="{4E963EBA-00A5-400C-9645-37E6020243AB}"/>
    <cellStyle name="Separador de milhares 8 5" xfId="10261" xr:uid="{5FF6F34A-6E0E-4FF6-AB49-A7003FDF4FA7}"/>
    <cellStyle name="Separador de milhares 8 5 2" xfId="10262" xr:uid="{07BFC3CC-4AF9-4232-8747-5D0B2E2E9350}"/>
    <cellStyle name="Separador de milhares 8 5 2 2" xfId="11234" xr:uid="{23302F57-E322-471A-8D0C-90181E31627C}"/>
    <cellStyle name="Separador de milhares 8 5 2 2 2" xfId="12186" xr:uid="{BAEF00E2-E227-4AC7-A355-A9682C5426C1}"/>
    <cellStyle name="Separador de milhares 8 5 2 2 2 2" xfId="14087" xr:uid="{2EB16B81-6BE1-4A20-9AB8-85A4FB60E128}"/>
    <cellStyle name="Separador de milhares 8 5 2 2 2 2 2" xfId="16939" xr:uid="{1CF6BC64-C7F5-4ED2-87A8-08CF3018ADB0}"/>
    <cellStyle name="Separador de milhares 8 5 2 2 2 3" xfId="15478" xr:uid="{1C75CD9E-D00D-43DB-8628-7CE2080B53F6}"/>
    <cellStyle name="Separador de milhares 8 5 2 2 3" xfId="13287" xr:uid="{15C2D7ED-9769-4E5A-BC19-9398539A5EEE}"/>
    <cellStyle name="Separador de milhares 8 5 2 2 3 2" xfId="16141" xr:uid="{2C724273-6B7A-434B-9A7C-4BE138D3E638}"/>
    <cellStyle name="Separador de milhares 8 5 2 2 4" xfId="14680" xr:uid="{0842134A-68E2-4E69-8CAB-BA9312EBF44D}"/>
    <cellStyle name="Separador de milhares 8 5 2 3" xfId="11785" xr:uid="{E23E7BC5-7E99-4EF2-BAE5-AB1A21892EF2}"/>
    <cellStyle name="Separador de milhares 8 5 2 3 2" xfId="13688" xr:uid="{13CFAB06-6A7B-4420-A144-F2EF5852FC44}"/>
    <cellStyle name="Separador de milhares 8 5 2 3 2 2" xfId="16540" xr:uid="{BA3EE3C3-0223-452D-B2EE-837E7E28E078}"/>
    <cellStyle name="Separador de milhares 8 5 2 3 3" xfId="15079" xr:uid="{2AF35A32-45C4-4DC4-93D2-E166C8C28A6F}"/>
    <cellStyle name="Separador de milhares 8 5 2 4" xfId="12791" xr:uid="{8D62B8FC-9ACF-44B4-B7BD-CC6771461B54}"/>
    <cellStyle name="Separador de milhares 8 5 2 4 2" xfId="15679" xr:uid="{BFB9270C-2BB7-461B-9DD4-94D2B3617F5E}"/>
    <cellStyle name="Separador de milhares 8 5 2 5" xfId="14287" xr:uid="{64D9E408-1CCE-4747-828D-9EF0524F6A4B}"/>
    <cellStyle name="Separador de milhares 8 5 3" xfId="11233" xr:uid="{4DB0EFC2-13B3-472C-90D9-4180F5151CC4}"/>
    <cellStyle name="Separador de milhares 8 5 3 2" xfId="12185" xr:uid="{09E061FF-D0FC-4D7B-B4C2-AA641A9100DF}"/>
    <cellStyle name="Separador de milhares 8 5 3 2 2" xfId="14086" xr:uid="{D4EED5B3-3AE3-4E43-A1C2-5015F61D8FEA}"/>
    <cellStyle name="Separador de milhares 8 5 3 2 2 2" xfId="16938" xr:uid="{5737A370-7835-496A-B537-11F86FA80BC3}"/>
    <cellStyle name="Separador de milhares 8 5 3 2 3" xfId="15477" xr:uid="{7F989F54-893C-4511-B510-156C3063D709}"/>
    <cellStyle name="Separador de milhares 8 5 3 3" xfId="13286" xr:uid="{07FEEDB5-C2BF-4297-AAA2-8799C811804E}"/>
    <cellStyle name="Separador de milhares 8 5 3 3 2" xfId="16140" xr:uid="{404EF914-0824-4A1B-8324-796C8A74A30A}"/>
    <cellStyle name="Separador de milhares 8 5 3 4" xfId="14679" xr:uid="{0E9634A5-A4E7-43C2-A14A-16FE503FC78E}"/>
    <cellStyle name="Separador de milhares 8 5 4" xfId="11784" xr:uid="{2C755B05-2146-483D-8AFD-C6826BE7E4B1}"/>
    <cellStyle name="Separador de milhares 8 5 4 2" xfId="13687" xr:uid="{59EA1D80-C3FC-4F90-B65C-A48721E4BE67}"/>
    <cellStyle name="Separador de milhares 8 5 4 2 2" xfId="16539" xr:uid="{334267B9-2C64-4033-BF28-F3149E72BF66}"/>
    <cellStyle name="Separador de milhares 8 5 4 3" xfId="15078" xr:uid="{18CBA887-21D5-4759-AF98-368AA4D13C41}"/>
    <cellStyle name="Separador de milhares 8 5 5" xfId="12790" xr:uid="{C4CA6A7D-DA1C-40A1-8D4E-AB4D1DD8039F}"/>
    <cellStyle name="Separador de milhares 8 5 5 2" xfId="15678" xr:uid="{A8A15125-DCA3-4685-8DDC-BA9AF0932BFA}"/>
    <cellStyle name="Separador de milhares 8 5 6" xfId="14286" xr:uid="{E1E9B032-1766-4FBD-9E96-5CF918A2C345}"/>
    <cellStyle name="Separador de milhares 8 6" xfId="10263" xr:uid="{9346FFD8-65D0-49D2-B64F-2C31D2027586}"/>
    <cellStyle name="Separador de milhares 8 6 2" xfId="10264" xr:uid="{B367CC74-BD14-4581-8F05-97159CF7853B}"/>
    <cellStyle name="Separador de milhares 8 6 2 2" xfId="11236" xr:uid="{DE402247-EA35-4A24-8AE3-EDBB9E93984A}"/>
    <cellStyle name="Separador de milhares 8 6 2 2 2" xfId="12188" xr:uid="{F868FFE4-8F4D-4021-9AC4-0F991A265B84}"/>
    <cellStyle name="Separador de milhares 8 6 2 2 2 2" xfId="14089" xr:uid="{5752F944-9870-4832-A72E-057771E6C6D2}"/>
    <cellStyle name="Separador de milhares 8 6 2 2 2 2 2" xfId="16941" xr:uid="{B2609CC6-DD9E-4BD1-B8C3-83FE6BE13F08}"/>
    <cellStyle name="Separador de milhares 8 6 2 2 2 3" xfId="15480" xr:uid="{68571459-E24C-4BF6-8B45-F0646D0A4211}"/>
    <cellStyle name="Separador de milhares 8 6 2 2 3" xfId="13289" xr:uid="{16B89049-FAF1-4491-88DD-D68B9874234A}"/>
    <cellStyle name="Separador de milhares 8 6 2 2 3 2" xfId="16143" xr:uid="{DC231B7F-7B2C-46BE-A0FB-C96F79E3D8C3}"/>
    <cellStyle name="Separador de milhares 8 6 2 2 4" xfId="14682" xr:uid="{F1A54ED8-B9D8-4EAF-AEA2-39A71C999908}"/>
    <cellStyle name="Separador de milhares 8 6 2 3" xfId="11787" xr:uid="{763EC406-1633-4A48-9D02-D0D5B2B84FB3}"/>
    <cellStyle name="Separador de milhares 8 6 2 3 2" xfId="13690" xr:uid="{48F6F550-16BF-4085-848F-1DBF5E57D14F}"/>
    <cellStyle name="Separador de milhares 8 6 2 3 2 2" xfId="16542" xr:uid="{F2F47D60-7DA1-455B-BC04-7F85B64DDF87}"/>
    <cellStyle name="Separador de milhares 8 6 2 3 3" xfId="15081" xr:uid="{9A66B147-BF9B-4880-A956-2C2F320A7DC7}"/>
    <cellStyle name="Separador de milhares 8 6 2 4" xfId="12793" xr:uid="{748ADA71-996B-4433-99D1-18DA9F6709F7}"/>
    <cellStyle name="Separador de milhares 8 6 2 4 2" xfId="15681" xr:uid="{04417D15-822E-402B-A3A6-AC6FD685A29A}"/>
    <cellStyle name="Separador de milhares 8 6 2 5" xfId="14289" xr:uid="{36742B89-BBC3-456D-99DB-B9A16BE59611}"/>
    <cellStyle name="Separador de milhares 8 6 3" xfId="11235" xr:uid="{D7F8D41F-9979-462F-BADD-9BE82AB02AD6}"/>
    <cellStyle name="Separador de milhares 8 6 3 2" xfId="12187" xr:uid="{86819A9B-66E4-4E13-B15A-7B112A5EF763}"/>
    <cellStyle name="Separador de milhares 8 6 3 2 2" xfId="14088" xr:uid="{C28C1828-5908-41A8-9435-5FF5520C0944}"/>
    <cellStyle name="Separador de milhares 8 6 3 2 2 2" xfId="16940" xr:uid="{D187765B-14C8-4EDA-A311-2FF7F834314A}"/>
    <cellStyle name="Separador de milhares 8 6 3 2 3" xfId="15479" xr:uid="{3527067B-73D0-43A7-BB4B-D12D19BA4B69}"/>
    <cellStyle name="Separador de milhares 8 6 3 3" xfId="13288" xr:uid="{5EB23104-5874-4290-BB65-69CB601AB8FE}"/>
    <cellStyle name="Separador de milhares 8 6 3 3 2" xfId="16142" xr:uid="{581BCA80-DF26-469D-928D-DBEA8C7BC106}"/>
    <cellStyle name="Separador de milhares 8 6 3 4" xfId="14681" xr:uid="{FC23A876-9B6F-4FA1-8499-D501C2E77DCA}"/>
    <cellStyle name="Separador de milhares 8 6 4" xfId="11786" xr:uid="{4A3D7C34-2E80-4498-B1CB-27DBD30E356C}"/>
    <cellStyle name="Separador de milhares 8 6 4 2" xfId="13689" xr:uid="{C74A1FB5-F273-4AA8-B4A3-81295D0C8694}"/>
    <cellStyle name="Separador de milhares 8 6 4 2 2" xfId="16541" xr:uid="{8CBB5084-75D0-4D82-AD8E-F982AB59E8D7}"/>
    <cellStyle name="Separador de milhares 8 6 4 3" xfId="15080" xr:uid="{BEAA2195-EE3A-4063-83C6-7C15EF5A19C1}"/>
    <cellStyle name="Separador de milhares 8 6 5" xfId="12792" xr:uid="{EFD33661-9B28-4E42-A51D-C9C147B3C068}"/>
    <cellStyle name="Separador de milhares 8 6 5 2" xfId="15680" xr:uid="{2DD4E545-7CEF-407C-8D08-631843C08B32}"/>
    <cellStyle name="Separador de milhares 8 6 6" xfId="14288" xr:uid="{0F500FF5-3FBE-47CB-A891-1156EDDA14BF}"/>
    <cellStyle name="Separador de milhares 8 7" xfId="11223" xr:uid="{2146AF57-952B-4310-8C2F-89E4129492E0}"/>
    <cellStyle name="Separador de milhares 8 7 2" xfId="12175" xr:uid="{97C06329-C387-4C11-BCA1-245D38E44F55}"/>
    <cellStyle name="Separador de milhares 8 7 2 2" xfId="14076" xr:uid="{DFA3C11E-7AF6-43A5-85A8-FBEB6473D43E}"/>
    <cellStyle name="Separador de milhares 8 7 2 2 2" xfId="16928" xr:uid="{7C10D39B-71AE-4AB6-A69A-64677B8AE6F2}"/>
    <cellStyle name="Separador de milhares 8 7 2 3" xfId="15467" xr:uid="{BF67FA22-2CDA-4B54-B412-74D9FA8CE178}"/>
    <cellStyle name="Separador de milhares 8 7 3" xfId="13276" xr:uid="{AC7F8C70-5A96-4FAE-801C-700DCC4C5BF0}"/>
    <cellStyle name="Separador de milhares 8 7 3 2" xfId="16130" xr:uid="{2AA19771-1C6A-4CAF-8155-1064151A74AA}"/>
    <cellStyle name="Separador de milhares 8 7 4" xfId="14669" xr:uid="{BE61B583-9974-4A9F-A580-F9EA385E5592}"/>
    <cellStyle name="Separador de milhares 8 8" xfId="11774" xr:uid="{BC7B4FAD-0639-48B3-8EFA-0D8894FF5FE2}"/>
    <cellStyle name="Separador de milhares 8 8 2" xfId="13677" xr:uid="{4F97E031-8FD8-41E7-A0D6-DA91DA9A2CE2}"/>
    <cellStyle name="Separador de milhares 8 8 2 2" xfId="16529" xr:uid="{0A4C3D62-48A3-45DC-B341-93E87D651C12}"/>
    <cellStyle name="Separador de milhares 8 8 3" xfId="15068" xr:uid="{193E793D-115E-4315-8714-70CAFF2492E2}"/>
    <cellStyle name="Separador de milhares 8_Cash Alu" xfId="10265" xr:uid="{E50A56E9-E009-4E3C-96E7-4A5D82757411}"/>
    <cellStyle name="Separador de milhares 9" xfId="10266" xr:uid="{69E1C348-22FD-4CD2-84C9-98E4DCD05735}"/>
    <cellStyle name="Separador de milhares 9 2" xfId="10267" xr:uid="{C093415E-1377-47DC-83BC-2DFC27D0DB28}"/>
    <cellStyle name="Separador de milhares 9 2 2" xfId="10268" xr:uid="{3BCB5437-7A3E-4F01-840A-2827384FAFEC}"/>
    <cellStyle name="Separador de milhares 9 2 3" xfId="11238" xr:uid="{ACF277A5-4117-4627-9B4F-CD0F2FE247C3}"/>
    <cellStyle name="Separador de milhares 9 2 3 2" xfId="12190" xr:uid="{AEBBA46C-0E5C-42E8-94BD-49637F04F9EB}"/>
    <cellStyle name="Separador de milhares 9 2 3 2 2" xfId="14091" xr:uid="{AEC3171F-F524-46C3-B559-8AE66CE14155}"/>
    <cellStyle name="Separador de milhares 9 2 3 2 2 2" xfId="16943" xr:uid="{9FE1B273-0FF8-4DC4-9B9D-E473DDCBEAB2}"/>
    <cellStyle name="Separador de milhares 9 2 3 2 3" xfId="15482" xr:uid="{EF903587-7CCE-4071-AF86-7A2CC35BF2AB}"/>
    <cellStyle name="Separador de milhares 9 2 3 3" xfId="13291" xr:uid="{5810E05E-45E4-461C-8356-2C328B5AE20F}"/>
    <cellStyle name="Separador de milhares 9 2 3 3 2" xfId="16145" xr:uid="{38C494B2-3F76-4747-8ED7-C768DA20B4EC}"/>
    <cellStyle name="Separador de milhares 9 2 3 4" xfId="14684" xr:uid="{0AE26F49-4DDE-4740-950C-B753966AC66B}"/>
    <cellStyle name="Separador de milhares 9 2 4" xfId="11789" xr:uid="{341926C2-77B1-412C-9E82-14C0838619A1}"/>
    <cellStyle name="Separador de milhares 9 2 4 2" xfId="13692" xr:uid="{A87761EA-F36D-46A6-A8C9-77CD03DAAC22}"/>
    <cellStyle name="Separador de milhares 9 2 4 2 2" xfId="16544" xr:uid="{6353B363-6BCA-4A95-B29D-CAE36826C087}"/>
    <cellStyle name="Separador de milhares 9 2 4 3" xfId="15083" xr:uid="{1532BF8A-097F-4D02-BE16-997AB87F34CF}"/>
    <cellStyle name="Separador de milhares 9 2 5" xfId="12794" xr:uid="{1641E029-0568-4AF7-B64A-7E9A14E2BA9A}"/>
    <cellStyle name="Separador de milhares 9 2 5 2" xfId="15682" xr:uid="{14B63E9A-9980-4ECB-85FC-10BD3A643D70}"/>
    <cellStyle name="Separador de milhares 9 2 6" xfId="14290" xr:uid="{9B1CE657-D569-4A78-81C3-5FB2808CB57F}"/>
    <cellStyle name="Separador de milhares 9 3" xfId="10269" xr:uid="{B6541C49-8843-4E4C-AF55-0974DD8969CA}"/>
    <cellStyle name="Separador de milhares 9 3 2" xfId="10270" xr:uid="{BC0F4E15-FCBE-4831-A07A-DB9F3E51A35D}"/>
    <cellStyle name="Separador de milhares 9 3 2 2" xfId="11240" xr:uid="{2264DDF8-30FC-41E8-8D28-EED32611BDCD}"/>
    <cellStyle name="Separador de milhares 9 3 2 2 2" xfId="12192" xr:uid="{3DA34187-D85B-4EDE-BE86-C7DA26FD07F3}"/>
    <cellStyle name="Separador de milhares 9 3 2 2 2 2" xfId="14093" xr:uid="{FE73B167-373E-4AF5-8B59-133ADB705AFB}"/>
    <cellStyle name="Separador de milhares 9 3 2 2 2 2 2" xfId="16945" xr:uid="{3882A99D-D90D-482F-BC76-64A47BBF2F5E}"/>
    <cellStyle name="Separador de milhares 9 3 2 2 2 3" xfId="15484" xr:uid="{2C742AA7-2656-4562-9217-2DB915F315D9}"/>
    <cellStyle name="Separador de milhares 9 3 2 2 3" xfId="13293" xr:uid="{506FAE7A-A90D-46AB-884D-20EF437B357E}"/>
    <cellStyle name="Separador de milhares 9 3 2 2 3 2" xfId="16147" xr:uid="{6B1BDEEF-1FE1-4396-940F-5C3387D27E3A}"/>
    <cellStyle name="Separador de milhares 9 3 2 2 4" xfId="14686" xr:uid="{8FB03340-831A-4EF0-9266-11272D32EDEA}"/>
    <cellStyle name="Separador de milhares 9 3 2 3" xfId="11791" xr:uid="{B3F66CE1-47D2-470F-8F73-042119792356}"/>
    <cellStyle name="Separador de milhares 9 3 2 3 2" xfId="13694" xr:uid="{2738D3A1-ABAD-42C0-BB0B-937931B81DD1}"/>
    <cellStyle name="Separador de milhares 9 3 2 3 2 2" xfId="16546" xr:uid="{7980D75A-7814-4551-8B4A-69695728C493}"/>
    <cellStyle name="Separador de milhares 9 3 2 3 3" xfId="15085" xr:uid="{4E221037-672B-42BC-84A1-EA8969B5E920}"/>
    <cellStyle name="Separador de milhares 9 3 2 4" xfId="12796" xr:uid="{5242C87D-A3BE-458B-86C3-E2C52FC8108E}"/>
    <cellStyle name="Separador de milhares 9 3 2 4 2" xfId="15684" xr:uid="{1D1106D7-5165-4716-B2A3-B7718DCACE8C}"/>
    <cellStyle name="Separador de milhares 9 3 2 5" xfId="14292" xr:uid="{99B78BA3-641D-4FD9-BAA7-A977CCF66F81}"/>
    <cellStyle name="Separador de milhares 9 3 3" xfId="11239" xr:uid="{FFD36B34-1172-4926-BE46-F4A2C2F155FC}"/>
    <cellStyle name="Separador de milhares 9 3 3 2" xfId="12191" xr:uid="{D187EADD-781B-4A54-87D8-4F5ACC359CAB}"/>
    <cellStyle name="Separador de milhares 9 3 3 2 2" xfId="14092" xr:uid="{D4655F9B-1CFB-4145-9849-D4A720D7D735}"/>
    <cellStyle name="Separador de milhares 9 3 3 2 2 2" xfId="16944" xr:uid="{89AB691A-1D7C-4C46-97F7-EF78EF257275}"/>
    <cellStyle name="Separador de milhares 9 3 3 2 3" xfId="15483" xr:uid="{5F80A0C5-279D-429F-BB72-0A015F20C664}"/>
    <cellStyle name="Separador de milhares 9 3 3 3" xfId="13292" xr:uid="{6A27345E-89A7-41B5-B5C6-45B81D77917E}"/>
    <cellStyle name="Separador de milhares 9 3 3 3 2" xfId="16146" xr:uid="{36940467-1BB6-445E-84B7-9F3B290EC297}"/>
    <cellStyle name="Separador de milhares 9 3 3 4" xfId="14685" xr:uid="{B1BB854B-7002-45BB-917C-8E117E9F9671}"/>
    <cellStyle name="Separador de milhares 9 3 4" xfId="11790" xr:uid="{8F37C9B9-D90F-44FE-9628-3B8C7962CE48}"/>
    <cellStyle name="Separador de milhares 9 3 4 2" xfId="13693" xr:uid="{31BF3D9B-5387-4E97-84B1-6EA34F8CB412}"/>
    <cellStyle name="Separador de milhares 9 3 4 2 2" xfId="16545" xr:uid="{2EE8127F-3FFC-4149-8094-E7238F0BF280}"/>
    <cellStyle name="Separador de milhares 9 3 4 3" xfId="15084" xr:uid="{00DF91C5-179B-4E5D-96FC-3D61CA38759C}"/>
    <cellStyle name="Separador de milhares 9 3 5" xfId="12795" xr:uid="{05991961-41EA-4F41-A5E7-27D077BA2D47}"/>
    <cellStyle name="Separador de milhares 9 3 5 2" xfId="15683" xr:uid="{102376B7-0A69-48B6-B2E9-A6D671E050B6}"/>
    <cellStyle name="Separador de milhares 9 3 6" xfId="14291" xr:uid="{611D4738-628A-49F8-858A-BF322AA67728}"/>
    <cellStyle name="Separador de milhares 9 4" xfId="10271" xr:uid="{D302AB2E-BFFC-4112-859E-2998768E9A12}"/>
    <cellStyle name="Separador de milhares 9 4 2" xfId="10272" xr:uid="{155E2134-46A2-4356-9009-A4EAE9A5401B}"/>
    <cellStyle name="Separador de milhares 9 4 2 2" xfId="11242" xr:uid="{0A045840-BD56-4536-B721-28E98D421DE5}"/>
    <cellStyle name="Separador de milhares 9 4 2 2 2" xfId="12194" xr:uid="{2D318721-C391-442B-9FD2-8D3A8B0C1CCB}"/>
    <cellStyle name="Separador de milhares 9 4 2 2 2 2" xfId="14095" xr:uid="{EB2BD579-C261-4ABF-9C9E-A00253440FBE}"/>
    <cellStyle name="Separador de milhares 9 4 2 2 2 2 2" xfId="16947" xr:uid="{775B995E-564B-49E2-B477-450F30C7AD11}"/>
    <cellStyle name="Separador de milhares 9 4 2 2 2 3" xfId="15486" xr:uid="{F1F1D181-2F28-4916-8872-D4892E970311}"/>
    <cellStyle name="Separador de milhares 9 4 2 2 3" xfId="13295" xr:uid="{909C4735-A3D6-4177-9CC9-D5B6ACF4042E}"/>
    <cellStyle name="Separador de milhares 9 4 2 2 3 2" xfId="16149" xr:uid="{48D64613-9DAF-4AE3-B9CF-7B8F63D4056F}"/>
    <cellStyle name="Separador de milhares 9 4 2 2 4" xfId="14688" xr:uid="{473F5C1D-EA0A-40D8-AFC3-A1C85C640259}"/>
    <cellStyle name="Separador de milhares 9 4 2 3" xfId="11793" xr:uid="{E09BE6CC-8188-4D08-8BFA-539EAE4D7217}"/>
    <cellStyle name="Separador de milhares 9 4 2 3 2" xfId="13696" xr:uid="{43F7F5F6-AD12-44C1-AEC0-AD6D751182C1}"/>
    <cellStyle name="Separador de milhares 9 4 2 3 2 2" xfId="16548" xr:uid="{B42A15C5-EF70-4C8F-9E90-E8F6C6D1AB9A}"/>
    <cellStyle name="Separador de milhares 9 4 2 3 3" xfId="15087" xr:uid="{DD26CC70-70BF-4B69-8491-09FF416CD06B}"/>
    <cellStyle name="Separador de milhares 9 4 2 4" xfId="12798" xr:uid="{FCBCC3DD-BEAD-43E7-BFEE-0AC475D84EBA}"/>
    <cellStyle name="Separador de milhares 9 4 2 4 2" xfId="15686" xr:uid="{F5238D36-C761-4B5E-9E36-C7D5951AD46B}"/>
    <cellStyle name="Separador de milhares 9 4 2 5" xfId="14294" xr:uid="{3458A33C-08E7-4659-B381-924DB38EF642}"/>
    <cellStyle name="Separador de milhares 9 4 3" xfId="11241" xr:uid="{91FE3760-A896-4C9F-B591-B8076ADAB7D4}"/>
    <cellStyle name="Separador de milhares 9 4 3 2" xfId="12193" xr:uid="{9FE4E4D8-E48C-4263-A335-148BFA71EF53}"/>
    <cellStyle name="Separador de milhares 9 4 3 2 2" xfId="14094" xr:uid="{7BC35A10-EC44-4F6A-B79D-AB6A0603FC36}"/>
    <cellStyle name="Separador de milhares 9 4 3 2 2 2" xfId="16946" xr:uid="{B6761A14-6F66-41E8-9C3A-04D24A0477E3}"/>
    <cellStyle name="Separador de milhares 9 4 3 2 3" xfId="15485" xr:uid="{2EB4FFC5-7AD1-4D6D-AB1E-E96B41DB3855}"/>
    <cellStyle name="Separador de milhares 9 4 3 3" xfId="13294" xr:uid="{101D1DC6-C516-406A-A9CB-8A3B3D223497}"/>
    <cellStyle name="Separador de milhares 9 4 3 3 2" xfId="16148" xr:uid="{76D1D1C3-2DFF-4BCB-AE59-50C327A02BF9}"/>
    <cellStyle name="Separador de milhares 9 4 3 4" xfId="14687" xr:uid="{6BB69D76-2822-42DF-8DB2-E9DF8DD9801A}"/>
    <cellStyle name="Separador de milhares 9 4 4" xfId="11792" xr:uid="{8457D14E-F330-4023-9111-3F8C72D97C7E}"/>
    <cellStyle name="Separador de milhares 9 4 4 2" xfId="13695" xr:uid="{21BBC299-3D68-4A54-BCD9-B26D25A5BEB4}"/>
    <cellStyle name="Separador de milhares 9 4 4 2 2" xfId="16547" xr:uid="{377EEB36-ACF1-4C61-B85F-5CA2708EF66E}"/>
    <cellStyle name="Separador de milhares 9 4 4 3" xfId="15086" xr:uid="{1D5C8276-5A76-4288-959D-9DCF9AE616C7}"/>
    <cellStyle name="Separador de milhares 9 4 5" xfId="12797" xr:uid="{57C1ECA4-CF54-441E-BADE-CA1ABD6AA0C5}"/>
    <cellStyle name="Separador de milhares 9 4 5 2" xfId="15685" xr:uid="{B7A9D803-615B-4869-A49E-C4FEDB699D04}"/>
    <cellStyle name="Separador de milhares 9 4 6" xfId="14293" xr:uid="{C5860786-E587-4D44-BC46-4569A5AD8723}"/>
    <cellStyle name="Separador de milhares 9 5" xfId="10273" xr:uid="{C5579FE9-2E74-4917-B7A2-FEAEA5653883}"/>
    <cellStyle name="Separador de milhares 9 5 2" xfId="10274" xr:uid="{BBBE5757-492C-4D30-AEDA-EA02C370FD8A}"/>
    <cellStyle name="Separador de milhares 9 5 2 2" xfId="11244" xr:uid="{3A49230A-3C77-43CE-A2A8-47626F3C3B27}"/>
    <cellStyle name="Separador de milhares 9 5 2 2 2" xfId="12196" xr:uid="{439383CF-039C-4FEC-9486-3AEEAAE3905D}"/>
    <cellStyle name="Separador de milhares 9 5 2 2 2 2" xfId="14097" xr:uid="{569978DF-4FAA-4C4A-9718-7D124ED67B9C}"/>
    <cellStyle name="Separador de milhares 9 5 2 2 2 2 2" xfId="16949" xr:uid="{3F2515AD-DE2D-480F-9698-8148EE167627}"/>
    <cellStyle name="Separador de milhares 9 5 2 2 2 3" xfId="15488" xr:uid="{FDBC20F1-E3E8-4ED3-82AD-BA164AB85EA1}"/>
    <cellStyle name="Separador de milhares 9 5 2 2 3" xfId="13297" xr:uid="{470EE9A5-6A95-40B9-AC8F-6667A1BEE94B}"/>
    <cellStyle name="Separador de milhares 9 5 2 2 3 2" xfId="16151" xr:uid="{6D8CF30D-1DC6-4789-BE1C-9C16C57E1AB3}"/>
    <cellStyle name="Separador de milhares 9 5 2 2 4" xfId="14690" xr:uid="{425A6DD2-8B45-4D7E-BBA9-D20A4B7D7A4C}"/>
    <cellStyle name="Separador de milhares 9 5 2 3" xfId="11795" xr:uid="{9F4AE798-3BC1-483A-8273-C3EAD974310A}"/>
    <cellStyle name="Separador de milhares 9 5 2 3 2" xfId="13698" xr:uid="{6F323E41-A39D-4618-93CD-4832BD93A069}"/>
    <cellStyle name="Separador de milhares 9 5 2 3 2 2" xfId="16550" xr:uid="{10B1DC86-D826-4EB4-B8BA-E89A2B286111}"/>
    <cellStyle name="Separador de milhares 9 5 2 3 3" xfId="15089" xr:uid="{200FC7F9-7F9A-4339-98EF-B5A777849AB0}"/>
    <cellStyle name="Separador de milhares 9 5 2 4" xfId="12800" xr:uid="{4405B5CF-EEE1-4A7C-9501-BD13213E9767}"/>
    <cellStyle name="Separador de milhares 9 5 2 4 2" xfId="15688" xr:uid="{80B09E94-B653-420D-85D1-BD82D2E0D6CB}"/>
    <cellStyle name="Separador de milhares 9 5 2 5" xfId="14296" xr:uid="{67AB97FD-8126-4172-8EAB-226AC6E68EBC}"/>
    <cellStyle name="Separador de milhares 9 5 3" xfId="11243" xr:uid="{00274C1C-AA77-4712-A505-ABE3956486D6}"/>
    <cellStyle name="Separador de milhares 9 5 3 2" xfId="12195" xr:uid="{668E179F-6ECC-423F-A37D-401227AB4BE0}"/>
    <cellStyle name="Separador de milhares 9 5 3 2 2" xfId="14096" xr:uid="{474B1A10-DFB7-4D59-8A5D-B68DEA4CDC42}"/>
    <cellStyle name="Separador de milhares 9 5 3 2 2 2" xfId="16948" xr:uid="{2399FAE2-7935-4231-B1CB-877701E67439}"/>
    <cellStyle name="Separador de milhares 9 5 3 2 3" xfId="15487" xr:uid="{BDD5AFE3-4E8D-4BB6-9EE5-D097B80DE1B8}"/>
    <cellStyle name="Separador de milhares 9 5 3 3" xfId="13296" xr:uid="{78F39CA1-8E44-432B-97D1-14F9A5442C78}"/>
    <cellStyle name="Separador de milhares 9 5 3 3 2" xfId="16150" xr:uid="{29459D56-92A9-4437-BAE0-44895948CA58}"/>
    <cellStyle name="Separador de milhares 9 5 3 4" xfId="14689" xr:uid="{59DEA7B1-7FC0-44B3-B543-EC407A47FDC9}"/>
    <cellStyle name="Separador de milhares 9 5 4" xfId="11794" xr:uid="{97692A21-7223-4DBD-A519-7EA2DF3B660A}"/>
    <cellStyle name="Separador de milhares 9 5 4 2" xfId="13697" xr:uid="{B0D952C1-8261-4906-BA4F-A15CE33F4600}"/>
    <cellStyle name="Separador de milhares 9 5 4 2 2" xfId="16549" xr:uid="{DB47F49C-66DF-4E17-987B-D615B7C859D4}"/>
    <cellStyle name="Separador de milhares 9 5 4 3" xfId="15088" xr:uid="{14C9D429-9FAD-4098-99DF-DEFC5975E005}"/>
    <cellStyle name="Separador de milhares 9 5 5" xfId="12799" xr:uid="{99969469-0E96-429D-B8DC-26A4B838923E}"/>
    <cellStyle name="Separador de milhares 9 5 5 2" xfId="15687" xr:uid="{D13424F9-F3CF-4E67-A4B2-9A8EB106B58A}"/>
    <cellStyle name="Separador de milhares 9 5 6" xfId="14295" xr:uid="{F0D9C4F0-7E53-4F88-B0EE-FFE06A968CB3}"/>
    <cellStyle name="Separador de milhares 9 6" xfId="10275" xr:uid="{7D186300-AFF1-41BB-B1BD-B4A765543A57}"/>
    <cellStyle name="Separador de milhares 9 6 2" xfId="10276" xr:uid="{21177FE2-FDEC-4F85-9506-0D762D0E6A1B}"/>
    <cellStyle name="Separador de milhares 9 6 2 2" xfId="11246" xr:uid="{9F34748D-5912-48D5-8B08-3074C843C5FD}"/>
    <cellStyle name="Separador de milhares 9 6 2 2 2" xfId="12198" xr:uid="{01A10634-8589-437A-B5BB-35F7EFAE73DB}"/>
    <cellStyle name="Separador de milhares 9 6 2 2 2 2" xfId="14099" xr:uid="{2A93B3ED-833C-446F-8B4F-F90B3CD1052D}"/>
    <cellStyle name="Separador de milhares 9 6 2 2 2 2 2" xfId="16951" xr:uid="{8336405A-ED52-43BD-8478-1B74E6AEAF65}"/>
    <cellStyle name="Separador de milhares 9 6 2 2 2 3" xfId="15490" xr:uid="{C92255AC-3B1D-4FC7-9196-2DDC1EB39A7D}"/>
    <cellStyle name="Separador de milhares 9 6 2 2 3" xfId="13299" xr:uid="{8922F778-DBD9-40D8-9172-306002311114}"/>
    <cellStyle name="Separador de milhares 9 6 2 2 3 2" xfId="16153" xr:uid="{2C9AFBD8-291D-4752-9549-8F5A7F62ACC6}"/>
    <cellStyle name="Separador de milhares 9 6 2 2 4" xfId="14692" xr:uid="{EA86499B-E9F4-4211-A973-627A3B7A2827}"/>
    <cellStyle name="Separador de milhares 9 6 2 3" xfId="11797" xr:uid="{49C573DF-8F77-439D-8A34-9234E04D9396}"/>
    <cellStyle name="Separador de milhares 9 6 2 3 2" xfId="13700" xr:uid="{75A41DB4-7396-4EE2-9217-8947AF0E4D3A}"/>
    <cellStyle name="Separador de milhares 9 6 2 3 2 2" xfId="16552" xr:uid="{B17B35E3-8022-41FA-B5C6-FADD722D59C0}"/>
    <cellStyle name="Separador de milhares 9 6 2 3 3" xfId="15091" xr:uid="{4E421EA5-B3D1-426B-954B-07B27EB26946}"/>
    <cellStyle name="Separador de milhares 9 6 2 4" xfId="12802" xr:uid="{44667F19-CFAE-40D3-BEB0-F45B8A062C31}"/>
    <cellStyle name="Separador de milhares 9 6 2 4 2" xfId="15690" xr:uid="{CD814E0D-580A-418B-8FF0-D962C68CEDED}"/>
    <cellStyle name="Separador de milhares 9 6 2 5" xfId="14298" xr:uid="{30AB5982-2972-48F4-B4ED-EE648C4A6467}"/>
    <cellStyle name="Separador de milhares 9 6 3" xfId="11245" xr:uid="{0722668D-C787-43E2-B08A-AB1B1683B941}"/>
    <cellStyle name="Separador de milhares 9 6 3 2" xfId="12197" xr:uid="{351B816A-B398-4980-AC0C-C82F0F319706}"/>
    <cellStyle name="Separador de milhares 9 6 3 2 2" xfId="14098" xr:uid="{C747893B-D006-4BD7-BEAA-71D6344CEA8E}"/>
    <cellStyle name="Separador de milhares 9 6 3 2 2 2" xfId="16950" xr:uid="{9FD31F5F-874E-4BDE-BC1F-DB1E6D63427D}"/>
    <cellStyle name="Separador de milhares 9 6 3 2 3" xfId="15489" xr:uid="{6FC6D77B-8AE4-4C49-986E-AE1BD08C4EFA}"/>
    <cellStyle name="Separador de milhares 9 6 3 3" xfId="13298" xr:uid="{57B37E77-C9BA-4CD5-B7F7-FA4A264CB8DB}"/>
    <cellStyle name="Separador de milhares 9 6 3 3 2" xfId="16152" xr:uid="{A0AB33A5-4909-4D83-A8DB-43A02D5FB8A6}"/>
    <cellStyle name="Separador de milhares 9 6 3 4" xfId="14691" xr:uid="{F1D7A63D-84C4-4964-B33D-0DF21DB0617F}"/>
    <cellStyle name="Separador de milhares 9 6 4" xfId="11796" xr:uid="{2602DA8D-25C6-472B-9E15-F49AEB252DC6}"/>
    <cellStyle name="Separador de milhares 9 6 4 2" xfId="13699" xr:uid="{D77FCE53-5FFB-4EEF-AED4-5C5EC4968FC8}"/>
    <cellStyle name="Separador de milhares 9 6 4 2 2" xfId="16551" xr:uid="{BE2DEC8F-20A9-4BA9-B656-C2BD68A9A7B4}"/>
    <cellStyle name="Separador de milhares 9 6 4 3" xfId="15090" xr:uid="{CE954701-461B-4A76-8556-F17217CCE569}"/>
    <cellStyle name="Separador de milhares 9 6 5" xfId="12801" xr:uid="{CCA28AAA-CB79-45DC-B698-89CC5FA4A946}"/>
    <cellStyle name="Separador de milhares 9 6 5 2" xfId="15689" xr:uid="{2AF6F0CD-97A1-47F5-B46E-93E0F3D1C715}"/>
    <cellStyle name="Separador de milhares 9 6 6" xfId="14297" xr:uid="{F03A6160-9722-4157-ABD0-48C56C4CDD9C}"/>
    <cellStyle name="Separador de milhares 9 7" xfId="11237" xr:uid="{FD57C36C-1396-483D-88FF-377243D7C728}"/>
    <cellStyle name="Separador de milhares 9 7 2" xfId="12189" xr:uid="{4E1904A0-C5D8-4E10-9DFF-EF7B8324BB13}"/>
    <cellStyle name="Separador de milhares 9 7 2 2" xfId="14090" xr:uid="{5FC0DA72-4AC9-4706-9FEF-2A6EB625D4E1}"/>
    <cellStyle name="Separador de milhares 9 7 2 2 2" xfId="16942" xr:uid="{E716DF3F-540A-46BB-B9CE-CA4D24664EF8}"/>
    <cellStyle name="Separador de milhares 9 7 2 3" xfId="15481" xr:uid="{0C6F4EB8-5864-4379-8F3D-46EEE7344DEA}"/>
    <cellStyle name="Separador de milhares 9 7 3" xfId="13290" xr:uid="{834B6F9B-040D-4BA1-BEA6-F0C41AFA22EF}"/>
    <cellStyle name="Separador de milhares 9 7 3 2" xfId="16144" xr:uid="{907CCC23-BDDB-4191-B839-3B331EACEA7D}"/>
    <cellStyle name="Separador de milhares 9 7 4" xfId="14683" xr:uid="{B4FB166D-BF77-4C5A-B831-F54388AFB4F6}"/>
    <cellStyle name="Separador de milhares 9 8" xfId="11788" xr:uid="{8A682B78-BB74-4AE9-BA84-7681B14D28BB}"/>
    <cellStyle name="Separador de milhares 9 8 2" xfId="13691" xr:uid="{2B6FD613-0FEC-4E06-B9BA-4021C95D548F}"/>
    <cellStyle name="Separador de milhares 9 8 2 2" xfId="16543" xr:uid="{A59045AA-66CB-4CDF-B2DB-1A76626D55FB}"/>
    <cellStyle name="Separador de milhares 9 8 3" xfId="15082" xr:uid="{E8EEC2EF-BD7C-4C30-9263-B86909F2B48C}"/>
    <cellStyle name="Sheet Sub-Title" xfId="10277" xr:uid="{8497D2FA-4BDA-461A-B80E-D6929EACF78B}"/>
    <cellStyle name="Sheet Title" xfId="10278" xr:uid="{E40C7F89-327C-47E9-A7EE-BD5B04CF6003}"/>
    <cellStyle name="Sheet Version" xfId="10279" xr:uid="{984A8E13-9C83-40DF-B539-25D452CEFF70}"/>
    <cellStyle name="Single Accounting" xfId="10280" xr:uid="{58E1FDB6-7C92-4690-94B4-A827AA301EBF}"/>
    <cellStyle name="Source" xfId="10281" xr:uid="{EBF7CE05-0594-4C4C-8366-382E4C10199D}"/>
    <cellStyle name="Standaard_Huursom_1" xfId="10282" xr:uid="{8EFD916E-B184-4732-83E3-4A28E2C10F4C}"/>
    <cellStyle name="Standard_10 2001 PL Balance CF" xfId="10283" xr:uid="{3AA25CF0-D7C5-4822-893D-5D7420BC1EC0}"/>
    <cellStyle name="Strange" xfId="10284" xr:uid="{454BB6B4-D362-4AF3-A399-3F1F9C360F02}"/>
    <cellStyle name="Style 1" xfId="63" xr:uid="{2EF46E27-6DD4-4A5F-9BF6-8E89849B014D}"/>
    <cellStyle name="subhead" xfId="561" xr:uid="{AE317B57-9615-40FC-B8ED-6C9A8BC3B430}"/>
    <cellStyle name="subhead 2" xfId="10285" xr:uid="{5D709B81-650E-4079-9AEF-28974DC46E8C}"/>
    <cellStyle name="Table Col Head" xfId="10286" xr:uid="{97F0F6CD-371F-4E8D-840E-CE0D91E14C98}"/>
    <cellStyle name="Table Head" xfId="10287" xr:uid="{89D0AD4E-CBA2-4B14-8219-C591BA147BDF}"/>
    <cellStyle name="Table Head Aligned" xfId="10288" xr:uid="{CDA685B5-F560-4BFD-80D1-BB30571F13B7}"/>
    <cellStyle name="Table Head Aligned 2" xfId="10289" xr:uid="{CAB12965-CA09-4FA4-8080-304E6F46ABF2}"/>
    <cellStyle name="Table Head Aligned 2 2" xfId="17010" xr:uid="{1FF55423-EE2E-4145-80F2-0C773F49FFE2}"/>
    <cellStyle name="Table Head Aligned 3" xfId="17009" xr:uid="{BBAE1BC5-D23A-4B0C-ABE1-C7E2B027D187}"/>
    <cellStyle name="Table Head Blue" xfId="10290" xr:uid="{369DEA64-93F1-477D-9365-8D112F27E0D4}"/>
    <cellStyle name="Table Head Green" xfId="10291" xr:uid="{18C92BFF-1F36-4476-8209-3A5EB609350E}"/>
    <cellStyle name="Table Head Green 2" xfId="10292" xr:uid="{6BABF4F3-B289-4E79-9CB1-1E0C85B5DBA0}"/>
    <cellStyle name="Table Head Green 2 2" xfId="17012" xr:uid="{B60730EA-63BC-4C6F-B4B5-FEFAA4A1034A}"/>
    <cellStyle name="Table Head Green 3" xfId="17011" xr:uid="{AF9645B3-4E47-4AF2-A424-DFCFA16380D9}"/>
    <cellStyle name="Table Head_IPQ Comps" xfId="10293" xr:uid="{A0F0C924-2DCC-4BE7-9CA4-9F2B7F3BF4C2}"/>
    <cellStyle name="Table Text" xfId="10294" xr:uid="{5E430FA1-B920-4A0A-9DB3-8E46222C7953}"/>
    <cellStyle name="Table Title" xfId="10295" xr:uid="{17AF3252-34AC-4335-B73C-564C2A0C6A32}"/>
    <cellStyle name="Table Units" xfId="10296" xr:uid="{12379D6D-BB08-4615-918E-2E7442F4CA2C}"/>
    <cellStyle name="Table Units 2" xfId="10297" xr:uid="{58CC7C9D-E81D-4055-8C2D-78C0323DDE27}"/>
    <cellStyle name="Table_Header" xfId="10298" xr:uid="{6FDB72FB-A5E2-4285-A0F0-52ACD47596BF}"/>
    <cellStyle name="Test" xfId="10299" xr:uid="{53370741-DB14-49B7-A506-E1855A9626AF}"/>
    <cellStyle name="Test [green]" xfId="10300" xr:uid="{3664B808-5CCE-4AA1-A8CD-C186625E81A6}"/>
    <cellStyle name="Test 2" xfId="11247" xr:uid="{54BF7508-738C-45A5-B27B-D486277EDCA5}"/>
    <cellStyle name="Test 3" xfId="11798" xr:uid="{47E65AF7-D8BE-44CD-BBE9-C79EDD3D9BB2}"/>
    <cellStyle name="Test 4" xfId="12803" xr:uid="{8E20C2D6-9C80-44C2-927F-3407EC585F93}"/>
    <cellStyle name="Test 5" xfId="14299" xr:uid="{B14589D2-C22A-4549-90B8-318834DA336F}"/>
    <cellStyle name="Test 6" xfId="17013" xr:uid="{E90FF499-DEAF-48D1-8F5F-3A23F766AA07}"/>
    <cellStyle name="Text 1" xfId="10301" xr:uid="{CC6392BC-9784-4666-A2A7-E61CB967B858}"/>
    <cellStyle name="Text Head 1" xfId="10302" xr:uid="{440D0BC4-24FA-4C68-8EF3-73F27C4E27EB}"/>
    <cellStyle name="Texto de advertencia" xfId="10303" xr:uid="{6E74DA51-60A5-4769-9CAD-EAD60FEA456D}"/>
    <cellStyle name="Texto de Aviso" xfId="351" xr:uid="{B6B3AB44-9F31-47D3-92D4-7249E6D90973}"/>
    <cellStyle name="Texto de Aviso 2" xfId="441" xr:uid="{F2F984C3-5655-4A85-B81D-4562A2EC6733}"/>
    <cellStyle name="Texto de Aviso 2 2" xfId="10305" xr:uid="{368268CA-70DC-4607-BA9E-C6A01708E742}"/>
    <cellStyle name="Texto de Aviso 2 3" xfId="10306" xr:uid="{17E23C2F-0A92-4237-963D-82337BBF6940}"/>
    <cellStyle name="Texto de Aviso 2 4" xfId="10307" xr:uid="{C1E45250-0671-47FB-AEC1-97B464FAA3C9}"/>
    <cellStyle name="Texto de Aviso 2 5" xfId="10308" xr:uid="{79977375-3924-4404-B894-B27A3387AA35}"/>
    <cellStyle name="Texto de Aviso 2 6" xfId="10304" xr:uid="{AA977254-4576-4036-A4F7-7C6C69882B54}"/>
    <cellStyle name="Texto de Aviso 2_desc" xfId="10309" xr:uid="{5EA1E434-6A7B-4226-9610-B3A21F7DD849}"/>
    <cellStyle name="Texto de Aviso 3" xfId="474" xr:uid="{547CAADC-00D6-4457-BD31-32DD9324D5D5}"/>
    <cellStyle name="Texto de Aviso 3 2" xfId="10311" xr:uid="{56FCBA47-70F9-4519-8AC2-BFAF3AAF672E}"/>
    <cellStyle name="Texto de Aviso 3 3" xfId="10312" xr:uid="{7081A769-356F-4FCA-BEC9-20A0B801EC6A}"/>
    <cellStyle name="Texto de Aviso 3 4" xfId="10313" xr:uid="{1B361B5A-7A82-489F-A3B0-4EF9AE011012}"/>
    <cellStyle name="Texto de Aviso 3 5" xfId="10314" xr:uid="{E1D62FE3-5BF4-4941-A237-6DCB72802B18}"/>
    <cellStyle name="Texto de Aviso 3 6" xfId="10310" xr:uid="{AFD427C1-4A67-4047-9BE1-BF370B883914}"/>
    <cellStyle name="Texto de Aviso 3 7" xfId="17525" xr:uid="{2C7F24D0-E7A8-4CCC-8C7B-0A67F1D651D0}"/>
    <cellStyle name="Texto de Aviso 4" xfId="10624" xr:uid="{069CDE88-4729-42F7-B6AE-778D048A4652}"/>
    <cellStyle name="Texto Explicativo" xfId="17162" xr:uid="{D9257CF8-078A-488A-84CF-34F36063820B}"/>
    <cellStyle name="Texto Explicativo 2" xfId="476" xr:uid="{F45D30FB-1209-4E88-844E-9FA4AECE4A29}"/>
    <cellStyle name="Texto Explicativo 2 2" xfId="10316" xr:uid="{09E65BFE-5E9F-404D-B447-E5705311B66B}"/>
    <cellStyle name="Texto Explicativo 2 3" xfId="10317" xr:uid="{C84B511F-6F02-4F18-BAE0-3B63C45DF675}"/>
    <cellStyle name="Texto Explicativo 2 4" xfId="10318" xr:uid="{22EEE257-3067-4BB6-AFD8-ACB0B7D2DCD0}"/>
    <cellStyle name="Texto Explicativo 2 5" xfId="10319" xr:uid="{A451ED4A-AD42-4056-96BA-E009221DACF4}"/>
    <cellStyle name="Texto Explicativo 2 6" xfId="10315" xr:uid="{EF3267B6-4926-452B-AFAE-EE6616208B24}"/>
    <cellStyle name="Texto Explicativo 2 7" xfId="17506" xr:uid="{309AA04C-FE4F-490D-9057-480808DFB9F1}"/>
    <cellStyle name="Texto Explicativo 2_desc" xfId="10320" xr:uid="{A7EDB3CE-999B-4E0F-9A65-CA7342B32A28}"/>
    <cellStyle name="Texto Explicativo 3" xfId="10321" xr:uid="{61D81AA1-78D4-4249-B582-61ACC99481DC}"/>
    <cellStyle name="Texto Explicativo 3 2" xfId="10322" xr:uid="{D3FAC5ED-FD4F-40BF-AD42-53EA828C0AE8}"/>
    <cellStyle name="Texto Explicativo 3 3" xfId="10323" xr:uid="{6F878D30-C965-4C59-A22A-D442C131FB5B}"/>
    <cellStyle name="Texto Explicativo 3 4" xfId="10324" xr:uid="{BF473EBE-FF8B-43A5-804F-D03BDE9EA2DD}"/>
    <cellStyle name="Texto Explicativo 3 5" xfId="10325" xr:uid="{03D0EE7C-EF31-45CD-B939-30096AEF34D5}"/>
    <cellStyle name="Texto Explicativo 3 6" xfId="17526" xr:uid="{CE7F949A-01AD-4097-A158-06530ED9468D}"/>
    <cellStyle name="Texto Explicativo 4" xfId="10625" xr:uid="{AA375B0E-BDC2-4A5E-9239-931116458F45}"/>
    <cellStyle name="TFCF" xfId="10326" xr:uid="{11FBB537-6950-4EED-AA17-0B604C6015A0}"/>
    <cellStyle name="TimelineDate" xfId="10327" xr:uid="{787AE7CA-DAE1-4400-8C56-D1C3916B91AB}"/>
    <cellStyle name="Times 10" xfId="10328" xr:uid="{20F994F1-1C0A-4D2A-8866-52A32CAB4478}"/>
    <cellStyle name="Times 12" xfId="10329" xr:uid="{3A6F8F67-3BA4-4978-8CAD-F9A433B66B4F}"/>
    <cellStyle name="Title 2" xfId="50" xr:uid="{6AE74330-5144-4215-9DAF-53A7B274DFE5}"/>
    <cellStyle name="Title 2 2" xfId="268" xr:uid="{2C7EB586-62C9-402D-B611-F4A7DC69A788}"/>
    <cellStyle name="Title 2 3" xfId="443" xr:uid="{518EE2E6-C167-4C0C-A915-57A74837809E}"/>
    <cellStyle name="Title 2 4" xfId="17399" xr:uid="{A7327510-536E-40D7-B4AA-838E70A5EB2D}"/>
    <cellStyle name="Title 3" xfId="32" xr:uid="{D136E46F-C8A5-4569-AFB1-2954097D6522}"/>
    <cellStyle name="Title 3 2" xfId="272" xr:uid="{ED071B6B-FA31-40CD-B3E6-CDC986DB1385}"/>
    <cellStyle name="Titles" xfId="10330" xr:uid="{CF1475DF-CB8B-4BC0-99D1-677FBD522D2D}"/>
    <cellStyle name="Titulo" xfId="123" xr:uid="{9183CD01-C6C4-481A-A122-5BCC240E4EC6}"/>
    <cellStyle name="Título" xfId="124" xr:uid="{90CD9177-0A92-414D-8DCF-4CE4D01D6AD8}"/>
    <cellStyle name="Título 1" xfId="17163" xr:uid="{09C66AE6-2429-4647-A54E-4E037BB3C303}"/>
    <cellStyle name="Título 1 1" xfId="10331" xr:uid="{051D1811-D525-41F4-91F4-8E704D37E2A4}"/>
    <cellStyle name="Título 1 1 1" xfId="10332" xr:uid="{52311CFB-E852-466D-AE87-54AF5600C640}"/>
    <cellStyle name="Título 1 1 2" xfId="17508" xr:uid="{A40F0EF5-8331-4259-856D-6267ED44964C}"/>
    <cellStyle name="Título 1 2" xfId="464" xr:uid="{A23C36FF-3B4F-4340-8150-BCC0E1BD9438}"/>
    <cellStyle name="Título 1 2 2" xfId="10334" xr:uid="{F22ED669-3D6C-4BF0-BDE9-B7238E368F18}"/>
    <cellStyle name="Título 1 2 3" xfId="10335" xr:uid="{FBAAE6BB-0250-4031-8A56-14AC244D65F5}"/>
    <cellStyle name="Título 1 2 4" xfId="10336" xr:uid="{7A1E9961-0CAA-49CB-8C5D-DA44E684F914}"/>
    <cellStyle name="Título 1 2 5" xfId="10337" xr:uid="{9A70ED6E-EDE8-451E-AD18-E876345BC2A9}"/>
    <cellStyle name="Título 1 2 6" xfId="10333" xr:uid="{CB557CF2-A972-45B3-BB2D-A5D5A767E1C9}"/>
    <cellStyle name="Título 1 2 7" xfId="17509" xr:uid="{8F865BFC-6BD0-4C87-B447-618396181BD2}"/>
    <cellStyle name="Título 1 2_desc" xfId="10338" xr:uid="{5267C46C-2BF2-425B-9DE6-823BAF259A55}"/>
    <cellStyle name="Título 1 3" xfId="10339" xr:uid="{D3B1A2E8-ED18-4F2D-B259-3FCC7FA8E961}"/>
    <cellStyle name="Título 1 3 2" xfId="10340" xr:uid="{313EEF1C-A75A-4B71-BAEE-5D69761777DA}"/>
    <cellStyle name="Título 1 3 3" xfId="10341" xr:uid="{F144D5EB-4A80-4D0C-A6D4-F863C8E52081}"/>
    <cellStyle name="Título 1 3 4" xfId="10342" xr:uid="{8EEA148C-721C-49C2-BB73-8D1420DE43C1}"/>
    <cellStyle name="Título 1 3 5" xfId="10343" xr:uid="{B8ED58E1-E6CA-4CC7-9C53-383F9BDB1ABD}"/>
    <cellStyle name="Título 1 3 6" xfId="17507" xr:uid="{EB163C9A-D162-495B-A63A-E136B846724F}"/>
    <cellStyle name="Título 1 4" xfId="10627" xr:uid="{00D2515D-011D-4513-BC18-7C464201D87D}"/>
    <cellStyle name="Título 2" xfId="17164" xr:uid="{B4E9E175-A147-4918-AA91-04AFF8A92A5F}"/>
    <cellStyle name="Título 2 2" xfId="465" xr:uid="{C55F4B85-BCD6-4004-900B-EEA905169E20}"/>
    <cellStyle name="Título 2 2 2" xfId="10345" xr:uid="{544F7579-CD19-4FCB-948A-3EA9EEF9FF1B}"/>
    <cellStyle name="Título 2 2 3" xfId="10346" xr:uid="{0B666EBF-014D-4E63-AB22-0D662B4A313E}"/>
    <cellStyle name="Título 2 2 4" xfId="10347" xr:uid="{3B795197-E18B-4CBE-B81C-F62700F0DD0A}"/>
    <cellStyle name="Título 2 2 5" xfId="10348" xr:uid="{DB8BE410-C6ED-45B8-8AC4-97FA114961CD}"/>
    <cellStyle name="Título 2 2 6" xfId="10344" xr:uid="{A61B4898-7540-45F1-A5F9-9F045A7D1F33}"/>
    <cellStyle name="Título 2 2 7" xfId="17510" xr:uid="{49797B91-A0B0-4FDB-B989-2C97AD00C675}"/>
    <cellStyle name="Título 2 2_desc" xfId="10349" xr:uid="{5C447309-5277-45E3-9F3B-43BD5B6E9DDC}"/>
    <cellStyle name="Título 2 3" xfId="10350" xr:uid="{B41249AA-E73D-45A3-BE3E-6F5BDA5DA69B}"/>
    <cellStyle name="Título 2 3 2" xfId="10351" xr:uid="{BDECB7D0-98AA-439B-BCBF-333B1575D178}"/>
    <cellStyle name="Título 2 3 3" xfId="10352" xr:uid="{62233D55-117D-42B1-8D42-8BE2F15E24C6}"/>
    <cellStyle name="Título 2 3 4" xfId="10353" xr:uid="{560494F0-688D-4B0F-82CB-4F5360D15D00}"/>
    <cellStyle name="Título 2 3 5" xfId="10354" xr:uid="{7A5EC552-28AC-46F1-9426-317F437F3A2B}"/>
    <cellStyle name="Título 2 3 6" xfId="17527" xr:uid="{60216EBF-199E-4854-9385-3A0D4E87F6B5}"/>
    <cellStyle name="Título 2 4" xfId="10628" xr:uid="{0DB8806B-44EF-4190-AF6E-7314FAADE906}"/>
    <cellStyle name="Título 3" xfId="17165" xr:uid="{BA2080D1-EA04-41A1-A2DF-42F7DAA737C4}"/>
    <cellStyle name="Título 3 2" xfId="162" xr:uid="{9CCCE825-C411-49BB-9C4E-DB58D77604A7}"/>
    <cellStyle name="Título 3 2 2" xfId="10356" xr:uid="{864B658A-0341-4A29-8F6B-8EB48BC301ED}"/>
    <cellStyle name="Título 3 2 3" xfId="10357" xr:uid="{34E62E3F-E87D-48DD-A27B-A3C1151B4CA5}"/>
    <cellStyle name="Título 3 2 4" xfId="10358" xr:uid="{DA1951F4-75F3-4D66-9160-D063EC5D3C85}"/>
    <cellStyle name="Título 3 2 5" xfId="10359" xr:uid="{F3194A9F-611A-432D-BE48-3CBAF81EDE19}"/>
    <cellStyle name="Título 3 2 6" xfId="10355" xr:uid="{6DDA1A8D-7F12-4E26-9CA6-39E3FEBA1D8A}"/>
    <cellStyle name="Título 3 2_desc" xfId="10360" xr:uid="{D7A539EA-4E97-48F3-86D6-61FE13AF1B9A}"/>
    <cellStyle name="Título 3 3" xfId="466" xr:uid="{6B3C8A2E-61C3-48ED-9C7D-DB30E4CE2A1D}"/>
    <cellStyle name="Título 3 3 2" xfId="10362" xr:uid="{FEE90B79-0B0A-4148-94EF-2D7B8C8B16A5}"/>
    <cellStyle name="Título 3 3 3" xfId="10363" xr:uid="{0FACD3FF-0A52-4B52-AC06-AA9E0861F3B2}"/>
    <cellStyle name="Título 3 3 4" xfId="10364" xr:uid="{1F054BAB-9121-413C-8734-E862C5863DF4}"/>
    <cellStyle name="Título 3 3 5" xfId="10365" xr:uid="{20D0D3C7-CDE5-49F6-95CD-FA5492EC6D0D}"/>
    <cellStyle name="Título 3 3 6" xfId="10361" xr:uid="{A5E70101-895F-4BAC-B2F8-4D5010AA71B3}"/>
    <cellStyle name="Título 3 3 7" xfId="17528" xr:uid="{8662B4FB-1D4A-403C-9590-34E7B30A7380}"/>
    <cellStyle name="Título 3 4" xfId="10629" xr:uid="{C8C36A34-BF54-41DA-991F-CC8A3361EEDC}"/>
    <cellStyle name="Título 4" xfId="17166" xr:uid="{55B42B64-AAA3-440A-93DB-3CFE03569348}"/>
    <cellStyle name="Título 4 2" xfId="467" xr:uid="{6AEB1BC1-37FC-4B2F-97B3-AC6AB250EEB4}"/>
    <cellStyle name="Título 4 2 2" xfId="10367" xr:uid="{7F8B63BA-1FFD-4554-B8E9-AD5D6AB4CF1F}"/>
    <cellStyle name="Título 4 2 3" xfId="10368" xr:uid="{EF75E163-900D-425E-AF37-819A59435DF0}"/>
    <cellStyle name="Título 4 2 4" xfId="10369" xr:uid="{1C74BD10-E108-4739-A999-15251C897EA5}"/>
    <cellStyle name="Título 4 2 5" xfId="10370" xr:uid="{590A2233-4E11-401D-AC89-2F2BFF1560FD}"/>
    <cellStyle name="Título 4 2 6" xfId="10366" xr:uid="{92281B04-95E9-4C1B-8832-5126823EFB43}"/>
    <cellStyle name="Título 4 2 7" xfId="17512" xr:uid="{57108B37-E367-4CDD-AAE4-9AA755DE8B4B}"/>
    <cellStyle name="Título 4 2_desc" xfId="10371" xr:uid="{77A65174-92E4-4647-AF6D-88AE51784F33}"/>
    <cellStyle name="Título 4 3" xfId="10372" xr:uid="{4106656B-9BA9-4AD2-B150-8E86EBCAC8D8}"/>
    <cellStyle name="Título 4 3 2" xfId="10373" xr:uid="{CA1821C2-C683-44F9-B1E4-446914B6EB58}"/>
    <cellStyle name="Título 4 3 3" xfId="10374" xr:uid="{FC82B4A2-6613-4642-8FCF-5E0AA3300466}"/>
    <cellStyle name="Título 4 3 4" xfId="10375" xr:uid="{6902AAF5-0964-4E90-9ED7-8FC40DBA28D7}"/>
    <cellStyle name="Título 4 3 5" xfId="10376" xr:uid="{C313B911-F8A0-44F8-B514-F586912184A9}"/>
    <cellStyle name="Título 4 3 6" xfId="17529" xr:uid="{D13B0D77-2232-454A-93F4-8F5A1E042A3C}"/>
    <cellStyle name="Título 4 4" xfId="10630" xr:uid="{92EB68C4-286E-4F2C-B030-388B0BA63AC9}"/>
    <cellStyle name="Título 5" xfId="463" xr:uid="{C2CA9EDE-7B7D-45F9-8B50-145117A6AC59}"/>
    <cellStyle name="Título 5 2" xfId="10378" xr:uid="{1A9EDC96-7775-4916-BA52-82571712DEFB}"/>
    <cellStyle name="Título 5 3" xfId="10379" xr:uid="{3CA5E073-90BD-4C44-B340-62CD2AEA33C5}"/>
    <cellStyle name="Título 5 4" xfId="10380" xr:uid="{EF108F31-4755-4433-BA4B-89D1BE769207}"/>
    <cellStyle name="Título 5 5" xfId="10381" xr:uid="{D141358E-6EBF-4D93-972C-9F74307B6B6D}"/>
    <cellStyle name="Título 5 6" xfId="10377" xr:uid="{877E3F45-2A38-44E5-92E1-576B29F8B138}"/>
    <cellStyle name="Título 5_Participações Percentuais Goiania" xfId="10382" xr:uid="{AFA8B8E7-361B-4055-A3CD-D4506C8F109E}"/>
    <cellStyle name="Título 6" xfId="514" xr:uid="{F3458C5A-0835-49C6-9B06-4758E38F9613}"/>
    <cellStyle name="Título 6 2" xfId="10384" xr:uid="{063D0A25-B1A0-44CD-8B74-590887E9C69F}"/>
    <cellStyle name="Título 6 3" xfId="10385" xr:uid="{E6ACDD05-73CD-49A1-80E4-8E0093BF7509}"/>
    <cellStyle name="Título 6 4" xfId="10386" xr:uid="{C8A9EFC4-417C-437D-A950-72EC6DF6533D}"/>
    <cellStyle name="Título 6 5" xfId="10387" xr:uid="{13D2A46C-0FB5-49E4-8B61-3893BA3A31EE}"/>
    <cellStyle name="Título 6 6" xfId="10383" xr:uid="{EBC486EB-F75A-4B62-B182-42D653555809}"/>
    <cellStyle name="Título 6_Participações Percentuais Goiania" xfId="10388" xr:uid="{0ABEEECE-4589-4CA7-A06E-5C637FBEBE37}"/>
    <cellStyle name="Título 7" xfId="10626" xr:uid="{CCDBC276-3BAF-47F0-911C-283777EA7A29}"/>
    <cellStyle name="Titulo_custoparafiscal" xfId="129" xr:uid="{677A939D-A1DA-4115-8F53-3A579CE98E56}"/>
    <cellStyle name="Titulo1" xfId="130" xr:uid="{4735BF94-78C5-43CE-8A69-8287CF7F0BBB}"/>
    <cellStyle name="Titulo1 2" xfId="11248" xr:uid="{CF690D36-6539-46E7-AAEC-784DF710BAE4}"/>
    <cellStyle name="Titulo1 3" xfId="10389" xr:uid="{4A2603B4-13A1-4F45-87BE-5ECBB4A13965}"/>
    <cellStyle name="Titulo2" xfId="131" xr:uid="{45BAAD5D-2571-431A-BDD9-A44ED8D20F8B}"/>
    <cellStyle name="TopGrey" xfId="10390" xr:uid="{A384C70D-2A30-4C2A-8204-324E071C9CB8}"/>
    <cellStyle name="TopGrey 2" xfId="10391" xr:uid="{F993BD1B-11AE-4DE0-8A59-556BB27D6632}"/>
    <cellStyle name="Total 2" xfId="51" xr:uid="{554F9BF8-EF47-487A-88D9-59C54717CCEA}"/>
    <cellStyle name="Total 2 2" xfId="195" xr:uid="{AF03C41F-6E05-4233-A296-17DB680A1C6B}"/>
    <cellStyle name="Total 2 2 2" xfId="10394" xr:uid="{E8C84E72-9A31-41D5-87BA-104F8AD3F9A6}"/>
    <cellStyle name="Total 2 2 3" xfId="10393" xr:uid="{F5BE5C1D-24AF-40D8-B133-34B15929B343}"/>
    <cellStyle name="Total 2 3" xfId="270" xr:uid="{CFF29ED5-AB96-4F26-BDFE-F424D4D7C887}"/>
    <cellStyle name="Total 2 3 2" xfId="10396" xr:uid="{26E767AE-433F-4B54-8D15-EF3707D5D192}"/>
    <cellStyle name="Total 2 3 3" xfId="10395" xr:uid="{3E257D7B-91FF-4FB5-A170-A3518355283F}"/>
    <cellStyle name="Total 2 4" xfId="152" xr:uid="{4AF35C96-9C81-4AE0-8912-24273F00F261}"/>
    <cellStyle name="Total 2 4 2" xfId="10398" xr:uid="{35355488-0413-495D-B830-860D879109FD}"/>
    <cellStyle name="Total 2 4 3" xfId="10397" xr:uid="{E3F39011-DD0F-4913-B739-5134B7B633B9}"/>
    <cellStyle name="Total 2 5" xfId="10399" xr:uid="{5571F2EF-1121-41D2-AC79-FE77CF1DF123}"/>
    <cellStyle name="Total 2 5 2" xfId="10400" xr:uid="{CB0EF3AE-DC6C-4EFD-A141-72A9776B9BC7}"/>
    <cellStyle name="Total 2 6" xfId="10401" xr:uid="{ABD1267B-D7FA-496C-B704-D5592C89C122}"/>
    <cellStyle name="Total 2 7" xfId="10392" xr:uid="{70AAAE65-DA98-471E-9098-9402B8D038DE}"/>
    <cellStyle name="Total 2_desc" xfId="10402" xr:uid="{B06FB724-DA6F-42C7-8C8C-B1FEC575691B}"/>
    <cellStyle name="Total 3" xfId="31" xr:uid="{FE868097-A2FA-4EEB-A9F4-F9EE95E879B5}"/>
    <cellStyle name="Total 3 2" xfId="10404" xr:uid="{55E12F70-C2D5-4F2C-8B7B-442AD4E367DA}"/>
    <cellStyle name="Total 3 2 2" xfId="10405" xr:uid="{E4289624-4440-4B63-883F-B8907A9929C2}"/>
    <cellStyle name="Total 3 3" xfId="10406" xr:uid="{EECADC3D-C71F-4E44-88ED-54D5D0AC9AF2}"/>
    <cellStyle name="Total 3 3 2" xfId="10407" xr:uid="{1F4188E4-964E-4EFD-84EE-32ADB894413B}"/>
    <cellStyle name="Total 3 4" xfId="10408" xr:uid="{5837AA2A-59B1-42F4-BCFB-83CE36984D44}"/>
    <cellStyle name="Total 3 4 2" xfId="10409" xr:uid="{47BB0B8B-1156-442C-9F53-B38FE1ABE9C3}"/>
    <cellStyle name="Total 3 5" xfId="10410" xr:uid="{6056D2FE-E033-4090-92DB-23C5E4E2EEFD}"/>
    <cellStyle name="Total 3 5 2" xfId="10411" xr:uid="{1FB34BD6-983C-4618-9600-885605C213D2}"/>
    <cellStyle name="Total 3 6" xfId="10412" xr:uid="{01481136-0F0A-4FB4-9DFF-53395BBFD3F7}"/>
    <cellStyle name="Total 3 7" xfId="10403" xr:uid="{EC4DAC80-4362-4864-9DE3-75B337BD962E}"/>
    <cellStyle name="Total 3 8" xfId="17530" xr:uid="{EE9768EA-F539-4031-A882-9841E0E8F5A8}"/>
    <cellStyle name="Total 4" xfId="211" xr:uid="{B293E2F5-E06B-4CCA-9E48-C868904FA5B3}"/>
    <cellStyle name="Total 5" xfId="269" xr:uid="{8D8D3E74-DEA5-418B-8B2B-B5778D35093D}"/>
    <cellStyle name="Total 6" xfId="132" xr:uid="{E52C2D1C-7B13-4104-9C73-AD465BA895AD}"/>
    <cellStyle name="Total 7" xfId="462" xr:uid="{4F913492-9158-4709-BC77-C9A1167557F5}"/>
    <cellStyle name="Tusenskille [0]_P&amp;L+BAL" xfId="10413" xr:uid="{75AEC577-E383-45F0-B310-9B2C008E58F3}"/>
    <cellStyle name="Tusenskille_P&amp;L+BAL" xfId="10414" xr:uid="{3799808D-E014-48C9-9058-30CAD71EF564}"/>
    <cellStyle name="ubordinated Debt" xfId="10415" xr:uid="{BFCC498A-8D26-4459-B937-F44AAD033C17}"/>
    <cellStyle name="ubordinated Debt 2" xfId="10416" xr:uid="{CACF023A-2C42-47BA-9839-3592D6672692}"/>
    <cellStyle name="ubordinated Debt 3" xfId="10417" xr:uid="{67A91716-F94B-4CDC-A1FF-017CE6D1BA6D}"/>
    <cellStyle name="ubordinated Debt 4" xfId="10418" xr:uid="{2528BB04-2D6C-40E7-B5C7-D316516675C2}"/>
    <cellStyle name="Underline_Single" xfId="10419" xr:uid="{F3C070DB-0870-4048-BC21-548E133A438B}"/>
    <cellStyle name="Unprot" xfId="10420" xr:uid="{FC84F056-9D3C-4BA7-8962-5B3F1EB008DF}"/>
    <cellStyle name="Unprot$" xfId="10421" xr:uid="{FFC89C9A-2DDE-41A8-8DA4-7177CBC05076}"/>
    <cellStyle name="Unprot_Orçamento Moinhos  2008_prev_26set07" xfId="10422" xr:uid="{448D5809-24E2-473A-9F0D-18F7456E2A4A}"/>
    <cellStyle name="Unprotect" xfId="10423" xr:uid="{C7C7F7E7-350F-4F37-84B8-50A57BE90EE8}"/>
    <cellStyle name="Valuta (0)_ cellular Costs" xfId="10424" xr:uid="{537BC72E-7423-4DA2-84E3-694EDBD41158}"/>
    <cellStyle name="Valuta [0]_P&amp;L+BAL" xfId="10425" xr:uid="{DC7E1954-28AD-400A-A1FD-6C6871C90548}"/>
    <cellStyle name="Valuta_ cellular Costs" xfId="10426" xr:uid="{2AF8E73F-55D6-4491-A3A2-0D308E658B5F}"/>
    <cellStyle name="Verificar Célula" xfId="10427" xr:uid="{D33ED17D-CE7B-416F-8B24-10B052E35128}"/>
    <cellStyle name="Vírgula 10" xfId="12612" xr:uid="{AFBAFB5F-DB9C-409F-B8FE-44805BFF293C}"/>
    <cellStyle name="Vírgula 10 2" xfId="15505" xr:uid="{4B416EB7-66A5-4556-A9E8-DEA11FFCC075}"/>
    <cellStyle name="Vírgula 10 3" xfId="17548" xr:uid="{A04AE45F-D31D-47B7-9585-0A4BF3900903}"/>
    <cellStyle name="Vírgula 11" xfId="12615" xr:uid="{21629CFE-3BB2-4128-8188-2F1BD37298CF}"/>
    <cellStyle name="Vírgula 11 2" xfId="15508" xr:uid="{B0459566-44CA-4B0B-AAAA-23D85D45BBB8}"/>
    <cellStyle name="Vírgula 11 3" xfId="17553" xr:uid="{F5559B6E-4224-462A-A58E-8C87AE1E919D}"/>
    <cellStyle name="Vírgula 12" xfId="14115" xr:uid="{56D85213-F65F-4A49-B951-236A2C819CC1}"/>
    <cellStyle name="Vírgula 12 2" xfId="17558" xr:uid="{587C69F9-1581-4958-9A14-B7278B30DA33}"/>
    <cellStyle name="Vírgula 13" xfId="16965" xr:uid="{FCDCE544-8A0F-48B8-87E6-5071CC4B0174}"/>
    <cellStyle name="Vírgula 13 2" xfId="17565" xr:uid="{863BEED1-9657-4348-9641-5890D7E895D3}"/>
    <cellStyle name="Vírgula 14" xfId="16969" xr:uid="{CFCB9F43-760C-432A-854F-21665FA7C5AB}"/>
    <cellStyle name="Vírgula 14 2" xfId="17570" xr:uid="{8240261C-22E1-4CDB-BF83-076699442AD7}"/>
    <cellStyle name="Vírgula 15" xfId="16974" xr:uid="{25F3667C-D515-4F0D-B2D1-1CD806E24F4B}"/>
    <cellStyle name="Vírgula 15 2" xfId="17573" xr:uid="{5F6E8611-4AEF-4E65-828D-69AFD4DE9B76}"/>
    <cellStyle name="Vírgula 2" xfId="3" xr:uid="{736AF06C-81A5-4D20-9311-8F0E214859B7}"/>
    <cellStyle name="Vírgula 2 10" xfId="11360" xr:uid="{A88ADB7E-5374-4854-93BD-C1BA2E00892E}"/>
    <cellStyle name="Vírgula 2 10 2" xfId="13311" xr:uid="{855AF817-5F18-4CD3-8AB7-273E42CD5662}"/>
    <cellStyle name="Vírgula 2 10 2 2" xfId="16165" xr:uid="{D358B29F-6394-4810-ABA0-D5E683DCD74E}"/>
    <cellStyle name="Vírgula 2 10 3" xfId="14704" xr:uid="{0028F19E-AFED-457F-B0F9-4F0D274874E8}"/>
    <cellStyle name="Vírgula 2 10 4" xfId="17412" xr:uid="{A5879CDF-1FEF-4948-8830-086EE1CD0039}"/>
    <cellStyle name="Vírgula 2 11" xfId="11408" xr:uid="{B75EAD93-D6DF-4823-B796-227E63970D9A}"/>
    <cellStyle name="Vírgula 2 12" xfId="582" xr:uid="{6A72C5E0-A9F9-4127-88E1-969036918AEB}"/>
    <cellStyle name="Vírgula 2 13" xfId="460" xr:uid="{11F42CCD-FC3B-47A6-B153-0A4186BB0CCA}"/>
    <cellStyle name="Vírgula 2 2" xfId="563" xr:uid="{02D17F32-3714-49DD-B1D2-5CC92DC6F85D}"/>
    <cellStyle name="Vírgula 2 2 2" xfId="10429" xr:uid="{93334D1F-74B3-4607-9F29-2196263930CD}"/>
    <cellStyle name="Vírgula 2 2 2 2" xfId="11250" xr:uid="{D4163BDC-7628-4DB3-9A55-5F3D96BCE937}"/>
    <cellStyle name="Vírgula 2 2 2 2 2" xfId="12200" xr:uid="{FC57BD68-08C8-41D9-AE70-CC6863AEC5CB}"/>
    <cellStyle name="Vírgula 2 2 2 2 2 2" xfId="14101" xr:uid="{5BBAB83E-11EB-4650-9D47-18E2CCE15F5D}"/>
    <cellStyle name="Vírgula 2 2 2 2 2 2 2" xfId="16953" xr:uid="{818F92EB-710A-431B-9BA5-E50F68A5289B}"/>
    <cellStyle name="Vírgula 2 2 2 2 2 3" xfId="15492" xr:uid="{7669053F-32B0-46D9-B1EE-A64A0D0878F7}"/>
    <cellStyle name="Vírgula 2 2 2 2 3" xfId="13301" xr:uid="{0757DDD4-7C37-4D46-85E5-FD625B7AF45D}"/>
    <cellStyle name="Vírgula 2 2 2 2 3 2" xfId="16155" xr:uid="{2CE58FF2-90B0-44B4-8A0C-1AF5D020A9B1}"/>
    <cellStyle name="Vírgula 2 2 2 2 4" xfId="14694" xr:uid="{FE100A8A-583E-4978-9BD9-9DED808E477A}"/>
    <cellStyle name="Vírgula 2 2 2 3" xfId="11800" xr:uid="{2B3B29D9-D2DF-4D5D-B2E4-74D86974C95A}"/>
    <cellStyle name="Vírgula 2 2 2 3 2" xfId="13702" xr:uid="{84A5F90E-FB92-4BBA-93F0-08EA14669437}"/>
    <cellStyle name="Vírgula 2 2 2 3 2 2" xfId="16554" xr:uid="{86884B61-AFE5-480D-888B-5824F0AAA00C}"/>
    <cellStyle name="Vírgula 2 2 2 3 3" xfId="15093" xr:uid="{DBE6E485-5539-4AB9-8242-8E9073073E9B}"/>
    <cellStyle name="Vírgula 2 2 2 4" xfId="17515" xr:uid="{243A0926-99FC-4111-BDD8-DB68494D25BA}"/>
    <cellStyle name="Vírgula 2 2 3" xfId="11249" xr:uid="{1952097C-8515-4D0E-86AB-D87EFFB166B4}"/>
    <cellStyle name="Vírgula 2 2 3 2" xfId="12199" xr:uid="{0BFF4783-3AA5-41E1-AEC2-08AB74DCCD8D}"/>
    <cellStyle name="Vírgula 2 2 3 2 2" xfId="14100" xr:uid="{E701B3EB-446D-435E-9DA8-B1AC7F7B779B}"/>
    <cellStyle name="Vírgula 2 2 3 2 2 2" xfId="16952" xr:uid="{5F7CA47A-E930-4D73-93BE-FD3AA96BF276}"/>
    <cellStyle name="Vírgula 2 2 3 2 3" xfId="15491" xr:uid="{D007783A-EA62-4F91-9B23-84A0ED81AE80}"/>
    <cellStyle name="Vírgula 2 2 3 3" xfId="13300" xr:uid="{AD0AE4B8-707D-4B5C-99F5-B38B3F2EE44C}"/>
    <cellStyle name="Vírgula 2 2 3 3 2" xfId="16154" xr:uid="{FD2C6A58-FDC0-4178-9D7E-234DCC728315}"/>
    <cellStyle name="Vírgula 2 2 3 4" xfId="14693" xr:uid="{0A3A2A9D-9348-4486-BC00-B6D1DAB8327A}"/>
    <cellStyle name="Vírgula 2 2 3 5" xfId="17533" xr:uid="{777FCA46-7515-4CE3-B58E-F31A28EC5E2A}"/>
    <cellStyle name="Vírgula 2 2 4" xfId="11799" xr:uid="{FBBA2F25-F013-40F6-A147-60EF6DB5485D}"/>
    <cellStyle name="Vírgula 2 2 4 2" xfId="13701" xr:uid="{5B9A0029-8722-4AE2-8B56-1DA953A275E2}"/>
    <cellStyle name="Vírgula 2 2 4 2 2" xfId="16553" xr:uid="{190A669B-1D5A-4344-B510-9F3C7143E33C}"/>
    <cellStyle name="Vírgula 2 2 4 3" xfId="15092" xr:uid="{248013C3-F323-42D0-81C9-0646FC8969F9}"/>
    <cellStyle name="Vírgula 2 2 5" xfId="17424" xr:uid="{EA556181-8A4C-4B3A-AB80-A9DA74A80410}"/>
    <cellStyle name="Vírgula 2 3" xfId="10430" xr:uid="{00BAE1C1-D514-48FE-BD20-2DF637F894FE}"/>
    <cellStyle name="Vírgula 2 3 2" xfId="11251" xr:uid="{BF432242-071E-40A7-8412-EE15107E1922}"/>
    <cellStyle name="Vírgula 2 3 2 2" xfId="12201" xr:uid="{9079054D-C33C-41C2-883D-BEA5FBE88130}"/>
    <cellStyle name="Vírgula 2 3 2 2 2" xfId="14102" xr:uid="{41F3E667-BFA4-45DA-AFFC-EF0549CA1A2A}"/>
    <cellStyle name="Vírgula 2 3 2 2 2 2" xfId="16954" xr:uid="{2A3B2B1C-62D5-41D7-AD78-55BB1F07C1C5}"/>
    <cellStyle name="Vírgula 2 3 2 2 3" xfId="15493" xr:uid="{14E153F4-6E11-485B-8C4A-3A6035AB5302}"/>
    <cellStyle name="Vírgula 2 3 2 3" xfId="13302" xr:uid="{FE369CD0-49B3-45F5-B00E-4E09038B1E26}"/>
    <cellStyle name="Vírgula 2 3 2 3 2" xfId="16156" xr:uid="{4F88F75E-18E8-4565-89C3-0A5F9A4E8508}"/>
    <cellStyle name="Vírgula 2 3 2 4" xfId="14695" xr:uid="{BB9E37F9-3A54-4835-87DE-CC8E746E728F}"/>
    <cellStyle name="Vírgula 2 3 2 5" xfId="17534" xr:uid="{2DF67901-C7B5-45F4-A8CA-9127D851FA9A}"/>
    <cellStyle name="Vírgula 2 3 3" xfId="11801" xr:uid="{B8875011-BB91-4A08-9F2C-89CDF5D4DE8C}"/>
    <cellStyle name="Vírgula 2 3 3 2" xfId="13703" xr:uid="{969210FA-325F-43D5-ABA4-36DBFB65DD0A}"/>
    <cellStyle name="Vírgula 2 3 3 2 2" xfId="16555" xr:uid="{6287E61B-A1CA-4652-99CA-BCC5C551F4A0}"/>
    <cellStyle name="Vírgula 2 3 3 3" xfId="15094" xr:uid="{1F14B1DD-50ED-467B-88A7-7BFC65CE60B0}"/>
    <cellStyle name="Vírgula 2 3 4" xfId="17516" xr:uid="{F8BDCBC9-3854-4E97-BDFF-E7A4006A18B8}"/>
    <cellStyle name="Vírgula 2 4" xfId="10431" xr:uid="{6DEFD11C-F73F-477A-91F6-1C5BCF5A6A2A}"/>
    <cellStyle name="Vírgula 2 4 2" xfId="11252" xr:uid="{D68CECA7-E433-4793-8E1E-19418A7793D9}"/>
    <cellStyle name="Vírgula 2 4 2 2" xfId="12202" xr:uid="{A13CDCCA-599B-4BF8-9760-6811FCD81105}"/>
    <cellStyle name="Vírgula 2 4 2 2 2" xfId="14103" xr:uid="{814FF376-81C3-4DD7-B871-E52708CE35EE}"/>
    <cellStyle name="Vírgula 2 4 2 2 2 2" xfId="16955" xr:uid="{EC34F6B7-A27F-4E86-8CB8-545425633380}"/>
    <cellStyle name="Vírgula 2 4 2 2 3" xfId="15494" xr:uid="{62883488-95A1-41E6-9A23-AC8E207D7CDD}"/>
    <cellStyle name="Vírgula 2 4 2 3" xfId="13303" xr:uid="{2144EA82-55F3-4D69-8D90-6187F7A1E845}"/>
    <cellStyle name="Vírgula 2 4 2 3 2" xfId="16157" xr:uid="{D21E9C32-6088-4D0E-819D-07E3D106D0D1}"/>
    <cellStyle name="Vírgula 2 4 2 4" xfId="14696" xr:uid="{8994CD75-85AA-4936-B5A0-33C6C30A8FD1}"/>
    <cellStyle name="Vírgula 2 4 3" xfId="11802" xr:uid="{EF5A602E-13CD-4D29-8D34-A9B3EB214413}"/>
    <cellStyle name="Vírgula 2 4 3 2" xfId="13704" xr:uid="{5E9B9B41-6E86-4D11-83FE-F06662B5FD10}"/>
    <cellStyle name="Vírgula 2 4 3 2 2" xfId="16556" xr:uid="{B0DFA477-8136-46AB-BC50-B66EA2D6CC8D}"/>
    <cellStyle name="Vírgula 2 4 3 3" xfId="15095" xr:uid="{42C0C30F-56BA-4FE2-92FE-3997847C8B46}"/>
    <cellStyle name="Vírgula 2 4 4" xfId="17514" xr:uid="{681DC38F-1AA9-4515-846B-BC02DA41FDC2}"/>
    <cellStyle name="Vírgula 2 5" xfId="10570" xr:uid="{4119CC8C-AA97-4904-A3B9-D69B98062E14}"/>
    <cellStyle name="Vírgula 2 5 2" xfId="11256" xr:uid="{401D1D7A-D676-4BD8-BFEC-9213A6E6D1C5}"/>
    <cellStyle name="Vírgula 2 5 2 2" xfId="12206" xr:uid="{E5B4CBBF-E209-4448-AB70-B73F0CDBE317}"/>
    <cellStyle name="Vírgula 2 5 2 2 2" xfId="14107" xr:uid="{CD9AB17B-8AA6-47E7-B907-53D5C231F4BC}"/>
    <cellStyle name="Vírgula 2 5 2 2 2 2" xfId="16959" xr:uid="{724419B5-DBED-4108-9AC8-BDF466F6C583}"/>
    <cellStyle name="Vírgula 2 5 2 2 3" xfId="15498" xr:uid="{2D833880-FD9B-4C27-BA9E-8A36D9A303BC}"/>
    <cellStyle name="Vírgula 2 5 2 3" xfId="13307" xr:uid="{4A51414D-5CD6-4A28-88CE-74B0D9053B4A}"/>
    <cellStyle name="Vírgula 2 5 2 3 2" xfId="16161" xr:uid="{9A77746A-47F3-473E-B28A-DB554385BDAE}"/>
    <cellStyle name="Vírgula 2 5 2 4" xfId="14700" xr:uid="{556375B7-EE3A-4195-8F27-6ADA03C3F105}"/>
    <cellStyle name="Vírgula 2 5 3" xfId="11807" xr:uid="{522BDD9C-F5B3-42B2-8524-F7B2A9089B9B}"/>
    <cellStyle name="Vírgula 2 5 3 2" xfId="13708" xr:uid="{B79D1303-4EE1-4308-BA96-CB77483F8151}"/>
    <cellStyle name="Vírgula 2 5 3 2 2" xfId="16560" xr:uid="{1A3B3ACF-6C77-4103-AF90-8486B7474C4A}"/>
    <cellStyle name="Vírgula 2 5 3 3" xfId="15099" xr:uid="{C6A5C64F-A909-40BA-8DC5-32301A854D52}"/>
    <cellStyle name="Vírgula 2 5 4" xfId="12815" xr:uid="{EE803341-1ADB-43FA-BE3C-18CBA1758ABD}"/>
    <cellStyle name="Vírgula 2 5 4 2" xfId="15694" xr:uid="{9DB21973-B42B-414E-A368-7DC5122716BB}"/>
    <cellStyle name="Vírgula 2 5 5" xfId="14302" xr:uid="{7FB6CD04-DF39-4895-8D54-FB44E73C521D}"/>
    <cellStyle name="Vírgula 2 5 6" xfId="17532" xr:uid="{5C0EE3D9-EAE3-4A50-9854-AB47AB77977B}"/>
    <cellStyle name="Vírgula 2 6" xfId="10573" xr:uid="{91A9EA57-F598-4488-99BE-FFD57E6D94E3}"/>
    <cellStyle name="Vírgula 2 6 2" xfId="11257" xr:uid="{D7E567E8-E40C-4965-9396-D196A4F2EFCC}"/>
    <cellStyle name="Vírgula 2 6 2 2" xfId="12207" xr:uid="{61B3F844-3D45-4156-996F-6E869434AFD6}"/>
    <cellStyle name="Vírgula 2 6 2 2 2" xfId="14108" xr:uid="{E4F872D5-B5D5-43A6-A4C0-3F21E4B8966B}"/>
    <cellStyle name="Vírgula 2 6 2 2 2 2" xfId="16960" xr:uid="{35A56437-270C-4BF4-8732-E6E27CDF4922}"/>
    <cellStyle name="Vírgula 2 6 2 2 3" xfId="15499" xr:uid="{B4FD51CE-9925-401F-AFF9-829AF70EFA6F}"/>
    <cellStyle name="Vírgula 2 6 2 3" xfId="13308" xr:uid="{A4D51A23-5407-4493-936A-91B323238AF9}"/>
    <cellStyle name="Vírgula 2 6 2 3 2" xfId="16162" xr:uid="{29946737-AA2E-422B-AEDA-FFFD144DF8B4}"/>
    <cellStyle name="Vírgula 2 6 2 4" xfId="14701" xr:uid="{C2921F82-D6AF-47E9-860B-8CBE6712767E}"/>
    <cellStyle name="Vírgula 2 6 3" xfId="11808" xr:uid="{CAAD9086-080B-4F6E-A6D4-A606B7933F80}"/>
    <cellStyle name="Vírgula 2 6 3 2" xfId="13709" xr:uid="{33D103EB-C14B-4476-9E17-CE6F44C1E545}"/>
    <cellStyle name="Vírgula 2 6 3 2 2" xfId="16561" xr:uid="{5DD1C08E-FD54-4B69-A88A-F4D7879A702C}"/>
    <cellStyle name="Vírgula 2 6 3 3" xfId="15100" xr:uid="{FB350B3A-B9B4-465E-ACF3-C62797929EFC}"/>
    <cellStyle name="Vírgula 2 6 4" xfId="12816" xr:uid="{F6B72167-D086-4273-98B8-FEEE83788BC2}"/>
    <cellStyle name="Vírgula 2 6 4 2" xfId="15695" xr:uid="{4BC8C825-A3B5-4D10-A5CB-C2557F12EF91}"/>
    <cellStyle name="Vírgula 2 6 5" xfId="14303" xr:uid="{9BB855A3-82AB-4034-ABC3-E9CD8AF611E3}"/>
    <cellStyle name="Vírgula 2 6 6" xfId="17544" xr:uid="{24AC2B4D-2CF9-41C3-9271-1485988A10C6}"/>
    <cellStyle name="Vírgula 2 7" xfId="10644" xr:uid="{8C7FF5A8-149A-4E10-B6AA-8AF85ED23367}"/>
    <cellStyle name="Vírgula 2 7 2" xfId="17559" xr:uid="{A6EE14C4-35EB-41C2-9B0B-4AC997987845}"/>
    <cellStyle name="Vírgula 2 8" xfId="146" xr:uid="{A6CCC215-D744-4E6A-8F94-23B03D709804}"/>
    <cellStyle name="Vírgula 2 8 10" xfId="17167" xr:uid="{C85C3568-AF5C-4E36-A75E-A1FE31E8D2D5}"/>
    <cellStyle name="Vírgula 2 8 11" xfId="17561" xr:uid="{54DAA316-9DF9-488A-A82A-93180348C08B}"/>
    <cellStyle name="Vírgula 2 8 2" xfId="164" xr:uid="{5E2B70C4-D94A-4F44-8C18-A260C36D69E8}"/>
    <cellStyle name="Vírgula 2 8 2 2" xfId="185" xr:uid="{4FD9B797-1CAF-404A-B038-27BBBAE71B95}"/>
    <cellStyle name="Vírgula 2 8 2 2 2" xfId="237" xr:uid="{7AFDF7D5-641A-41F0-AC8C-D31D3FE1406E}"/>
    <cellStyle name="Vírgula 2 8 2 2 2 2" xfId="333" xr:uid="{311DFB64-9E7F-4626-9089-5D7351F7DE13}"/>
    <cellStyle name="Vírgula 2 8 2 2 2 2 2" xfId="17307" xr:uid="{442E8872-1718-4C45-85F7-D1414E20763E}"/>
    <cellStyle name="Vírgula 2 8 2 2 2 2 2 2" xfId="17308" xr:uid="{BE176735-8FAF-46FD-BF17-AB9296C7EEE6}"/>
    <cellStyle name="Vírgula 2 8 2 2 2 2 3" xfId="17309" xr:uid="{4D057A7C-469D-44BD-B626-343616318ED0}"/>
    <cellStyle name="Vírgula 2 8 2 2 2 2 4" xfId="17221" xr:uid="{273B4DDF-BF58-4425-90DB-2A160878E878}"/>
    <cellStyle name="Vírgula 2 8 2 2 2 3" xfId="451" xr:uid="{F180D9DC-12FF-47D8-9B14-0F62BC30F73A}"/>
    <cellStyle name="Vírgula 2 8 2 2 2 3 2" xfId="17311" xr:uid="{95D6A9F1-EA01-48FE-A823-70B0BCFFE138}"/>
    <cellStyle name="Vírgula 2 8 2 2 2 3 3" xfId="17310" xr:uid="{68D3F0DA-C467-411E-A5F2-723F81D44192}"/>
    <cellStyle name="Vírgula 2 8 2 2 2 4" xfId="16564" xr:uid="{A3807C88-BB24-43B0-BD9D-A2D07D4CA044}"/>
    <cellStyle name="Vírgula 2 8 2 2 2 4 2" xfId="17312" xr:uid="{5B901610-DC23-4707-BF01-6A6210AE6ED7}"/>
    <cellStyle name="Vírgula 2 8 2 2 2 5" xfId="17201" xr:uid="{8CF800A9-E866-4615-AA32-1B33CAAC6B9C}"/>
    <cellStyle name="Vírgula 2 8 2 2 3" xfId="300" xr:uid="{2B871DEC-7D3A-459E-8F48-10D5AB83B785}"/>
    <cellStyle name="Vírgula 2 8 2 2 3 2" xfId="17313" xr:uid="{00F5AA27-D99F-4197-8DC0-F2841DD8E57B}"/>
    <cellStyle name="Vírgula 2 8 2 2 3 2 2" xfId="17314" xr:uid="{3F64F841-38B9-40D8-97A8-D18EC85709C4}"/>
    <cellStyle name="Vírgula 2 8 2 2 3 3" xfId="17315" xr:uid="{1071EE7D-9C27-4808-A72C-361870D280B5}"/>
    <cellStyle name="Vírgula 2 8 2 2 3 4" xfId="17213" xr:uid="{12291FDA-28B0-4238-B133-C0945D3E580D}"/>
    <cellStyle name="Vírgula 2 8 2 2 4" xfId="450" xr:uid="{EF756EA3-77E7-4E0D-B0E0-FD16E757F3B1}"/>
    <cellStyle name="Vírgula 2 8 2 2 4 2" xfId="17317" xr:uid="{03399B48-D21D-4C77-9C80-2B19F9A3C4EA}"/>
    <cellStyle name="Vírgula 2 8 2 2 4 3" xfId="17316" xr:uid="{66D551A8-EBF5-4829-BCE2-79CCDBC604E1}"/>
    <cellStyle name="Vírgula 2 8 2 2 5" xfId="13712" xr:uid="{96B9D338-4F01-4D49-9811-9D1731D8CB6D}"/>
    <cellStyle name="Vírgula 2 8 2 2 5 2" xfId="17318" xr:uid="{E8B32D7E-58D0-4C53-A809-865120ADC847}"/>
    <cellStyle name="Vírgula 2 8 2 2 6" xfId="17189" xr:uid="{9BC53C99-6DF5-469B-BC18-4032DFE4127C}"/>
    <cellStyle name="Vírgula 2 8 2 3" xfId="223" xr:uid="{618D4A31-B01D-4A93-AD24-C3705BDC4A1B}"/>
    <cellStyle name="Vírgula 2 8 2 3 2" xfId="319" xr:uid="{37A6A906-0389-4EDA-8DE1-B1C1BA042BC0}"/>
    <cellStyle name="Vírgula 2 8 2 3 2 2" xfId="17319" xr:uid="{06C19E2C-CFB0-4F3A-8343-D763419B24FA}"/>
    <cellStyle name="Vírgula 2 8 2 3 2 2 2" xfId="17320" xr:uid="{6CE7988E-8D66-4A35-88E0-1145947EE5E7}"/>
    <cellStyle name="Vírgula 2 8 2 3 2 3" xfId="17321" xr:uid="{E4235081-C3BF-4FD7-B77E-BF0326543EA2}"/>
    <cellStyle name="Vírgula 2 8 2 3 2 4" xfId="17217" xr:uid="{BF7055F3-6D2D-4E54-B626-C7A4F2CE1572}"/>
    <cellStyle name="Vírgula 2 8 2 3 3" xfId="452" xr:uid="{3495AD81-2F5B-46E9-950F-F034FE974D15}"/>
    <cellStyle name="Vírgula 2 8 2 3 3 2" xfId="17323" xr:uid="{8DA8F419-C77A-4EA0-AD17-6A6323925122}"/>
    <cellStyle name="Vírgula 2 8 2 3 3 3" xfId="17322" xr:uid="{49D45D25-6625-4329-B814-D37E2F069E5A}"/>
    <cellStyle name="Vírgula 2 8 2 3 4" xfId="15103" xr:uid="{50174D6B-593F-48F6-AD08-615FADF7352A}"/>
    <cellStyle name="Vírgula 2 8 2 3 4 2" xfId="17324" xr:uid="{DFB916B6-6DE4-4579-A800-935717AB5D5D}"/>
    <cellStyle name="Vírgula 2 8 2 3 5" xfId="17197" xr:uid="{648467D0-582A-4FBC-9912-05B7D71F12DE}"/>
    <cellStyle name="Vírgula 2 8 2 4" xfId="287" xr:uid="{1D4DA514-3FE8-4A5C-BCD8-DE124B954785}"/>
    <cellStyle name="Vírgula 2 8 2 4 2" xfId="17325" xr:uid="{FF37A23C-6607-4248-8295-CC206144FFE8}"/>
    <cellStyle name="Vírgula 2 8 2 4 2 2" xfId="17326" xr:uid="{F536A9B8-80D6-4AE9-885D-EA890BDC7559}"/>
    <cellStyle name="Vírgula 2 8 2 4 2 2 2" xfId="17327" xr:uid="{1A263109-76AB-4D49-882A-47310B819398}"/>
    <cellStyle name="Vírgula 2 8 2 4 2 3" xfId="17328" xr:uid="{247C6997-E206-401C-A366-FB8831AC85BA}"/>
    <cellStyle name="Vírgula 2 8 2 4 3" xfId="17329" xr:uid="{EAD23AE7-6EAC-4437-A8F6-3395B8AD4143}"/>
    <cellStyle name="Vírgula 2 8 2 4 3 2" xfId="17330" xr:uid="{648E1AB9-53BC-4565-90C8-28705C0298E1}"/>
    <cellStyle name="Vírgula 2 8 2 4 4" xfId="17331" xr:uid="{D9643FF4-7D6E-4E28-9D10-3B5B4E8CE307}"/>
    <cellStyle name="Vírgula 2 8 2 4 5" xfId="17209" xr:uid="{1459C69D-0500-4048-ACFE-FC6B797EBB83}"/>
    <cellStyle name="Vírgula 2 8 2 5" xfId="449" xr:uid="{014B1369-262C-4C24-9F7C-87E339D0C523}"/>
    <cellStyle name="Vírgula 2 8 2 5 2" xfId="17333" xr:uid="{C5D14C56-69C0-4D17-A81C-A1019951D9FC}"/>
    <cellStyle name="Vírgula 2 8 2 5 2 2" xfId="17334" xr:uid="{D21CE2DE-4561-4169-84DE-EBF4F79CB248}"/>
    <cellStyle name="Vírgula 2 8 2 5 3" xfId="17335" xr:uid="{BA40381A-921C-4C34-961D-B3BC1B9A05B8}"/>
    <cellStyle name="Vírgula 2 8 2 5 4" xfId="17332" xr:uid="{97BF7C71-3F90-424F-91DE-28D7FE7D8090}"/>
    <cellStyle name="Vírgula 2 8 2 6" xfId="11811" xr:uid="{61AEC536-CB6D-42C2-B03A-F6CB48626521}"/>
    <cellStyle name="Vírgula 2 8 2 6 2" xfId="17337" xr:uid="{84CEF060-A152-488D-A92F-51C75BFF7BC7}"/>
    <cellStyle name="Vírgula 2 8 2 6 3" xfId="17336" xr:uid="{CAEEE775-FEF9-4A86-8440-BFAF7257B045}"/>
    <cellStyle name="Vírgula 2 8 2 7" xfId="17338" xr:uid="{D8C65AD9-14B4-463C-B790-ED92FA1571FC}"/>
    <cellStyle name="Vírgula 2 8 2 8" xfId="17182" xr:uid="{736155CE-BC6A-48DC-A636-8E4DFF5394FE}"/>
    <cellStyle name="Vírgula 2 8 3" xfId="179" xr:uid="{41662BE1-E17E-47EC-A00F-AF3D1F6FC932}"/>
    <cellStyle name="Vírgula 2 8 3 2" xfId="231" xr:uid="{694938F4-E4FF-4944-B253-592C56B026E6}"/>
    <cellStyle name="Vírgula 2 8 3 2 2" xfId="327" xr:uid="{77320BC4-1006-4D76-B373-975D9BE72C32}"/>
    <cellStyle name="Vírgula 2 8 3 2 2 2" xfId="17339" xr:uid="{80D3CEAB-0D8E-47AC-802B-60AC4E2AE8A9}"/>
    <cellStyle name="Vírgula 2 8 3 2 2 2 2" xfId="17340" xr:uid="{775B8183-85F5-4971-A672-BE1B8D44001C}"/>
    <cellStyle name="Vírgula 2 8 3 2 2 3" xfId="17341" xr:uid="{1E57D1C7-D5C9-4218-8B66-7FA2A2D503D2}"/>
    <cellStyle name="Vírgula 2 8 3 2 2 4" xfId="17219" xr:uid="{9DA18E9B-521C-4861-9E78-B7A1F16AD30A}"/>
    <cellStyle name="Vírgula 2 8 3 2 3" xfId="454" xr:uid="{EB16EAF0-F6B7-406E-88FF-62D026A7C2E3}"/>
    <cellStyle name="Vírgula 2 8 3 2 3 2" xfId="17343" xr:uid="{EA5478C2-24D2-4086-A5A7-D43C5AF2E9EB}"/>
    <cellStyle name="Vírgula 2 8 3 2 3 3" xfId="17342" xr:uid="{DCB0C81E-4055-4574-9E4A-63318B458D5C}"/>
    <cellStyle name="Vírgula 2 8 3 2 4" xfId="15699" xr:uid="{4A7119FF-0DA9-4F5D-B90F-BF1529A0B125}"/>
    <cellStyle name="Vírgula 2 8 3 2 4 2" xfId="17344" xr:uid="{5D4EBD51-C428-48A5-85CF-AC665171C29B}"/>
    <cellStyle name="Vírgula 2 8 3 2 5" xfId="17199" xr:uid="{13556453-AB04-4369-9CF2-1BA473181204}"/>
    <cellStyle name="Vírgula 2 8 3 3" xfId="294" xr:uid="{40D397AC-AA7B-4836-8861-3D7401980943}"/>
    <cellStyle name="Vírgula 2 8 3 3 2" xfId="17345" xr:uid="{E1198205-C661-4AFF-B3BE-37AEACA1CD56}"/>
    <cellStyle name="Vírgula 2 8 3 3 2 2" xfId="17346" xr:uid="{2593E5F9-DE6F-4085-9757-4CB20BDE0533}"/>
    <cellStyle name="Vírgula 2 8 3 3 3" xfId="17347" xr:uid="{35B55CAD-2074-48AB-AC6C-5251D274F860}"/>
    <cellStyle name="Vírgula 2 8 3 3 4" xfId="17211" xr:uid="{19F97E7C-C860-453F-8E7C-9B4E2E7A0DC3}"/>
    <cellStyle name="Vírgula 2 8 3 4" xfId="453" xr:uid="{1FF4AA19-FC24-420C-9ACA-B6EBB845D199}"/>
    <cellStyle name="Vírgula 2 8 3 4 2" xfId="17349" xr:uid="{0834779C-B77D-489D-A3CA-655F12E68B4A}"/>
    <cellStyle name="Vírgula 2 8 3 4 3" xfId="17348" xr:uid="{03DFC21D-003E-4B18-8CAD-D12C7337F551}"/>
    <cellStyle name="Vírgula 2 8 3 5" xfId="12822" xr:uid="{BC6BC988-897C-49E0-BF8A-43A043D647B6}"/>
    <cellStyle name="Vírgula 2 8 3 5 2" xfId="17350" xr:uid="{A1F295CE-F77A-4A91-AFA5-46EA743EE7EC}"/>
    <cellStyle name="Vírgula 2 8 3 6" xfId="17186" xr:uid="{BD554B85-1073-4CEF-9D4F-37B1E140F447}"/>
    <cellStyle name="Vírgula 2 8 4" xfId="217" xr:uid="{D87079AB-61FA-4949-A77E-56149346D767}"/>
    <cellStyle name="Vírgula 2 8 4 2" xfId="313" xr:uid="{3A1D4159-02E2-4B8D-968A-9563E64ADBB3}"/>
    <cellStyle name="Vírgula 2 8 4 2 2" xfId="17351" xr:uid="{B4584F34-A11F-4EFF-9468-5005C9E19C21}"/>
    <cellStyle name="Vírgula 2 8 4 2 2 2" xfId="17352" xr:uid="{AE4DB542-B845-409B-AEBC-6AB6CADEF663}"/>
    <cellStyle name="Vírgula 2 8 4 2 3" xfId="17353" xr:uid="{AA7DC06F-8E51-4173-8193-8DC32352D608}"/>
    <cellStyle name="Vírgula 2 8 4 2 4" xfId="17215" xr:uid="{E09800F0-1871-4FF8-8835-182B85E3C76D}"/>
    <cellStyle name="Vírgula 2 8 4 3" xfId="455" xr:uid="{51EED7E1-827E-48CE-BE5E-AC1D17AA2618}"/>
    <cellStyle name="Vírgula 2 8 4 3 2" xfId="17355" xr:uid="{727E3D5D-7A57-4A91-ABD3-D22C2A2A018B}"/>
    <cellStyle name="Vírgula 2 8 4 3 3" xfId="17354" xr:uid="{5D3687E2-50D2-4AFB-B168-B7F14A41A96F}"/>
    <cellStyle name="Vírgula 2 8 4 4" xfId="14305" xr:uid="{14713557-7D8C-4231-9A7C-0D333BAB96DB}"/>
    <cellStyle name="Vírgula 2 8 4 4 2" xfId="17356" xr:uid="{77C6CE5F-E0E9-40DB-A679-9CFDE14A9DDC}"/>
    <cellStyle name="Vírgula 2 8 4 5" xfId="17195" xr:uid="{B85D7DA5-8ACF-4E50-B064-F47672878984}"/>
    <cellStyle name="Vírgula 2 8 5" xfId="284" xr:uid="{F2C2C7E4-F25B-4ECA-97B8-909C31C863DA}"/>
    <cellStyle name="Vírgula 2 8 5 2" xfId="17357" xr:uid="{BB9D23FF-EDC2-4820-9A59-39F786AA8641}"/>
    <cellStyle name="Vírgula 2 8 5 2 2" xfId="17358" xr:uid="{DFD6FA53-BD8D-4454-BED6-A55F0E6B6C91}"/>
    <cellStyle name="Vírgula 2 8 5 2 2 2" xfId="17359" xr:uid="{D96BE9F2-D4FC-4609-8499-DDE79298C621}"/>
    <cellStyle name="Vírgula 2 8 5 2 3" xfId="17360" xr:uid="{BEDDE502-1DCB-4734-B903-5314A08DF40D}"/>
    <cellStyle name="Vírgula 2 8 5 3" xfId="17361" xr:uid="{035226B5-12F2-43A8-AF12-18C57C72A0D7}"/>
    <cellStyle name="Vírgula 2 8 5 3 2" xfId="17362" xr:uid="{31B4BEB4-6952-45AB-829E-2110C4453D2B}"/>
    <cellStyle name="Vírgula 2 8 5 4" xfId="17363" xr:uid="{3644A773-F098-4DFF-B4BC-71E87E4F21DC}"/>
    <cellStyle name="Vírgula 2 8 5 5" xfId="17207" xr:uid="{D35CE8A6-CAB7-4016-8C5A-2136DBF4E792}"/>
    <cellStyle name="Vírgula 2 8 6" xfId="448" xr:uid="{EA5F90FA-1F14-4998-B3C7-C99731479618}"/>
    <cellStyle name="Vírgula 2 8 6 2" xfId="17365" xr:uid="{69854AEE-9ACC-42AF-B70F-C4A161AEF08D}"/>
    <cellStyle name="Vírgula 2 8 6 2 2" xfId="17366" xr:uid="{3E481E64-935C-4EDE-8DF7-87D7CC93E634}"/>
    <cellStyle name="Vírgula 2 8 6 3" xfId="17367" xr:uid="{C9AC1B4F-59D7-4C07-91F1-E879F68BEAFD}"/>
    <cellStyle name="Vírgula 2 8 6 4" xfId="17364" xr:uid="{BE8E80EA-7C31-4CA1-91B0-EBDED9038172}"/>
    <cellStyle name="Vírgula 2 8 7" xfId="10633" xr:uid="{84FF2527-A77A-462B-AF4D-5FEB18654EBD}"/>
    <cellStyle name="Vírgula 2 8 7 2" xfId="17369" xr:uid="{0B9B9C6C-D0B7-4FCF-84B1-9F0ED8A2C999}"/>
    <cellStyle name="Vírgula 2 8 7 3" xfId="17368" xr:uid="{1A105EC0-6345-43B4-A91A-B94EB440536D}"/>
    <cellStyle name="Vírgula 2 8 8" xfId="17370" xr:uid="{241E596F-C80C-47CB-B2E6-66D9D28893EC}"/>
    <cellStyle name="Vírgula 2 8 9" xfId="17173" xr:uid="{9A2F0C93-67C5-4D14-A173-0610A997DEE6}"/>
    <cellStyle name="Vírgula 2 9" xfId="11326" xr:uid="{D3634374-5E4F-4FA7-A556-86BFB7DF0C21}"/>
    <cellStyle name="Vírgula 2 9 2" xfId="12209" xr:uid="{A4211667-D3CB-475D-A916-55C4CF25F211}"/>
    <cellStyle name="Vírgula 2 9 2 2" xfId="14110" xr:uid="{7907E4A7-6114-44D4-9C22-F4435096EA15}"/>
    <cellStyle name="Vírgula 2 9 2 2 2" xfId="16962" xr:uid="{D52A55E0-E99C-46DA-89A7-9C43A99E81A4}"/>
    <cellStyle name="Vírgula 2 9 2 3" xfId="15501" xr:uid="{D5E878D6-96F0-466E-90D3-3B9F71421AD4}"/>
    <cellStyle name="Vírgula 2 9 3" xfId="13310" xr:uid="{CF95CCBF-B795-4DF0-A17A-D04D57BD8E45}"/>
    <cellStyle name="Vírgula 2 9 3 2" xfId="16164" xr:uid="{A9577566-B3AD-4670-AF6A-E6D43CA69005}"/>
    <cellStyle name="Vírgula 2 9 4" xfId="14703" xr:uid="{8B967406-6A61-49DC-BCBB-8BC6D663C18B}"/>
    <cellStyle name="Vírgula 2 9 5" xfId="17567" xr:uid="{DD8955AE-2A20-4980-9807-61D5AA7F2DCE}"/>
    <cellStyle name="Vírgula 2_RESUMO - ORÇAMENTO" xfId="17581" xr:uid="{0F66F959-F602-48FD-BD07-9B622E6DFED1}"/>
    <cellStyle name="Vírgula 3" xfId="522" xr:uid="{19E5D2DF-F056-4C46-BC13-B809FA252987}"/>
    <cellStyle name="Vírgula 3 2" xfId="10433" xr:uid="{F9280188-0FCC-4195-AFC5-9BB52D9FDC28}"/>
    <cellStyle name="Vírgula 3 2 2" xfId="11254" xr:uid="{C5234C11-BFC0-4790-8B54-6DFD3BD6C789}"/>
    <cellStyle name="Vírgula 3 2 2 2" xfId="12204" xr:uid="{C4384F00-DD0C-4C7F-85AF-EDC92176A2EE}"/>
    <cellStyle name="Vírgula 3 2 2 2 2" xfId="14105" xr:uid="{DE22F0AE-873D-4EB6-BB10-CE7EE7406433}"/>
    <cellStyle name="Vírgula 3 2 2 2 2 2" xfId="16957" xr:uid="{EA27D49C-5825-4275-A3EC-F40B57065155}"/>
    <cellStyle name="Vírgula 3 2 2 2 3" xfId="15496" xr:uid="{2998B4FE-80A0-4D24-A415-8A0689C894A2}"/>
    <cellStyle name="Vírgula 3 2 2 3" xfId="13305" xr:uid="{12DCD1AD-1797-4B00-9DB8-7D85507EEDD0}"/>
    <cellStyle name="Vírgula 3 2 2 3 2" xfId="16159" xr:uid="{F79D9493-7E38-4CD3-9FD1-FEC77D9AD21E}"/>
    <cellStyle name="Vírgula 3 2 2 4" xfId="14698" xr:uid="{CF82069D-9553-4129-9D34-5E593FA9E52D}"/>
    <cellStyle name="Vírgula 3 2 2 5" xfId="531" xr:uid="{1A889093-9483-463E-A808-2D82BC62A5E3}"/>
    <cellStyle name="Vírgula 3 2 2 6" xfId="17556" xr:uid="{0AD13CD4-EB3A-4493-A6B5-0FF994055B60}"/>
    <cellStyle name="Vírgula 3 2 3" xfId="11804" xr:uid="{518215B2-8328-40C7-9F3F-E45B48B8F9F0}"/>
    <cellStyle name="Vírgula 3 2 3 2" xfId="13706" xr:uid="{00CB0AE3-EB24-4322-9F34-008360F51283}"/>
    <cellStyle name="Vírgula 3 2 3 2 2" xfId="16558" xr:uid="{88DCFBA8-9F9B-4167-943E-75F6AAB57E34}"/>
    <cellStyle name="Vírgula 3 2 3 3" xfId="15097" xr:uid="{3C7A6BFB-3A65-4AC0-A054-87251CA3C819}"/>
    <cellStyle name="Vírgula 3 2 4" xfId="9657" xr:uid="{665D0FF6-6E7D-47E3-B6C6-02028364256E}"/>
    <cellStyle name="Vírgula 3 2 5" xfId="17425" xr:uid="{64680A48-AA2A-4B34-9BDD-71D0F7E2534D}"/>
    <cellStyle name="Vírgula 3 3" xfId="11253" xr:uid="{44C16A67-AA0D-4867-92E7-236F17C5521F}"/>
    <cellStyle name="Vírgula 3 3 2" xfId="12203" xr:uid="{47F5EE0C-949D-45F3-AC2F-EBC2731767DD}"/>
    <cellStyle name="Vírgula 3 3 2 2" xfId="14104" xr:uid="{BFA06505-8FAD-4ADF-8F82-672EF7DBC56D}"/>
    <cellStyle name="Vírgula 3 3 2 2 2" xfId="16956" xr:uid="{825AB866-099A-4C31-A9F9-60BD7B3C3B92}"/>
    <cellStyle name="Vírgula 3 3 2 3" xfId="15495" xr:uid="{1ACBB9C1-BEB1-4A1A-B2AB-9E5C6F36AC38}"/>
    <cellStyle name="Vírgula 3 3 3" xfId="13304" xr:uid="{F0BB4813-D7D8-4FA0-A613-4528453922E3}"/>
    <cellStyle name="Vírgula 3 3 3 2" xfId="16158" xr:uid="{38C760AD-F44F-4FD7-9904-CA63A9BE2155}"/>
    <cellStyle name="Vírgula 3 3 4" xfId="14697" xr:uid="{44199767-319B-40CD-B391-A9AD3D5C4752}"/>
    <cellStyle name="Vírgula 3 3 5" xfId="17531" xr:uid="{6FFB0D93-E7DC-4B57-956C-4717F04CAA34}"/>
    <cellStyle name="Vírgula 3 4" xfId="11803" xr:uid="{9649012A-9C3B-46B4-92C6-3CFCA8370529}"/>
    <cellStyle name="Vírgula 3 4 2" xfId="13705" xr:uid="{C6BB4369-3109-44E6-8CC7-01F79DC5B1DC}"/>
    <cellStyle name="Vírgula 3 4 2 2" xfId="16557" xr:uid="{D8E3807D-8DDA-48DC-A57D-AC1FAEF13B3C}"/>
    <cellStyle name="Vírgula 3 4 3" xfId="15096" xr:uid="{282E12D2-2F01-4182-A60E-65844A293216}"/>
    <cellStyle name="Vírgula 3 4 4" xfId="17563" xr:uid="{47FC63C5-DCDC-46B0-83D7-7DA266F6B0FD}"/>
    <cellStyle name="Vírgula 3 5" xfId="12804" xr:uid="{7CE33059-2BEC-46E3-B83A-E6889E6AE9E9}"/>
    <cellStyle name="Vírgula 3 5 2" xfId="15691" xr:uid="{D2FFFFE3-AA93-4826-AE55-3623707C238C}"/>
    <cellStyle name="Vírgula 3 6" xfId="14300" xr:uid="{2099F1FE-B57C-4B14-8940-2EE507653F98}"/>
    <cellStyle name="Vírgula 3 7" xfId="10432" xr:uid="{E8684079-3CF2-4E51-9733-E783FC5FBDC6}"/>
    <cellStyle name="Vírgula 3 8" xfId="540" xr:uid="{BD460558-E34A-4237-996A-149515B751F2}"/>
    <cellStyle name="Vírgula 3 9" xfId="17413" xr:uid="{A90D3A86-4DD2-45D3-B19D-5DDE94E1F131}"/>
    <cellStyle name="Vírgula 4" xfId="10569" xr:uid="{7A39E8DB-133B-442F-9C1E-5ED8B7626AF3}"/>
    <cellStyle name="Vírgula 4 2" xfId="11255" xr:uid="{EC02FC90-6531-4934-A50C-E044322C68A1}"/>
    <cellStyle name="Vírgula 4 2 2" xfId="12205" xr:uid="{0598E079-63D0-4441-B2F3-A39021132B18}"/>
    <cellStyle name="Vírgula 4 2 2 2" xfId="14106" xr:uid="{C9BA6BAC-385A-4E7C-B8EC-DDB1722EEEED}"/>
    <cellStyle name="Vírgula 4 2 2 2 2" xfId="16958" xr:uid="{F6F81AF7-247E-44E5-BA13-98547CA5D337}"/>
    <cellStyle name="Vírgula 4 2 2 3" xfId="15497" xr:uid="{1F5EE32B-3485-45AE-B61A-4BFD3E1622C6}"/>
    <cellStyle name="Vírgula 4 2 2 4" xfId="17562" xr:uid="{EC75F4B9-3C8F-4A66-8900-48CB8A2F7B0F}"/>
    <cellStyle name="Vírgula 4 2 3" xfId="13306" xr:uid="{410AF63F-6A93-4D69-B303-5EE63FA2F66D}"/>
    <cellStyle name="Vírgula 4 2 3 2" xfId="16160" xr:uid="{D72A6C8F-D1EA-44DA-91A9-21407752461D}"/>
    <cellStyle name="Vírgula 4 2 4" xfId="14699" xr:uid="{F0900981-D7EA-464C-A7E4-92B6E66B7BBF}"/>
    <cellStyle name="Vírgula 4 2 5" xfId="17517" xr:uid="{FB3214B2-C1C0-4340-A0D5-EAD12BF0F0DB}"/>
    <cellStyle name="Vírgula 4 3" xfId="11806" xr:uid="{E1D38277-6D8A-419A-A2C4-D12BFA13A943}"/>
    <cellStyle name="Vírgula 4 3 2" xfId="13707" xr:uid="{4B7221B5-79C6-432F-B439-910DABD9D23F}"/>
    <cellStyle name="Vírgula 4 3 2 2" xfId="16559" xr:uid="{13B00250-6484-4943-943D-E961F604CDC5}"/>
    <cellStyle name="Vírgula 4 3 3" xfId="15098" xr:uid="{132FFD7D-1A2F-417D-95BD-F0E8BF99532F}"/>
    <cellStyle name="Vírgula 4 3 4" xfId="17535" xr:uid="{2A3ADBAA-92C4-4C82-99FA-D23EBD5DB313}"/>
    <cellStyle name="Vírgula 4 4" xfId="12814" xr:uid="{C8017F3D-4A60-4863-B293-C64746BE2E70}"/>
    <cellStyle name="Vírgula 4 4 2" xfId="15693" xr:uid="{8C1CF660-CD7C-4217-AB11-58366C25C3B2}"/>
    <cellStyle name="Vírgula 4 4 3" xfId="17551" xr:uid="{A23BE1F4-74FF-40C2-8E3A-75AE222073B8}"/>
    <cellStyle name="Vírgula 4 5" xfId="14301" xr:uid="{62DD44B4-AE38-4A12-90B8-BDE5666BAA7A}"/>
    <cellStyle name="Vírgula 4 6" xfId="16966" xr:uid="{20E90FB8-2522-4751-AAA4-31B5FA98C463}"/>
    <cellStyle name="Vírgula 4 7" xfId="17421" xr:uid="{88641369-2276-45CF-9ED1-D800A33BF1B8}"/>
    <cellStyle name="Vírgula 5" xfId="526" xr:uid="{7CF1ED5A-A597-4AEA-89A1-301B31ACAAC2}"/>
    <cellStyle name="Vírgula 5 2" xfId="527" xr:uid="{B6569B4E-D4A2-4027-B704-F3439717D4EF}"/>
    <cellStyle name="Vírgula 5 2 2" xfId="12208" xr:uid="{402A9215-DE55-402E-B9A8-40E348E24383}"/>
    <cellStyle name="Vírgula 5 2 2 2" xfId="14109" xr:uid="{668275DA-0681-4764-9D66-1A53C5354683}"/>
    <cellStyle name="Vírgula 5 2 2 2 2" xfId="16961" xr:uid="{0D4BA96C-2CC2-42E6-8AF5-EFCC7B880AFA}"/>
    <cellStyle name="Vírgula 5 2 2 3" xfId="15500" xr:uid="{812CD0D0-28E9-41D1-B1EA-7150E6E3B402}"/>
    <cellStyle name="Vírgula 5 2 3" xfId="13309" xr:uid="{1C5C024A-E698-4888-9B07-C406E6AC3F92}"/>
    <cellStyle name="Vírgula 5 2 3 2" xfId="16163" xr:uid="{0E2E6AAB-1F6B-42A9-B6A6-241A6239FA06}"/>
    <cellStyle name="Vírgula 5 2 4" xfId="14702" xr:uid="{099F29DB-DF95-4D46-A83B-44C3190915D8}"/>
    <cellStyle name="Vírgula 5 2 5" xfId="11258" xr:uid="{EC3AFF0F-9DDE-44F0-9485-D0789A7536FF}"/>
    <cellStyle name="Vírgula 5 2 6" xfId="17422" xr:uid="{60D848F5-CD5C-4161-9AEB-D18CFFC1EE00}"/>
    <cellStyle name="Vírgula 5 3" xfId="528" xr:uid="{21DDE22D-D7A7-4BD7-A21E-DCAB50B4FAB7}"/>
    <cellStyle name="Vírgula 5 3 2" xfId="13710" xr:uid="{A6CA18C3-0823-4BDF-A072-DF749900DE73}"/>
    <cellStyle name="Vírgula 5 3 2 2" xfId="16562" xr:uid="{35B3E8F9-23E6-4492-AFD7-1F0EB515A115}"/>
    <cellStyle name="Vírgula 5 3 3" xfId="15101" xr:uid="{86A555D1-C037-4057-BC19-50BC63388CF1}"/>
    <cellStyle name="Vírgula 5 3 4" xfId="11809" xr:uid="{9EF273EF-0718-4D82-87D4-0321255EC7BA}"/>
    <cellStyle name="Vírgula 5 4" xfId="10575" xr:uid="{3130C68A-8CE8-4186-AD50-3E02C983F6D2}"/>
    <cellStyle name="Vírgula 5 5" xfId="17513" xr:uid="{844A77D2-8B99-4555-9364-C24C52510560}"/>
    <cellStyle name="Vírgula 6" xfId="10638" xr:uid="{374856C4-2539-4BC1-8A06-7E96E80BD00F}"/>
    <cellStyle name="Vírgula 6 2" xfId="11814" xr:uid="{3AB02859-6379-4D01-8E30-905B35BA7875}"/>
    <cellStyle name="Vírgula 6 2 2" xfId="13715" xr:uid="{FFE50531-F2CD-4B2C-808A-16A292323966}"/>
    <cellStyle name="Vírgula 6 2 2 2" xfId="16567" xr:uid="{D2C2CD95-F2E3-469D-9E28-33D93FCF1E70}"/>
    <cellStyle name="Vírgula 6 2 3" xfId="15106" xr:uid="{E9D453E1-BE08-44C9-B09A-39A2B396BEB3}"/>
    <cellStyle name="Vírgula 6 2 4" xfId="17554" xr:uid="{B0159EA2-9D77-46AB-88C9-B74652725970}"/>
    <cellStyle name="Vírgula 6 3" xfId="12825" xr:uid="{2D229CCA-4C30-4583-AFA0-696A59A6660E}"/>
    <cellStyle name="Vírgula 6 3 2" xfId="15702" xr:uid="{D41028D6-2D88-4178-A369-3B61A84D6B2F}"/>
    <cellStyle name="Vírgula 6 4" xfId="14308" xr:uid="{F6DA29A6-B0DB-449D-8EE6-8A65D7D3D511}"/>
    <cellStyle name="Vírgula 6 5" xfId="17536" xr:uid="{3F265A6C-9E51-4FEC-A9C3-1B8A173B77CF}"/>
    <cellStyle name="Vírgula 7" xfId="10632" xr:uid="{26FB919E-02E6-4B74-8B2F-4EF1C13E1AE7}"/>
    <cellStyle name="Vírgula 7 2" xfId="11810" xr:uid="{9FB4BB7E-320A-47F3-A590-E4E970F8BF9C}"/>
    <cellStyle name="Vírgula 7 2 2" xfId="13711" xr:uid="{26FD612D-FDB1-4916-9387-2BF292B4A234}"/>
    <cellStyle name="Vírgula 7 2 2 2" xfId="16563" xr:uid="{F3A64D1D-EFAA-4559-A6A3-95C128079826}"/>
    <cellStyle name="Vírgula 7 2 3" xfId="15102" xr:uid="{19C87735-5B60-4E2E-9326-5A5CD7D0A00F}"/>
    <cellStyle name="Vírgula 7 3" xfId="12821" xr:uid="{DB696F47-3F02-4BA5-8153-B589DAE77734}"/>
    <cellStyle name="Vírgula 7 3 2" xfId="15698" xr:uid="{C6E873BE-2EA5-464D-9B2C-B8D22F17EA00}"/>
    <cellStyle name="Vírgula 7 4" xfId="14304" xr:uid="{745D236B-5CFA-4FEB-9EB4-E4A997FE8A5F}"/>
    <cellStyle name="Vírgula 7 5" xfId="17410" xr:uid="{04E96983-4AAD-4367-8C6F-AA7FC6050F9C}"/>
    <cellStyle name="Vírgula 8" xfId="11401" xr:uid="{658C5848-6CCA-4E83-97A6-FC7EADC1C9D6}"/>
    <cellStyle name="Vírgula 8 2" xfId="13316" xr:uid="{0678F0D5-AED6-4F33-8DDA-686B7BAAB3F2}"/>
    <cellStyle name="Vírgula 8 2 2" xfId="16168" xr:uid="{D4EC1DC0-77F0-4F3B-AB3B-C4C18622676D}"/>
    <cellStyle name="Vírgula 8 2 3" xfId="17569" xr:uid="{365CA06B-3D58-4B81-A7CC-3A9E551B6AAB}"/>
    <cellStyle name="Vírgula 8 3" xfId="14707" xr:uid="{53C834F9-6ABF-4877-8E91-81AA6105DC11}"/>
    <cellStyle name="Vírgula 8 4" xfId="17538" xr:uid="{C1976360-D8B9-4056-86DA-C0EB592BCB38}"/>
    <cellStyle name="Vírgula 9" xfId="12608" xr:uid="{993DB0BF-E4BF-489F-9059-F5D26EE27564}"/>
    <cellStyle name="Vírgula 9 2" xfId="15502" xr:uid="{97DF69CE-8F57-4732-8331-99E54A083227}"/>
    <cellStyle name="Vírgula 9 3" xfId="17541" xr:uid="{C99BDD23-D023-475C-B0FB-E7473FC94F00}"/>
    <cellStyle name="Vírgula0" xfId="134" xr:uid="{528CAD28-5BF6-4930-95E2-DB71CD173192}"/>
    <cellStyle name="Währung [0]_Hammerson Tenancy Schedules" xfId="10434" xr:uid="{DE8B0F1D-32C0-4643-9623-62619BA5BD8C}"/>
    <cellStyle name="Währung_Hammerson Tenancy Schedules" xfId="10435" xr:uid="{D975F403-CD87-42B0-824C-FB31E40720EA}"/>
    <cellStyle name="Warning Text 2" xfId="52" xr:uid="{0941E5FB-FAFC-4C50-A08E-BF527EA27FC5}"/>
    <cellStyle name="Warning Text 2 2" xfId="271" xr:uid="{3563EE53-7BEE-40EB-AF7C-2AC055E2F6F0}"/>
    <cellStyle name="Warning Text 2 3" xfId="456" xr:uid="{F9F26F2E-27BA-486B-ACE3-8D5EE522A72B}"/>
    <cellStyle name="Warning Text 2 4" xfId="17397" xr:uid="{5BD11FC3-C403-48AC-8446-E088FAED5325}"/>
    <cellStyle name="Warning Text 3" xfId="28" xr:uid="{B6F69E71-1C5B-4DDF-98E9-E2B68F16B61C}"/>
    <cellStyle name="White" xfId="10436" xr:uid="{9249C981-7B6F-4DCF-A53C-0CF5BB7D2CF3}"/>
    <cellStyle name="x" xfId="10437" xr:uid="{10C53763-F72C-4A23-B913-55CE9FCABD4C}"/>
    <cellStyle name="x_01 AVP_ Project Infinitum" xfId="10438" xr:uid="{51097AAD-AC46-4B3B-9093-C9DD8CA19477}"/>
    <cellStyle name="x_01_WACC Colombia_Analysis" xfId="10439" xr:uid="{FBD0F5BD-01C4-456C-8C16-B7E90479910E}"/>
    <cellStyle name="x_04 WACC Vivax" xfId="10440" xr:uid="{35BB3B17-4FA2-4294-BA63-ABA20BBA5417}"/>
    <cellStyle name="x_avp" xfId="10441" xr:uid="{E703DA86-D567-4A4D-9E07-F67A711DA882}"/>
    <cellStyle name="x_AVP_ NewCo" xfId="10442" xr:uid="{1F784C5A-512A-4072-A881-5A9A4B784293}"/>
    <cellStyle name="x_base DCF" xfId="10443" xr:uid="{0AB10732-179E-499F-BA03-B659193AB459}"/>
    <cellStyle name="x_Corporate Model_base case" xfId="10444" xr:uid="{9D4BB403-6778-4E3E-8603-BF32934B81A5}"/>
    <cellStyle name="x_Current Malls" xfId="10445" xr:uid="{84168A9C-1F65-4EA2-AC13-BB9603CE7180}"/>
    <cellStyle name="x_Financiamentos Aliansce2" xfId="10446" xr:uid="{480FE88B-450A-430C-AC1F-CF21B970A653}"/>
    <cellStyle name="x_Financiamentos Aliansce3" xfId="10447" xr:uid="{0E640FB4-2B8D-4044-89DF-543B461AE337}"/>
    <cellStyle name="x_Modelo BRMalls_Carraz" xfId="10448" xr:uid="{036F0E3E-AF3D-4636-BB98-333B0A856245}"/>
    <cellStyle name="x_Modelo em construçào_FINANCIALS thiago" xfId="10449" xr:uid="{974299E7-C480-46B9-924C-7E191A76C666}"/>
    <cellStyle name="x_Orc SCGR" xfId="10450" xr:uid="{AF62BE12-9B19-48AA-8770-D5BD992CFB84}"/>
    <cellStyle name="x_Orçamento 2009_Cash  Funding" xfId="10451" xr:uid="{22974096-34E4-4DDA-ADBC-5AEA337E2B2E}"/>
    <cellStyle name="x_Sovereign Bonds 060705" xfId="10452" xr:uid="{72A52F53-6466-4E6D-87F7-DDB4F75B047B}"/>
    <cellStyle name="x_Sovereign Bonds 060705 (version 1)" xfId="10453" xr:uid="{8787024F-2E0C-46C8-ACB4-335AAF1548E4}"/>
    <cellStyle name="x_Sovereign Bonds 060705 (version 1)_01 NET DCF Model" xfId="10454" xr:uid="{F291A739-8881-4601-8DCB-6E1AF2D4C7E7}"/>
    <cellStyle name="x_Sovereign Bonds 060705 (version 1)_03 Embratel DCF Model_Loscos" xfId="10455" xr:uid="{9A447C80-A387-4B31-B83E-E3B1A2D58547}"/>
    <cellStyle name="x_Sovereign Bonds 060705 (version 1)_03 Embratel DCF Model_Loscos_base DCF" xfId="10456" xr:uid="{0AE17DA2-3CF7-46B8-B709-31D57B174F9F}"/>
    <cellStyle name="x_Sovereign Bonds 060705 (version 1)_03 Embratel DCF Model_Loscos_Corporate Model_base case" xfId="10457" xr:uid="{71D14CEA-E2BB-43ED-A8CA-1DEBE145795E}"/>
    <cellStyle name="x_Sovereign Bonds 060705 (version 1)_03 Embratel DCF Model_Loscos_Current Malls" xfId="10458" xr:uid="{A6268146-9EE5-464F-842E-DEB554992F61}"/>
    <cellStyle name="x_Sovereign Bonds 060705 (version 1)_03 Embratel DCF Model_Loscos_Financiamentos Aliansce2" xfId="10459" xr:uid="{E2B50B61-4597-4FEA-9CB3-E784218F3520}"/>
    <cellStyle name="x_Sovereign Bonds 060705 (version 1)_03 Embratel DCF Model_Loscos_Financiamentos Aliansce3" xfId="10460" xr:uid="{59D6AA94-BE86-4AD3-A666-9136E3A61809}"/>
    <cellStyle name="x_Sovereign Bonds 060705 (version 1)_03 Embratel DCF Model_Loscos_Modelo BRMalls_Carraz" xfId="10461" xr:uid="{4EB049FC-5D9D-4A68-AC91-9ACFADA1F905}"/>
    <cellStyle name="x_Sovereign Bonds 060705 (version 1)_03 Embratel DCF Model_Loscos_Modelo em construçào_FINANCIALS thiago" xfId="10462" xr:uid="{0DA035BA-4102-4CD0-B9E7-5540F6CC143E}"/>
    <cellStyle name="x_Sovereign Bonds 060705 (version 1)_03 Embratel DCF Model_Loscos_Orc SCGR" xfId="10463" xr:uid="{C60E8712-B171-40C7-8FB6-A8ED755BEA37}"/>
    <cellStyle name="x_Sovereign Bonds 060705 (version 1)_03 Embratel DCF Model_Loscos_Orçamento 2009_Cash  Funding" xfId="10464" xr:uid="{B2F6362C-E562-456D-B6C5-C38F3D46CD20}"/>
    <cellStyle name="x_Sovereign Bonds 060705 (version 1)_05 NET DCF Model" xfId="10465" xr:uid="{B45979D0-DBE2-4145-AFF0-936AC8433B2A}"/>
    <cellStyle name="x_Sovereign Bonds 060705 (version 1)_05 TMX Brazil DCF Model" xfId="10466" xr:uid="{A4277041-2295-41D9-B6A6-F71465C96971}"/>
    <cellStyle name="x_Sovereign Bonds 060705 (version 1)_base DCF" xfId="10467" xr:uid="{9C259C6C-526A-4BF0-A202-FAB8C958F160}"/>
    <cellStyle name="x_Sovereign Bonds 060705 (version 1)_Consolidação" xfId="10468" xr:uid="{1B5A909D-D069-48D5-9AD3-F0AA7BC91CCE}"/>
    <cellStyle name="x_Sovereign Bonds 060705 (version 1)_Consolidação IMOB" xfId="10469" xr:uid="{ED608C40-99F2-4C3E-9C22-F00229D6625E}"/>
    <cellStyle name="x_Sovereign Bonds 060705 (version 1)_Consolidação IMOB_Financiamentos Aliansce2" xfId="10470" xr:uid="{A0C73580-4995-4FA9-80F6-EA56BF53AF95}"/>
    <cellStyle name="x_Sovereign Bonds 060705 (version 1)_Consolidação IMOB_Financiamentos Aliansce3" xfId="10471" xr:uid="{F8F79C2E-AB5C-4CE0-AA10-FDFBB17D3136}"/>
    <cellStyle name="x_Sovereign Bonds 060705 (version 1)_Consolidação IMOB_Orc SCGR" xfId="10472" xr:uid="{69F6E959-7FC3-47B6-9B8E-C1A285856503}"/>
    <cellStyle name="x_Sovereign Bonds 060705 (version 1)_Consolidação_Financiamentos Aliansce2" xfId="10473" xr:uid="{777E97D9-BCFC-44FE-81CA-C3251FE2A360}"/>
    <cellStyle name="x_Sovereign Bonds 060705 (version 1)_Consolidação_Financiamentos Aliansce3" xfId="10474" xr:uid="{DD02202A-3DFD-400E-A0FA-C04CDCABFF18}"/>
    <cellStyle name="x_Sovereign Bonds 060705 (version 1)_Consolidação_Orc SCGR" xfId="10475" xr:uid="{C04DFED1-2157-4211-80E1-2682FF895892}"/>
    <cellStyle name="x_Sovereign Bonds 060705 (version 1)_Corporate Model_base case" xfId="10476" xr:uid="{FD8A26C2-621A-45D5-94EB-FFE9B4F846EE}"/>
    <cellStyle name="x_Sovereign Bonds 060705 (version 1)_Current Malls" xfId="10477" xr:uid="{A4753FA7-0FEC-4171-A045-00D6DEF688D3}"/>
    <cellStyle name="x_Sovereign Bonds 060705 (version 1)_Estudo de Viabilidade -IMOB Henri" xfId="10478" xr:uid="{487921C6-FED2-4B99-A47F-B9D0B9167F38}"/>
    <cellStyle name="x_Sovereign Bonds 060705 (version 1)_Estudo de Viabilidade -IMOB Henri_Financiamentos Aliansce2" xfId="10479" xr:uid="{5CB42132-70A4-4AEF-978E-96D62EFF8088}"/>
    <cellStyle name="x_Sovereign Bonds 060705 (version 1)_Estudo de Viabilidade -IMOB Henri_Financiamentos Aliansce3" xfId="10480" xr:uid="{3A6AF8AB-21BD-43D4-BCF6-546F001C1147}"/>
    <cellStyle name="x_Sovereign Bonds 060705 (version 1)_Estudo de Viabilidade -IMOB Henri_Orc SCGR" xfId="10481" xr:uid="{FF42817B-D23A-492E-9B86-1B4EE423E736}"/>
    <cellStyle name="x_Sovereign Bonds 060705 (version 1)_Financiamentos Aliansce2" xfId="10482" xr:uid="{0C76F48A-0235-4F42-A552-2720BC1F8AC8}"/>
    <cellStyle name="x_Sovereign Bonds 060705 (version 1)_Financiamentos Aliansce3" xfId="10483" xr:uid="{58F9B4CF-566A-4E44-9DF7-604D9EDE58DE}"/>
    <cellStyle name="x_Sovereign Bonds 060705 (version 1)_FP 100" xfId="10484" xr:uid="{47398DC8-6483-43CD-B75C-9DA9C9573241}"/>
    <cellStyle name="x_Sovereign Bonds 060705 (version 1)_FP 100_Financiamentos Aliansce2" xfId="10485" xr:uid="{FFA7CB1D-7C38-4749-8702-E59A4E7735EA}"/>
    <cellStyle name="x_Sovereign Bonds 060705 (version 1)_FP 100_Financiamentos Aliansce3" xfId="10486" xr:uid="{63A158D0-3E65-4369-BC13-964F6E42494D}"/>
    <cellStyle name="x_Sovereign Bonds 060705 (version 1)_FP 100_Orc SCGR" xfId="10487" xr:uid="{9D6FB7D8-BF05-46DA-86ED-361699ACECAA}"/>
    <cellStyle name="x_Sovereign Bonds 060705 (version 1)_Modelo BRMalls_Carraz" xfId="10488" xr:uid="{4399CEF0-2E25-498A-807E-E0BF3F6F5196}"/>
    <cellStyle name="x_Sovereign Bonds 060705 (version 1)_Modelo em construçào_FINANCIALS thiago" xfId="10489" xr:uid="{F1EFA9DF-CF70-4238-A4E6-EA9F3655326B}"/>
    <cellStyle name="x_Sovereign Bonds 060705 (version 1)_Orc SCGR" xfId="10490" xr:uid="{1C176ECE-312D-4F31-8B84-97A79437506B}"/>
    <cellStyle name="x_Sovereign Bonds 060705 (version 1)_Orçamento 2009_Cash  Funding" xfId="10491" xr:uid="{57F224CB-04CB-46AA-94DC-E2F9DB791136}"/>
    <cellStyle name="x_Sovereign Bonds 060705 (version 1)_Península" xfId="10492" xr:uid="{84F4080D-AC1A-4220-BAEA-E280C40CDA81}"/>
    <cellStyle name="x_Sovereign Bonds 060705 (version 1)_Peninsula_0510" xfId="10493" xr:uid="{571F2CCC-1317-415C-9A67-4663907000B9}"/>
    <cellStyle name="x_Sovereign Bonds 060705 (version 1)_Peninsula_0510_Financiamentos Aliansce2" xfId="10494" xr:uid="{B7B7DA79-2B02-45C6-B9A4-AD7719DDF852}"/>
    <cellStyle name="x_Sovereign Bonds 060705 (version 1)_Peninsula_0510_Financiamentos Aliansce3" xfId="10495" xr:uid="{D03A047F-225F-40F7-BE85-89885BC27395}"/>
    <cellStyle name="x_Sovereign Bonds 060705 (version 1)_Peninsula_0510_Orc SCGR" xfId="10496" xr:uid="{71B7AE12-C345-450F-8249-333C589CA7D1}"/>
    <cellStyle name="x_Sovereign Bonds 060705 (version 1)_Península_Financiamentos Aliansce2" xfId="10497" xr:uid="{FF7FFD47-55F8-4399-A889-7C0024FFE6DE}"/>
    <cellStyle name="x_Sovereign Bonds 060705 (version 1)_Península_Financiamentos Aliansce3" xfId="10498" xr:uid="{55E95B7D-8BF8-454F-A05B-CA57361A3E88}"/>
    <cellStyle name="x_Sovereign Bonds 060705 (version 1)_Península_Orc SCGR" xfId="10499" xr:uid="{387ED48E-47B3-4AE4-9A4C-5F68E6994841}"/>
    <cellStyle name="x_Sovereign Bonds 060705 (version 1)_Resumo Juros e Variações" xfId="10500" xr:uid="{017BA46F-056D-436A-81FF-D94204B9E60D}"/>
    <cellStyle name="x_Sovereign Bonds 060705 (version 1)_Resumo Juros e Variações_Financiamentos Aliansce2" xfId="10501" xr:uid="{4016AEFA-BBD9-44E5-AF7B-61427346A316}"/>
    <cellStyle name="x_Sovereign Bonds 060705 (version 1)_Resumo Juros e Variações_Financiamentos Aliansce3" xfId="10502" xr:uid="{040FE4F1-D7FB-4038-AE8D-C21A507BB3DB}"/>
    <cellStyle name="x_Sovereign Bonds 060705 (version 1)_Resumo Juros e Variações_Orc SCGR" xfId="10503" xr:uid="{9AA1E191-0AC2-41ED-AAA9-87B49E16AA8C}"/>
    <cellStyle name="x_Sovereign Bonds 060705_1" xfId="10504" xr:uid="{FFC64DB3-4A09-43D8-AB32-B38315157C3F}"/>
    <cellStyle name="x_Sovereign Bonds 060705_1_01 NET DCF Model" xfId="10505" xr:uid="{C808E1D5-2E6B-4203-9617-6F6ED554587C}"/>
    <cellStyle name="x_Sovereign Bonds 060705_1_03 Embratel DCF Model_Loscos" xfId="10506" xr:uid="{9CD79924-0986-4C23-81A6-F733895B0C95}"/>
    <cellStyle name="x_Sovereign Bonds 060705_1_03 Embratel DCF Model_Loscos_base DCF" xfId="10507" xr:uid="{CAEBA661-2981-48CC-9B3E-6B26EF42456C}"/>
    <cellStyle name="x_Sovereign Bonds 060705_1_03 Embratel DCF Model_Loscos_Corporate Model_base case" xfId="10508" xr:uid="{5D3A159B-9DF5-432A-A16D-18FD0998C4F7}"/>
    <cellStyle name="x_Sovereign Bonds 060705_1_03 Embratel DCF Model_Loscos_Current Malls" xfId="10509" xr:uid="{5B66A9A1-44B4-4737-9732-67A96238C221}"/>
    <cellStyle name="x_Sovereign Bonds 060705_1_03 Embratel DCF Model_Loscos_Financiamentos Aliansce2" xfId="10510" xr:uid="{370F667A-D311-45EB-B84C-9BCF43BCBB6F}"/>
    <cellStyle name="x_Sovereign Bonds 060705_1_03 Embratel DCF Model_Loscos_Financiamentos Aliansce3" xfId="10511" xr:uid="{9661EB79-A60E-4723-A018-3BE1204DEEA7}"/>
    <cellStyle name="x_Sovereign Bonds 060705_1_03 Embratel DCF Model_Loscos_Modelo BRMalls_Carraz" xfId="10512" xr:uid="{E913DECB-8E82-4754-85D8-538C075C19F4}"/>
    <cellStyle name="x_Sovereign Bonds 060705_1_03 Embratel DCF Model_Loscos_Modelo em construçào_FINANCIALS thiago" xfId="10513" xr:uid="{22A0E1E8-02F2-4A8A-A5D5-2FBA5E156CFA}"/>
    <cellStyle name="x_Sovereign Bonds 060705_1_03 Embratel DCF Model_Loscos_Orc SCGR" xfId="10514" xr:uid="{B81644E9-315D-4190-BD8A-ACA57BE5F093}"/>
    <cellStyle name="x_Sovereign Bonds 060705_1_03 Embratel DCF Model_Loscos_Orçamento 2009_Cash  Funding" xfId="10515" xr:uid="{970057E6-D572-4E9B-94A7-3554A31BECD5}"/>
    <cellStyle name="x_Sovereign Bonds 060705_1_05 NET DCF Model" xfId="10516" xr:uid="{C61D984B-987D-4EB3-8CC2-003ED810A52F}"/>
    <cellStyle name="x_Sovereign Bonds 060705_1_05 TMX Brazil DCF Model" xfId="10517" xr:uid="{D86EEF67-4499-4A5B-8AC1-C71E29A89E58}"/>
    <cellStyle name="x_Sovereign Bonds 060705_1_base DCF" xfId="10518" xr:uid="{C400EEDC-FE26-4EA6-9847-71E55DC017F3}"/>
    <cellStyle name="x_Sovereign Bonds 060705_1_Consolidação" xfId="10519" xr:uid="{7047ABEE-863B-47C7-BFCB-96F010E1D901}"/>
    <cellStyle name="x_Sovereign Bonds 060705_1_Consolidação IMOB" xfId="10520" xr:uid="{4E037021-9A70-470B-A34D-1CB1A4F3ACB5}"/>
    <cellStyle name="x_Sovereign Bonds 060705_1_Consolidação IMOB_Financiamentos Aliansce2" xfId="10521" xr:uid="{BB520079-3B8C-4343-B6DC-40D58DEFA354}"/>
    <cellStyle name="x_Sovereign Bonds 060705_1_Consolidação IMOB_Financiamentos Aliansce3" xfId="10522" xr:uid="{8AB5BC63-14F6-4462-B6B9-9C97D43B5978}"/>
    <cellStyle name="x_Sovereign Bonds 060705_1_Consolidação IMOB_Orc SCGR" xfId="10523" xr:uid="{B623DB07-7C19-451F-AC77-EAB627E12FBB}"/>
    <cellStyle name="x_Sovereign Bonds 060705_1_Consolidação_Financiamentos Aliansce2" xfId="10524" xr:uid="{A45290AD-1EFB-4A62-99FE-59C31AE24C8C}"/>
    <cellStyle name="x_Sovereign Bonds 060705_1_Consolidação_Financiamentos Aliansce3" xfId="10525" xr:uid="{76AA5D87-1D90-4D65-9593-3D9B3C363FB9}"/>
    <cellStyle name="x_Sovereign Bonds 060705_1_Consolidação_Orc SCGR" xfId="10526" xr:uid="{FC765E6E-7D78-424B-A143-2FC19FF4BF8A}"/>
    <cellStyle name="x_Sovereign Bonds 060705_1_Corporate Model_base case" xfId="10527" xr:uid="{56D13240-72F6-4C66-A7E1-82BFBDF91917}"/>
    <cellStyle name="x_Sovereign Bonds 060705_1_Current Malls" xfId="10528" xr:uid="{1AA01928-E85C-4758-87D1-BE4D790C00BF}"/>
    <cellStyle name="x_Sovereign Bonds 060705_1_Estudo de Viabilidade -IMOB Henri" xfId="10529" xr:uid="{44122EAD-F775-47D7-B8BF-83E2E6D8C1AE}"/>
    <cellStyle name="x_Sovereign Bonds 060705_1_Estudo de Viabilidade -IMOB Henri_Financiamentos Aliansce2" xfId="10530" xr:uid="{469F8D7C-0A48-4BB9-A288-91B4B486DD5B}"/>
    <cellStyle name="x_Sovereign Bonds 060705_1_Estudo de Viabilidade -IMOB Henri_Financiamentos Aliansce3" xfId="10531" xr:uid="{AB90CB87-124A-424E-B411-72AB9F7346DB}"/>
    <cellStyle name="x_Sovereign Bonds 060705_1_Estudo de Viabilidade -IMOB Henri_Orc SCGR" xfId="10532" xr:uid="{074C80AD-97E5-487D-A96A-619697B7FCCE}"/>
    <cellStyle name="x_Sovereign Bonds 060705_1_Financiamentos Aliansce2" xfId="10533" xr:uid="{8AEE61FC-7A03-4674-B2BA-8C237253ABDF}"/>
    <cellStyle name="x_Sovereign Bonds 060705_1_Financiamentos Aliansce3" xfId="10534" xr:uid="{55A60E96-A166-44FF-BC26-BCD7BD42571D}"/>
    <cellStyle name="x_Sovereign Bonds 060705_1_FP 100" xfId="10535" xr:uid="{08B4DE31-0D52-4F91-89A8-A4402665CD9D}"/>
    <cellStyle name="x_Sovereign Bonds 060705_1_FP 100_Financiamentos Aliansce2" xfId="10536" xr:uid="{90626981-82CC-4A5E-B72D-BE8AEE199F56}"/>
    <cellStyle name="x_Sovereign Bonds 060705_1_FP 100_Financiamentos Aliansce3" xfId="10537" xr:uid="{C1D2D25A-3273-46DF-8D5E-7928075A9985}"/>
    <cellStyle name="x_Sovereign Bonds 060705_1_FP 100_Orc SCGR" xfId="10538" xr:uid="{4B6EC96F-AA51-4862-B7BA-6BD6B921D6E1}"/>
    <cellStyle name="x_Sovereign Bonds 060705_1_Modelo BRMalls_Carraz" xfId="10539" xr:uid="{4CCA37D2-AAB1-4EED-8158-04210C053F61}"/>
    <cellStyle name="x_Sovereign Bonds 060705_1_Modelo em construçào_FINANCIALS thiago" xfId="10540" xr:uid="{FDC39934-E31D-4811-8129-C2D200B48C6E}"/>
    <cellStyle name="x_Sovereign Bonds 060705_1_Orc SCGR" xfId="10541" xr:uid="{B5CC79B8-C713-4FEC-9C2C-C9AE118ED94A}"/>
    <cellStyle name="x_Sovereign Bonds 060705_1_Orçamento 2009_Cash  Funding" xfId="10542" xr:uid="{969F5254-EBDC-4E33-B386-8C14EB5C90AD}"/>
    <cellStyle name="x_Sovereign Bonds 060705_1_Península" xfId="10543" xr:uid="{9414559B-CFCF-4E6E-8E1B-2E2289C86D9B}"/>
    <cellStyle name="x_Sovereign Bonds 060705_1_Peninsula_0510" xfId="10544" xr:uid="{50B67E4B-04FF-48F0-BE42-8DD63E3904EB}"/>
    <cellStyle name="x_Sovereign Bonds 060705_1_Peninsula_0510_Financiamentos Aliansce2" xfId="10545" xr:uid="{581928DE-C7EA-4F3E-A8FA-6684B610413F}"/>
    <cellStyle name="x_Sovereign Bonds 060705_1_Peninsula_0510_Financiamentos Aliansce3" xfId="10546" xr:uid="{1E9335CF-822E-494C-89A2-E1753700A6CD}"/>
    <cellStyle name="x_Sovereign Bonds 060705_1_Peninsula_0510_Orc SCGR" xfId="10547" xr:uid="{0331C305-BD66-4386-9F9E-4F7B8A73E194}"/>
    <cellStyle name="x_Sovereign Bonds 060705_1_Península_Financiamentos Aliansce2" xfId="10548" xr:uid="{0C462FCC-FED3-4F24-BD89-FB3FD7934A91}"/>
    <cellStyle name="x_Sovereign Bonds 060705_1_Península_Financiamentos Aliansce3" xfId="10549" xr:uid="{174C2BE9-9199-4977-AA58-A8E90D227E6E}"/>
    <cellStyle name="x_Sovereign Bonds 060705_1_Península_Orc SCGR" xfId="10550" xr:uid="{F1927903-6EFF-4223-837D-DF16D555FE4D}"/>
    <cellStyle name="x_Sovereign Bonds 060705_1_Resumo Juros e Variações" xfId="10551" xr:uid="{B31583AB-5F65-4D17-8570-63E92B82A207}"/>
    <cellStyle name="x_Sovereign Bonds 060705_1_Resumo Juros e Variações_Financiamentos Aliansce2" xfId="10552" xr:uid="{2564EEA8-0F4B-4CF3-B5C6-85290C77C689}"/>
    <cellStyle name="x_Sovereign Bonds 060705_1_Resumo Juros e Variações_Financiamentos Aliansce3" xfId="10553" xr:uid="{CE8121A0-F31D-49B1-A662-E99FA7DC95DC}"/>
    <cellStyle name="x_Sovereign Bonds 060705_1_Resumo Juros e Variações_Orc SCGR" xfId="10554" xr:uid="{74EED6E6-C046-4EB9-826B-A838851F8318}"/>
    <cellStyle name="x_Sovereign Bonds 060705_base DCF" xfId="10555" xr:uid="{0490E67A-C432-4852-8392-46796D441F08}"/>
    <cellStyle name="x_Sovereign Bonds 060705_Corporate Model_base case" xfId="10556" xr:uid="{15E1FF5F-855D-4924-8C74-79790C24B9D6}"/>
    <cellStyle name="x_Sovereign Bonds 060705_Current Malls" xfId="10557" xr:uid="{97DBDE9F-5116-47D0-957C-CAE40F4E3A24}"/>
    <cellStyle name="x_Sovereign Bonds 060705_Financiamentos Aliansce2" xfId="10558" xr:uid="{6AD0C9E6-0D3D-4030-8590-19B836DD2E85}"/>
    <cellStyle name="x_Sovereign Bonds 060705_Financiamentos Aliansce3" xfId="10559" xr:uid="{83FBBAB2-4D45-4A52-A93A-2BCC7F2EE56B}"/>
    <cellStyle name="x_Sovereign Bonds 060705_Modelo BRMalls_Carraz" xfId="10560" xr:uid="{3C1A0785-21F8-4E39-977C-ED6D9CFA4B63}"/>
    <cellStyle name="x_Sovereign Bonds 060705_Modelo em construçào_FINANCIALS thiago" xfId="10561" xr:uid="{6338D3D9-2BA9-4500-96B4-BE05B93D641E}"/>
    <cellStyle name="x_Sovereign Bonds 060705_Orc SCGR" xfId="10562" xr:uid="{BE0E91B6-FF9E-46A3-8D2D-FDC356342A15}"/>
    <cellStyle name="x_Sovereign Bonds 060705_Orçamento 2009_Cash  Funding" xfId="10563" xr:uid="{6B010875-8441-438E-8EE0-E2EF70BA441A}"/>
    <cellStyle name="year" xfId="10564" xr:uid="{5A190146-0610-4A50-8D2D-C45E957D4037}"/>
    <cellStyle name="year 2" xfId="10565" xr:uid="{CA744570-5FE7-43CA-8934-08FA165652A8}"/>
    <cellStyle name="year 2 2" xfId="17015" xr:uid="{687FF77E-D974-4912-A699-DEDA8DBDA55B}"/>
    <cellStyle name="year 3" xfId="17014" xr:uid="{4D1E63E8-762C-4A45-8F7B-A66EDF4AB6BB}"/>
    <cellStyle name="YearlyColumn" xfId="10566" xr:uid="{FFFF7565-29E7-496C-9E87-60EA24992354}"/>
    <cellStyle name="YearlyColumn 2" xfId="10567" xr:uid="{CF830F68-1EDB-412D-B61F-7F17E14FE053}"/>
    <cellStyle name="Yen" xfId="10568" xr:uid="{FF787E12-6B8B-4761-AC8B-FA5CE031BD6D}"/>
  </cellStyles>
  <dxfs count="2">
    <dxf>
      <fill>
        <patternFill>
          <bgColor theme="4" tint="0.59996337778862885"/>
        </patternFill>
      </fill>
    </dxf>
    <dxf>
      <font>
        <color theme="0"/>
      </font>
      <fill>
        <patternFill>
          <bgColor theme="3"/>
        </patternFill>
      </fill>
      <border>
        <left style="thin">
          <color auto="1"/>
        </left>
        <right style="thin">
          <color auto="1"/>
        </right>
        <top style="thin">
          <color auto="1"/>
        </top>
        <bottom style="thin">
          <color auto="1"/>
        </bottom>
        <vertical style="hair">
          <color auto="1"/>
        </vertical>
        <horizontal style="hair">
          <color auto="1"/>
        </horizontal>
      </border>
    </dxf>
  </dxfs>
  <tableStyles count="1" defaultTableStyle="TableStyleMedium2" defaultPivotStyle="PivotStyleLight16">
    <tableStyle name="Estilo de Tabela 1" pivot="0" count="2" xr9:uid="{F7F503E5-0746-4F92-81D8-85D0642BA54A}">
      <tableStyleElement type="headerRow" dxfId="1"/>
      <tableStyleElement type="firstRowStripe" dxfId="0"/>
    </tableStyle>
  </tableStyles>
  <colors>
    <mruColors>
      <color rgb="FFD7D7D7"/>
      <color rgb="FF00A0D7"/>
      <color rgb="FF0A4263"/>
      <color rgb="FFA60C4F"/>
      <color rgb="FF92D050"/>
      <color rgb="FF88B0CC"/>
      <color rgb="FF822B00"/>
      <color rgb="FFC26288"/>
      <color rgb="FFDCEDF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34776235135055"/>
          <c:y val="0.14041997304486295"/>
          <c:w val="0.58497722959955356"/>
          <c:h val="0.78543671992456121"/>
        </c:manualLayout>
      </c:layout>
      <c:doughnutChart>
        <c:varyColors val="1"/>
        <c:ser>
          <c:idx val="0"/>
          <c:order val="0"/>
          <c:tx>
            <c:strRef>
              <c:f>Portfólio!$E$35:$E$44</c:f>
              <c:strCache>
                <c:ptCount val="10"/>
                <c:pt idx="0">
                  <c:v>ALLOS</c:v>
                </c:pt>
                <c:pt idx="1">
                  <c:v>AD Shopping</c:v>
                </c:pt>
                <c:pt idx="2">
                  <c:v>Ancar Ivanhoe</c:v>
                </c:pt>
                <c:pt idx="3">
                  <c:v>Soul Malls</c:v>
                </c:pt>
                <c:pt idx="4">
                  <c:v>WE9</c:v>
                </c:pt>
                <c:pt idx="5">
                  <c:v>Multiplan</c:v>
                </c:pt>
                <c:pt idx="6">
                  <c:v>Plena Malls</c:v>
                </c:pt>
                <c:pt idx="7">
                  <c:v>SYN</c:v>
                </c:pt>
                <c:pt idx="8">
                  <c:v>Partage</c:v>
                </c:pt>
                <c:pt idx="9">
                  <c:v>Alqia</c:v>
                </c:pt>
              </c:strCache>
            </c:strRef>
          </c:tx>
          <c:spPr>
            <a:ln>
              <a:noFill/>
            </a:ln>
          </c:spPr>
          <c:dPt>
            <c:idx val="0"/>
            <c:bubble3D val="0"/>
            <c:spPr>
              <a:solidFill>
                <a:srgbClr val="004263"/>
              </a:solidFill>
              <a:ln w="19050">
                <a:noFill/>
              </a:ln>
              <a:effectLst/>
            </c:spPr>
            <c:extLst>
              <c:ext xmlns:c16="http://schemas.microsoft.com/office/drawing/2014/chart" uri="{C3380CC4-5D6E-409C-BE32-E72D297353CC}">
                <c16:uniqueId val="{00000001-D8C1-4604-A6FD-3BA534CEC4DA}"/>
              </c:ext>
            </c:extLst>
          </c:dPt>
          <c:dPt>
            <c:idx val="1"/>
            <c:bubble3D val="0"/>
            <c:spPr>
              <a:solidFill>
                <a:srgbClr val="623B81"/>
              </a:solidFill>
              <a:ln w="19050">
                <a:noFill/>
              </a:ln>
              <a:effectLst/>
            </c:spPr>
            <c:extLst>
              <c:ext xmlns:c16="http://schemas.microsoft.com/office/drawing/2014/chart" uri="{C3380CC4-5D6E-409C-BE32-E72D297353CC}">
                <c16:uniqueId val="{00000003-D8C1-4604-A6FD-3BA534CEC4DA}"/>
              </c:ext>
            </c:extLst>
          </c:dPt>
          <c:dPt>
            <c:idx val="2"/>
            <c:bubble3D val="0"/>
            <c:spPr>
              <a:solidFill>
                <a:srgbClr val="822B00"/>
              </a:solidFill>
              <a:ln w="19050">
                <a:noFill/>
              </a:ln>
              <a:effectLst/>
            </c:spPr>
            <c:extLst>
              <c:ext xmlns:c16="http://schemas.microsoft.com/office/drawing/2014/chart" uri="{C3380CC4-5D6E-409C-BE32-E72D297353CC}">
                <c16:uniqueId val="{00000005-D8C1-4604-A6FD-3BA534CEC4DA}"/>
              </c:ext>
            </c:extLst>
          </c:dPt>
          <c:dPt>
            <c:idx val="3"/>
            <c:bubble3D val="0"/>
            <c:spPr>
              <a:solidFill>
                <a:srgbClr val="00A0D7"/>
              </a:solidFill>
              <a:ln w="19050">
                <a:noFill/>
              </a:ln>
              <a:effectLst/>
            </c:spPr>
            <c:extLst>
              <c:ext xmlns:c16="http://schemas.microsoft.com/office/drawing/2014/chart" uri="{C3380CC4-5D6E-409C-BE32-E72D297353CC}">
                <c16:uniqueId val="{00000007-D8C1-4604-A6FD-3BA534CEC4DA}"/>
              </c:ext>
            </c:extLst>
          </c:dPt>
          <c:dPt>
            <c:idx val="4"/>
            <c:bubble3D val="0"/>
            <c:spPr>
              <a:solidFill>
                <a:srgbClr val="88B0CC"/>
              </a:solidFill>
              <a:ln w="19050">
                <a:noFill/>
              </a:ln>
              <a:effectLst/>
            </c:spPr>
            <c:extLst>
              <c:ext xmlns:c16="http://schemas.microsoft.com/office/drawing/2014/chart" uri="{C3380CC4-5D6E-409C-BE32-E72D297353CC}">
                <c16:uniqueId val="{00000009-D8C1-4604-A6FD-3BA534CEC4DA}"/>
              </c:ext>
            </c:extLst>
          </c:dPt>
          <c:dPt>
            <c:idx val="5"/>
            <c:bubble3D val="0"/>
            <c:spPr>
              <a:solidFill>
                <a:srgbClr val="92D050"/>
              </a:solidFill>
              <a:ln w="19050">
                <a:noFill/>
              </a:ln>
              <a:effectLst/>
            </c:spPr>
            <c:extLst>
              <c:ext xmlns:c16="http://schemas.microsoft.com/office/drawing/2014/chart" uri="{C3380CC4-5D6E-409C-BE32-E72D297353CC}">
                <c16:uniqueId val="{0000000B-D8C1-4604-A6FD-3BA534CEC4DA}"/>
              </c:ext>
            </c:extLst>
          </c:dPt>
          <c:dPt>
            <c:idx val="6"/>
            <c:bubble3D val="0"/>
            <c:spPr>
              <a:solidFill>
                <a:srgbClr val="FFC000"/>
              </a:solidFill>
              <a:ln w="19050">
                <a:noFill/>
              </a:ln>
              <a:effectLst/>
            </c:spPr>
            <c:extLst>
              <c:ext xmlns:c16="http://schemas.microsoft.com/office/drawing/2014/chart" uri="{C3380CC4-5D6E-409C-BE32-E72D297353CC}">
                <c16:uniqueId val="{0000000D-D8C1-4604-A6FD-3BA534CEC4DA}"/>
              </c:ext>
            </c:extLst>
          </c:dPt>
          <c:dPt>
            <c:idx val="7"/>
            <c:bubble3D val="0"/>
            <c:spPr>
              <a:solidFill>
                <a:srgbClr val="A60C4F"/>
              </a:solidFill>
              <a:ln w="19050">
                <a:noFill/>
              </a:ln>
              <a:effectLst/>
            </c:spPr>
            <c:extLst>
              <c:ext xmlns:c16="http://schemas.microsoft.com/office/drawing/2014/chart" uri="{C3380CC4-5D6E-409C-BE32-E72D297353CC}">
                <c16:uniqueId val="{0000000F-4EB6-4180-A08C-196540FF89F9}"/>
              </c:ext>
            </c:extLst>
          </c:dPt>
          <c:dPt>
            <c:idx val="8"/>
            <c:bubble3D val="0"/>
            <c:spPr>
              <a:solidFill>
                <a:schemeClr val="accent4">
                  <a:lumMod val="40000"/>
                  <a:lumOff val="60000"/>
                </a:schemeClr>
              </a:solidFill>
              <a:ln w="19050">
                <a:noFill/>
              </a:ln>
              <a:effectLst/>
            </c:spPr>
            <c:extLst>
              <c:ext xmlns:c16="http://schemas.microsoft.com/office/drawing/2014/chart" uri="{C3380CC4-5D6E-409C-BE32-E72D297353CC}">
                <c16:uniqueId val="{00000011-442B-4476-A6FF-117380281A04}"/>
              </c:ext>
            </c:extLst>
          </c:dPt>
          <c:dPt>
            <c:idx val="9"/>
            <c:bubble3D val="0"/>
            <c:spPr>
              <a:solidFill>
                <a:schemeClr val="accent4">
                  <a:lumMod val="75000"/>
                </a:schemeClr>
              </a:solidFill>
              <a:ln w="19050">
                <a:noFill/>
              </a:ln>
              <a:effectLst/>
            </c:spPr>
            <c:extLst>
              <c:ext xmlns:c16="http://schemas.microsoft.com/office/drawing/2014/chart" uri="{C3380CC4-5D6E-409C-BE32-E72D297353CC}">
                <c16:uniqueId val="{00000013-0220-438D-A44E-FB7816BA62D3}"/>
              </c:ext>
            </c:extLst>
          </c:dPt>
          <c:dPt>
            <c:idx val="10"/>
            <c:bubble3D val="0"/>
            <c:spPr>
              <a:solidFill>
                <a:schemeClr val="accent2">
                  <a:lumMod val="75000"/>
                </a:schemeClr>
              </a:solidFill>
              <a:ln w="19050">
                <a:noFill/>
              </a:ln>
              <a:effectLst/>
            </c:spPr>
            <c:extLst>
              <c:ext xmlns:c16="http://schemas.microsoft.com/office/drawing/2014/chart" uri="{C3380CC4-5D6E-409C-BE32-E72D297353CC}">
                <c16:uniqueId val="{00000014-1A47-4AFA-825F-20541BF50313}"/>
              </c:ext>
            </c:extLst>
          </c:dPt>
          <c:dPt>
            <c:idx val="11"/>
            <c:bubble3D val="0"/>
            <c:spPr>
              <a:solidFill>
                <a:schemeClr val="accent6">
                  <a:lumMod val="60000"/>
                </a:schemeClr>
              </a:solidFill>
              <a:ln w="19050">
                <a:noFill/>
              </a:ln>
              <a:effectLst/>
            </c:spPr>
            <c:extLst>
              <c:ext xmlns:c16="http://schemas.microsoft.com/office/drawing/2014/chart" uri="{C3380CC4-5D6E-409C-BE32-E72D297353CC}">
                <c16:uniqueId val="{00000016-C9CC-406A-B4B5-4DAF06F4BFD8}"/>
              </c:ext>
            </c:extLst>
          </c:dPt>
          <c:dLbls>
            <c:dLbl>
              <c:idx val="0"/>
              <c:layout>
                <c:manualLayout>
                  <c:x val="0.16048072694804036"/>
                  <c:y val="-7.921934987750531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A4263"/>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604-A6FD-3BA534CEC4DA}"/>
                </c:ext>
              </c:extLst>
            </c:dLbl>
            <c:dLbl>
              <c:idx val="1"/>
              <c:layout>
                <c:manualLayout>
                  <c:x val="0.17040501227908564"/>
                  <c:y val="0.10986268380648684"/>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fld id="{855983A2-96FE-4992-9068-1F1319463427}" type="CATEGORYNAME">
                      <a:rPr lang="en-US">
                        <a:solidFill>
                          <a:srgbClr val="7030A0"/>
                        </a:solidFill>
                      </a:rPr>
                      <a:pPr>
                        <a:defRPr sz="1200">
                          <a:solidFill>
                            <a:schemeClr val="bg1">
                              <a:lumMod val="95000"/>
                            </a:schemeClr>
                          </a:solidFill>
                          <a:latin typeface="Compasse" panose="020B0606020203040204" pitchFamily="34" charset="0"/>
                        </a:defRPr>
                      </a:pPr>
                      <a:t>[CATEGORY NAME]</a:t>
                    </a:fld>
                    <a:r>
                      <a:rPr lang="en-US" baseline="0">
                        <a:solidFill>
                          <a:srgbClr val="7030A0"/>
                        </a:solidFill>
                      </a:rPr>
                      <a:t>; </a:t>
                    </a:r>
                    <a:fld id="{308C3E41-946F-4BAB-8C2B-3969B0281BF7}" type="VALUE">
                      <a:rPr lang="en-US" baseline="0">
                        <a:solidFill>
                          <a:srgbClr val="7030A0"/>
                        </a:solidFill>
                      </a:rPr>
                      <a:pPr>
                        <a:defRPr sz="1200">
                          <a:solidFill>
                            <a:schemeClr val="bg1">
                              <a:lumMod val="95000"/>
                            </a:schemeClr>
                          </a:solidFill>
                          <a:latin typeface="Compasse" panose="020B0606020203040204" pitchFamily="34" charset="0"/>
                        </a:defRPr>
                      </a:pPr>
                      <a:t>[VALUE]</a:t>
                    </a:fld>
                    <a:endParaRPr lang="en-US" baseline="0">
                      <a:solidFill>
                        <a:srgbClr val="7030A0"/>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C1-4604-A6FD-3BA534CEC4DA}"/>
                </c:ext>
              </c:extLst>
            </c:dLbl>
            <c:dLbl>
              <c:idx val="2"/>
              <c:layout>
                <c:manualLayout>
                  <c:x val="-0.1979564880872258"/>
                  <c:y val="9.137941774370481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22B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604-A6FD-3BA534CEC4DA}"/>
                </c:ext>
              </c:extLst>
            </c:dLbl>
            <c:dLbl>
              <c:idx val="3"/>
              <c:layout>
                <c:manualLayout>
                  <c:x val="-0.15228665478614012"/>
                  <c:y val="8.4928125611639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1-4604-A6FD-3BA534CEC4DA}"/>
                </c:ext>
              </c:extLst>
            </c:dLbl>
            <c:dLbl>
              <c:idx val="4"/>
              <c:layout>
                <c:manualLayout>
                  <c:x val="-0.15505230828094882"/>
                  <c:y val="-4.818771697091717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8B0CC"/>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1-4604-A6FD-3BA534CEC4DA}"/>
                </c:ext>
              </c:extLst>
            </c:dLbl>
            <c:dLbl>
              <c:idx val="5"/>
              <c:layout>
                <c:manualLayout>
                  <c:x val="-0.12103851328449425"/>
                  <c:y val="-0.1051950549230436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92D05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1-4604-A6FD-3BA534CEC4DA}"/>
                </c:ext>
              </c:extLst>
            </c:dLbl>
            <c:dLbl>
              <c:idx val="6"/>
              <c:layout>
                <c:manualLayout>
                  <c:x val="-0.11283408782301481"/>
                  <c:y val="-0.1341222213701402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1-4604-A6FD-3BA534CEC4DA}"/>
                </c:ext>
              </c:extLst>
            </c:dLbl>
            <c:dLbl>
              <c:idx val="7"/>
              <c:layout>
                <c:manualLayout>
                  <c:x val="-0.10307320248118627"/>
                  <c:y val="-0.2078834626526737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A60C4F"/>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B6-4180-A08C-196540FF89F9}"/>
                </c:ext>
              </c:extLst>
            </c:dLbl>
            <c:dLbl>
              <c:idx val="8"/>
              <c:layout>
                <c:manualLayout>
                  <c:x val="-2.8513679499260146E-3"/>
                  <c:y val="-0.16260630416894095"/>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4">
                          <a:lumMod val="60000"/>
                          <a:lumOff val="40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534949606272715"/>
                      <c:h val="7.654156155594119E-2"/>
                    </c:manualLayout>
                  </c15:layout>
                </c:ext>
                <c:ext xmlns:c16="http://schemas.microsoft.com/office/drawing/2014/chart" uri="{C3380CC4-5D6E-409C-BE32-E72D297353CC}">
                  <c16:uniqueId val="{00000011-442B-4476-A6FF-117380281A04}"/>
                </c:ext>
              </c:extLst>
            </c:dLbl>
            <c:dLbl>
              <c:idx val="9"/>
              <c:layout>
                <c:manualLayout>
                  <c:x val="0.10894152140261139"/>
                  <c:y val="-0.207120157167615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4">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20-438D-A44E-FB7816BA62D3}"/>
                </c:ext>
              </c:extLst>
            </c:dLbl>
            <c:dLbl>
              <c:idx val="10"/>
              <c:layout>
                <c:manualLayout>
                  <c:x val="0.11401160149414447"/>
                  <c:y val="-0.1417503641483990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2">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47-4AFA-825F-20541BF50313}"/>
                </c:ext>
              </c:extLst>
            </c:dLbl>
            <c:dLbl>
              <c:idx val="11"/>
              <c:layout>
                <c:manualLayout>
                  <c:x val="0.18430727554179566"/>
                  <c:y val="-0.205902773728524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9CC-406A-B4B5-4DAF06F4BF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Portfólio!$E$35:$E$44</c:f>
              <c:strCache>
                <c:ptCount val="10"/>
                <c:pt idx="0">
                  <c:v>ALLOS</c:v>
                </c:pt>
                <c:pt idx="1">
                  <c:v>AD Shopping</c:v>
                </c:pt>
                <c:pt idx="2">
                  <c:v>Ancar Ivanhoe</c:v>
                </c:pt>
                <c:pt idx="3">
                  <c:v>Soul Malls</c:v>
                </c:pt>
                <c:pt idx="4">
                  <c:v>WE9</c:v>
                </c:pt>
                <c:pt idx="5">
                  <c:v>Multiplan</c:v>
                </c:pt>
                <c:pt idx="6">
                  <c:v>Plena Malls</c:v>
                </c:pt>
                <c:pt idx="7">
                  <c:v>SYN</c:v>
                </c:pt>
                <c:pt idx="8">
                  <c:v>Partage</c:v>
                </c:pt>
                <c:pt idx="9">
                  <c:v>Alqia</c:v>
                </c:pt>
              </c:strCache>
            </c:strRef>
          </c:cat>
          <c:val>
            <c:numRef>
              <c:f>Portfólio!$F$35:$F$44</c:f>
              <c:numCache>
                <c:formatCode>0%</c:formatCode>
                <c:ptCount val="10"/>
                <c:pt idx="0">
                  <c:v>0.32453606606003327</c:v>
                </c:pt>
                <c:pt idx="1">
                  <c:v>0.16618784746274359</c:v>
                </c:pt>
                <c:pt idx="2">
                  <c:v>0.13267260575807666</c:v>
                </c:pt>
                <c:pt idx="3">
                  <c:v>0.11972335809919059</c:v>
                </c:pt>
                <c:pt idx="4">
                  <c:v>9.5035845313870548E-2</c:v>
                </c:pt>
                <c:pt idx="5">
                  <c:v>7.0601253335658018E-2</c:v>
                </c:pt>
                <c:pt idx="6">
                  <c:v>3.4179104230175318E-2</c:v>
                </c:pt>
                <c:pt idx="7">
                  <c:v>2.1227092551289899E-2</c:v>
                </c:pt>
                <c:pt idx="8">
                  <c:v>1.468319897864891E-2</c:v>
                </c:pt>
                <c:pt idx="9">
                  <c:v>7.0406799229968814E-3</c:v>
                </c:pt>
              </c:numCache>
            </c:numRef>
          </c:val>
          <c:extLst>
            <c:ext xmlns:c16="http://schemas.microsoft.com/office/drawing/2014/chart" uri="{C3380CC4-5D6E-409C-BE32-E72D297353CC}">
              <c16:uniqueId val="{0000000E-D8C1-4604-A6FD-3BA534CEC4DA}"/>
            </c:ext>
          </c:extLst>
        </c:ser>
        <c:dLbls>
          <c:showLegendKey val="0"/>
          <c:showVal val="0"/>
          <c:showCatName val="0"/>
          <c:showSerName val="0"/>
          <c:showPercent val="0"/>
          <c:showBubbleSize val="0"/>
          <c:showLeaderLines val="0"/>
        </c:dLbls>
        <c:firstSliceAng val="0"/>
        <c:holeSize val="49"/>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7123</xdr:colOff>
      <xdr:row>9</xdr:row>
      <xdr:rowOff>9526</xdr:rowOff>
    </xdr:from>
    <xdr:to>
      <xdr:col>14</xdr:col>
      <xdr:colOff>561533</xdr:colOff>
      <xdr:row>11</xdr:row>
      <xdr:rowOff>90191</xdr:rowOff>
    </xdr:to>
    <xdr:sp macro="" textlink="">
      <xdr:nvSpPr>
        <xdr:cNvPr id="2" name="Retângulo 1">
          <a:extLst>
            <a:ext uri="{FF2B5EF4-FFF2-40B4-BE49-F238E27FC236}">
              <a16:creationId xmlns:a16="http://schemas.microsoft.com/office/drawing/2014/main" id="{0522E3BC-58B0-4B48-9B33-870B72EE0634}"/>
            </a:ext>
          </a:extLst>
        </xdr:cNvPr>
        <xdr:cNvSpPr/>
      </xdr:nvSpPr>
      <xdr:spPr>
        <a:xfrm>
          <a:off x="115980" y="1792062"/>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just" defTabSz="457200" rtl="0" eaLnBrk="1" latinLnBrk="0" hangingPunct="1"/>
          <a:r>
            <a:rPr lang="pt-BR" sz="1200" kern="1200">
              <a:solidFill>
                <a:srgbClr val="6D6E70"/>
              </a:solidFill>
              <a:latin typeface="Compasse ExtraLight" panose="020B0406020203040204" pitchFamily="34" charset="0"/>
              <a:ea typeface="+mn-ea"/>
              <a:cs typeface="+mn-cs"/>
            </a:rPr>
            <a:t>O Hedge Brasil Shopping FII tem como objetivo auferir rendimentos pela aquisição e exploração comercial de participações em </a:t>
          </a:r>
          <a:r>
            <a:rPr lang="pt-BR" sz="1200" b="1" kern="1200">
              <a:solidFill>
                <a:srgbClr val="6D6E70"/>
              </a:solidFill>
              <a:latin typeface="Compasse" panose="020B0606020203040204" pitchFamily="34" charset="0"/>
              <a:ea typeface="+mn-ea"/>
              <a:cs typeface="+mn-cs"/>
            </a:rPr>
            <a:t>shopping centers</a:t>
          </a:r>
          <a:r>
            <a:rPr lang="pt-BR" sz="1200" kern="1200">
              <a:solidFill>
                <a:srgbClr val="6D6E70"/>
              </a:solidFill>
              <a:latin typeface="Compasse ExtraLight" panose="020B0406020203040204" pitchFamily="34" charset="0"/>
              <a:ea typeface="+mn-ea"/>
              <a:cs typeface="+mn-cs"/>
            </a:rPr>
            <a:t>, atuando de forma ativa na gestão da carteira de investimentos. 	</a:t>
          </a:r>
        </a:p>
      </xdr:txBody>
    </xdr:sp>
    <xdr:clientData/>
  </xdr:twoCellAnchor>
  <xdr:twoCellAnchor>
    <xdr:from>
      <xdr:col>0</xdr:col>
      <xdr:colOff>573180</xdr:colOff>
      <xdr:row>13</xdr:row>
      <xdr:rowOff>0</xdr:rowOff>
    </xdr:from>
    <xdr:to>
      <xdr:col>14</xdr:col>
      <xdr:colOff>561533</xdr:colOff>
      <xdr:row>15</xdr:row>
      <xdr:rowOff>0</xdr:rowOff>
    </xdr:to>
    <xdr:sp macro="" textlink="">
      <xdr:nvSpPr>
        <xdr:cNvPr id="3" name="Retângulo 24">
          <a:extLst>
            <a:ext uri="{FF2B5EF4-FFF2-40B4-BE49-F238E27FC236}">
              <a16:creationId xmlns:a16="http://schemas.microsoft.com/office/drawing/2014/main" id="{271F89EA-D3F0-4480-870B-DD1EDEA33CA7}"/>
            </a:ext>
          </a:extLst>
        </xdr:cNvPr>
        <xdr:cNvSpPr/>
      </xdr:nvSpPr>
      <xdr:spPr>
        <a:xfrm>
          <a:off x="115980" y="2581275"/>
          <a:ext cx="8484653" cy="38100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pt-BR" sz="1200">
              <a:solidFill>
                <a:srgbClr val="6D6E70"/>
              </a:solidFill>
              <a:latin typeface="Compasse ExtraLight" panose="020B0406020203040204" pitchFamily="34" charset="0"/>
            </a:rPr>
            <a:t>Shopping centers construídos e em operação com pelo menos 15.000 m² de área bruta locável (ABL), localizados em regiões com área de influência de, no mínimo, 500 mil habitantes e administrados por empresas especializadas.</a:t>
          </a:r>
        </a:p>
      </xdr:txBody>
    </xdr:sp>
    <xdr:clientData/>
  </xdr:twoCellAnchor>
  <xdr:twoCellAnchor editAs="oneCell">
    <xdr:from>
      <xdr:col>1</xdr:col>
      <xdr:colOff>0</xdr:colOff>
      <xdr:row>0</xdr:row>
      <xdr:rowOff>190497</xdr:rowOff>
    </xdr:from>
    <xdr:to>
      <xdr:col>4</xdr:col>
      <xdr:colOff>113266</xdr:colOff>
      <xdr:row>5</xdr:row>
      <xdr:rowOff>9522</xdr:rowOff>
    </xdr:to>
    <xdr:pic>
      <xdr:nvPicPr>
        <xdr:cNvPr id="4" name="Picture 3">
          <a:extLst>
            <a:ext uri="{FF2B5EF4-FFF2-40B4-BE49-F238E27FC236}">
              <a16:creationId xmlns:a16="http://schemas.microsoft.com/office/drawing/2014/main" id="{1D9EBDC9-D9D2-4382-91F3-C6CF2D3F7D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90497"/>
          <a:ext cx="1942066" cy="771525"/>
        </a:xfrm>
        <a:prstGeom prst="rect">
          <a:avLst/>
        </a:prstGeom>
      </xdr:spPr>
    </xdr:pic>
    <xdr:clientData/>
  </xdr:twoCellAnchor>
  <xdr:twoCellAnchor editAs="oneCell">
    <xdr:from>
      <xdr:col>13</xdr:col>
      <xdr:colOff>22411</xdr:colOff>
      <xdr:row>27</xdr:row>
      <xdr:rowOff>11746</xdr:rowOff>
    </xdr:from>
    <xdr:to>
      <xdr:col>14</xdr:col>
      <xdr:colOff>522120</xdr:colOff>
      <xdr:row>35</xdr:row>
      <xdr:rowOff>43105</xdr:rowOff>
    </xdr:to>
    <xdr:pic>
      <xdr:nvPicPr>
        <xdr:cNvPr id="5" name="Picture 4" descr="Logo&#10;&#10;Description automatically generated">
          <a:extLst>
            <a:ext uri="{FF2B5EF4-FFF2-40B4-BE49-F238E27FC236}">
              <a16:creationId xmlns:a16="http://schemas.microsoft.com/office/drawing/2014/main" id="{9AC4E318-CE1D-4ABF-AEE2-802A56FDC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4974271"/>
          <a:ext cx="1109309" cy="121245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1928619</xdr:colOff>
      <xdr:row>5</xdr:row>
      <xdr:rowOff>9525</xdr:rowOff>
    </xdr:to>
    <xdr:pic>
      <xdr:nvPicPr>
        <xdr:cNvPr id="3" name="Picture 2">
          <a:extLst>
            <a:ext uri="{FF2B5EF4-FFF2-40B4-BE49-F238E27FC236}">
              <a16:creationId xmlns:a16="http://schemas.microsoft.com/office/drawing/2014/main" id="{D425D0EC-6C5A-4479-B0F2-B51AEC1276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twoCellAnchor>
    <xdr:from>
      <xdr:col>1</xdr:col>
      <xdr:colOff>1266262</xdr:colOff>
      <xdr:row>29</xdr:row>
      <xdr:rowOff>46424</xdr:rowOff>
    </xdr:from>
    <xdr:to>
      <xdr:col>2</xdr:col>
      <xdr:colOff>896468</xdr:colOff>
      <xdr:row>33</xdr:row>
      <xdr:rowOff>113660</xdr:rowOff>
    </xdr:to>
    <xdr:sp macro="" textlink="">
      <xdr:nvSpPr>
        <xdr:cNvPr id="6" name="TextBox 5">
          <a:extLst>
            <a:ext uri="{FF2B5EF4-FFF2-40B4-BE49-F238E27FC236}">
              <a16:creationId xmlns:a16="http://schemas.microsoft.com/office/drawing/2014/main" id="{69DBDC8C-6EA5-49B3-9BAF-57EE636B0407}"/>
            </a:ext>
          </a:extLst>
        </xdr:cNvPr>
        <xdr:cNvSpPr txBox="1"/>
      </xdr:nvSpPr>
      <xdr:spPr>
        <a:xfrm>
          <a:off x="1375119" y="5244353"/>
          <a:ext cx="2787063" cy="88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Ativos</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4</xdr:col>
      <xdr:colOff>485714</xdr:colOff>
      <xdr:row>28</xdr:row>
      <xdr:rowOff>202289</xdr:rowOff>
    </xdr:from>
    <xdr:to>
      <xdr:col>5</xdr:col>
      <xdr:colOff>1398412</xdr:colOff>
      <xdr:row>33</xdr:row>
      <xdr:rowOff>64107</xdr:rowOff>
    </xdr:to>
    <xdr:sp macro="" textlink="">
      <xdr:nvSpPr>
        <xdr:cNvPr id="34" name="TextBox 33">
          <a:extLst>
            <a:ext uri="{FF2B5EF4-FFF2-40B4-BE49-F238E27FC236}">
              <a16:creationId xmlns:a16="http://schemas.microsoft.com/office/drawing/2014/main" id="{FC5EDC69-8E48-470E-9F59-84CA98154E8F}"/>
            </a:ext>
          </a:extLst>
        </xdr:cNvPr>
        <xdr:cNvSpPr txBox="1"/>
      </xdr:nvSpPr>
      <xdr:spPr>
        <a:xfrm>
          <a:off x="7180428" y="5604325"/>
          <a:ext cx="2722448" cy="868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Operador</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3</xdr:col>
      <xdr:colOff>494601</xdr:colOff>
      <xdr:row>32</xdr:row>
      <xdr:rowOff>140212</xdr:rowOff>
    </xdr:from>
    <xdr:to>
      <xdr:col>6</xdr:col>
      <xdr:colOff>445840</xdr:colOff>
      <xdr:row>50</xdr:row>
      <xdr:rowOff>172520</xdr:rowOff>
    </xdr:to>
    <xdr:graphicFrame macro="">
      <xdr:nvGraphicFramePr>
        <xdr:cNvPr id="38" name="Gráfico 3">
          <a:extLst>
            <a:ext uri="{FF2B5EF4-FFF2-40B4-BE49-F238E27FC236}">
              <a16:creationId xmlns:a16="http://schemas.microsoft.com/office/drawing/2014/main" id="{011A45FC-FCBB-4F4B-A900-4C7AFF9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1053353</xdr:colOff>
      <xdr:row>30</xdr:row>
      <xdr:rowOff>156881</xdr:rowOff>
    </xdr:from>
    <xdr:to>
      <xdr:col>9</xdr:col>
      <xdr:colOff>753209</xdr:colOff>
      <xdr:row>54</xdr:row>
      <xdr:rowOff>13917</xdr:rowOff>
    </xdr:to>
    <xdr:grpSp>
      <xdr:nvGrpSpPr>
        <xdr:cNvPr id="2" name="Group 1">
          <a:extLst>
            <a:ext uri="{FF2B5EF4-FFF2-40B4-BE49-F238E27FC236}">
              <a16:creationId xmlns:a16="http://schemas.microsoft.com/office/drawing/2014/main" id="{B04E4105-8058-41ED-AF78-9934CC8E5045}"/>
            </a:ext>
          </a:extLst>
        </xdr:cNvPr>
        <xdr:cNvGrpSpPr/>
      </xdr:nvGrpSpPr>
      <xdr:grpSpPr>
        <a:xfrm>
          <a:off x="11373971" y="6611469"/>
          <a:ext cx="4832150" cy="4496272"/>
          <a:chOff x="10803274" y="5613250"/>
          <a:chExt cx="4864312" cy="4456251"/>
        </a:xfrm>
      </xdr:grpSpPr>
      <xdr:grpSp>
        <xdr:nvGrpSpPr>
          <xdr:cNvPr id="5" name="Group 4">
            <a:extLst>
              <a:ext uri="{FF2B5EF4-FFF2-40B4-BE49-F238E27FC236}">
                <a16:creationId xmlns:a16="http://schemas.microsoft.com/office/drawing/2014/main" id="{6606344C-A596-8DED-51EC-2EFFB1F0CAA5}"/>
              </a:ext>
            </a:extLst>
          </xdr:cNvPr>
          <xdr:cNvGrpSpPr/>
        </xdr:nvGrpSpPr>
        <xdr:grpSpPr>
          <a:xfrm>
            <a:off x="10803274" y="5613250"/>
            <a:ext cx="4864312" cy="4456251"/>
            <a:chOff x="10203199" y="5641825"/>
            <a:chExt cx="4864312" cy="4456251"/>
          </a:xfrm>
        </xdr:grpSpPr>
        <xdr:grpSp>
          <xdr:nvGrpSpPr>
            <xdr:cNvPr id="8" name="Gráfico 53">
              <a:extLst>
                <a:ext uri="{FF2B5EF4-FFF2-40B4-BE49-F238E27FC236}">
                  <a16:creationId xmlns:a16="http://schemas.microsoft.com/office/drawing/2014/main" id="{C328697B-2810-F398-6223-161A1829B1FF}"/>
                </a:ext>
              </a:extLst>
            </xdr:cNvPr>
            <xdr:cNvGrpSpPr/>
          </xdr:nvGrpSpPr>
          <xdr:grpSpPr>
            <a:xfrm>
              <a:off x="10319269" y="6608609"/>
              <a:ext cx="3952321" cy="3489467"/>
              <a:chOff x="10319269" y="6608609"/>
              <a:chExt cx="3952321" cy="3489467"/>
            </a:xfrm>
          </xdr:grpSpPr>
          <xdr:grpSp>
            <xdr:nvGrpSpPr>
              <xdr:cNvPr id="17" name="Gráfico 53">
                <a:extLst>
                  <a:ext uri="{FF2B5EF4-FFF2-40B4-BE49-F238E27FC236}">
                    <a16:creationId xmlns:a16="http://schemas.microsoft.com/office/drawing/2014/main" id="{1AADDCA6-C24F-CBD0-0EED-8303BC70E666}"/>
                  </a:ext>
                </a:extLst>
              </xdr:cNvPr>
              <xdr:cNvGrpSpPr/>
            </xdr:nvGrpSpPr>
            <xdr:grpSpPr>
              <a:xfrm>
                <a:off x="10319269" y="6608609"/>
                <a:ext cx="3872287" cy="3489467"/>
                <a:chOff x="10319269" y="6608609"/>
                <a:chExt cx="3872287" cy="3489467"/>
              </a:xfrm>
            </xdr:grpSpPr>
            <xdr:grpSp>
              <xdr:nvGrpSpPr>
                <xdr:cNvPr id="52" name="Gráfico 53">
                  <a:extLst>
                    <a:ext uri="{FF2B5EF4-FFF2-40B4-BE49-F238E27FC236}">
                      <a16:creationId xmlns:a16="http://schemas.microsoft.com/office/drawing/2014/main" id="{B0EF66FE-FC61-586D-E1E7-6E4833878D85}"/>
                    </a:ext>
                  </a:extLst>
                </xdr:cNvPr>
                <xdr:cNvGrpSpPr/>
              </xdr:nvGrpSpPr>
              <xdr:grpSpPr>
                <a:xfrm>
                  <a:off x="12314404" y="9403734"/>
                  <a:ext cx="518488" cy="300422"/>
                  <a:chOff x="12314404" y="9403734"/>
                  <a:chExt cx="518488" cy="300422"/>
                </a:xfrm>
                <a:solidFill>
                  <a:srgbClr val="93C353"/>
                </a:solidFill>
              </xdr:grpSpPr>
              <xdr:sp macro="" textlink="">
                <xdr:nvSpPr>
                  <xdr:cNvPr id="131" name="Freeform: Shape 130">
                    <a:extLst>
                      <a:ext uri="{FF2B5EF4-FFF2-40B4-BE49-F238E27FC236}">
                        <a16:creationId xmlns:a16="http://schemas.microsoft.com/office/drawing/2014/main" id="{CCAEACEF-227D-7AA9-CC28-2564FC10E60F}"/>
                      </a:ext>
                    </a:extLst>
                  </xdr:cNvPr>
                  <xdr:cNvSpPr/>
                </xdr:nvSpPr>
                <xdr:spPr>
                  <a:xfrm>
                    <a:off x="12315421" y="9404538"/>
                    <a:ext cx="516981" cy="298788"/>
                  </a:xfrm>
                  <a:custGeom>
                    <a:avLst/>
                    <a:gdLst>
                      <a:gd name="connsiteX0" fmla="*/ 436324 w 516981"/>
                      <a:gd name="connsiteY0" fmla="*/ 10948 h 298788"/>
                      <a:gd name="connsiteX1" fmla="*/ 387432 w 516981"/>
                      <a:gd name="connsiteY1" fmla="*/ 11650 h 298788"/>
                      <a:gd name="connsiteX2" fmla="*/ 303523 w 516981"/>
                      <a:gd name="connsiteY2" fmla="*/ 13055 h 298788"/>
                      <a:gd name="connsiteX3" fmla="*/ 261170 w 516981"/>
                      <a:gd name="connsiteY3" fmla="*/ 25254 h 298788"/>
                      <a:gd name="connsiteX4" fmla="*/ 251362 w 516981"/>
                      <a:gd name="connsiteY4" fmla="*/ 54632 h 298788"/>
                      <a:gd name="connsiteX5" fmla="*/ 222012 w 516981"/>
                      <a:gd name="connsiteY5" fmla="*/ 58911 h 298788"/>
                      <a:gd name="connsiteX6" fmla="*/ 163386 w 516981"/>
                      <a:gd name="connsiteY6" fmla="*/ 47415 h 298788"/>
                      <a:gd name="connsiteX7" fmla="*/ 59935 w 516981"/>
                      <a:gd name="connsiteY7" fmla="*/ 30938 h 298788"/>
                      <a:gd name="connsiteX8" fmla="*/ 14384 w 516981"/>
                      <a:gd name="connsiteY8" fmla="*/ 29086 h 298788"/>
                      <a:gd name="connsiteX9" fmla="*/ 9880 w 516981"/>
                      <a:gd name="connsiteY9" fmla="*/ 72131 h 298788"/>
                      <a:gd name="connsiteX10" fmla="*/ 0 w 516981"/>
                      <a:gd name="connsiteY10" fmla="*/ 112302 h 298788"/>
                      <a:gd name="connsiteX11" fmla="*/ 39884 w 516981"/>
                      <a:gd name="connsiteY11" fmla="*/ 112749 h 298788"/>
                      <a:gd name="connsiteX12" fmla="*/ 182855 w 516981"/>
                      <a:gd name="connsiteY12" fmla="*/ 135166 h 298788"/>
                      <a:gd name="connsiteX13" fmla="*/ 235670 w 516981"/>
                      <a:gd name="connsiteY13" fmla="*/ 148769 h 298788"/>
                      <a:gd name="connsiteX14" fmla="*/ 340356 w 516981"/>
                      <a:gd name="connsiteY14" fmla="*/ 224833 h 298788"/>
                      <a:gd name="connsiteX15" fmla="*/ 401380 w 516981"/>
                      <a:gd name="connsiteY15" fmla="*/ 232880 h 298788"/>
                      <a:gd name="connsiteX16" fmla="*/ 382274 w 516981"/>
                      <a:gd name="connsiteY16" fmla="*/ 253700 h 298788"/>
                      <a:gd name="connsiteX17" fmla="*/ 377697 w 516981"/>
                      <a:gd name="connsiteY17" fmla="*/ 286526 h 298788"/>
                      <a:gd name="connsiteX18" fmla="*/ 401526 w 516981"/>
                      <a:gd name="connsiteY18" fmla="*/ 298789 h 298788"/>
                      <a:gd name="connsiteX19" fmla="*/ 464366 w 516981"/>
                      <a:gd name="connsiteY19" fmla="*/ 246930 h 298788"/>
                      <a:gd name="connsiteX20" fmla="*/ 505122 w 516981"/>
                      <a:gd name="connsiteY20" fmla="*/ 193603 h 298788"/>
                      <a:gd name="connsiteX21" fmla="*/ 506720 w 516981"/>
                      <a:gd name="connsiteY21" fmla="*/ 124500 h 298788"/>
                      <a:gd name="connsiteX22" fmla="*/ 501853 w 516981"/>
                      <a:gd name="connsiteY22" fmla="*/ 55781 h 298788"/>
                      <a:gd name="connsiteX23" fmla="*/ 515293 w 516981"/>
                      <a:gd name="connsiteY23" fmla="*/ 17845 h 298788"/>
                      <a:gd name="connsiteX24" fmla="*/ 507156 w 516981"/>
                      <a:gd name="connsiteY24" fmla="*/ 666 h 298788"/>
                      <a:gd name="connsiteX25" fmla="*/ 436324 w 516981"/>
                      <a:gd name="connsiteY25" fmla="*/ 10948 h 2987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16981" h="298788">
                        <a:moveTo>
                          <a:pt x="436324" y="10948"/>
                        </a:moveTo>
                        <a:cubicBezTo>
                          <a:pt x="421649" y="23849"/>
                          <a:pt x="399710" y="22380"/>
                          <a:pt x="387432" y="11650"/>
                        </a:cubicBezTo>
                        <a:cubicBezTo>
                          <a:pt x="375227" y="921"/>
                          <a:pt x="309263" y="-548"/>
                          <a:pt x="303523" y="13055"/>
                        </a:cubicBezTo>
                        <a:cubicBezTo>
                          <a:pt x="297784" y="26659"/>
                          <a:pt x="280712" y="21614"/>
                          <a:pt x="261170" y="25254"/>
                        </a:cubicBezTo>
                        <a:cubicBezTo>
                          <a:pt x="241627" y="28830"/>
                          <a:pt x="251362" y="43136"/>
                          <a:pt x="251362" y="54632"/>
                        </a:cubicBezTo>
                        <a:cubicBezTo>
                          <a:pt x="251362" y="66064"/>
                          <a:pt x="230585" y="66447"/>
                          <a:pt x="222012" y="58911"/>
                        </a:cubicBezTo>
                        <a:cubicBezTo>
                          <a:pt x="213440" y="51375"/>
                          <a:pt x="184526" y="59613"/>
                          <a:pt x="163386" y="47415"/>
                        </a:cubicBezTo>
                        <a:cubicBezTo>
                          <a:pt x="142172" y="35217"/>
                          <a:pt x="78678" y="41667"/>
                          <a:pt x="59935" y="30938"/>
                        </a:cubicBezTo>
                        <a:cubicBezTo>
                          <a:pt x="49546" y="24998"/>
                          <a:pt x="29858" y="26531"/>
                          <a:pt x="14384" y="29086"/>
                        </a:cubicBezTo>
                        <a:cubicBezTo>
                          <a:pt x="16346" y="38857"/>
                          <a:pt x="12205" y="50097"/>
                          <a:pt x="9880" y="72131"/>
                        </a:cubicBezTo>
                        <a:cubicBezTo>
                          <a:pt x="7410" y="95889"/>
                          <a:pt x="9226" y="109300"/>
                          <a:pt x="0" y="112302"/>
                        </a:cubicBezTo>
                        <a:cubicBezTo>
                          <a:pt x="9735" y="115240"/>
                          <a:pt x="22812" y="116517"/>
                          <a:pt x="39884" y="112749"/>
                        </a:cubicBezTo>
                        <a:cubicBezTo>
                          <a:pt x="83618" y="103169"/>
                          <a:pt x="171014" y="124756"/>
                          <a:pt x="182855" y="135166"/>
                        </a:cubicBezTo>
                        <a:cubicBezTo>
                          <a:pt x="194697" y="145576"/>
                          <a:pt x="216564" y="131973"/>
                          <a:pt x="235670" y="148769"/>
                        </a:cubicBezTo>
                        <a:cubicBezTo>
                          <a:pt x="254777" y="165566"/>
                          <a:pt x="313040" y="229622"/>
                          <a:pt x="340356" y="224833"/>
                        </a:cubicBezTo>
                        <a:cubicBezTo>
                          <a:pt x="367672" y="220043"/>
                          <a:pt x="393171" y="225663"/>
                          <a:pt x="401380" y="232880"/>
                        </a:cubicBezTo>
                        <a:cubicBezTo>
                          <a:pt x="409590" y="240096"/>
                          <a:pt x="382274" y="240863"/>
                          <a:pt x="382274" y="253700"/>
                        </a:cubicBezTo>
                        <a:cubicBezTo>
                          <a:pt x="382274" y="266473"/>
                          <a:pt x="377697" y="281737"/>
                          <a:pt x="377697" y="286526"/>
                        </a:cubicBezTo>
                        <a:cubicBezTo>
                          <a:pt x="377697" y="289464"/>
                          <a:pt x="390992" y="293232"/>
                          <a:pt x="401526" y="298789"/>
                        </a:cubicBezTo>
                        <a:cubicBezTo>
                          <a:pt x="422884" y="275350"/>
                          <a:pt x="445914" y="258362"/>
                          <a:pt x="464366" y="246930"/>
                        </a:cubicBezTo>
                        <a:cubicBezTo>
                          <a:pt x="496113" y="227260"/>
                          <a:pt x="491246" y="231922"/>
                          <a:pt x="505122" y="193603"/>
                        </a:cubicBezTo>
                        <a:cubicBezTo>
                          <a:pt x="518998" y="155283"/>
                          <a:pt x="497349" y="171377"/>
                          <a:pt x="506720" y="124500"/>
                        </a:cubicBezTo>
                        <a:cubicBezTo>
                          <a:pt x="516092" y="77623"/>
                          <a:pt x="486524" y="69193"/>
                          <a:pt x="501853" y="55781"/>
                        </a:cubicBezTo>
                        <a:cubicBezTo>
                          <a:pt x="517109" y="42370"/>
                          <a:pt x="519143" y="21230"/>
                          <a:pt x="515293" y="17845"/>
                        </a:cubicBezTo>
                        <a:cubicBezTo>
                          <a:pt x="512532" y="15419"/>
                          <a:pt x="501925" y="14972"/>
                          <a:pt x="507156" y="666"/>
                        </a:cubicBezTo>
                        <a:cubicBezTo>
                          <a:pt x="483182" y="-1570"/>
                          <a:pt x="446785" y="1815"/>
                          <a:pt x="436324" y="10948"/>
                        </a:cubicBezTo>
                        <a:close/>
                      </a:path>
                    </a:pathLst>
                  </a:custGeom>
                  <a:solidFill>
                    <a:srgbClr val="93C353"/>
                  </a:solidFill>
                  <a:ln w="7260" cap="flat">
                    <a:noFill/>
                    <a:prstDash val="solid"/>
                    <a:miter/>
                  </a:ln>
                </xdr:spPr>
                <xdr:txBody>
                  <a:bodyPr rtlCol="0" anchor="ctr"/>
                  <a:lstStyle/>
                  <a:p>
                    <a:endParaRPr lang="pt-BR"/>
                  </a:p>
                </xdr:txBody>
              </xdr:sp>
              <xdr:sp macro="" textlink="">
                <xdr:nvSpPr>
                  <xdr:cNvPr id="132" name="Freeform: Shape 131">
                    <a:extLst>
                      <a:ext uri="{FF2B5EF4-FFF2-40B4-BE49-F238E27FC236}">
                        <a16:creationId xmlns:a16="http://schemas.microsoft.com/office/drawing/2014/main" id="{E9E2354D-637A-6385-E643-97180E5AFD5E}"/>
                      </a:ext>
                    </a:extLst>
                  </xdr:cNvPr>
                  <xdr:cNvSpPr/>
                </xdr:nvSpPr>
                <xdr:spPr>
                  <a:xfrm>
                    <a:off x="12314404" y="9403734"/>
                    <a:ext cx="518488" cy="300422"/>
                  </a:xfrm>
                  <a:custGeom>
                    <a:avLst/>
                    <a:gdLst>
                      <a:gd name="connsiteX0" fmla="*/ 402179 w 518488"/>
                      <a:gd name="connsiteY0" fmla="*/ 300231 h 300422"/>
                      <a:gd name="connsiteX1" fmla="*/ 377915 w 518488"/>
                      <a:gd name="connsiteY1" fmla="*/ 287330 h 300422"/>
                      <a:gd name="connsiteX2" fmla="*/ 377915 w 518488"/>
                      <a:gd name="connsiteY2" fmla="*/ 287330 h 300422"/>
                      <a:gd name="connsiteX3" fmla="*/ 382492 w 518488"/>
                      <a:gd name="connsiteY3" fmla="*/ 254503 h 300422"/>
                      <a:gd name="connsiteX4" fmla="*/ 382492 w 518488"/>
                      <a:gd name="connsiteY4" fmla="*/ 254503 h 300422"/>
                      <a:gd name="connsiteX5" fmla="*/ 403124 w 518488"/>
                      <a:gd name="connsiteY5" fmla="*/ 236237 h 300422"/>
                      <a:gd name="connsiteX6" fmla="*/ 403124 w 518488"/>
                      <a:gd name="connsiteY6" fmla="*/ 236237 h 300422"/>
                      <a:gd name="connsiteX7" fmla="*/ 401816 w 518488"/>
                      <a:gd name="connsiteY7" fmla="*/ 234258 h 300422"/>
                      <a:gd name="connsiteX8" fmla="*/ 401816 w 518488"/>
                      <a:gd name="connsiteY8" fmla="*/ 234258 h 300422"/>
                      <a:gd name="connsiteX9" fmla="*/ 362005 w 518488"/>
                      <a:gd name="connsiteY9" fmla="*/ 224678 h 300422"/>
                      <a:gd name="connsiteX10" fmla="*/ 362005 w 518488"/>
                      <a:gd name="connsiteY10" fmla="*/ 224678 h 300422"/>
                      <a:gd name="connsiteX11" fmla="*/ 341591 w 518488"/>
                      <a:gd name="connsiteY11" fmla="*/ 226466 h 300422"/>
                      <a:gd name="connsiteX12" fmla="*/ 341591 w 518488"/>
                      <a:gd name="connsiteY12" fmla="*/ 226466 h 300422"/>
                      <a:gd name="connsiteX13" fmla="*/ 338322 w 518488"/>
                      <a:gd name="connsiteY13" fmla="*/ 226722 h 300422"/>
                      <a:gd name="connsiteX14" fmla="*/ 338322 w 518488"/>
                      <a:gd name="connsiteY14" fmla="*/ 226722 h 300422"/>
                      <a:gd name="connsiteX15" fmla="*/ 236033 w 518488"/>
                      <a:gd name="connsiteY15" fmla="*/ 150211 h 300422"/>
                      <a:gd name="connsiteX16" fmla="*/ 236033 w 518488"/>
                      <a:gd name="connsiteY16" fmla="*/ 150211 h 300422"/>
                      <a:gd name="connsiteX17" fmla="*/ 207483 w 518488"/>
                      <a:gd name="connsiteY17" fmla="*/ 141206 h 300422"/>
                      <a:gd name="connsiteX18" fmla="*/ 207483 w 518488"/>
                      <a:gd name="connsiteY18" fmla="*/ 141206 h 300422"/>
                      <a:gd name="connsiteX19" fmla="*/ 201090 w 518488"/>
                      <a:gd name="connsiteY19" fmla="*/ 141270 h 300422"/>
                      <a:gd name="connsiteX20" fmla="*/ 201090 w 518488"/>
                      <a:gd name="connsiteY20" fmla="*/ 141270 h 300422"/>
                      <a:gd name="connsiteX21" fmla="*/ 183146 w 518488"/>
                      <a:gd name="connsiteY21" fmla="*/ 136608 h 300422"/>
                      <a:gd name="connsiteX22" fmla="*/ 183146 w 518488"/>
                      <a:gd name="connsiteY22" fmla="*/ 136608 h 300422"/>
                      <a:gd name="connsiteX23" fmla="*/ 67054 w 518488"/>
                      <a:gd name="connsiteY23" fmla="*/ 112020 h 300422"/>
                      <a:gd name="connsiteX24" fmla="*/ 67054 w 518488"/>
                      <a:gd name="connsiteY24" fmla="*/ 112020 h 300422"/>
                      <a:gd name="connsiteX25" fmla="*/ 41046 w 518488"/>
                      <a:gd name="connsiteY25" fmla="*/ 114446 h 300422"/>
                      <a:gd name="connsiteX26" fmla="*/ 41046 w 518488"/>
                      <a:gd name="connsiteY26" fmla="*/ 114446 h 300422"/>
                      <a:gd name="connsiteX27" fmla="*/ 20632 w 518488"/>
                      <a:gd name="connsiteY27" fmla="*/ 116746 h 300422"/>
                      <a:gd name="connsiteX28" fmla="*/ 20632 w 518488"/>
                      <a:gd name="connsiteY28" fmla="*/ 116746 h 300422"/>
                      <a:gd name="connsiteX29" fmla="*/ 654 w 518488"/>
                      <a:gd name="connsiteY29" fmla="*/ 113936 h 300422"/>
                      <a:gd name="connsiteX30" fmla="*/ 654 w 518488"/>
                      <a:gd name="connsiteY30" fmla="*/ 113936 h 300422"/>
                      <a:gd name="connsiteX31" fmla="*/ 0 w 518488"/>
                      <a:gd name="connsiteY31" fmla="*/ 113169 h 300422"/>
                      <a:gd name="connsiteX32" fmla="*/ 0 w 518488"/>
                      <a:gd name="connsiteY32" fmla="*/ 113169 h 300422"/>
                      <a:gd name="connsiteX33" fmla="*/ 581 w 518488"/>
                      <a:gd name="connsiteY33" fmla="*/ 112403 h 300422"/>
                      <a:gd name="connsiteX34" fmla="*/ 581 w 518488"/>
                      <a:gd name="connsiteY34" fmla="*/ 112403 h 300422"/>
                      <a:gd name="connsiteX35" fmla="*/ 9880 w 518488"/>
                      <a:gd name="connsiteY35" fmla="*/ 72934 h 300422"/>
                      <a:gd name="connsiteX36" fmla="*/ 9880 w 518488"/>
                      <a:gd name="connsiteY36" fmla="*/ 72934 h 300422"/>
                      <a:gd name="connsiteX37" fmla="*/ 14893 w 518488"/>
                      <a:gd name="connsiteY37" fmla="*/ 35445 h 300422"/>
                      <a:gd name="connsiteX38" fmla="*/ 14893 w 518488"/>
                      <a:gd name="connsiteY38" fmla="*/ 35445 h 300422"/>
                      <a:gd name="connsiteX39" fmla="*/ 14384 w 518488"/>
                      <a:gd name="connsiteY39" fmla="*/ 30080 h 300422"/>
                      <a:gd name="connsiteX40" fmla="*/ 14384 w 518488"/>
                      <a:gd name="connsiteY40" fmla="*/ 30080 h 300422"/>
                      <a:gd name="connsiteX41" fmla="*/ 15111 w 518488"/>
                      <a:gd name="connsiteY41" fmla="*/ 29186 h 300422"/>
                      <a:gd name="connsiteX42" fmla="*/ 15111 w 518488"/>
                      <a:gd name="connsiteY42" fmla="*/ 29186 h 300422"/>
                      <a:gd name="connsiteX43" fmla="*/ 39448 w 518488"/>
                      <a:gd name="connsiteY43" fmla="*/ 26887 h 300422"/>
                      <a:gd name="connsiteX44" fmla="*/ 39448 w 518488"/>
                      <a:gd name="connsiteY44" fmla="*/ 26887 h 300422"/>
                      <a:gd name="connsiteX45" fmla="*/ 61315 w 518488"/>
                      <a:gd name="connsiteY45" fmla="*/ 31166 h 300422"/>
                      <a:gd name="connsiteX46" fmla="*/ 61315 w 518488"/>
                      <a:gd name="connsiteY46" fmla="*/ 31166 h 300422"/>
                      <a:gd name="connsiteX47" fmla="*/ 164766 w 518488"/>
                      <a:gd name="connsiteY47" fmla="*/ 47643 h 300422"/>
                      <a:gd name="connsiteX48" fmla="*/ 164766 w 518488"/>
                      <a:gd name="connsiteY48" fmla="*/ 47643 h 300422"/>
                      <a:gd name="connsiteX49" fmla="*/ 223538 w 518488"/>
                      <a:gd name="connsiteY49" fmla="*/ 59203 h 300422"/>
                      <a:gd name="connsiteX50" fmla="*/ 223538 w 518488"/>
                      <a:gd name="connsiteY50" fmla="*/ 59203 h 300422"/>
                      <a:gd name="connsiteX51" fmla="*/ 238358 w 518488"/>
                      <a:gd name="connsiteY51" fmla="*/ 64057 h 300422"/>
                      <a:gd name="connsiteX52" fmla="*/ 238358 w 518488"/>
                      <a:gd name="connsiteY52" fmla="*/ 64057 h 300422"/>
                      <a:gd name="connsiteX53" fmla="*/ 251290 w 518488"/>
                      <a:gd name="connsiteY53" fmla="*/ 55499 h 300422"/>
                      <a:gd name="connsiteX54" fmla="*/ 251290 w 518488"/>
                      <a:gd name="connsiteY54" fmla="*/ 55499 h 300422"/>
                      <a:gd name="connsiteX55" fmla="*/ 248820 w 518488"/>
                      <a:gd name="connsiteY55" fmla="*/ 37872 h 300422"/>
                      <a:gd name="connsiteX56" fmla="*/ 248820 w 518488"/>
                      <a:gd name="connsiteY56" fmla="*/ 37872 h 300422"/>
                      <a:gd name="connsiteX57" fmla="*/ 261751 w 518488"/>
                      <a:gd name="connsiteY57" fmla="*/ 25355 h 300422"/>
                      <a:gd name="connsiteX58" fmla="*/ 261751 w 518488"/>
                      <a:gd name="connsiteY58" fmla="*/ 25355 h 300422"/>
                      <a:gd name="connsiteX59" fmla="*/ 303451 w 518488"/>
                      <a:gd name="connsiteY59" fmla="*/ 13667 h 300422"/>
                      <a:gd name="connsiteX60" fmla="*/ 303451 w 518488"/>
                      <a:gd name="connsiteY60" fmla="*/ 13667 h 300422"/>
                      <a:gd name="connsiteX61" fmla="*/ 343771 w 518488"/>
                      <a:gd name="connsiteY61" fmla="*/ 3257 h 300422"/>
                      <a:gd name="connsiteX62" fmla="*/ 343771 w 518488"/>
                      <a:gd name="connsiteY62" fmla="*/ 3257 h 300422"/>
                      <a:gd name="connsiteX63" fmla="*/ 388812 w 518488"/>
                      <a:gd name="connsiteY63" fmla="*/ 11943 h 300422"/>
                      <a:gd name="connsiteX64" fmla="*/ 388812 w 518488"/>
                      <a:gd name="connsiteY64" fmla="*/ 11943 h 300422"/>
                      <a:gd name="connsiteX65" fmla="*/ 412060 w 518488"/>
                      <a:gd name="connsiteY65" fmla="*/ 20181 h 300422"/>
                      <a:gd name="connsiteX66" fmla="*/ 412060 w 518488"/>
                      <a:gd name="connsiteY66" fmla="*/ 20181 h 300422"/>
                      <a:gd name="connsiteX67" fmla="*/ 436324 w 518488"/>
                      <a:gd name="connsiteY67" fmla="*/ 11240 h 300422"/>
                      <a:gd name="connsiteX68" fmla="*/ 436324 w 518488"/>
                      <a:gd name="connsiteY68" fmla="*/ 11240 h 300422"/>
                      <a:gd name="connsiteX69" fmla="*/ 492554 w 518488"/>
                      <a:gd name="connsiteY69" fmla="*/ 0 h 300422"/>
                      <a:gd name="connsiteX70" fmla="*/ 492554 w 518488"/>
                      <a:gd name="connsiteY70" fmla="*/ 0 h 300422"/>
                      <a:gd name="connsiteX71" fmla="*/ 507882 w 518488"/>
                      <a:gd name="connsiteY71" fmla="*/ 639 h 300422"/>
                      <a:gd name="connsiteX72" fmla="*/ 507882 w 518488"/>
                      <a:gd name="connsiteY72" fmla="*/ 639 h 300422"/>
                      <a:gd name="connsiteX73" fmla="*/ 508536 w 518488"/>
                      <a:gd name="connsiteY73" fmla="*/ 958 h 300422"/>
                      <a:gd name="connsiteX74" fmla="*/ 508536 w 518488"/>
                      <a:gd name="connsiteY74" fmla="*/ 958 h 300422"/>
                      <a:gd name="connsiteX75" fmla="*/ 508609 w 518488"/>
                      <a:gd name="connsiteY75" fmla="*/ 1661 h 300422"/>
                      <a:gd name="connsiteX76" fmla="*/ 508609 w 518488"/>
                      <a:gd name="connsiteY76" fmla="*/ 1661 h 300422"/>
                      <a:gd name="connsiteX77" fmla="*/ 507229 w 518488"/>
                      <a:gd name="connsiteY77" fmla="*/ 8239 h 300422"/>
                      <a:gd name="connsiteX78" fmla="*/ 507229 w 518488"/>
                      <a:gd name="connsiteY78" fmla="*/ 8239 h 300422"/>
                      <a:gd name="connsiteX79" fmla="*/ 516528 w 518488"/>
                      <a:gd name="connsiteY79" fmla="*/ 18010 h 300422"/>
                      <a:gd name="connsiteX80" fmla="*/ 516528 w 518488"/>
                      <a:gd name="connsiteY80" fmla="*/ 18010 h 300422"/>
                      <a:gd name="connsiteX81" fmla="*/ 518489 w 518488"/>
                      <a:gd name="connsiteY81" fmla="*/ 25035 h 300422"/>
                      <a:gd name="connsiteX82" fmla="*/ 518489 w 518488"/>
                      <a:gd name="connsiteY82" fmla="*/ 25035 h 300422"/>
                      <a:gd name="connsiteX83" fmla="*/ 503088 w 518488"/>
                      <a:gd name="connsiteY83" fmla="*/ 57096 h 300422"/>
                      <a:gd name="connsiteX84" fmla="*/ 503088 w 518488"/>
                      <a:gd name="connsiteY84" fmla="*/ 57096 h 300422"/>
                      <a:gd name="connsiteX85" fmla="*/ 498874 w 518488"/>
                      <a:gd name="connsiteY85" fmla="*/ 64823 h 300422"/>
                      <a:gd name="connsiteX86" fmla="*/ 498874 w 518488"/>
                      <a:gd name="connsiteY86" fmla="*/ 64823 h 300422"/>
                      <a:gd name="connsiteX87" fmla="*/ 510135 w 518488"/>
                      <a:gd name="connsiteY87" fmla="*/ 107485 h 300422"/>
                      <a:gd name="connsiteX88" fmla="*/ 510135 w 518488"/>
                      <a:gd name="connsiteY88" fmla="*/ 107485 h 300422"/>
                      <a:gd name="connsiteX89" fmla="*/ 508246 w 518488"/>
                      <a:gd name="connsiteY89" fmla="*/ 125431 h 300422"/>
                      <a:gd name="connsiteX90" fmla="*/ 508246 w 518488"/>
                      <a:gd name="connsiteY90" fmla="*/ 125431 h 300422"/>
                      <a:gd name="connsiteX91" fmla="*/ 505776 w 518488"/>
                      <a:gd name="connsiteY91" fmla="*/ 145996 h 300422"/>
                      <a:gd name="connsiteX92" fmla="*/ 505776 w 518488"/>
                      <a:gd name="connsiteY92" fmla="*/ 145996 h 300422"/>
                      <a:gd name="connsiteX93" fmla="*/ 511369 w 518488"/>
                      <a:gd name="connsiteY93" fmla="*/ 173650 h 300422"/>
                      <a:gd name="connsiteX94" fmla="*/ 511369 w 518488"/>
                      <a:gd name="connsiteY94" fmla="*/ 173650 h 300422"/>
                      <a:gd name="connsiteX95" fmla="*/ 506575 w 518488"/>
                      <a:gd name="connsiteY95" fmla="*/ 194661 h 300422"/>
                      <a:gd name="connsiteX96" fmla="*/ 506575 w 518488"/>
                      <a:gd name="connsiteY96" fmla="*/ 194661 h 300422"/>
                      <a:gd name="connsiteX97" fmla="*/ 465529 w 518488"/>
                      <a:gd name="connsiteY97" fmla="*/ 248436 h 300422"/>
                      <a:gd name="connsiteX98" fmla="*/ 465529 w 518488"/>
                      <a:gd name="connsiteY98" fmla="*/ 248436 h 300422"/>
                      <a:gd name="connsiteX99" fmla="*/ 402906 w 518488"/>
                      <a:gd name="connsiteY99" fmla="*/ 300103 h 300422"/>
                      <a:gd name="connsiteX100" fmla="*/ 402906 w 518488"/>
                      <a:gd name="connsiteY100" fmla="*/ 300103 h 300422"/>
                      <a:gd name="connsiteX101" fmla="*/ 402179 w 518488"/>
                      <a:gd name="connsiteY101" fmla="*/ 300422 h 300422"/>
                      <a:gd name="connsiteX102" fmla="*/ 402179 w 518488"/>
                      <a:gd name="connsiteY102" fmla="*/ 300422 h 300422"/>
                      <a:gd name="connsiteX103" fmla="*/ 402179 w 518488"/>
                      <a:gd name="connsiteY103" fmla="*/ 300231 h 300422"/>
                      <a:gd name="connsiteX104" fmla="*/ 402179 w 518488"/>
                      <a:gd name="connsiteY104" fmla="*/ 300231 h 300422"/>
                      <a:gd name="connsiteX105" fmla="*/ 403124 w 518488"/>
                      <a:gd name="connsiteY105" fmla="*/ 233108 h 300422"/>
                      <a:gd name="connsiteX106" fmla="*/ 404940 w 518488"/>
                      <a:gd name="connsiteY106" fmla="*/ 236174 h 300422"/>
                      <a:gd name="connsiteX107" fmla="*/ 404940 w 518488"/>
                      <a:gd name="connsiteY107" fmla="*/ 236174 h 300422"/>
                      <a:gd name="connsiteX108" fmla="*/ 384308 w 518488"/>
                      <a:gd name="connsiteY108" fmla="*/ 254439 h 300422"/>
                      <a:gd name="connsiteX109" fmla="*/ 384308 w 518488"/>
                      <a:gd name="connsiteY109" fmla="*/ 254439 h 300422"/>
                      <a:gd name="connsiteX110" fmla="*/ 379731 w 518488"/>
                      <a:gd name="connsiteY110" fmla="*/ 287266 h 300422"/>
                      <a:gd name="connsiteX111" fmla="*/ 379731 w 518488"/>
                      <a:gd name="connsiteY111" fmla="*/ 287266 h 300422"/>
                      <a:gd name="connsiteX112" fmla="*/ 402397 w 518488"/>
                      <a:gd name="connsiteY112" fmla="*/ 298442 h 300422"/>
                      <a:gd name="connsiteX113" fmla="*/ 402397 w 518488"/>
                      <a:gd name="connsiteY113" fmla="*/ 298442 h 300422"/>
                      <a:gd name="connsiteX114" fmla="*/ 464947 w 518488"/>
                      <a:gd name="connsiteY114" fmla="*/ 246967 h 300422"/>
                      <a:gd name="connsiteX115" fmla="*/ 464947 w 518488"/>
                      <a:gd name="connsiteY115" fmla="*/ 246967 h 300422"/>
                      <a:gd name="connsiteX116" fmla="*/ 505340 w 518488"/>
                      <a:gd name="connsiteY116" fmla="*/ 194023 h 300422"/>
                      <a:gd name="connsiteX117" fmla="*/ 505340 w 518488"/>
                      <a:gd name="connsiteY117" fmla="*/ 194023 h 300422"/>
                      <a:gd name="connsiteX118" fmla="*/ 510062 w 518488"/>
                      <a:gd name="connsiteY118" fmla="*/ 173522 h 300422"/>
                      <a:gd name="connsiteX119" fmla="*/ 510062 w 518488"/>
                      <a:gd name="connsiteY119" fmla="*/ 173522 h 300422"/>
                      <a:gd name="connsiteX120" fmla="*/ 504468 w 518488"/>
                      <a:gd name="connsiteY120" fmla="*/ 145868 h 300422"/>
                      <a:gd name="connsiteX121" fmla="*/ 504468 w 518488"/>
                      <a:gd name="connsiteY121" fmla="*/ 145868 h 300422"/>
                      <a:gd name="connsiteX122" fmla="*/ 506938 w 518488"/>
                      <a:gd name="connsiteY122" fmla="*/ 125048 h 300422"/>
                      <a:gd name="connsiteX123" fmla="*/ 506938 w 518488"/>
                      <a:gd name="connsiteY123" fmla="*/ 125048 h 300422"/>
                      <a:gd name="connsiteX124" fmla="*/ 508827 w 518488"/>
                      <a:gd name="connsiteY124" fmla="*/ 107357 h 300422"/>
                      <a:gd name="connsiteX125" fmla="*/ 508827 w 518488"/>
                      <a:gd name="connsiteY125" fmla="*/ 107357 h 300422"/>
                      <a:gd name="connsiteX126" fmla="*/ 497566 w 518488"/>
                      <a:gd name="connsiteY126" fmla="*/ 64696 h 300422"/>
                      <a:gd name="connsiteX127" fmla="*/ 497566 w 518488"/>
                      <a:gd name="connsiteY127" fmla="*/ 64696 h 300422"/>
                      <a:gd name="connsiteX128" fmla="*/ 502288 w 518488"/>
                      <a:gd name="connsiteY128" fmla="*/ 55818 h 300422"/>
                      <a:gd name="connsiteX129" fmla="*/ 502288 w 518488"/>
                      <a:gd name="connsiteY129" fmla="*/ 55818 h 300422"/>
                      <a:gd name="connsiteX130" fmla="*/ 517181 w 518488"/>
                      <a:gd name="connsiteY130" fmla="*/ 24907 h 300422"/>
                      <a:gd name="connsiteX131" fmla="*/ 517181 w 518488"/>
                      <a:gd name="connsiteY131" fmla="*/ 24907 h 300422"/>
                      <a:gd name="connsiteX132" fmla="*/ 515728 w 518488"/>
                      <a:gd name="connsiteY132" fmla="*/ 19032 h 300422"/>
                      <a:gd name="connsiteX133" fmla="*/ 515728 w 518488"/>
                      <a:gd name="connsiteY133" fmla="*/ 19032 h 300422"/>
                      <a:gd name="connsiteX134" fmla="*/ 505848 w 518488"/>
                      <a:gd name="connsiteY134" fmla="*/ 8111 h 300422"/>
                      <a:gd name="connsiteX135" fmla="*/ 505848 w 518488"/>
                      <a:gd name="connsiteY135" fmla="*/ 8111 h 300422"/>
                      <a:gd name="connsiteX136" fmla="*/ 507011 w 518488"/>
                      <a:gd name="connsiteY136" fmla="*/ 1980 h 300422"/>
                      <a:gd name="connsiteX137" fmla="*/ 507011 w 518488"/>
                      <a:gd name="connsiteY137" fmla="*/ 1980 h 300422"/>
                      <a:gd name="connsiteX138" fmla="*/ 492917 w 518488"/>
                      <a:gd name="connsiteY138" fmla="*/ 1405 h 300422"/>
                      <a:gd name="connsiteX139" fmla="*/ 492917 w 518488"/>
                      <a:gd name="connsiteY139" fmla="*/ 1405 h 300422"/>
                      <a:gd name="connsiteX140" fmla="*/ 437995 w 518488"/>
                      <a:gd name="connsiteY140" fmla="*/ 12198 h 300422"/>
                      <a:gd name="connsiteX141" fmla="*/ 437995 w 518488"/>
                      <a:gd name="connsiteY141" fmla="*/ 12198 h 300422"/>
                      <a:gd name="connsiteX142" fmla="*/ 412423 w 518488"/>
                      <a:gd name="connsiteY142" fmla="*/ 21650 h 300422"/>
                      <a:gd name="connsiteX143" fmla="*/ 412423 w 518488"/>
                      <a:gd name="connsiteY143" fmla="*/ 21650 h 300422"/>
                      <a:gd name="connsiteX144" fmla="*/ 387868 w 518488"/>
                      <a:gd name="connsiteY144" fmla="*/ 12901 h 300422"/>
                      <a:gd name="connsiteX145" fmla="*/ 387868 w 518488"/>
                      <a:gd name="connsiteY145" fmla="*/ 12901 h 300422"/>
                      <a:gd name="connsiteX146" fmla="*/ 344134 w 518488"/>
                      <a:gd name="connsiteY146" fmla="*/ 4726 h 300422"/>
                      <a:gd name="connsiteX147" fmla="*/ 344134 w 518488"/>
                      <a:gd name="connsiteY147" fmla="*/ 4726 h 300422"/>
                      <a:gd name="connsiteX148" fmla="*/ 305485 w 518488"/>
                      <a:gd name="connsiteY148" fmla="*/ 14050 h 300422"/>
                      <a:gd name="connsiteX149" fmla="*/ 305485 w 518488"/>
                      <a:gd name="connsiteY149" fmla="*/ 14050 h 300422"/>
                      <a:gd name="connsiteX150" fmla="*/ 262477 w 518488"/>
                      <a:gd name="connsiteY150" fmla="*/ 26696 h 300422"/>
                      <a:gd name="connsiteX151" fmla="*/ 262477 w 518488"/>
                      <a:gd name="connsiteY151" fmla="*/ 26696 h 300422"/>
                      <a:gd name="connsiteX152" fmla="*/ 250999 w 518488"/>
                      <a:gd name="connsiteY152" fmla="*/ 37617 h 300422"/>
                      <a:gd name="connsiteX153" fmla="*/ 250999 w 518488"/>
                      <a:gd name="connsiteY153" fmla="*/ 37617 h 300422"/>
                      <a:gd name="connsiteX154" fmla="*/ 253469 w 518488"/>
                      <a:gd name="connsiteY154" fmla="*/ 55243 h 300422"/>
                      <a:gd name="connsiteX155" fmla="*/ 253469 w 518488"/>
                      <a:gd name="connsiteY155" fmla="*/ 55243 h 300422"/>
                      <a:gd name="connsiteX156" fmla="*/ 238721 w 518488"/>
                      <a:gd name="connsiteY156" fmla="*/ 65398 h 300422"/>
                      <a:gd name="connsiteX157" fmla="*/ 238721 w 518488"/>
                      <a:gd name="connsiteY157" fmla="*/ 65398 h 300422"/>
                      <a:gd name="connsiteX158" fmla="*/ 222593 w 518488"/>
                      <a:gd name="connsiteY158" fmla="*/ 60097 h 300422"/>
                      <a:gd name="connsiteX159" fmla="*/ 222593 w 518488"/>
                      <a:gd name="connsiteY159" fmla="*/ 60097 h 300422"/>
                      <a:gd name="connsiteX160" fmla="*/ 164112 w 518488"/>
                      <a:gd name="connsiteY160" fmla="*/ 48729 h 300422"/>
                      <a:gd name="connsiteX161" fmla="*/ 164112 w 518488"/>
                      <a:gd name="connsiteY161" fmla="*/ 48729 h 300422"/>
                      <a:gd name="connsiteX162" fmla="*/ 60661 w 518488"/>
                      <a:gd name="connsiteY162" fmla="*/ 32252 h 300422"/>
                      <a:gd name="connsiteX163" fmla="*/ 60661 w 518488"/>
                      <a:gd name="connsiteY163" fmla="*/ 32252 h 300422"/>
                      <a:gd name="connsiteX164" fmla="*/ 39811 w 518488"/>
                      <a:gd name="connsiteY164" fmla="*/ 28228 h 300422"/>
                      <a:gd name="connsiteX165" fmla="*/ 39811 w 518488"/>
                      <a:gd name="connsiteY165" fmla="*/ 28228 h 300422"/>
                      <a:gd name="connsiteX166" fmla="*/ 16636 w 518488"/>
                      <a:gd name="connsiteY166" fmla="*/ 30336 h 300422"/>
                      <a:gd name="connsiteX167" fmla="*/ 16636 w 518488"/>
                      <a:gd name="connsiteY167" fmla="*/ 30336 h 300422"/>
                      <a:gd name="connsiteX168" fmla="*/ 17000 w 518488"/>
                      <a:gd name="connsiteY168" fmla="*/ 35190 h 300422"/>
                      <a:gd name="connsiteX169" fmla="*/ 17000 w 518488"/>
                      <a:gd name="connsiteY169" fmla="*/ 35190 h 300422"/>
                      <a:gd name="connsiteX170" fmla="*/ 11987 w 518488"/>
                      <a:gd name="connsiteY170" fmla="*/ 72806 h 300422"/>
                      <a:gd name="connsiteX171" fmla="*/ 11987 w 518488"/>
                      <a:gd name="connsiteY171" fmla="*/ 72806 h 300422"/>
                      <a:gd name="connsiteX172" fmla="*/ 3560 w 518488"/>
                      <a:gd name="connsiteY172" fmla="*/ 112722 h 300422"/>
                      <a:gd name="connsiteX173" fmla="*/ 3560 w 518488"/>
                      <a:gd name="connsiteY173" fmla="*/ 112722 h 300422"/>
                      <a:gd name="connsiteX174" fmla="*/ 20923 w 518488"/>
                      <a:gd name="connsiteY174" fmla="*/ 114830 h 300422"/>
                      <a:gd name="connsiteX175" fmla="*/ 20923 w 518488"/>
                      <a:gd name="connsiteY175" fmla="*/ 114830 h 300422"/>
                      <a:gd name="connsiteX176" fmla="*/ 40901 w 518488"/>
                      <a:gd name="connsiteY176" fmla="*/ 112531 h 300422"/>
                      <a:gd name="connsiteX177" fmla="*/ 40901 w 518488"/>
                      <a:gd name="connsiteY177" fmla="*/ 112531 h 300422"/>
                      <a:gd name="connsiteX178" fmla="*/ 67345 w 518488"/>
                      <a:gd name="connsiteY178" fmla="*/ 110104 h 300422"/>
                      <a:gd name="connsiteX179" fmla="*/ 67345 w 518488"/>
                      <a:gd name="connsiteY179" fmla="*/ 110104 h 300422"/>
                      <a:gd name="connsiteX180" fmla="*/ 184671 w 518488"/>
                      <a:gd name="connsiteY180" fmla="*/ 135139 h 300422"/>
                      <a:gd name="connsiteX181" fmla="*/ 184671 w 518488"/>
                      <a:gd name="connsiteY181" fmla="*/ 135139 h 300422"/>
                      <a:gd name="connsiteX182" fmla="*/ 201308 w 518488"/>
                      <a:gd name="connsiteY182" fmla="*/ 139354 h 300422"/>
                      <a:gd name="connsiteX183" fmla="*/ 201308 w 518488"/>
                      <a:gd name="connsiteY183" fmla="*/ 139354 h 300422"/>
                      <a:gd name="connsiteX184" fmla="*/ 207701 w 518488"/>
                      <a:gd name="connsiteY184" fmla="*/ 139290 h 300422"/>
                      <a:gd name="connsiteX185" fmla="*/ 207701 w 518488"/>
                      <a:gd name="connsiteY185" fmla="*/ 139290 h 300422"/>
                      <a:gd name="connsiteX186" fmla="*/ 237486 w 518488"/>
                      <a:gd name="connsiteY186" fmla="*/ 148742 h 300422"/>
                      <a:gd name="connsiteX187" fmla="*/ 237486 w 518488"/>
                      <a:gd name="connsiteY187" fmla="*/ 148742 h 300422"/>
                      <a:gd name="connsiteX188" fmla="*/ 338467 w 518488"/>
                      <a:gd name="connsiteY188" fmla="*/ 224805 h 300422"/>
                      <a:gd name="connsiteX189" fmla="*/ 338467 w 518488"/>
                      <a:gd name="connsiteY189" fmla="*/ 224805 h 300422"/>
                      <a:gd name="connsiteX190" fmla="*/ 341373 w 518488"/>
                      <a:gd name="connsiteY190" fmla="*/ 224550 h 300422"/>
                      <a:gd name="connsiteX191" fmla="*/ 341373 w 518488"/>
                      <a:gd name="connsiteY191" fmla="*/ 224550 h 300422"/>
                      <a:gd name="connsiteX192" fmla="*/ 362151 w 518488"/>
                      <a:gd name="connsiteY192" fmla="*/ 222698 h 300422"/>
                      <a:gd name="connsiteX193" fmla="*/ 362151 w 518488"/>
                      <a:gd name="connsiteY193" fmla="*/ 222698 h 300422"/>
                      <a:gd name="connsiteX194" fmla="*/ 403124 w 518488"/>
                      <a:gd name="connsiteY194" fmla="*/ 233108 h 300422"/>
                      <a:gd name="connsiteX195" fmla="*/ 403124 w 518488"/>
                      <a:gd name="connsiteY195" fmla="*/ 233108 h 3004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18488" h="300422">
                        <a:moveTo>
                          <a:pt x="402179" y="300231"/>
                        </a:moveTo>
                        <a:cubicBezTo>
                          <a:pt x="391718" y="294482"/>
                          <a:pt x="378642" y="291545"/>
                          <a:pt x="377915" y="287330"/>
                        </a:cubicBezTo>
                        <a:lnTo>
                          <a:pt x="377915" y="287330"/>
                        </a:lnTo>
                        <a:cubicBezTo>
                          <a:pt x="377915" y="282284"/>
                          <a:pt x="382492" y="267212"/>
                          <a:pt x="382492" y="254503"/>
                        </a:cubicBezTo>
                        <a:lnTo>
                          <a:pt x="382492" y="254503"/>
                        </a:lnTo>
                        <a:cubicBezTo>
                          <a:pt x="382783" y="242624"/>
                          <a:pt x="404068" y="240005"/>
                          <a:pt x="403124" y="236237"/>
                        </a:cubicBezTo>
                        <a:lnTo>
                          <a:pt x="403124" y="236237"/>
                        </a:lnTo>
                        <a:cubicBezTo>
                          <a:pt x="403124" y="235790"/>
                          <a:pt x="402833" y="235152"/>
                          <a:pt x="401816" y="234258"/>
                        </a:cubicBezTo>
                        <a:lnTo>
                          <a:pt x="401816" y="234258"/>
                        </a:lnTo>
                        <a:cubicBezTo>
                          <a:pt x="396077" y="229148"/>
                          <a:pt x="380603" y="224614"/>
                          <a:pt x="362005" y="224678"/>
                        </a:cubicBezTo>
                        <a:lnTo>
                          <a:pt x="362005" y="224678"/>
                        </a:lnTo>
                        <a:cubicBezTo>
                          <a:pt x="355540" y="224678"/>
                          <a:pt x="348638" y="225189"/>
                          <a:pt x="341591" y="226466"/>
                        </a:cubicBezTo>
                        <a:lnTo>
                          <a:pt x="341591" y="226466"/>
                        </a:lnTo>
                        <a:cubicBezTo>
                          <a:pt x="340501" y="226658"/>
                          <a:pt x="339484" y="226722"/>
                          <a:pt x="338322" y="226722"/>
                        </a:cubicBezTo>
                        <a:lnTo>
                          <a:pt x="338322" y="226722"/>
                        </a:lnTo>
                        <a:cubicBezTo>
                          <a:pt x="308899" y="226466"/>
                          <a:pt x="254559" y="166305"/>
                          <a:pt x="236033" y="150211"/>
                        </a:cubicBezTo>
                        <a:lnTo>
                          <a:pt x="236033" y="150211"/>
                        </a:lnTo>
                        <a:cubicBezTo>
                          <a:pt x="226662" y="141972"/>
                          <a:pt x="216782" y="141206"/>
                          <a:pt x="207483" y="141206"/>
                        </a:cubicBezTo>
                        <a:lnTo>
                          <a:pt x="207483" y="141206"/>
                        </a:lnTo>
                        <a:cubicBezTo>
                          <a:pt x="205303" y="141206"/>
                          <a:pt x="203197" y="141270"/>
                          <a:pt x="201090" y="141270"/>
                        </a:cubicBezTo>
                        <a:lnTo>
                          <a:pt x="201090" y="141270"/>
                        </a:lnTo>
                        <a:cubicBezTo>
                          <a:pt x="194333" y="141270"/>
                          <a:pt x="188013" y="140823"/>
                          <a:pt x="183146" y="136608"/>
                        </a:cubicBezTo>
                        <a:lnTo>
                          <a:pt x="183146" y="136608"/>
                        </a:lnTo>
                        <a:cubicBezTo>
                          <a:pt x="173992" y="128369"/>
                          <a:pt x="112459" y="111956"/>
                          <a:pt x="67054" y="112020"/>
                        </a:cubicBezTo>
                        <a:lnTo>
                          <a:pt x="67054" y="112020"/>
                        </a:lnTo>
                        <a:cubicBezTo>
                          <a:pt x="57465" y="112020"/>
                          <a:pt x="48529" y="112722"/>
                          <a:pt x="41046" y="114446"/>
                        </a:cubicBezTo>
                        <a:lnTo>
                          <a:pt x="41046" y="114446"/>
                        </a:lnTo>
                        <a:cubicBezTo>
                          <a:pt x="33491" y="116043"/>
                          <a:pt x="26734" y="116746"/>
                          <a:pt x="20632" y="116746"/>
                        </a:cubicBezTo>
                        <a:lnTo>
                          <a:pt x="20632" y="116746"/>
                        </a:lnTo>
                        <a:cubicBezTo>
                          <a:pt x="12859" y="116746"/>
                          <a:pt x="6175" y="115596"/>
                          <a:pt x="654" y="113936"/>
                        </a:cubicBezTo>
                        <a:lnTo>
                          <a:pt x="654" y="113936"/>
                        </a:lnTo>
                        <a:cubicBezTo>
                          <a:pt x="291" y="113808"/>
                          <a:pt x="0" y="113552"/>
                          <a:pt x="0" y="113169"/>
                        </a:cubicBezTo>
                        <a:lnTo>
                          <a:pt x="0" y="113169"/>
                        </a:lnTo>
                        <a:cubicBezTo>
                          <a:pt x="0" y="112850"/>
                          <a:pt x="218" y="112531"/>
                          <a:pt x="581" y="112403"/>
                        </a:cubicBezTo>
                        <a:lnTo>
                          <a:pt x="581" y="112403"/>
                        </a:lnTo>
                        <a:cubicBezTo>
                          <a:pt x="8863" y="110040"/>
                          <a:pt x="7555" y="96820"/>
                          <a:pt x="9880" y="72934"/>
                        </a:cubicBezTo>
                        <a:lnTo>
                          <a:pt x="9880" y="72934"/>
                        </a:lnTo>
                        <a:cubicBezTo>
                          <a:pt x="11769" y="54796"/>
                          <a:pt x="14893" y="43939"/>
                          <a:pt x="14893" y="35445"/>
                        </a:cubicBezTo>
                        <a:lnTo>
                          <a:pt x="14893" y="35445"/>
                        </a:lnTo>
                        <a:cubicBezTo>
                          <a:pt x="14893" y="33529"/>
                          <a:pt x="14748" y="31805"/>
                          <a:pt x="14384" y="30080"/>
                        </a:cubicBezTo>
                        <a:lnTo>
                          <a:pt x="14384" y="30080"/>
                        </a:lnTo>
                        <a:cubicBezTo>
                          <a:pt x="14312" y="29633"/>
                          <a:pt x="14602" y="29250"/>
                          <a:pt x="15111" y="29186"/>
                        </a:cubicBezTo>
                        <a:lnTo>
                          <a:pt x="15111" y="29186"/>
                        </a:lnTo>
                        <a:cubicBezTo>
                          <a:pt x="22739" y="27909"/>
                          <a:pt x="31384" y="26887"/>
                          <a:pt x="39448" y="26887"/>
                        </a:cubicBezTo>
                        <a:lnTo>
                          <a:pt x="39448" y="26887"/>
                        </a:lnTo>
                        <a:cubicBezTo>
                          <a:pt x="47875" y="26887"/>
                          <a:pt x="55721" y="27973"/>
                          <a:pt x="61315" y="31166"/>
                        </a:cubicBezTo>
                        <a:lnTo>
                          <a:pt x="61315" y="31166"/>
                        </a:lnTo>
                        <a:cubicBezTo>
                          <a:pt x="79404" y="41704"/>
                          <a:pt x="142971" y="35254"/>
                          <a:pt x="164766" y="47643"/>
                        </a:cubicBezTo>
                        <a:lnTo>
                          <a:pt x="164766" y="47643"/>
                        </a:lnTo>
                        <a:cubicBezTo>
                          <a:pt x="185543" y="59714"/>
                          <a:pt x="213948" y="51284"/>
                          <a:pt x="223538" y="59203"/>
                        </a:cubicBezTo>
                        <a:lnTo>
                          <a:pt x="223538" y="59203"/>
                        </a:lnTo>
                        <a:cubicBezTo>
                          <a:pt x="227025" y="62269"/>
                          <a:pt x="232910" y="64057"/>
                          <a:pt x="238358" y="64057"/>
                        </a:cubicBezTo>
                        <a:lnTo>
                          <a:pt x="238358" y="64057"/>
                        </a:lnTo>
                        <a:cubicBezTo>
                          <a:pt x="245405" y="63993"/>
                          <a:pt x="251290" y="61311"/>
                          <a:pt x="251290" y="55499"/>
                        </a:cubicBezTo>
                        <a:lnTo>
                          <a:pt x="251290" y="55499"/>
                        </a:lnTo>
                        <a:cubicBezTo>
                          <a:pt x="251290" y="49943"/>
                          <a:pt x="248892" y="43492"/>
                          <a:pt x="248820" y="37872"/>
                        </a:cubicBezTo>
                        <a:lnTo>
                          <a:pt x="248820" y="37872"/>
                        </a:lnTo>
                        <a:cubicBezTo>
                          <a:pt x="248674" y="32188"/>
                          <a:pt x="251725" y="27143"/>
                          <a:pt x="261751" y="25355"/>
                        </a:cubicBezTo>
                        <a:lnTo>
                          <a:pt x="261751" y="25355"/>
                        </a:lnTo>
                        <a:cubicBezTo>
                          <a:pt x="281729" y="21778"/>
                          <a:pt x="298293" y="26568"/>
                          <a:pt x="303451" y="13667"/>
                        </a:cubicBezTo>
                        <a:lnTo>
                          <a:pt x="303451" y="13667"/>
                        </a:lnTo>
                        <a:cubicBezTo>
                          <a:pt x="306938" y="6067"/>
                          <a:pt x="324955" y="3385"/>
                          <a:pt x="343771" y="3257"/>
                        </a:cubicBezTo>
                        <a:lnTo>
                          <a:pt x="343771" y="3257"/>
                        </a:lnTo>
                        <a:cubicBezTo>
                          <a:pt x="362659" y="3321"/>
                          <a:pt x="382201" y="6195"/>
                          <a:pt x="388812" y="11943"/>
                        </a:cubicBezTo>
                        <a:lnTo>
                          <a:pt x="388812" y="11943"/>
                        </a:lnTo>
                        <a:cubicBezTo>
                          <a:pt x="394842" y="17243"/>
                          <a:pt x="403342" y="20181"/>
                          <a:pt x="412060" y="20181"/>
                        </a:cubicBezTo>
                        <a:lnTo>
                          <a:pt x="412060" y="20181"/>
                        </a:lnTo>
                        <a:cubicBezTo>
                          <a:pt x="420559" y="20181"/>
                          <a:pt x="429277" y="17371"/>
                          <a:pt x="436324" y="11240"/>
                        </a:cubicBezTo>
                        <a:lnTo>
                          <a:pt x="436324" y="11240"/>
                        </a:lnTo>
                        <a:cubicBezTo>
                          <a:pt x="445187" y="3513"/>
                          <a:pt x="470396" y="64"/>
                          <a:pt x="492554" y="0"/>
                        </a:cubicBezTo>
                        <a:lnTo>
                          <a:pt x="492554" y="0"/>
                        </a:lnTo>
                        <a:cubicBezTo>
                          <a:pt x="497930" y="0"/>
                          <a:pt x="503160" y="256"/>
                          <a:pt x="507882" y="639"/>
                        </a:cubicBezTo>
                        <a:lnTo>
                          <a:pt x="507882" y="639"/>
                        </a:lnTo>
                        <a:cubicBezTo>
                          <a:pt x="508173" y="639"/>
                          <a:pt x="508391" y="766"/>
                          <a:pt x="508536" y="958"/>
                        </a:cubicBezTo>
                        <a:lnTo>
                          <a:pt x="508536" y="958"/>
                        </a:lnTo>
                        <a:cubicBezTo>
                          <a:pt x="508681" y="1150"/>
                          <a:pt x="508681" y="1405"/>
                          <a:pt x="508609" y="1661"/>
                        </a:cubicBezTo>
                        <a:lnTo>
                          <a:pt x="508609" y="1661"/>
                        </a:lnTo>
                        <a:cubicBezTo>
                          <a:pt x="507592" y="4343"/>
                          <a:pt x="507229" y="6514"/>
                          <a:pt x="507229" y="8239"/>
                        </a:cubicBezTo>
                        <a:lnTo>
                          <a:pt x="507229" y="8239"/>
                        </a:lnTo>
                        <a:cubicBezTo>
                          <a:pt x="507301" y="15392"/>
                          <a:pt x="513621" y="15647"/>
                          <a:pt x="516528" y="18010"/>
                        </a:cubicBezTo>
                        <a:lnTo>
                          <a:pt x="516528" y="18010"/>
                        </a:lnTo>
                        <a:cubicBezTo>
                          <a:pt x="517908" y="19351"/>
                          <a:pt x="518489" y="21778"/>
                          <a:pt x="518489" y="25035"/>
                        </a:cubicBezTo>
                        <a:lnTo>
                          <a:pt x="518489" y="25035"/>
                        </a:lnTo>
                        <a:cubicBezTo>
                          <a:pt x="518489" y="33402"/>
                          <a:pt x="514276" y="47196"/>
                          <a:pt x="503088" y="57096"/>
                        </a:cubicBezTo>
                        <a:lnTo>
                          <a:pt x="503088" y="57096"/>
                        </a:lnTo>
                        <a:cubicBezTo>
                          <a:pt x="499964" y="59842"/>
                          <a:pt x="498874" y="62205"/>
                          <a:pt x="498874" y="64823"/>
                        </a:cubicBezTo>
                        <a:lnTo>
                          <a:pt x="498874" y="64823"/>
                        </a:lnTo>
                        <a:cubicBezTo>
                          <a:pt x="498729" y="72806"/>
                          <a:pt x="510135" y="83536"/>
                          <a:pt x="510135" y="107485"/>
                        </a:cubicBezTo>
                        <a:lnTo>
                          <a:pt x="510135" y="107485"/>
                        </a:lnTo>
                        <a:cubicBezTo>
                          <a:pt x="510135" y="112786"/>
                          <a:pt x="509626" y="118725"/>
                          <a:pt x="508246" y="125431"/>
                        </a:cubicBezTo>
                        <a:lnTo>
                          <a:pt x="508246" y="125431"/>
                        </a:lnTo>
                        <a:cubicBezTo>
                          <a:pt x="506429" y="134309"/>
                          <a:pt x="505776" y="140887"/>
                          <a:pt x="505776" y="145996"/>
                        </a:cubicBezTo>
                        <a:lnTo>
                          <a:pt x="505776" y="145996"/>
                        </a:lnTo>
                        <a:cubicBezTo>
                          <a:pt x="505776" y="160813"/>
                          <a:pt x="511369" y="163240"/>
                          <a:pt x="511369" y="173650"/>
                        </a:cubicBezTo>
                        <a:lnTo>
                          <a:pt x="511369" y="173650"/>
                        </a:lnTo>
                        <a:cubicBezTo>
                          <a:pt x="511369" y="178439"/>
                          <a:pt x="510135" y="184762"/>
                          <a:pt x="506575" y="194661"/>
                        </a:cubicBezTo>
                        <a:lnTo>
                          <a:pt x="506575" y="194661"/>
                        </a:lnTo>
                        <a:cubicBezTo>
                          <a:pt x="492917" y="232789"/>
                          <a:pt x="497203" y="228893"/>
                          <a:pt x="465529" y="248436"/>
                        </a:cubicBezTo>
                        <a:lnTo>
                          <a:pt x="465529" y="248436"/>
                        </a:lnTo>
                        <a:cubicBezTo>
                          <a:pt x="447149" y="259804"/>
                          <a:pt x="424192" y="276728"/>
                          <a:pt x="402906" y="300103"/>
                        </a:cubicBezTo>
                        <a:lnTo>
                          <a:pt x="402906" y="300103"/>
                        </a:lnTo>
                        <a:cubicBezTo>
                          <a:pt x="402761" y="300294"/>
                          <a:pt x="402470" y="300422"/>
                          <a:pt x="402179" y="300422"/>
                        </a:cubicBezTo>
                        <a:lnTo>
                          <a:pt x="402179" y="300422"/>
                        </a:lnTo>
                        <a:cubicBezTo>
                          <a:pt x="402470" y="300358"/>
                          <a:pt x="402325" y="300294"/>
                          <a:pt x="402179" y="300231"/>
                        </a:cubicBezTo>
                        <a:lnTo>
                          <a:pt x="402179" y="300231"/>
                        </a:lnTo>
                        <a:close/>
                        <a:moveTo>
                          <a:pt x="403124" y="233108"/>
                        </a:moveTo>
                        <a:cubicBezTo>
                          <a:pt x="404286" y="234130"/>
                          <a:pt x="404940" y="235152"/>
                          <a:pt x="404940" y="236174"/>
                        </a:cubicBezTo>
                        <a:lnTo>
                          <a:pt x="404940" y="236174"/>
                        </a:lnTo>
                        <a:cubicBezTo>
                          <a:pt x="403996" y="242560"/>
                          <a:pt x="384017" y="244029"/>
                          <a:pt x="384308" y="254439"/>
                        </a:cubicBezTo>
                        <a:lnTo>
                          <a:pt x="384308" y="254439"/>
                        </a:lnTo>
                        <a:cubicBezTo>
                          <a:pt x="384308" y="267340"/>
                          <a:pt x="379731" y="282731"/>
                          <a:pt x="379731" y="287266"/>
                        </a:cubicBezTo>
                        <a:lnTo>
                          <a:pt x="379731" y="287266"/>
                        </a:lnTo>
                        <a:cubicBezTo>
                          <a:pt x="379005" y="288799"/>
                          <a:pt x="391936" y="293269"/>
                          <a:pt x="402397" y="298442"/>
                        </a:cubicBezTo>
                        <a:lnTo>
                          <a:pt x="402397" y="298442"/>
                        </a:lnTo>
                        <a:cubicBezTo>
                          <a:pt x="423683" y="275195"/>
                          <a:pt x="446567" y="258335"/>
                          <a:pt x="464947" y="246967"/>
                        </a:cubicBezTo>
                        <a:lnTo>
                          <a:pt x="464947" y="246967"/>
                        </a:lnTo>
                        <a:cubicBezTo>
                          <a:pt x="496767" y="227169"/>
                          <a:pt x="491319" y="232533"/>
                          <a:pt x="505340" y="194023"/>
                        </a:cubicBezTo>
                        <a:lnTo>
                          <a:pt x="505340" y="194023"/>
                        </a:lnTo>
                        <a:cubicBezTo>
                          <a:pt x="508899" y="184187"/>
                          <a:pt x="510062" y="177992"/>
                          <a:pt x="510062" y="173522"/>
                        </a:cubicBezTo>
                        <a:lnTo>
                          <a:pt x="510062" y="173522"/>
                        </a:lnTo>
                        <a:cubicBezTo>
                          <a:pt x="510135" y="163942"/>
                          <a:pt x="504468" y="161132"/>
                          <a:pt x="504468" y="145868"/>
                        </a:cubicBezTo>
                        <a:lnTo>
                          <a:pt x="504468" y="145868"/>
                        </a:lnTo>
                        <a:cubicBezTo>
                          <a:pt x="504468" y="140631"/>
                          <a:pt x="505122" y="133989"/>
                          <a:pt x="506938" y="125048"/>
                        </a:cubicBezTo>
                        <a:lnTo>
                          <a:pt x="506938" y="125048"/>
                        </a:lnTo>
                        <a:cubicBezTo>
                          <a:pt x="508246" y="118406"/>
                          <a:pt x="508827" y="112594"/>
                          <a:pt x="508827" y="107357"/>
                        </a:cubicBezTo>
                        <a:lnTo>
                          <a:pt x="508827" y="107357"/>
                        </a:lnTo>
                        <a:cubicBezTo>
                          <a:pt x="508827" y="83791"/>
                          <a:pt x="497712" y="73828"/>
                          <a:pt x="497566" y="64696"/>
                        </a:cubicBezTo>
                        <a:lnTo>
                          <a:pt x="497566" y="64696"/>
                        </a:lnTo>
                        <a:cubicBezTo>
                          <a:pt x="497566" y="61630"/>
                          <a:pt x="498947" y="58756"/>
                          <a:pt x="502288" y="55818"/>
                        </a:cubicBezTo>
                        <a:lnTo>
                          <a:pt x="502288" y="55818"/>
                        </a:lnTo>
                        <a:cubicBezTo>
                          <a:pt x="513113" y="46366"/>
                          <a:pt x="517181" y="32827"/>
                          <a:pt x="517181" y="24907"/>
                        </a:cubicBezTo>
                        <a:lnTo>
                          <a:pt x="517181" y="24907"/>
                        </a:lnTo>
                        <a:cubicBezTo>
                          <a:pt x="517181" y="21842"/>
                          <a:pt x="516455" y="19607"/>
                          <a:pt x="515728" y="19032"/>
                        </a:cubicBezTo>
                        <a:lnTo>
                          <a:pt x="515728" y="19032"/>
                        </a:lnTo>
                        <a:cubicBezTo>
                          <a:pt x="514130" y="17435"/>
                          <a:pt x="505848" y="16413"/>
                          <a:pt x="505848" y="8111"/>
                        </a:cubicBezTo>
                        <a:lnTo>
                          <a:pt x="505848" y="8111"/>
                        </a:lnTo>
                        <a:cubicBezTo>
                          <a:pt x="505848" y="6387"/>
                          <a:pt x="506211" y="4343"/>
                          <a:pt x="507011" y="1980"/>
                        </a:cubicBezTo>
                        <a:lnTo>
                          <a:pt x="507011" y="1980"/>
                        </a:lnTo>
                        <a:cubicBezTo>
                          <a:pt x="502652" y="1597"/>
                          <a:pt x="497857" y="1405"/>
                          <a:pt x="492917" y="1405"/>
                        </a:cubicBezTo>
                        <a:lnTo>
                          <a:pt x="492917" y="1405"/>
                        </a:lnTo>
                        <a:cubicBezTo>
                          <a:pt x="471050" y="1341"/>
                          <a:pt x="445841" y="5109"/>
                          <a:pt x="437995" y="12198"/>
                        </a:cubicBezTo>
                        <a:lnTo>
                          <a:pt x="437995" y="12198"/>
                        </a:lnTo>
                        <a:cubicBezTo>
                          <a:pt x="430585" y="18712"/>
                          <a:pt x="421359" y="21650"/>
                          <a:pt x="412423" y="21650"/>
                        </a:cubicBezTo>
                        <a:lnTo>
                          <a:pt x="412423" y="21650"/>
                        </a:lnTo>
                        <a:cubicBezTo>
                          <a:pt x="403197" y="21650"/>
                          <a:pt x="394261" y="18521"/>
                          <a:pt x="387868" y="12901"/>
                        </a:cubicBezTo>
                        <a:lnTo>
                          <a:pt x="387868" y="12901"/>
                        </a:lnTo>
                        <a:cubicBezTo>
                          <a:pt x="382274" y="7855"/>
                          <a:pt x="362732" y="4662"/>
                          <a:pt x="344134" y="4726"/>
                        </a:cubicBezTo>
                        <a:lnTo>
                          <a:pt x="344134" y="4726"/>
                        </a:lnTo>
                        <a:cubicBezTo>
                          <a:pt x="325536" y="4598"/>
                          <a:pt x="307737" y="8047"/>
                          <a:pt x="305485" y="14050"/>
                        </a:cubicBezTo>
                        <a:lnTo>
                          <a:pt x="305485" y="14050"/>
                        </a:lnTo>
                        <a:cubicBezTo>
                          <a:pt x="299237" y="28420"/>
                          <a:pt x="281584" y="23119"/>
                          <a:pt x="262477" y="26696"/>
                        </a:cubicBezTo>
                        <a:lnTo>
                          <a:pt x="262477" y="26696"/>
                        </a:lnTo>
                        <a:cubicBezTo>
                          <a:pt x="252961" y="28548"/>
                          <a:pt x="251072" y="32380"/>
                          <a:pt x="250999" y="37617"/>
                        </a:cubicBezTo>
                        <a:lnTo>
                          <a:pt x="250999" y="37617"/>
                        </a:lnTo>
                        <a:cubicBezTo>
                          <a:pt x="250999" y="42854"/>
                          <a:pt x="253396" y="49304"/>
                          <a:pt x="253469" y="55243"/>
                        </a:cubicBezTo>
                        <a:lnTo>
                          <a:pt x="253469" y="55243"/>
                        </a:lnTo>
                        <a:cubicBezTo>
                          <a:pt x="253469" y="62269"/>
                          <a:pt x="246204" y="65398"/>
                          <a:pt x="238721" y="65398"/>
                        </a:cubicBezTo>
                        <a:lnTo>
                          <a:pt x="238721" y="65398"/>
                        </a:lnTo>
                        <a:cubicBezTo>
                          <a:pt x="232837" y="65398"/>
                          <a:pt x="226589" y="63546"/>
                          <a:pt x="222593" y="60097"/>
                        </a:cubicBezTo>
                        <a:lnTo>
                          <a:pt x="222593" y="60097"/>
                        </a:lnTo>
                        <a:cubicBezTo>
                          <a:pt x="215038" y="53008"/>
                          <a:pt x="185688" y="60991"/>
                          <a:pt x="164112" y="48729"/>
                        </a:cubicBezTo>
                        <a:lnTo>
                          <a:pt x="164112" y="48729"/>
                        </a:lnTo>
                        <a:cubicBezTo>
                          <a:pt x="143553" y="36723"/>
                          <a:pt x="80058" y="43237"/>
                          <a:pt x="60661" y="32252"/>
                        </a:cubicBezTo>
                        <a:lnTo>
                          <a:pt x="60661" y="32252"/>
                        </a:lnTo>
                        <a:cubicBezTo>
                          <a:pt x="55648" y="29314"/>
                          <a:pt x="48020" y="28228"/>
                          <a:pt x="39811" y="28228"/>
                        </a:cubicBezTo>
                        <a:lnTo>
                          <a:pt x="39811" y="28228"/>
                        </a:lnTo>
                        <a:cubicBezTo>
                          <a:pt x="32183" y="28228"/>
                          <a:pt x="23974" y="29123"/>
                          <a:pt x="16636" y="30336"/>
                        </a:cubicBezTo>
                        <a:lnTo>
                          <a:pt x="16636" y="30336"/>
                        </a:lnTo>
                        <a:cubicBezTo>
                          <a:pt x="16927" y="31933"/>
                          <a:pt x="17000" y="33529"/>
                          <a:pt x="17000" y="35190"/>
                        </a:cubicBezTo>
                        <a:lnTo>
                          <a:pt x="17000" y="35190"/>
                        </a:lnTo>
                        <a:cubicBezTo>
                          <a:pt x="17000" y="44003"/>
                          <a:pt x="13803" y="54796"/>
                          <a:pt x="11987" y="72806"/>
                        </a:cubicBezTo>
                        <a:lnTo>
                          <a:pt x="11987" y="72806"/>
                        </a:lnTo>
                        <a:cubicBezTo>
                          <a:pt x="9590" y="94712"/>
                          <a:pt x="11406" y="107996"/>
                          <a:pt x="3560" y="112722"/>
                        </a:cubicBezTo>
                        <a:lnTo>
                          <a:pt x="3560" y="112722"/>
                        </a:lnTo>
                        <a:cubicBezTo>
                          <a:pt x="8500" y="113999"/>
                          <a:pt x="14312" y="114830"/>
                          <a:pt x="20923" y="114830"/>
                        </a:cubicBezTo>
                        <a:lnTo>
                          <a:pt x="20923" y="114830"/>
                        </a:lnTo>
                        <a:cubicBezTo>
                          <a:pt x="26880" y="114830"/>
                          <a:pt x="33491" y="114127"/>
                          <a:pt x="40901" y="112531"/>
                        </a:cubicBezTo>
                        <a:lnTo>
                          <a:pt x="40901" y="112531"/>
                        </a:lnTo>
                        <a:cubicBezTo>
                          <a:pt x="48602" y="110806"/>
                          <a:pt x="57683" y="110104"/>
                          <a:pt x="67345" y="110104"/>
                        </a:cubicBezTo>
                        <a:lnTo>
                          <a:pt x="67345" y="110104"/>
                        </a:lnTo>
                        <a:cubicBezTo>
                          <a:pt x="113331" y="110168"/>
                          <a:pt x="174355" y="126198"/>
                          <a:pt x="184671" y="135139"/>
                        </a:cubicBezTo>
                        <a:lnTo>
                          <a:pt x="184671" y="135139"/>
                        </a:lnTo>
                        <a:cubicBezTo>
                          <a:pt x="188885" y="138843"/>
                          <a:pt x="194551" y="139354"/>
                          <a:pt x="201308" y="139354"/>
                        </a:cubicBezTo>
                        <a:lnTo>
                          <a:pt x="201308" y="139354"/>
                        </a:lnTo>
                        <a:cubicBezTo>
                          <a:pt x="203342" y="139354"/>
                          <a:pt x="205449" y="139290"/>
                          <a:pt x="207701" y="139290"/>
                        </a:cubicBezTo>
                        <a:lnTo>
                          <a:pt x="207701" y="139290"/>
                        </a:lnTo>
                        <a:cubicBezTo>
                          <a:pt x="217072" y="139290"/>
                          <a:pt x="227752" y="140120"/>
                          <a:pt x="237486" y="148742"/>
                        </a:cubicBezTo>
                        <a:lnTo>
                          <a:pt x="237486" y="148742"/>
                        </a:lnTo>
                        <a:cubicBezTo>
                          <a:pt x="255866" y="165028"/>
                          <a:pt x="311079" y="224997"/>
                          <a:pt x="338467" y="224805"/>
                        </a:cubicBezTo>
                        <a:lnTo>
                          <a:pt x="338467" y="224805"/>
                        </a:lnTo>
                        <a:cubicBezTo>
                          <a:pt x="339484" y="224805"/>
                          <a:pt x="340429" y="224742"/>
                          <a:pt x="341373" y="224550"/>
                        </a:cubicBezTo>
                        <a:lnTo>
                          <a:pt x="341373" y="224550"/>
                        </a:lnTo>
                        <a:cubicBezTo>
                          <a:pt x="348493" y="223273"/>
                          <a:pt x="355540" y="222762"/>
                          <a:pt x="362151" y="222698"/>
                        </a:cubicBezTo>
                        <a:lnTo>
                          <a:pt x="362151" y="222698"/>
                        </a:lnTo>
                        <a:cubicBezTo>
                          <a:pt x="381039" y="223081"/>
                          <a:pt x="396731" y="227488"/>
                          <a:pt x="403124" y="233108"/>
                        </a:cubicBezTo>
                        <a:lnTo>
                          <a:pt x="403124" y="233108"/>
                        </a:lnTo>
                        <a:close/>
                      </a:path>
                    </a:pathLst>
                  </a:custGeom>
                  <a:solidFill>
                    <a:srgbClr val="93C353"/>
                  </a:solidFill>
                  <a:ln w="7260" cap="flat">
                    <a:noFill/>
                    <a:prstDash val="solid"/>
                    <a:miter/>
                  </a:ln>
                </xdr:spPr>
                <xdr:txBody>
                  <a:bodyPr rtlCol="0" anchor="ctr"/>
                  <a:lstStyle/>
                  <a:p>
                    <a:endParaRPr lang="pt-BR"/>
                  </a:p>
                </xdr:txBody>
              </xdr:sp>
            </xdr:grpSp>
            <xdr:grpSp>
              <xdr:nvGrpSpPr>
                <xdr:cNvPr id="53" name="Gráfico 53">
                  <a:extLst>
                    <a:ext uri="{FF2B5EF4-FFF2-40B4-BE49-F238E27FC236}">
                      <a16:creationId xmlns:a16="http://schemas.microsoft.com/office/drawing/2014/main" id="{25446954-25CB-5BE5-B1DB-632755F74E6D}"/>
                    </a:ext>
                  </a:extLst>
                </xdr:cNvPr>
                <xdr:cNvGrpSpPr/>
              </xdr:nvGrpSpPr>
              <xdr:grpSpPr>
                <a:xfrm>
                  <a:off x="11944396" y="9514093"/>
                  <a:ext cx="774802" cy="583983"/>
                  <a:chOff x="11944396" y="9514093"/>
                  <a:chExt cx="774802" cy="583983"/>
                </a:xfrm>
                <a:solidFill>
                  <a:srgbClr val="668EB4"/>
                </a:solidFill>
              </xdr:grpSpPr>
              <xdr:sp macro="" textlink="">
                <xdr:nvSpPr>
                  <xdr:cNvPr id="129" name="Freeform: Shape 128">
                    <a:extLst>
                      <a:ext uri="{FF2B5EF4-FFF2-40B4-BE49-F238E27FC236}">
                        <a16:creationId xmlns:a16="http://schemas.microsoft.com/office/drawing/2014/main" id="{5C4F0013-D6B7-F75D-ABCD-90A5F5C895CE}"/>
                      </a:ext>
                    </a:extLst>
                  </xdr:cNvPr>
                  <xdr:cNvSpPr/>
                </xdr:nvSpPr>
                <xdr:spPr>
                  <a:xfrm>
                    <a:off x="11945375" y="9514894"/>
                    <a:ext cx="773109" cy="582526"/>
                  </a:xfrm>
                  <a:custGeom>
                    <a:avLst/>
                    <a:gdLst>
                      <a:gd name="connsiteX0" fmla="*/ 747888 w 773109"/>
                      <a:gd name="connsiteY0" fmla="*/ 176170 h 582526"/>
                      <a:gd name="connsiteX1" fmla="*/ 752465 w 773109"/>
                      <a:gd name="connsiteY1" fmla="*/ 143344 h 582526"/>
                      <a:gd name="connsiteX2" fmla="*/ 771571 w 773109"/>
                      <a:gd name="connsiteY2" fmla="*/ 122523 h 582526"/>
                      <a:gd name="connsiteX3" fmla="*/ 710547 w 773109"/>
                      <a:gd name="connsiteY3" fmla="*/ 114476 h 582526"/>
                      <a:gd name="connsiteX4" fmla="*/ 605861 w 773109"/>
                      <a:gd name="connsiteY4" fmla="*/ 38413 h 582526"/>
                      <a:gd name="connsiteX5" fmla="*/ 553046 w 773109"/>
                      <a:gd name="connsiteY5" fmla="*/ 24810 h 582526"/>
                      <a:gd name="connsiteX6" fmla="*/ 410075 w 773109"/>
                      <a:gd name="connsiteY6" fmla="*/ 2393 h 582526"/>
                      <a:gd name="connsiteX7" fmla="*/ 370191 w 773109"/>
                      <a:gd name="connsiteY7" fmla="*/ 1946 h 582526"/>
                      <a:gd name="connsiteX8" fmla="*/ 365396 w 773109"/>
                      <a:gd name="connsiteY8" fmla="*/ 2585 h 582526"/>
                      <a:gd name="connsiteX9" fmla="*/ 300231 w 773109"/>
                      <a:gd name="connsiteY9" fmla="*/ 28003 h 582526"/>
                      <a:gd name="connsiteX10" fmla="*/ 236300 w 773109"/>
                      <a:gd name="connsiteY10" fmla="*/ 66322 h 582526"/>
                      <a:gd name="connsiteX11" fmla="*/ 72988 w 773109"/>
                      <a:gd name="connsiteY11" fmla="*/ 204846 h 582526"/>
                      <a:gd name="connsiteX12" fmla="*/ 485 w 773109"/>
                      <a:gd name="connsiteY12" fmla="*/ 273245 h 582526"/>
                      <a:gd name="connsiteX13" fmla="*/ 55044 w 773109"/>
                      <a:gd name="connsiteY13" fmla="*/ 258237 h 582526"/>
                      <a:gd name="connsiteX14" fmla="*/ 146290 w 773109"/>
                      <a:gd name="connsiteY14" fmla="*/ 316610 h 582526"/>
                      <a:gd name="connsiteX15" fmla="*/ 156460 w 773109"/>
                      <a:gd name="connsiteY15" fmla="*/ 346307 h 582526"/>
                      <a:gd name="connsiteX16" fmla="*/ 181742 w 773109"/>
                      <a:gd name="connsiteY16" fmla="*/ 328425 h 582526"/>
                      <a:gd name="connsiteX17" fmla="*/ 224532 w 773109"/>
                      <a:gd name="connsiteY17" fmla="*/ 356015 h 582526"/>
                      <a:gd name="connsiteX18" fmla="*/ 255044 w 773109"/>
                      <a:gd name="connsiteY18" fmla="*/ 368916 h 582526"/>
                      <a:gd name="connsiteX19" fmla="*/ 299868 w 773109"/>
                      <a:gd name="connsiteY19" fmla="*/ 384690 h 582526"/>
                      <a:gd name="connsiteX20" fmla="*/ 340986 w 773109"/>
                      <a:gd name="connsiteY20" fmla="*/ 423009 h 582526"/>
                      <a:gd name="connsiteX21" fmla="*/ 381669 w 773109"/>
                      <a:gd name="connsiteY21" fmla="*/ 442361 h 582526"/>
                      <a:gd name="connsiteX22" fmla="*/ 435865 w 773109"/>
                      <a:gd name="connsiteY22" fmla="*/ 492111 h 582526"/>
                      <a:gd name="connsiteX23" fmla="*/ 437463 w 773109"/>
                      <a:gd name="connsiteY23" fmla="*/ 507120 h 582526"/>
                      <a:gd name="connsiteX24" fmla="*/ 405716 w 773109"/>
                      <a:gd name="connsiteY24" fmla="*/ 533624 h 582526"/>
                      <a:gd name="connsiteX25" fmla="*/ 417485 w 773109"/>
                      <a:gd name="connsiteY25" fmla="*/ 581268 h 582526"/>
                      <a:gd name="connsiteX26" fmla="*/ 500957 w 773109"/>
                      <a:gd name="connsiteY26" fmla="*/ 488918 h 582526"/>
                      <a:gd name="connsiteX27" fmla="*/ 601139 w 773109"/>
                      <a:gd name="connsiteY27" fmla="*/ 398677 h 582526"/>
                      <a:gd name="connsiteX28" fmla="*/ 730235 w 773109"/>
                      <a:gd name="connsiteY28" fmla="*/ 250126 h 582526"/>
                      <a:gd name="connsiteX29" fmla="*/ 771644 w 773109"/>
                      <a:gd name="connsiteY29" fmla="*/ 188496 h 582526"/>
                      <a:gd name="connsiteX30" fmla="*/ 747888 w 773109"/>
                      <a:gd name="connsiteY30" fmla="*/ 176170 h 58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773109" h="582526">
                        <a:moveTo>
                          <a:pt x="747888" y="176170"/>
                        </a:moveTo>
                        <a:cubicBezTo>
                          <a:pt x="747888" y="171380"/>
                          <a:pt x="752465" y="156180"/>
                          <a:pt x="752465" y="143344"/>
                        </a:cubicBezTo>
                        <a:cubicBezTo>
                          <a:pt x="752465" y="130507"/>
                          <a:pt x="779781" y="129740"/>
                          <a:pt x="771571" y="122523"/>
                        </a:cubicBezTo>
                        <a:cubicBezTo>
                          <a:pt x="763362" y="115307"/>
                          <a:pt x="737863" y="109686"/>
                          <a:pt x="710547" y="114476"/>
                        </a:cubicBezTo>
                        <a:cubicBezTo>
                          <a:pt x="683231" y="119266"/>
                          <a:pt x="624967" y="55273"/>
                          <a:pt x="605861" y="38413"/>
                        </a:cubicBezTo>
                        <a:cubicBezTo>
                          <a:pt x="586755" y="21616"/>
                          <a:pt x="564888" y="35220"/>
                          <a:pt x="553046" y="24810"/>
                        </a:cubicBezTo>
                        <a:cubicBezTo>
                          <a:pt x="541204" y="14400"/>
                          <a:pt x="453809" y="-7187"/>
                          <a:pt x="410075" y="2393"/>
                        </a:cubicBezTo>
                        <a:cubicBezTo>
                          <a:pt x="393002" y="6161"/>
                          <a:pt x="379853" y="4884"/>
                          <a:pt x="370191" y="1946"/>
                        </a:cubicBezTo>
                        <a:cubicBezTo>
                          <a:pt x="368811" y="2393"/>
                          <a:pt x="367285" y="2585"/>
                          <a:pt x="365396" y="2585"/>
                        </a:cubicBezTo>
                        <a:cubicBezTo>
                          <a:pt x="350721" y="2585"/>
                          <a:pt x="329145" y="23724"/>
                          <a:pt x="300231" y="28003"/>
                        </a:cubicBezTo>
                        <a:cubicBezTo>
                          <a:pt x="271317" y="32282"/>
                          <a:pt x="277419" y="48057"/>
                          <a:pt x="236300" y="66322"/>
                        </a:cubicBezTo>
                        <a:cubicBezTo>
                          <a:pt x="195182" y="84587"/>
                          <a:pt x="102338" y="173360"/>
                          <a:pt x="72988" y="204846"/>
                        </a:cubicBezTo>
                        <a:cubicBezTo>
                          <a:pt x="43638" y="236331"/>
                          <a:pt x="-5399" y="268008"/>
                          <a:pt x="485" y="273245"/>
                        </a:cubicBezTo>
                        <a:cubicBezTo>
                          <a:pt x="6370" y="278418"/>
                          <a:pt x="34702" y="262835"/>
                          <a:pt x="55044" y="258237"/>
                        </a:cubicBezTo>
                        <a:cubicBezTo>
                          <a:pt x="75385" y="253575"/>
                          <a:pt x="134230" y="306008"/>
                          <a:pt x="146290" y="316610"/>
                        </a:cubicBezTo>
                        <a:cubicBezTo>
                          <a:pt x="158277" y="327148"/>
                          <a:pt x="150794" y="341326"/>
                          <a:pt x="156460" y="346307"/>
                        </a:cubicBezTo>
                        <a:cubicBezTo>
                          <a:pt x="162127" y="351352"/>
                          <a:pt x="172734" y="342028"/>
                          <a:pt x="181742" y="328425"/>
                        </a:cubicBezTo>
                        <a:cubicBezTo>
                          <a:pt x="190678" y="314822"/>
                          <a:pt x="207823" y="335961"/>
                          <a:pt x="224532" y="356015"/>
                        </a:cubicBezTo>
                        <a:cubicBezTo>
                          <a:pt x="241241" y="376068"/>
                          <a:pt x="245309" y="351352"/>
                          <a:pt x="255044" y="368916"/>
                        </a:cubicBezTo>
                        <a:cubicBezTo>
                          <a:pt x="264851" y="386479"/>
                          <a:pt x="294128" y="370704"/>
                          <a:pt x="299868" y="384690"/>
                        </a:cubicBezTo>
                        <a:cubicBezTo>
                          <a:pt x="305607" y="398677"/>
                          <a:pt x="314543" y="413685"/>
                          <a:pt x="340986" y="423009"/>
                        </a:cubicBezTo>
                        <a:cubicBezTo>
                          <a:pt x="367503" y="432334"/>
                          <a:pt x="381669" y="442361"/>
                          <a:pt x="381669" y="442361"/>
                        </a:cubicBezTo>
                        <a:cubicBezTo>
                          <a:pt x="385738" y="476017"/>
                          <a:pt x="423660" y="489237"/>
                          <a:pt x="435865" y="492111"/>
                        </a:cubicBezTo>
                        <a:cubicBezTo>
                          <a:pt x="448070" y="494986"/>
                          <a:pt x="444001" y="505332"/>
                          <a:pt x="437463" y="507120"/>
                        </a:cubicBezTo>
                        <a:cubicBezTo>
                          <a:pt x="430925" y="508908"/>
                          <a:pt x="415451" y="525002"/>
                          <a:pt x="405716" y="533624"/>
                        </a:cubicBezTo>
                        <a:cubicBezTo>
                          <a:pt x="395908" y="542246"/>
                          <a:pt x="383703" y="590911"/>
                          <a:pt x="417485" y="581268"/>
                        </a:cubicBezTo>
                        <a:cubicBezTo>
                          <a:pt x="451266" y="571624"/>
                          <a:pt x="489988" y="523278"/>
                          <a:pt x="500957" y="488918"/>
                        </a:cubicBezTo>
                        <a:cubicBezTo>
                          <a:pt x="511927" y="454559"/>
                          <a:pt x="535538" y="433803"/>
                          <a:pt x="601139" y="398677"/>
                        </a:cubicBezTo>
                        <a:cubicBezTo>
                          <a:pt x="666668" y="363615"/>
                          <a:pt x="703355" y="307733"/>
                          <a:pt x="730235" y="250126"/>
                        </a:cubicBezTo>
                        <a:cubicBezTo>
                          <a:pt x="741568" y="225921"/>
                          <a:pt x="756170" y="205484"/>
                          <a:pt x="771644" y="188496"/>
                        </a:cubicBezTo>
                        <a:cubicBezTo>
                          <a:pt x="761110" y="182876"/>
                          <a:pt x="747888" y="179044"/>
                          <a:pt x="747888" y="176170"/>
                        </a:cubicBezTo>
                        <a:close/>
                      </a:path>
                    </a:pathLst>
                  </a:custGeom>
                  <a:solidFill>
                    <a:srgbClr val="D7D7D7"/>
                  </a:solidFill>
                  <a:ln w="7260" cap="flat">
                    <a:noFill/>
                    <a:prstDash val="solid"/>
                    <a:miter/>
                  </a:ln>
                </xdr:spPr>
                <xdr:txBody>
                  <a:bodyPr rtlCol="0" anchor="ctr"/>
                  <a:lstStyle/>
                  <a:p>
                    <a:endParaRPr lang="pt-BR"/>
                  </a:p>
                </xdr:txBody>
              </xdr:sp>
              <xdr:sp macro="" textlink="">
                <xdr:nvSpPr>
                  <xdr:cNvPr id="130" name="Freeform: Shape 129">
                    <a:extLst>
                      <a:ext uri="{FF2B5EF4-FFF2-40B4-BE49-F238E27FC236}">
                        <a16:creationId xmlns:a16="http://schemas.microsoft.com/office/drawing/2014/main" id="{DE5B710E-570C-98E0-7292-23C59B513AA3}"/>
                      </a:ext>
                    </a:extLst>
                  </xdr:cNvPr>
                  <xdr:cNvSpPr/>
                </xdr:nvSpPr>
                <xdr:spPr>
                  <a:xfrm>
                    <a:off x="11944396" y="9514093"/>
                    <a:ext cx="774802" cy="583983"/>
                  </a:xfrm>
                  <a:custGeom>
                    <a:avLst/>
                    <a:gdLst>
                      <a:gd name="connsiteX0" fmla="*/ 395289 w 774802"/>
                      <a:gd name="connsiteY0" fmla="*/ 565143 h 583983"/>
                      <a:gd name="connsiteX1" fmla="*/ 405968 w 774802"/>
                      <a:gd name="connsiteY1" fmla="*/ 533786 h 583983"/>
                      <a:gd name="connsiteX2" fmla="*/ 405968 w 774802"/>
                      <a:gd name="connsiteY2" fmla="*/ 533786 h 583983"/>
                      <a:gd name="connsiteX3" fmla="*/ 438079 w 774802"/>
                      <a:gd name="connsiteY3" fmla="*/ 507090 h 583983"/>
                      <a:gd name="connsiteX4" fmla="*/ 438079 w 774802"/>
                      <a:gd name="connsiteY4" fmla="*/ 507090 h 583983"/>
                      <a:gd name="connsiteX5" fmla="*/ 443673 w 774802"/>
                      <a:gd name="connsiteY5" fmla="*/ 500129 h 583983"/>
                      <a:gd name="connsiteX6" fmla="*/ 443673 w 774802"/>
                      <a:gd name="connsiteY6" fmla="*/ 500129 h 583983"/>
                      <a:gd name="connsiteX7" fmla="*/ 436480 w 774802"/>
                      <a:gd name="connsiteY7" fmla="*/ 493550 h 583983"/>
                      <a:gd name="connsiteX8" fmla="*/ 436480 w 774802"/>
                      <a:gd name="connsiteY8" fmla="*/ 493550 h 583983"/>
                      <a:gd name="connsiteX9" fmla="*/ 381704 w 774802"/>
                      <a:gd name="connsiteY9" fmla="*/ 443480 h 583983"/>
                      <a:gd name="connsiteX10" fmla="*/ 381704 w 774802"/>
                      <a:gd name="connsiteY10" fmla="*/ 443480 h 583983"/>
                      <a:gd name="connsiteX11" fmla="*/ 341529 w 774802"/>
                      <a:gd name="connsiteY11" fmla="*/ 424448 h 583983"/>
                      <a:gd name="connsiteX12" fmla="*/ 341529 w 774802"/>
                      <a:gd name="connsiteY12" fmla="*/ 424448 h 583983"/>
                      <a:gd name="connsiteX13" fmla="*/ 299902 w 774802"/>
                      <a:gd name="connsiteY13" fmla="*/ 385682 h 583983"/>
                      <a:gd name="connsiteX14" fmla="*/ 299902 w 774802"/>
                      <a:gd name="connsiteY14" fmla="*/ 385682 h 583983"/>
                      <a:gd name="connsiteX15" fmla="*/ 282975 w 774802"/>
                      <a:gd name="connsiteY15" fmla="*/ 379615 h 583983"/>
                      <a:gd name="connsiteX16" fmla="*/ 282975 w 774802"/>
                      <a:gd name="connsiteY16" fmla="*/ 379615 h 583983"/>
                      <a:gd name="connsiteX17" fmla="*/ 279924 w 774802"/>
                      <a:gd name="connsiteY17" fmla="*/ 379615 h 583983"/>
                      <a:gd name="connsiteX18" fmla="*/ 279924 w 774802"/>
                      <a:gd name="connsiteY18" fmla="*/ 379615 h 583983"/>
                      <a:gd name="connsiteX19" fmla="*/ 255151 w 774802"/>
                      <a:gd name="connsiteY19" fmla="*/ 369971 h 583983"/>
                      <a:gd name="connsiteX20" fmla="*/ 255151 w 774802"/>
                      <a:gd name="connsiteY20" fmla="*/ 369971 h 583983"/>
                      <a:gd name="connsiteX21" fmla="*/ 248177 w 774802"/>
                      <a:gd name="connsiteY21" fmla="*/ 363649 h 583983"/>
                      <a:gd name="connsiteX22" fmla="*/ 248177 w 774802"/>
                      <a:gd name="connsiteY22" fmla="*/ 363649 h 583983"/>
                      <a:gd name="connsiteX23" fmla="*/ 238442 w 774802"/>
                      <a:gd name="connsiteY23" fmla="*/ 365884 h 583983"/>
                      <a:gd name="connsiteX24" fmla="*/ 238442 w 774802"/>
                      <a:gd name="connsiteY24" fmla="*/ 365884 h 583983"/>
                      <a:gd name="connsiteX25" fmla="*/ 224639 w 774802"/>
                      <a:gd name="connsiteY25" fmla="*/ 357198 h 583983"/>
                      <a:gd name="connsiteX26" fmla="*/ 224639 w 774802"/>
                      <a:gd name="connsiteY26" fmla="*/ 357198 h 583983"/>
                      <a:gd name="connsiteX27" fmla="*/ 189622 w 774802"/>
                      <a:gd name="connsiteY27" fmla="*/ 325649 h 583983"/>
                      <a:gd name="connsiteX28" fmla="*/ 189622 w 774802"/>
                      <a:gd name="connsiteY28" fmla="*/ 325649 h 583983"/>
                      <a:gd name="connsiteX29" fmla="*/ 183375 w 774802"/>
                      <a:gd name="connsiteY29" fmla="*/ 329608 h 583983"/>
                      <a:gd name="connsiteX30" fmla="*/ 183375 w 774802"/>
                      <a:gd name="connsiteY30" fmla="*/ 329608 h 583983"/>
                      <a:gd name="connsiteX31" fmla="*/ 160999 w 774802"/>
                      <a:gd name="connsiteY31" fmla="*/ 349279 h 583983"/>
                      <a:gd name="connsiteX32" fmla="*/ 160999 w 774802"/>
                      <a:gd name="connsiteY32" fmla="*/ 349279 h 583983"/>
                      <a:gd name="connsiteX33" fmla="*/ 156640 w 774802"/>
                      <a:gd name="connsiteY33" fmla="*/ 347682 h 583983"/>
                      <a:gd name="connsiteX34" fmla="*/ 156640 w 774802"/>
                      <a:gd name="connsiteY34" fmla="*/ 347682 h 583983"/>
                      <a:gd name="connsiteX35" fmla="*/ 146470 w 774802"/>
                      <a:gd name="connsiteY35" fmla="*/ 317985 h 583983"/>
                      <a:gd name="connsiteX36" fmla="*/ 146470 w 774802"/>
                      <a:gd name="connsiteY36" fmla="*/ 317985 h 583983"/>
                      <a:gd name="connsiteX37" fmla="*/ 58711 w 774802"/>
                      <a:gd name="connsiteY37" fmla="*/ 259548 h 583983"/>
                      <a:gd name="connsiteX38" fmla="*/ 58711 w 774802"/>
                      <a:gd name="connsiteY38" fmla="*/ 259548 h 583983"/>
                      <a:gd name="connsiteX39" fmla="*/ 56168 w 774802"/>
                      <a:gd name="connsiteY39" fmla="*/ 259804 h 583983"/>
                      <a:gd name="connsiteX40" fmla="*/ 56168 w 774802"/>
                      <a:gd name="connsiteY40" fmla="*/ 259804 h 583983"/>
                      <a:gd name="connsiteX41" fmla="*/ 5096 w 774802"/>
                      <a:gd name="connsiteY41" fmla="*/ 275898 h 583983"/>
                      <a:gd name="connsiteX42" fmla="*/ 5096 w 774802"/>
                      <a:gd name="connsiteY42" fmla="*/ 275898 h 583983"/>
                      <a:gd name="connsiteX43" fmla="*/ 738 w 774802"/>
                      <a:gd name="connsiteY43" fmla="*/ 274620 h 583983"/>
                      <a:gd name="connsiteX44" fmla="*/ 738 w 774802"/>
                      <a:gd name="connsiteY44" fmla="*/ 274620 h 583983"/>
                      <a:gd name="connsiteX45" fmla="*/ 11 w 774802"/>
                      <a:gd name="connsiteY45" fmla="*/ 272960 h 583983"/>
                      <a:gd name="connsiteX46" fmla="*/ 11 w 774802"/>
                      <a:gd name="connsiteY46" fmla="*/ 272960 h 583983"/>
                      <a:gd name="connsiteX47" fmla="*/ 73168 w 774802"/>
                      <a:gd name="connsiteY47" fmla="*/ 205199 h 583983"/>
                      <a:gd name="connsiteX48" fmla="*/ 73168 w 774802"/>
                      <a:gd name="connsiteY48" fmla="*/ 205199 h 583983"/>
                      <a:gd name="connsiteX49" fmla="*/ 236771 w 774802"/>
                      <a:gd name="connsiteY49" fmla="*/ 66420 h 583983"/>
                      <a:gd name="connsiteX50" fmla="*/ 236771 w 774802"/>
                      <a:gd name="connsiteY50" fmla="*/ 66420 h 583983"/>
                      <a:gd name="connsiteX51" fmla="*/ 300992 w 774802"/>
                      <a:gd name="connsiteY51" fmla="*/ 28037 h 583983"/>
                      <a:gd name="connsiteX52" fmla="*/ 300992 w 774802"/>
                      <a:gd name="connsiteY52" fmla="*/ 28037 h 583983"/>
                      <a:gd name="connsiteX53" fmla="*/ 366302 w 774802"/>
                      <a:gd name="connsiteY53" fmla="*/ 2618 h 583983"/>
                      <a:gd name="connsiteX54" fmla="*/ 366302 w 774802"/>
                      <a:gd name="connsiteY54" fmla="*/ 2618 h 583983"/>
                      <a:gd name="connsiteX55" fmla="*/ 370734 w 774802"/>
                      <a:gd name="connsiteY55" fmla="*/ 2044 h 583983"/>
                      <a:gd name="connsiteX56" fmla="*/ 370734 w 774802"/>
                      <a:gd name="connsiteY56" fmla="*/ 2044 h 583983"/>
                      <a:gd name="connsiteX57" fmla="*/ 371315 w 774802"/>
                      <a:gd name="connsiteY57" fmla="*/ 2044 h 583983"/>
                      <a:gd name="connsiteX58" fmla="*/ 390712 w 774802"/>
                      <a:gd name="connsiteY58" fmla="*/ 4726 h 583983"/>
                      <a:gd name="connsiteX59" fmla="*/ 390712 w 774802"/>
                      <a:gd name="connsiteY59" fmla="*/ 4726 h 583983"/>
                      <a:gd name="connsiteX60" fmla="*/ 410690 w 774802"/>
                      <a:gd name="connsiteY60" fmla="*/ 2427 h 583983"/>
                      <a:gd name="connsiteX61" fmla="*/ 410690 w 774802"/>
                      <a:gd name="connsiteY61" fmla="*/ 2427 h 583983"/>
                      <a:gd name="connsiteX62" fmla="*/ 437134 w 774802"/>
                      <a:gd name="connsiteY62" fmla="*/ 0 h 583983"/>
                      <a:gd name="connsiteX63" fmla="*/ 437134 w 774802"/>
                      <a:gd name="connsiteY63" fmla="*/ 0 h 583983"/>
                      <a:gd name="connsiteX64" fmla="*/ 554461 w 774802"/>
                      <a:gd name="connsiteY64" fmla="*/ 25035 h 583983"/>
                      <a:gd name="connsiteX65" fmla="*/ 554461 w 774802"/>
                      <a:gd name="connsiteY65" fmla="*/ 25035 h 583983"/>
                      <a:gd name="connsiteX66" fmla="*/ 571097 w 774802"/>
                      <a:gd name="connsiteY66" fmla="*/ 29250 h 583983"/>
                      <a:gd name="connsiteX67" fmla="*/ 571097 w 774802"/>
                      <a:gd name="connsiteY67" fmla="*/ 29250 h 583983"/>
                      <a:gd name="connsiteX68" fmla="*/ 577490 w 774802"/>
                      <a:gd name="connsiteY68" fmla="*/ 29186 h 583983"/>
                      <a:gd name="connsiteX69" fmla="*/ 577490 w 774802"/>
                      <a:gd name="connsiteY69" fmla="*/ 29186 h 583983"/>
                      <a:gd name="connsiteX70" fmla="*/ 607276 w 774802"/>
                      <a:gd name="connsiteY70" fmla="*/ 38638 h 583983"/>
                      <a:gd name="connsiteX71" fmla="*/ 607276 w 774802"/>
                      <a:gd name="connsiteY71" fmla="*/ 38638 h 583983"/>
                      <a:gd name="connsiteX72" fmla="*/ 708257 w 774802"/>
                      <a:gd name="connsiteY72" fmla="*/ 114702 h 583983"/>
                      <a:gd name="connsiteX73" fmla="*/ 708257 w 774802"/>
                      <a:gd name="connsiteY73" fmla="*/ 114702 h 583983"/>
                      <a:gd name="connsiteX74" fmla="*/ 711163 w 774802"/>
                      <a:gd name="connsiteY74" fmla="*/ 114446 h 583983"/>
                      <a:gd name="connsiteX75" fmla="*/ 711163 w 774802"/>
                      <a:gd name="connsiteY75" fmla="*/ 114446 h 583983"/>
                      <a:gd name="connsiteX76" fmla="*/ 731940 w 774802"/>
                      <a:gd name="connsiteY76" fmla="*/ 112658 h 583983"/>
                      <a:gd name="connsiteX77" fmla="*/ 731940 w 774802"/>
                      <a:gd name="connsiteY77" fmla="*/ 112658 h 583983"/>
                      <a:gd name="connsiteX78" fmla="*/ 772986 w 774802"/>
                      <a:gd name="connsiteY78" fmla="*/ 122685 h 583983"/>
                      <a:gd name="connsiteX79" fmla="*/ 772986 w 774802"/>
                      <a:gd name="connsiteY79" fmla="*/ 122685 h 583983"/>
                      <a:gd name="connsiteX80" fmla="*/ 774802 w 774802"/>
                      <a:gd name="connsiteY80" fmla="*/ 125815 h 583983"/>
                      <a:gd name="connsiteX81" fmla="*/ 774802 w 774802"/>
                      <a:gd name="connsiteY81" fmla="*/ 125815 h 583983"/>
                      <a:gd name="connsiteX82" fmla="*/ 754170 w 774802"/>
                      <a:gd name="connsiteY82" fmla="*/ 144080 h 583983"/>
                      <a:gd name="connsiteX83" fmla="*/ 754170 w 774802"/>
                      <a:gd name="connsiteY83" fmla="*/ 144080 h 583983"/>
                      <a:gd name="connsiteX84" fmla="*/ 749594 w 774802"/>
                      <a:gd name="connsiteY84" fmla="*/ 176907 h 583983"/>
                      <a:gd name="connsiteX85" fmla="*/ 749594 w 774802"/>
                      <a:gd name="connsiteY85" fmla="*/ 176907 h 583983"/>
                      <a:gd name="connsiteX86" fmla="*/ 772986 w 774802"/>
                      <a:gd name="connsiteY86" fmla="*/ 188466 h 583983"/>
                      <a:gd name="connsiteX87" fmla="*/ 772986 w 774802"/>
                      <a:gd name="connsiteY87" fmla="*/ 188466 h 583983"/>
                      <a:gd name="connsiteX88" fmla="*/ 773422 w 774802"/>
                      <a:gd name="connsiteY88" fmla="*/ 189041 h 583983"/>
                      <a:gd name="connsiteX89" fmla="*/ 773422 w 774802"/>
                      <a:gd name="connsiteY89" fmla="*/ 189041 h 583983"/>
                      <a:gd name="connsiteX90" fmla="*/ 773277 w 774802"/>
                      <a:gd name="connsiteY90" fmla="*/ 189680 h 583983"/>
                      <a:gd name="connsiteX91" fmla="*/ 773277 w 774802"/>
                      <a:gd name="connsiteY91" fmla="*/ 189680 h 583983"/>
                      <a:gd name="connsiteX92" fmla="*/ 731940 w 774802"/>
                      <a:gd name="connsiteY92" fmla="*/ 251118 h 583983"/>
                      <a:gd name="connsiteX93" fmla="*/ 731940 w 774802"/>
                      <a:gd name="connsiteY93" fmla="*/ 251118 h 583983"/>
                      <a:gd name="connsiteX94" fmla="*/ 602481 w 774802"/>
                      <a:gd name="connsiteY94" fmla="*/ 400052 h 583983"/>
                      <a:gd name="connsiteX95" fmla="*/ 602481 w 774802"/>
                      <a:gd name="connsiteY95" fmla="*/ 400052 h 583983"/>
                      <a:gd name="connsiteX96" fmla="*/ 502735 w 774802"/>
                      <a:gd name="connsiteY96" fmla="*/ 489782 h 583983"/>
                      <a:gd name="connsiteX97" fmla="*/ 502735 w 774802"/>
                      <a:gd name="connsiteY97" fmla="*/ 489782 h 583983"/>
                      <a:gd name="connsiteX98" fmla="*/ 418682 w 774802"/>
                      <a:gd name="connsiteY98" fmla="*/ 582706 h 583983"/>
                      <a:gd name="connsiteX99" fmla="*/ 418682 w 774802"/>
                      <a:gd name="connsiteY99" fmla="*/ 582706 h 583983"/>
                      <a:gd name="connsiteX100" fmla="*/ 410400 w 774802"/>
                      <a:gd name="connsiteY100" fmla="*/ 583984 h 583983"/>
                      <a:gd name="connsiteX101" fmla="*/ 410400 w 774802"/>
                      <a:gd name="connsiteY101" fmla="*/ 583984 h 583983"/>
                      <a:gd name="connsiteX102" fmla="*/ 395289 w 774802"/>
                      <a:gd name="connsiteY102" fmla="*/ 565143 h 583983"/>
                      <a:gd name="connsiteX103" fmla="*/ 395289 w 774802"/>
                      <a:gd name="connsiteY103" fmla="*/ 565143 h 583983"/>
                      <a:gd name="connsiteX104" fmla="*/ 301646 w 774802"/>
                      <a:gd name="connsiteY104" fmla="*/ 385171 h 583983"/>
                      <a:gd name="connsiteX105" fmla="*/ 342256 w 774802"/>
                      <a:gd name="connsiteY105" fmla="*/ 422979 h 583983"/>
                      <a:gd name="connsiteX106" fmla="*/ 342256 w 774802"/>
                      <a:gd name="connsiteY106" fmla="*/ 422979 h 583983"/>
                      <a:gd name="connsiteX107" fmla="*/ 383230 w 774802"/>
                      <a:gd name="connsiteY107" fmla="*/ 442458 h 583983"/>
                      <a:gd name="connsiteX108" fmla="*/ 383230 w 774802"/>
                      <a:gd name="connsiteY108" fmla="*/ 442458 h 583983"/>
                      <a:gd name="connsiteX109" fmla="*/ 383593 w 774802"/>
                      <a:gd name="connsiteY109" fmla="*/ 442969 h 583983"/>
                      <a:gd name="connsiteX110" fmla="*/ 437062 w 774802"/>
                      <a:gd name="connsiteY110" fmla="*/ 492018 h 583983"/>
                      <a:gd name="connsiteX111" fmla="*/ 437062 w 774802"/>
                      <a:gd name="connsiteY111" fmla="*/ 492018 h 583983"/>
                      <a:gd name="connsiteX112" fmla="*/ 445634 w 774802"/>
                      <a:gd name="connsiteY112" fmla="*/ 500129 h 583983"/>
                      <a:gd name="connsiteX113" fmla="*/ 445634 w 774802"/>
                      <a:gd name="connsiteY113" fmla="*/ 500129 h 583983"/>
                      <a:gd name="connsiteX114" fmla="*/ 438733 w 774802"/>
                      <a:gd name="connsiteY114" fmla="*/ 508623 h 583983"/>
                      <a:gd name="connsiteX115" fmla="*/ 438733 w 774802"/>
                      <a:gd name="connsiteY115" fmla="*/ 508623 h 583983"/>
                      <a:gd name="connsiteX116" fmla="*/ 407349 w 774802"/>
                      <a:gd name="connsiteY116" fmla="*/ 534935 h 583983"/>
                      <a:gd name="connsiteX117" fmla="*/ 407349 w 774802"/>
                      <a:gd name="connsiteY117" fmla="*/ 534935 h 583983"/>
                      <a:gd name="connsiteX118" fmla="*/ 397178 w 774802"/>
                      <a:gd name="connsiteY118" fmla="*/ 565207 h 583983"/>
                      <a:gd name="connsiteX119" fmla="*/ 397178 w 774802"/>
                      <a:gd name="connsiteY119" fmla="*/ 565207 h 583983"/>
                      <a:gd name="connsiteX120" fmla="*/ 410473 w 774802"/>
                      <a:gd name="connsiteY120" fmla="*/ 582451 h 583983"/>
                      <a:gd name="connsiteX121" fmla="*/ 410473 w 774802"/>
                      <a:gd name="connsiteY121" fmla="*/ 582451 h 583983"/>
                      <a:gd name="connsiteX122" fmla="*/ 418246 w 774802"/>
                      <a:gd name="connsiteY122" fmla="*/ 581238 h 583983"/>
                      <a:gd name="connsiteX123" fmla="*/ 418246 w 774802"/>
                      <a:gd name="connsiteY123" fmla="*/ 581238 h 583983"/>
                      <a:gd name="connsiteX124" fmla="*/ 501137 w 774802"/>
                      <a:gd name="connsiteY124" fmla="*/ 489399 h 583983"/>
                      <a:gd name="connsiteX125" fmla="*/ 501137 w 774802"/>
                      <a:gd name="connsiteY125" fmla="*/ 489399 h 583983"/>
                      <a:gd name="connsiteX126" fmla="*/ 601682 w 774802"/>
                      <a:gd name="connsiteY126" fmla="*/ 398711 h 583983"/>
                      <a:gd name="connsiteX127" fmla="*/ 601682 w 774802"/>
                      <a:gd name="connsiteY127" fmla="*/ 398711 h 583983"/>
                      <a:gd name="connsiteX128" fmla="*/ 730414 w 774802"/>
                      <a:gd name="connsiteY128" fmla="*/ 250543 h 583983"/>
                      <a:gd name="connsiteX129" fmla="*/ 730414 w 774802"/>
                      <a:gd name="connsiteY129" fmla="*/ 250543 h 583983"/>
                      <a:gd name="connsiteX130" fmla="*/ 771315 w 774802"/>
                      <a:gd name="connsiteY130" fmla="*/ 189424 h 583983"/>
                      <a:gd name="connsiteX131" fmla="*/ 771315 w 774802"/>
                      <a:gd name="connsiteY131" fmla="*/ 189424 h 583983"/>
                      <a:gd name="connsiteX132" fmla="*/ 747995 w 774802"/>
                      <a:gd name="connsiteY132" fmla="*/ 176971 h 583983"/>
                      <a:gd name="connsiteX133" fmla="*/ 747995 w 774802"/>
                      <a:gd name="connsiteY133" fmla="*/ 176971 h 583983"/>
                      <a:gd name="connsiteX134" fmla="*/ 752499 w 774802"/>
                      <a:gd name="connsiteY134" fmla="*/ 144144 h 583983"/>
                      <a:gd name="connsiteX135" fmla="*/ 752499 w 774802"/>
                      <a:gd name="connsiteY135" fmla="*/ 144144 h 583983"/>
                      <a:gd name="connsiteX136" fmla="*/ 773131 w 774802"/>
                      <a:gd name="connsiteY136" fmla="*/ 125878 h 583983"/>
                      <a:gd name="connsiteX137" fmla="*/ 773131 w 774802"/>
                      <a:gd name="connsiteY137" fmla="*/ 125878 h 583983"/>
                      <a:gd name="connsiteX138" fmla="*/ 771897 w 774802"/>
                      <a:gd name="connsiteY138" fmla="*/ 123899 h 583983"/>
                      <a:gd name="connsiteX139" fmla="*/ 771897 w 774802"/>
                      <a:gd name="connsiteY139" fmla="*/ 123899 h 583983"/>
                      <a:gd name="connsiteX140" fmla="*/ 732085 w 774802"/>
                      <a:gd name="connsiteY140" fmla="*/ 114319 h 583983"/>
                      <a:gd name="connsiteX141" fmla="*/ 732085 w 774802"/>
                      <a:gd name="connsiteY141" fmla="*/ 114319 h 583983"/>
                      <a:gd name="connsiteX142" fmla="*/ 711671 w 774802"/>
                      <a:gd name="connsiteY142" fmla="*/ 116107 h 583983"/>
                      <a:gd name="connsiteX143" fmla="*/ 711671 w 774802"/>
                      <a:gd name="connsiteY143" fmla="*/ 116107 h 583983"/>
                      <a:gd name="connsiteX144" fmla="*/ 708402 w 774802"/>
                      <a:gd name="connsiteY144" fmla="*/ 116362 h 583983"/>
                      <a:gd name="connsiteX145" fmla="*/ 708402 w 774802"/>
                      <a:gd name="connsiteY145" fmla="*/ 116362 h 583983"/>
                      <a:gd name="connsiteX146" fmla="*/ 606114 w 774802"/>
                      <a:gd name="connsiteY146" fmla="*/ 39852 h 583983"/>
                      <a:gd name="connsiteX147" fmla="*/ 606114 w 774802"/>
                      <a:gd name="connsiteY147" fmla="*/ 39852 h 583983"/>
                      <a:gd name="connsiteX148" fmla="*/ 577563 w 774802"/>
                      <a:gd name="connsiteY148" fmla="*/ 30847 h 583983"/>
                      <a:gd name="connsiteX149" fmla="*/ 577563 w 774802"/>
                      <a:gd name="connsiteY149" fmla="*/ 30847 h 583983"/>
                      <a:gd name="connsiteX150" fmla="*/ 571170 w 774802"/>
                      <a:gd name="connsiteY150" fmla="*/ 30847 h 583983"/>
                      <a:gd name="connsiteX151" fmla="*/ 571170 w 774802"/>
                      <a:gd name="connsiteY151" fmla="*/ 30847 h 583983"/>
                      <a:gd name="connsiteX152" fmla="*/ 553298 w 774802"/>
                      <a:gd name="connsiteY152" fmla="*/ 26185 h 583983"/>
                      <a:gd name="connsiteX153" fmla="*/ 553298 w 774802"/>
                      <a:gd name="connsiteY153" fmla="*/ 26185 h 583983"/>
                      <a:gd name="connsiteX154" fmla="*/ 437207 w 774802"/>
                      <a:gd name="connsiteY154" fmla="*/ 1597 h 583983"/>
                      <a:gd name="connsiteX155" fmla="*/ 437207 w 774802"/>
                      <a:gd name="connsiteY155" fmla="*/ 1597 h 583983"/>
                      <a:gd name="connsiteX156" fmla="*/ 411199 w 774802"/>
                      <a:gd name="connsiteY156" fmla="*/ 4024 h 583983"/>
                      <a:gd name="connsiteX157" fmla="*/ 411199 w 774802"/>
                      <a:gd name="connsiteY157" fmla="*/ 4024 h 583983"/>
                      <a:gd name="connsiteX158" fmla="*/ 390785 w 774802"/>
                      <a:gd name="connsiteY158" fmla="*/ 6323 h 583983"/>
                      <a:gd name="connsiteX159" fmla="*/ 390785 w 774802"/>
                      <a:gd name="connsiteY159" fmla="*/ 6323 h 583983"/>
                      <a:gd name="connsiteX160" fmla="*/ 371097 w 774802"/>
                      <a:gd name="connsiteY160" fmla="*/ 3640 h 583983"/>
                      <a:gd name="connsiteX161" fmla="*/ 371097 w 774802"/>
                      <a:gd name="connsiteY161" fmla="*/ 3640 h 583983"/>
                      <a:gd name="connsiteX162" fmla="*/ 366302 w 774802"/>
                      <a:gd name="connsiteY162" fmla="*/ 4215 h 583983"/>
                      <a:gd name="connsiteX163" fmla="*/ 366302 w 774802"/>
                      <a:gd name="connsiteY163" fmla="*/ 4215 h 583983"/>
                      <a:gd name="connsiteX164" fmla="*/ 301283 w 774802"/>
                      <a:gd name="connsiteY164" fmla="*/ 29633 h 583983"/>
                      <a:gd name="connsiteX165" fmla="*/ 301283 w 774802"/>
                      <a:gd name="connsiteY165" fmla="*/ 29633 h 583983"/>
                      <a:gd name="connsiteX166" fmla="*/ 237570 w 774802"/>
                      <a:gd name="connsiteY166" fmla="*/ 67889 h 583983"/>
                      <a:gd name="connsiteX167" fmla="*/ 237570 w 774802"/>
                      <a:gd name="connsiteY167" fmla="*/ 67889 h 583983"/>
                      <a:gd name="connsiteX168" fmla="*/ 74621 w 774802"/>
                      <a:gd name="connsiteY168" fmla="*/ 206221 h 583983"/>
                      <a:gd name="connsiteX169" fmla="*/ 74621 w 774802"/>
                      <a:gd name="connsiteY169" fmla="*/ 206221 h 583983"/>
                      <a:gd name="connsiteX170" fmla="*/ 1827 w 774802"/>
                      <a:gd name="connsiteY170" fmla="*/ 272960 h 583983"/>
                      <a:gd name="connsiteX171" fmla="*/ 1827 w 774802"/>
                      <a:gd name="connsiteY171" fmla="*/ 272960 h 583983"/>
                      <a:gd name="connsiteX172" fmla="*/ 2045 w 774802"/>
                      <a:gd name="connsiteY172" fmla="*/ 273535 h 583983"/>
                      <a:gd name="connsiteX173" fmla="*/ 2045 w 774802"/>
                      <a:gd name="connsiteY173" fmla="*/ 273535 h 583983"/>
                      <a:gd name="connsiteX174" fmla="*/ 5096 w 774802"/>
                      <a:gd name="connsiteY174" fmla="*/ 274365 h 583983"/>
                      <a:gd name="connsiteX175" fmla="*/ 5096 w 774802"/>
                      <a:gd name="connsiteY175" fmla="*/ 274365 h 583983"/>
                      <a:gd name="connsiteX176" fmla="*/ 55732 w 774802"/>
                      <a:gd name="connsiteY176" fmla="*/ 258335 h 583983"/>
                      <a:gd name="connsiteX177" fmla="*/ 55732 w 774802"/>
                      <a:gd name="connsiteY177" fmla="*/ 258335 h 583983"/>
                      <a:gd name="connsiteX178" fmla="*/ 58783 w 774802"/>
                      <a:gd name="connsiteY178" fmla="*/ 258015 h 583983"/>
                      <a:gd name="connsiteX179" fmla="*/ 58783 w 774802"/>
                      <a:gd name="connsiteY179" fmla="*/ 258015 h 583983"/>
                      <a:gd name="connsiteX180" fmla="*/ 147850 w 774802"/>
                      <a:gd name="connsiteY180" fmla="*/ 316899 h 583983"/>
                      <a:gd name="connsiteX181" fmla="*/ 147850 w 774802"/>
                      <a:gd name="connsiteY181" fmla="*/ 316899 h 583983"/>
                      <a:gd name="connsiteX182" fmla="*/ 158021 w 774802"/>
                      <a:gd name="connsiteY182" fmla="*/ 346597 h 583983"/>
                      <a:gd name="connsiteX183" fmla="*/ 158021 w 774802"/>
                      <a:gd name="connsiteY183" fmla="*/ 346597 h 583983"/>
                      <a:gd name="connsiteX184" fmla="*/ 161072 w 774802"/>
                      <a:gd name="connsiteY184" fmla="*/ 347746 h 583983"/>
                      <a:gd name="connsiteX185" fmla="*/ 161072 w 774802"/>
                      <a:gd name="connsiteY185" fmla="*/ 347746 h 583983"/>
                      <a:gd name="connsiteX186" fmla="*/ 181849 w 774802"/>
                      <a:gd name="connsiteY186" fmla="*/ 328842 h 583983"/>
                      <a:gd name="connsiteX187" fmla="*/ 181849 w 774802"/>
                      <a:gd name="connsiteY187" fmla="*/ 328842 h 583983"/>
                      <a:gd name="connsiteX188" fmla="*/ 189695 w 774802"/>
                      <a:gd name="connsiteY188" fmla="*/ 324116 h 583983"/>
                      <a:gd name="connsiteX189" fmla="*/ 189695 w 774802"/>
                      <a:gd name="connsiteY189" fmla="*/ 324116 h 583983"/>
                      <a:gd name="connsiteX190" fmla="*/ 226164 w 774802"/>
                      <a:gd name="connsiteY190" fmla="*/ 356368 h 583983"/>
                      <a:gd name="connsiteX191" fmla="*/ 226164 w 774802"/>
                      <a:gd name="connsiteY191" fmla="*/ 356368 h 583983"/>
                      <a:gd name="connsiteX192" fmla="*/ 238515 w 774802"/>
                      <a:gd name="connsiteY192" fmla="*/ 364415 h 583983"/>
                      <a:gd name="connsiteX193" fmla="*/ 238515 w 774802"/>
                      <a:gd name="connsiteY193" fmla="*/ 364415 h 583983"/>
                      <a:gd name="connsiteX194" fmla="*/ 248249 w 774802"/>
                      <a:gd name="connsiteY194" fmla="*/ 362180 h 583983"/>
                      <a:gd name="connsiteX195" fmla="*/ 248249 w 774802"/>
                      <a:gd name="connsiteY195" fmla="*/ 362180 h 583983"/>
                      <a:gd name="connsiteX196" fmla="*/ 256822 w 774802"/>
                      <a:gd name="connsiteY196" fmla="*/ 369397 h 583983"/>
                      <a:gd name="connsiteX197" fmla="*/ 256822 w 774802"/>
                      <a:gd name="connsiteY197" fmla="*/ 369397 h 583983"/>
                      <a:gd name="connsiteX198" fmla="*/ 279924 w 774802"/>
                      <a:gd name="connsiteY198" fmla="*/ 378210 h 583983"/>
                      <a:gd name="connsiteX199" fmla="*/ 279924 w 774802"/>
                      <a:gd name="connsiteY199" fmla="*/ 378210 h 583983"/>
                      <a:gd name="connsiteX200" fmla="*/ 282975 w 774802"/>
                      <a:gd name="connsiteY200" fmla="*/ 378210 h 583983"/>
                      <a:gd name="connsiteX201" fmla="*/ 282975 w 774802"/>
                      <a:gd name="connsiteY201" fmla="*/ 378210 h 583983"/>
                      <a:gd name="connsiteX202" fmla="*/ 283411 w 774802"/>
                      <a:gd name="connsiteY202" fmla="*/ 378210 h 583983"/>
                      <a:gd name="connsiteX203" fmla="*/ 283411 w 774802"/>
                      <a:gd name="connsiteY203" fmla="*/ 378210 h 583983"/>
                      <a:gd name="connsiteX204" fmla="*/ 301646 w 774802"/>
                      <a:gd name="connsiteY204" fmla="*/ 385171 h 583983"/>
                      <a:gd name="connsiteX205" fmla="*/ 301646 w 774802"/>
                      <a:gd name="connsiteY205" fmla="*/ 385171 h 5839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774802" h="583983">
                        <a:moveTo>
                          <a:pt x="395289" y="565143"/>
                        </a:moveTo>
                        <a:cubicBezTo>
                          <a:pt x="395362" y="552817"/>
                          <a:pt x="400738" y="538448"/>
                          <a:pt x="405968" y="533786"/>
                        </a:cubicBezTo>
                        <a:lnTo>
                          <a:pt x="405968" y="533786"/>
                        </a:lnTo>
                        <a:cubicBezTo>
                          <a:pt x="415776" y="525228"/>
                          <a:pt x="430959" y="509197"/>
                          <a:pt x="438079" y="507090"/>
                        </a:cubicBezTo>
                        <a:lnTo>
                          <a:pt x="438079" y="507090"/>
                        </a:lnTo>
                        <a:cubicBezTo>
                          <a:pt x="441130" y="506260"/>
                          <a:pt x="443673" y="503130"/>
                          <a:pt x="443673" y="500129"/>
                        </a:cubicBezTo>
                        <a:lnTo>
                          <a:pt x="443673" y="500129"/>
                        </a:lnTo>
                        <a:cubicBezTo>
                          <a:pt x="443600" y="497510"/>
                          <a:pt x="441929" y="494892"/>
                          <a:pt x="436480" y="493550"/>
                        </a:cubicBezTo>
                        <a:lnTo>
                          <a:pt x="436480" y="493550"/>
                        </a:lnTo>
                        <a:cubicBezTo>
                          <a:pt x="424203" y="490677"/>
                          <a:pt x="386135" y="477393"/>
                          <a:pt x="381704" y="443480"/>
                        </a:cubicBezTo>
                        <a:lnTo>
                          <a:pt x="381704" y="443480"/>
                        </a:lnTo>
                        <a:cubicBezTo>
                          <a:pt x="379597" y="442075"/>
                          <a:pt x="365794" y="433006"/>
                          <a:pt x="341529" y="424448"/>
                        </a:cubicBezTo>
                        <a:lnTo>
                          <a:pt x="341529" y="424448"/>
                        </a:lnTo>
                        <a:cubicBezTo>
                          <a:pt x="314795" y="415060"/>
                          <a:pt x="305569" y="399733"/>
                          <a:pt x="299902" y="385682"/>
                        </a:cubicBezTo>
                        <a:lnTo>
                          <a:pt x="299902" y="385682"/>
                        </a:lnTo>
                        <a:cubicBezTo>
                          <a:pt x="297650" y="380062"/>
                          <a:pt x="291112" y="379679"/>
                          <a:pt x="282975" y="379615"/>
                        </a:cubicBezTo>
                        <a:lnTo>
                          <a:pt x="282975" y="379615"/>
                        </a:lnTo>
                        <a:cubicBezTo>
                          <a:pt x="281958" y="379615"/>
                          <a:pt x="280941" y="379615"/>
                          <a:pt x="279924" y="379615"/>
                        </a:cubicBezTo>
                        <a:lnTo>
                          <a:pt x="279924" y="379615"/>
                        </a:lnTo>
                        <a:cubicBezTo>
                          <a:pt x="270698" y="379615"/>
                          <a:pt x="260309" y="379168"/>
                          <a:pt x="255151" y="369971"/>
                        </a:cubicBezTo>
                        <a:lnTo>
                          <a:pt x="255151" y="369971"/>
                        </a:lnTo>
                        <a:cubicBezTo>
                          <a:pt x="252172" y="364734"/>
                          <a:pt x="250066" y="363649"/>
                          <a:pt x="248177" y="363649"/>
                        </a:cubicBezTo>
                        <a:lnTo>
                          <a:pt x="248177" y="363649"/>
                        </a:lnTo>
                        <a:cubicBezTo>
                          <a:pt x="245707" y="363585"/>
                          <a:pt x="242656" y="365820"/>
                          <a:pt x="238442" y="365884"/>
                        </a:cubicBezTo>
                        <a:lnTo>
                          <a:pt x="238442" y="365884"/>
                        </a:lnTo>
                        <a:cubicBezTo>
                          <a:pt x="234591" y="365884"/>
                          <a:pt x="230233" y="363904"/>
                          <a:pt x="224639" y="357198"/>
                        </a:cubicBezTo>
                        <a:lnTo>
                          <a:pt x="224639" y="357198"/>
                        </a:lnTo>
                        <a:cubicBezTo>
                          <a:pt x="211707" y="341551"/>
                          <a:pt x="198050" y="325393"/>
                          <a:pt x="189622" y="325649"/>
                        </a:cubicBezTo>
                        <a:lnTo>
                          <a:pt x="189622" y="325649"/>
                        </a:lnTo>
                        <a:cubicBezTo>
                          <a:pt x="187298" y="325649"/>
                          <a:pt x="185264" y="326735"/>
                          <a:pt x="183375" y="329608"/>
                        </a:cubicBezTo>
                        <a:lnTo>
                          <a:pt x="183375" y="329608"/>
                        </a:lnTo>
                        <a:cubicBezTo>
                          <a:pt x="175965" y="340657"/>
                          <a:pt x="167828" y="349087"/>
                          <a:pt x="160999" y="349279"/>
                        </a:cubicBezTo>
                        <a:lnTo>
                          <a:pt x="160999" y="349279"/>
                        </a:lnTo>
                        <a:cubicBezTo>
                          <a:pt x="159401" y="349279"/>
                          <a:pt x="157875" y="348768"/>
                          <a:pt x="156640" y="347682"/>
                        </a:cubicBezTo>
                        <a:lnTo>
                          <a:pt x="156640" y="347682"/>
                        </a:lnTo>
                        <a:cubicBezTo>
                          <a:pt x="150465" y="341679"/>
                          <a:pt x="158166" y="328140"/>
                          <a:pt x="146470" y="317985"/>
                        </a:cubicBezTo>
                        <a:lnTo>
                          <a:pt x="146470" y="317985"/>
                        </a:lnTo>
                        <a:cubicBezTo>
                          <a:pt x="135136" y="307894"/>
                          <a:pt x="80215" y="259357"/>
                          <a:pt x="58711" y="259548"/>
                        </a:cubicBezTo>
                        <a:lnTo>
                          <a:pt x="58711" y="259548"/>
                        </a:lnTo>
                        <a:cubicBezTo>
                          <a:pt x="57766" y="259548"/>
                          <a:pt x="56894" y="259612"/>
                          <a:pt x="56168" y="259804"/>
                        </a:cubicBezTo>
                        <a:lnTo>
                          <a:pt x="56168" y="259804"/>
                        </a:lnTo>
                        <a:cubicBezTo>
                          <a:pt x="38732" y="263763"/>
                          <a:pt x="15630" y="275834"/>
                          <a:pt x="5096" y="275898"/>
                        </a:cubicBezTo>
                        <a:lnTo>
                          <a:pt x="5096" y="275898"/>
                        </a:lnTo>
                        <a:cubicBezTo>
                          <a:pt x="3353" y="275898"/>
                          <a:pt x="1827" y="275578"/>
                          <a:pt x="738" y="274620"/>
                        </a:cubicBezTo>
                        <a:lnTo>
                          <a:pt x="738" y="274620"/>
                        </a:lnTo>
                        <a:cubicBezTo>
                          <a:pt x="229" y="274173"/>
                          <a:pt x="-62" y="273535"/>
                          <a:pt x="11" y="272960"/>
                        </a:cubicBezTo>
                        <a:lnTo>
                          <a:pt x="11" y="272960"/>
                        </a:lnTo>
                        <a:cubicBezTo>
                          <a:pt x="520" y="264210"/>
                          <a:pt x="45561" y="235088"/>
                          <a:pt x="73168" y="205199"/>
                        </a:cubicBezTo>
                        <a:lnTo>
                          <a:pt x="73168" y="205199"/>
                        </a:lnTo>
                        <a:cubicBezTo>
                          <a:pt x="102590" y="173650"/>
                          <a:pt x="195289" y="84877"/>
                          <a:pt x="236771" y="66420"/>
                        </a:cubicBezTo>
                        <a:lnTo>
                          <a:pt x="236771" y="66420"/>
                        </a:lnTo>
                        <a:cubicBezTo>
                          <a:pt x="277599" y="48410"/>
                          <a:pt x="271424" y="32571"/>
                          <a:pt x="300992" y="28037"/>
                        </a:cubicBezTo>
                        <a:lnTo>
                          <a:pt x="300992" y="28037"/>
                        </a:lnTo>
                        <a:cubicBezTo>
                          <a:pt x="329615" y="23822"/>
                          <a:pt x="350828" y="2746"/>
                          <a:pt x="366302" y="2618"/>
                        </a:cubicBezTo>
                        <a:lnTo>
                          <a:pt x="366302" y="2618"/>
                        </a:lnTo>
                        <a:cubicBezTo>
                          <a:pt x="368046" y="2618"/>
                          <a:pt x="369499" y="2427"/>
                          <a:pt x="370734" y="2044"/>
                        </a:cubicBezTo>
                        <a:lnTo>
                          <a:pt x="370734" y="2044"/>
                        </a:lnTo>
                        <a:lnTo>
                          <a:pt x="371315" y="2044"/>
                        </a:lnTo>
                        <a:cubicBezTo>
                          <a:pt x="376691" y="3640"/>
                          <a:pt x="383157" y="4726"/>
                          <a:pt x="390712" y="4726"/>
                        </a:cubicBezTo>
                        <a:lnTo>
                          <a:pt x="390712" y="4726"/>
                        </a:lnTo>
                        <a:cubicBezTo>
                          <a:pt x="396669" y="4726"/>
                          <a:pt x="403280" y="4087"/>
                          <a:pt x="410690" y="2427"/>
                        </a:cubicBezTo>
                        <a:lnTo>
                          <a:pt x="410690" y="2427"/>
                        </a:lnTo>
                        <a:cubicBezTo>
                          <a:pt x="418391" y="702"/>
                          <a:pt x="427472" y="0"/>
                          <a:pt x="437134" y="0"/>
                        </a:cubicBezTo>
                        <a:lnTo>
                          <a:pt x="437134" y="0"/>
                        </a:lnTo>
                        <a:cubicBezTo>
                          <a:pt x="483121" y="64"/>
                          <a:pt x="544145" y="16158"/>
                          <a:pt x="554461" y="25035"/>
                        </a:cubicBezTo>
                        <a:lnTo>
                          <a:pt x="554461" y="25035"/>
                        </a:lnTo>
                        <a:cubicBezTo>
                          <a:pt x="558675" y="28739"/>
                          <a:pt x="564341" y="29250"/>
                          <a:pt x="571097" y="29250"/>
                        </a:cubicBezTo>
                        <a:lnTo>
                          <a:pt x="571097" y="29250"/>
                        </a:lnTo>
                        <a:cubicBezTo>
                          <a:pt x="573131" y="29250"/>
                          <a:pt x="575311" y="29186"/>
                          <a:pt x="577490" y="29186"/>
                        </a:cubicBezTo>
                        <a:lnTo>
                          <a:pt x="577490" y="29186"/>
                        </a:lnTo>
                        <a:cubicBezTo>
                          <a:pt x="586862" y="29186"/>
                          <a:pt x="597541" y="30017"/>
                          <a:pt x="607276" y="38638"/>
                        </a:cubicBezTo>
                        <a:lnTo>
                          <a:pt x="607276" y="38638"/>
                        </a:lnTo>
                        <a:cubicBezTo>
                          <a:pt x="625656" y="54924"/>
                          <a:pt x="680869" y="114893"/>
                          <a:pt x="708257" y="114702"/>
                        </a:cubicBezTo>
                        <a:lnTo>
                          <a:pt x="708257" y="114702"/>
                        </a:lnTo>
                        <a:cubicBezTo>
                          <a:pt x="709274" y="114702"/>
                          <a:pt x="710218" y="114638"/>
                          <a:pt x="711163" y="114446"/>
                        </a:cubicBezTo>
                        <a:lnTo>
                          <a:pt x="711163" y="114446"/>
                        </a:lnTo>
                        <a:cubicBezTo>
                          <a:pt x="718282" y="113169"/>
                          <a:pt x="725329" y="112658"/>
                          <a:pt x="731940" y="112658"/>
                        </a:cubicBezTo>
                        <a:lnTo>
                          <a:pt x="731940" y="112658"/>
                        </a:lnTo>
                        <a:cubicBezTo>
                          <a:pt x="750901" y="112658"/>
                          <a:pt x="766593" y="117065"/>
                          <a:pt x="772986" y="122685"/>
                        </a:cubicBezTo>
                        <a:lnTo>
                          <a:pt x="772986" y="122685"/>
                        </a:lnTo>
                        <a:cubicBezTo>
                          <a:pt x="774149" y="123707"/>
                          <a:pt x="774802" y="124729"/>
                          <a:pt x="774802" y="125815"/>
                        </a:cubicBezTo>
                        <a:lnTo>
                          <a:pt x="774802" y="125815"/>
                        </a:lnTo>
                        <a:cubicBezTo>
                          <a:pt x="773931" y="132201"/>
                          <a:pt x="753880" y="133670"/>
                          <a:pt x="754170" y="144080"/>
                        </a:cubicBezTo>
                        <a:lnTo>
                          <a:pt x="754170" y="144080"/>
                        </a:lnTo>
                        <a:cubicBezTo>
                          <a:pt x="754170" y="156981"/>
                          <a:pt x="749594" y="172372"/>
                          <a:pt x="749594" y="176907"/>
                        </a:cubicBezTo>
                        <a:lnTo>
                          <a:pt x="749594" y="176907"/>
                        </a:lnTo>
                        <a:cubicBezTo>
                          <a:pt x="748867" y="178439"/>
                          <a:pt x="762380" y="183102"/>
                          <a:pt x="772986" y="188466"/>
                        </a:cubicBezTo>
                        <a:lnTo>
                          <a:pt x="772986" y="188466"/>
                        </a:lnTo>
                        <a:cubicBezTo>
                          <a:pt x="773204" y="188594"/>
                          <a:pt x="773349" y="188786"/>
                          <a:pt x="773422" y="189041"/>
                        </a:cubicBezTo>
                        <a:lnTo>
                          <a:pt x="773422" y="189041"/>
                        </a:lnTo>
                        <a:cubicBezTo>
                          <a:pt x="773495" y="189296"/>
                          <a:pt x="773422" y="189488"/>
                          <a:pt x="773277" y="189680"/>
                        </a:cubicBezTo>
                        <a:lnTo>
                          <a:pt x="773277" y="189680"/>
                        </a:lnTo>
                        <a:cubicBezTo>
                          <a:pt x="757803" y="206668"/>
                          <a:pt x="743200" y="226977"/>
                          <a:pt x="731940" y="251118"/>
                        </a:cubicBezTo>
                        <a:lnTo>
                          <a:pt x="731940" y="251118"/>
                        </a:lnTo>
                        <a:cubicBezTo>
                          <a:pt x="705060" y="308852"/>
                          <a:pt x="668300" y="364862"/>
                          <a:pt x="602481" y="400052"/>
                        </a:cubicBezTo>
                        <a:lnTo>
                          <a:pt x="602481" y="400052"/>
                        </a:lnTo>
                        <a:cubicBezTo>
                          <a:pt x="536953" y="435178"/>
                          <a:pt x="513633" y="455678"/>
                          <a:pt x="502735" y="489782"/>
                        </a:cubicBezTo>
                        <a:lnTo>
                          <a:pt x="502735" y="489782"/>
                        </a:lnTo>
                        <a:cubicBezTo>
                          <a:pt x="491620" y="524397"/>
                          <a:pt x="452971" y="572807"/>
                          <a:pt x="418682" y="582706"/>
                        </a:cubicBezTo>
                        <a:lnTo>
                          <a:pt x="418682" y="582706"/>
                        </a:lnTo>
                        <a:cubicBezTo>
                          <a:pt x="415558" y="583537"/>
                          <a:pt x="412870" y="583984"/>
                          <a:pt x="410400" y="583984"/>
                        </a:cubicBezTo>
                        <a:lnTo>
                          <a:pt x="410400" y="583984"/>
                        </a:lnTo>
                        <a:cubicBezTo>
                          <a:pt x="399067" y="583984"/>
                          <a:pt x="395289" y="575042"/>
                          <a:pt x="395289" y="565143"/>
                        </a:cubicBezTo>
                        <a:lnTo>
                          <a:pt x="395289" y="565143"/>
                        </a:lnTo>
                        <a:close/>
                        <a:moveTo>
                          <a:pt x="301646" y="385171"/>
                        </a:moveTo>
                        <a:cubicBezTo>
                          <a:pt x="307385" y="399030"/>
                          <a:pt x="316030" y="413719"/>
                          <a:pt x="342256" y="422979"/>
                        </a:cubicBezTo>
                        <a:lnTo>
                          <a:pt x="342256" y="422979"/>
                        </a:lnTo>
                        <a:cubicBezTo>
                          <a:pt x="368845" y="432304"/>
                          <a:pt x="383157" y="442395"/>
                          <a:pt x="383230" y="442458"/>
                        </a:cubicBezTo>
                        <a:lnTo>
                          <a:pt x="383230" y="442458"/>
                        </a:lnTo>
                        <a:lnTo>
                          <a:pt x="383593" y="442969"/>
                        </a:lnTo>
                        <a:cubicBezTo>
                          <a:pt x="387516" y="476051"/>
                          <a:pt x="425002" y="489208"/>
                          <a:pt x="437062" y="492018"/>
                        </a:cubicBezTo>
                        <a:lnTo>
                          <a:pt x="437062" y="492018"/>
                        </a:lnTo>
                        <a:cubicBezTo>
                          <a:pt x="443019" y="493359"/>
                          <a:pt x="445634" y="496744"/>
                          <a:pt x="445634" y="500129"/>
                        </a:cubicBezTo>
                        <a:lnTo>
                          <a:pt x="445634" y="500129"/>
                        </a:lnTo>
                        <a:cubicBezTo>
                          <a:pt x="445634" y="503897"/>
                          <a:pt x="442656" y="507473"/>
                          <a:pt x="438733" y="508623"/>
                        </a:cubicBezTo>
                        <a:lnTo>
                          <a:pt x="438733" y="508623"/>
                        </a:lnTo>
                        <a:cubicBezTo>
                          <a:pt x="432848" y="510155"/>
                          <a:pt x="417083" y="526313"/>
                          <a:pt x="407349" y="534935"/>
                        </a:cubicBezTo>
                        <a:lnTo>
                          <a:pt x="407349" y="534935"/>
                        </a:lnTo>
                        <a:cubicBezTo>
                          <a:pt x="402772" y="538895"/>
                          <a:pt x="397105" y="553328"/>
                          <a:pt x="397178" y="565207"/>
                        </a:cubicBezTo>
                        <a:lnTo>
                          <a:pt x="397178" y="565207"/>
                        </a:lnTo>
                        <a:cubicBezTo>
                          <a:pt x="397251" y="574915"/>
                          <a:pt x="400665" y="582451"/>
                          <a:pt x="410473" y="582451"/>
                        </a:cubicBezTo>
                        <a:lnTo>
                          <a:pt x="410473" y="582451"/>
                        </a:lnTo>
                        <a:cubicBezTo>
                          <a:pt x="412725" y="582451"/>
                          <a:pt x="415267" y="582068"/>
                          <a:pt x="418246" y="581238"/>
                        </a:cubicBezTo>
                        <a:lnTo>
                          <a:pt x="418246" y="581238"/>
                        </a:lnTo>
                        <a:cubicBezTo>
                          <a:pt x="451519" y="571785"/>
                          <a:pt x="490313" y="523503"/>
                          <a:pt x="501137" y="489399"/>
                        </a:cubicBezTo>
                        <a:lnTo>
                          <a:pt x="501137" y="489399"/>
                        </a:lnTo>
                        <a:cubicBezTo>
                          <a:pt x="512180" y="454784"/>
                          <a:pt x="536154" y="433773"/>
                          <a:pt x="601682" y="398711"/>
                        </a:cubicBezTo>
                        <a:lnTo>
                          <a:pt x="601682" y="398711"/>
                        </a:lnTo>
                        <a:cubicBezTo>
                          <a:pt x="666993" y="363776"/>
                          <a:pt x="703535" y="308086"/>
                          <a:pt x="730414" y="250543"/>
                        </a:cubicBezTo>
                        <a:lnTo>
                          <a:pt x="730414" y="250543"/>
                        </a:lnTo>
                        <a:cubicBezTo>
                          <a:pt x="741602" y="226594"/>
                          <a:pt x="755987" y="206349"/>
                          <a:pt x="771315" y="189424"/>
                        </a:cubicBezTo>
                        <a:lnTo>
                          <a:pt x="771315" y="189424"/>
                        </a:lnTo>
                        <a:cubicBezTo>
                          <a:pt x="760999" y="183996"/>
                          <a:pt x="748649" y="181122"/>
                          <a:pt x="747995" y="176971"/>
                        </a:cubicBezTo>
                        <a:lnTo>
                          <a:pt x="747995" y="176971"/>
                        </a:lnTo>
                        <a:cubicBezTo>
                          <a:pt x="747995" y="171925"/>
                          <a:pt x="752572" y="156853"/>
                          <a:pt x="752499" y="144144"/>
                        </a:cubicBezTo>
                        <a:lnTo>
                          <a:pt x="752499" y="144144"/>
                        </a:lnTo>
                        <a:cubicBezTo>
                          <a:pt x="752790" y="132265"/>
                          <a:pt x="774076" y="129646"/>
                          <a:pt x="773131" y="125878"/>
                        </a:cubicBezTo>
                        <a:lnTo>
                          <a:pt x="773131" y="125878"/>
                        </a:lnTo>
                        <a:cubicBezTo>
                          <a:pt x="773131" y="125431"/>
                          <a:pt x="772841" y="124793"/>
                          <a:pt x="771897" y="123899"/>
                        </a:cubicBezTo>
                        <a:lnTo>
                          <a:pt x="771897" y="123899"/>
                        </a:lnTo>
                        <a:cubicBezTo>
                          <a:pt x="766157" y="118853"/>
                          <a:pt x="750683" y="114319"/>
                          <a:pt x="732085" y="114319"/>
                        </a:cubicBezTo>
                        <a:lnTo>
                          <a:pt x="732085" y="114319"/>
                        </a:lnTo>
                        <a:cubicBezTo>
                          <a:pt x="725547" y="114319"/>
                          <a:pt x="718718" y="114830"/>
                          <a:pt x="711671" y="116107"/>
                        </a:cubicBezTo>
                        <a:lnTo>
                          <a:pt x="711671" y="116107"/>
                        </a:lnTo>
                        <a:cubicBezTo>
                          <a:pt x="710582" y="116299"/>
                          <a:pt x="709564" y="116362"/>
                          <a:pt x="708402" y="116362"/>
                        </a:cubicBezTo>
                        <a:lnTo>
                          <a:pt x="708402" y="116362"/>
                        </a:lnTo>
                        <a:cubicBezTo>
                          <a:pt x="678980" y="116107"/>
                          <a:pt x="624639" y="55946"/>
                          <a:pt x="606114" y="39852"/>
                        </a:cubicBezTo>
                        <a:lnTo>
                          <a:pt x="606114" y="39852"/>
                        </a:lnTo>
                        <a:cubicBezTo>
                          <a:pt x="596742" y="31677"/>
                          <a:pt x="586862" y="30911"/>
                          <a:pt x="577563" y="30847"/>
                        </a:cubicBezTo>
                        <a:lnTo>
                          <a:pt x="577563" y="30847"/>
                        </a:lnTo>
                        <a:cubicBezTo>
                          <a:pt x="575383" y="30847"/>
                          <a:pt x="573277" y="30847"/>
                          <a:pt x="571170" y="30847"/>
                        </a:cubicBezTo>
                        <a:lnTo>
                          <a:pt x="571170" y="30847"/>
                        </a:lnTo>
                        <a:cubicBezTo>
                          <a:pt x="564414" y="30847"/>
                          <a:pt x="558093" y="30400"/>
                          <a:pt x="553298" y="26185"/>
                        </a:cubicBezTo>
                        <a:lnTo>
                          <a:pt x="553298" y="26185"/>
                        </a:lnTo>
                        <a:cubicBezTo>
                          <a:pt x="544072" y="17946"/>
                          <a:pt x="482612" y="1533"/>
                          <a:pt x="437207" y="1597"/>
                        </a:cubicBezTo>
                        <a:lnTo>
                          <a:pt x="437207" y="1597"/>
                        </a:lnTo>
                        <a:cubicBezTo>
                          <a:pt x="427617" y="1597"/>
                          <a:pt x="418682" y="2299"/>
                          <a:pt x="411199" y="4024"/>
                        </a:cubicBezTo>
                        <a:lnTo>
                          <a:pt x="411199" y="4024"/>
                        </a:lnTo>
                        <a:cubicBezTo>
                          <a:pt x="403644" y="5684"/>
                          <a:pt x="396887" y="6387"/>
                          <a:pt x="390785" y="6323"/>
                        </a:cubicBezTo>
                        <a:lnTo>
                          <a:pt x="390785" y="6323"/>
                        </a:lnTo>
                        <a:cubicBezTo>
                          <a:pt x="383084" y="6323"/>
                          <a:pt x="376546" y="5237"/>
                          <a:pt x="371097" y="3640"/>
                        </a:cubicBezTo>
                        <a:lnTo>
                          <a:pt x="371097" y="3640"/>
                        </a:lnTo>
                        <a:cubicBezTo>
                          <a:pt x="369717" y="4024"/>
                          <a:pt x="368119" y="4215"/>
                          <a:pt x="366302" y="4215"/>
                        </a:cubicBezTo>
                        <a:lnTo>
                          <a:pt x="366302" y="4215"/>
                        </a:lnTo>
                        <a:cubicBezTo>
                          <a:pt x="352427" y="4024"/>
                          <a:pt x="330487" y="25227"/>
                          <a:pt x="301283" y="29633"/>
                        </a:cubicBezTo>
                        <a:lnTo>
                          <a:pt x="301283" y="29633"/>
                        </a:lnTo>
                        <a:cubicBezTo>
                          <a:pt x="273022" y="33721"/>
                          <a:pt x="279052" y="49368"/>
                          <a:pt x="237570" y="67889"/>
                        </a:cubicBezTo>
                        <a:lnTo>
                          <a:pt x="237570" y="67889"/>
                        </a:lnTo>
                        <a:cubicBezTo>
                          <a:pt x="196815" y="85963"/>
                          <a:pt x="103825" y="174799"/>
                          <a:pt x="74621" y="206221"/>
                        </a:cubicBezTo>
                        <a:lnTo>
                          <a:pt x="74621" y="206221"/>
                        </a:lnTo>
                        <a:cubicBezTo>
                          <a:pt x="46869" y="235790"/>
                          <a:pt x="1391" y="266510"/>
                          <a:pt x="1827" y="272960"/>
                        </a:cubicBezTo>
                        <a:lnTo>
                          <a:pt x="1827" y="272960"/>
                        </a:lnTo>
                        <a:cubicBezTo>
                          <a:pt x="1827" y="273279"/>
                          <a:pt x="1900" y="273343"/>
                          <a:pt x="2045" y="273535"/>
                        </a:cubicBezTo>
                        <a:lnTo>
                          <a:pt x="2045" y="273535"/>
                        </a:lnTo>
                        <a:cubicBezTo>
                          <a:pt x="2626" y="274046"/>
                          <a:pt x="3571" y="274365"/>
                          <a:pt x="5096" y="274365"/>
                        </a:cubicBezTo>
                        <a:lnTo>
                          <a:pt x="5096" y="274365"/>
                        </a:lnTo>
                        <a:cubicBezTo>
                          <a:pt x="14468" y="274429"/>
                          <a:pt x="38079" y="262358"/>
                          <a:pt x="55732" y="258335"/>
                        </a:cubicBezTo>
                        <a:lnTo>
                          <a:pt x="55732" y="258335"/>
                        </a:lnTo>
                        <a:cubicBezTo>
                          <a:pt x="56677" y="258143"/>
                          <a:pt x="57694" y="258015"/>
                          <a:pt x="58783" y="258015"/>
                        </a:cubicBezTo>
                        <a:lnTo>
                          <a:pt x="58783" y="258015"/>
                        </a:lnTo>
                        <a:cubicBezTo>
                          <a:pt x="82176" y="258207"/>
                          <a:pt x="136226" y="306745"/>
                          <a:pt x="147850" y="316899"/>
                        </a:cubicBezTo>
                        <a:lnTo>
                          <a:pt x="147850" y="316899"/>
                        </a:lnTo>
                        <a:cubicBezTo>
                          <a:pt x="160200" y="327884"/>
                          <a:pt x="152790" y="342573"/>
                          <a:pt x="158021" y="346597"/>
                        </a:cubicBezTo>
                        <a:lnTo>
                          <a:pt x="158021" y="346597"/>
                        </a:lnTo>
                        <a:cubicBezTo>
                          <a:pt x="158965" y="347427"/>
                          <a:pt x="159909" y="347746"/>
                          <a:pt x="161072" y="347746"/>
                        </a:cubicBezTo>
                        <a:lnTo>
                          <a:pt x="161072" y="347746"/>
                        </a:lnTo>
                        <a:cubicBezTo>
                          <a:pt x="166084" y="347874"/>
                          <a:pt x="174730" y="339827"/>
                          <a:pt x="181849" y="328842"/>
                        </a:cubicBezTo>
                        <a:lnTo>
                          <a:pt x="181849" y="328842"/>
                        </a:lnTo>
                        <a:cubicBezTo>
                          <a:pt x="183883" y="325713"/>
                          <a:pt x="186644" y="324116"/>
                          <a:pt x="189695" y="324116"/>
                        </a:cubicBezTo>
                        <a:lnTo>
                          <a:pt x="189695" y="324116"/>
                        </a:lnTo>
                        <a:cubicBezTo>
                          <a:pt x="200156" y="324372"/>
                          <a:pt x="213015" y="340721"/>
                          <a:pt x="226164" y="356368"/>
                        </a:cubicBezTo>
                        <a:lnTo>
                          <a:pt x="226164" y="356368"/>
                        </a:lnTo>
                        <a:cubicBezTo>
                          <a:pt x="231613" y="362882"/>
                          <a:pt x="235463" y="364415"/>
                          <a:pt x="238515" y="364415"/>
                        </a:cubicBezTo>
                        <a:lnTo>
                          <a:pt x="238515" y="364415"/>
                        </a:lnTo>
                        <a:cubicBezTo>
                          <a:pt x="241929" y="364479"/>
                          <a:pt x="244762" y="362307"/>
                          <a:pt x="248249" y="362180"/>
                        </a:cubicBezTo>
                        <a:lnTo>
                          <a:pt x="248249" y="362180"/>
                        </a:lnTo>
                        <a:cubicBezTo>
                          <a:pt x="251155" y="362180"/>
                          <a:pt x="253843" y="364032"/>
                          <a:pt x="256822" y="369397"/>
                        </a:cubicBezTo>
                        <a:lnTo>
                          <a:pt x="256822" y="369397"/>
                        </a:lnTo>
                        <a:cubicBezTo>
                          <a:pt x="261471" y="377699"/>
                          <a:pt x="270625" y="378146"/>
                          <a:pt x="279924" y="378210"/>
                        </a:cubicBezTo>
                        <a:lnTo>
                          <a:pt x="279924" y="378210"/>
                        </a:lnTo>
                        <a:cubicBezTo>
                          <a:pt x="280941" y="378210"/>
                          <a:pt x="281958" y="378210"/>
                          <a:pt x="282975" y="378210"/>
                        </a:cubicBezTo>
                        <a:lnTo>
                          <a:pt x="282975" y="378210"/>
                        </a:lnTo>
                        <a:cubicBezTo>
                          <a:pt x="283121" y="378210"/>
                          <a:pt x="283266" y="378210"/>
                          <a:pt x="283411" y="378210"/>
                        </a:cubicBezTo>
                        <a:lnTo>
                          <a:pt x="283411" y="378210"/>
                        </a:lnTo>
                        <a:cubicBezTo>
                          <a:pt x="291257" y="378082"/>
                          <a:pt x="298812" y="378529"/>
                          <a:pt x="301646" y="385171"/>
                        </a:cubicBezTo>
                        <a:lnTo>
                          <a:pt x="301646" y="385171"/>
                        </a:lnTo>
                        <a:close/>
                      </a:path>
                    </a:pathLst>
                  </a:custGeom>
                  <a:solidFill>
                    <a:srgbClr val="668EB4"/>
                  </a:solidFill>
                  <a:ln w="7260" cap="flat">
                    <a:noFill/>
                    <a:prstDash val="solid"/>
                    <a:miter/>
                  </a:ln>
                </xdr:spPr>
                <xdr:txBody>
                  <a:bodyPr rtlCol="0" anchor="ctr"/>
                  <a:lstStyle/>
                  <a:p>
                    <a:endParaRPr lang="pt-BR"/>
                  </a:p>
                </xdr:txBody>
              </xdr:sp>
            </xdr:grpSp>
            <xdr:grpSp>
              <xdr:nvGrpSpPr>
                <xdr:cNvPr id="54" name="Gráfico 53">
                  <a:extLst>
                    <a:ext uri="{FF2B5EF4-FFF2-40B4-BE49-F238E27FC236}">
                      <a16:creationId xmlns:a16="http://schemas.microsoft.com/office/drawing/2014/main" id="{690ED5F8-176A-276A-4054-7B7CEF367121}"/>
                    </a:ext>
                  </a:extLst>
                </xdr:cNvPr>
                <xdr:cNvGrpSpPr/>
              </xdr:nvGrpSpPr>
              <xdr:grpSpPr>
                <a:xfrm>
                  <a:off x="12234346" y="9100630"/>
                  <a:ext cx="642354" cy="368757"/>
                  <a:chOff x="12234346" y="9100630"/>
                  <a:chExt cx="642354" cy="368757"/>
                </a:xfrm>
                <a:solidFill>
                  <a:srgbClr val="DADADA"/>
                </a:solidFill>
              </xdr:grpSpPr>
              <xdr:sp macro="" textlink="">
                <xdr:nvSpPr>
                  <xdr:cNvPr id="127" name="Freeform: Shape 126">
                    <a:extLst>
                      <a:ext uri="{FF2B5EF4-FFF2-40B4-BE49-F238E27FC236}">
                        <a16:creationId xmlns:a16="http://schemas.microsoft.com/office/drawing/2014/main" id="{1A175A6A-D328-C44D-D9F4-67018C74531B}"/>
                      </a:ext>
                    </a:extLst>
                  </xdr:cNvPr>
                  <xdr:cNvSpPr/>
                </xdr:nvSpPr>
                <xdr:spPr>
                  <a:xfrm>
                    <a:off x="12235124" y="9101482"/>
                    <a:ext cx="640704" cy="367048"/>
                  </a:xfrm>
                  <a:custGeom>
                    <a:avLst/>
                    <a:gdLst>
                      <a:gd name="connsiteX0" fmla="*/ 613534 w 640704"/>
                      <a:gd name="connsiteY0" fmla="*/ 225231 h 367048"/>
                      <a:gd name="connsiteX1" fmla="*/ 596462 w 640704"/>
                      <a:gd name="connsiteY1" fmla="*/ 210925 h 367048"/>
                      <a:gd name="connsiteX2" fmla="*/ 558176 w 640704"/>
                      <a:gd name="connsiteY2" fmla="*/ 187998 h 367048"/>
                      <a:gd name="connsiteX3" fmla="*/ 523959 w 640704"/>
                      <a:gd name="connsiteY3" fmla="*/ 172990 h 367048"/>
                      <a:gd name="connsiteX4" fmla="*/ 493011 w 640704"/>
                      <a:gd name="connsiteY4" fmla="*/ 97118 h 367048"/>
                      <a:gd name="connsiteX5" fmla="*/ 444119 w 640704"/>
                      <a:gd name="connsiteY5" fmla="*/ 34083 h 367048"/>
                      <a:gd name="connsiteX6" fmla="*/ 365949 w 640704"/>
                      <a:gd name="connsiteY6" fmla="*/ 27632 h 367048"/>
                      <a:gd name="connsiteX7" fmla="*/ 242157 w 640704"/>
                      <a:gd name="connsiteY7" fmla="*/ 1831 h 367048"/>
                      <a:gd name="connsiteX8" fmla="*/ 176992 w 640704"/>
                      <a:gd name="connsiteY8" fmla="*/ 5407 h 367048"/>
                      <a:gd name="connsiteX9" fmla="*/ 94754 w 640704"/>
                      <a:gd name="connsiteY9" fmla="*/ 44046 h 367048"/>
                      <a:gd name="connsiteX10" fmla="*/ 70344 w 640704"/>
                      <a:gd name="connsiteY10" fmla="*/ 73424 h 367048"/>
                      <a:gd name="connsiteX11" fmla="*/ 52400 w 640704"/>
                      <a:gd name="connsiteY11" fmla="*/ 116405 h 367048"/>
                      <a:gd name="connsiteX12" fmla="*/ 34456 w 640704"/>
                      <a:gd name="connsiteY12" fmla="*/ 137034 h 367048"/>
                      <a:gd name="connsiteX13" fmla="*/ 24140 w 640704"/>
                      <a:gd name="connsiteY13" fmla="*/ 193746 h 367048"/>
                      <a:gd name="connsiteX14" fmla="*/ 9247 w 640704"/>
                      <a:gd name="connsiteY14" fmla="*/ 246690 h 367048"/>
                      <a:gd name="connsiteX15" fmla="*/ 9683 w 640704"/>
                      <a:gd name="connsiteY15" fmla="*/ 260293 h 367048"/>
                      <a:gd name="connsiteX16" fmla="*/ 38597 w 640704"/>
                      <a:gd name="connsiteY16" fmla="*/ 262465 h 367048"/>
                      <a:gd name="connsiteX17" fmla="*/ 80951 w 640704"/>
                      <a:gd name="connsiteY17" fmla="*/ 284626 h 367048"/>
                      <a:gd name="connsiteX18" fmla="*/ 92357 w 640704"/>
                      <a:gd name="connsiteY18" fmla="*/ 325436 h 367048"/>
                      <a:gd name="connsiteX19" fmla="*/ 94827 w 640704"/>
                      <a:gd name="connsiteY19" fmla="*/ 332142 h 367048"/>
                      <a:gd name="connsiteX20" fmla="*/ 140377 w 640704"/>
                      <a:gd name="connsiteY20" fmla="*/ 333994 h 367048"/>
                      <a:gd name="connsiteX21" fmla="*/ 243828 w 640704"/>
                      <a:gd name="connsiteY21" fmla="*/ 350471 h 367048"/>
                      <a:gd name="connsiteX22" fmla="*/ 302455 w 640704"/>
                      <a:gd name="connsiteY22" fmla="*/ 361967 h 367048"/>
                      <a:gd name="connsiteX23" fmla="*/ 331805 w 640704"/>
                      <a:gd name="connsiteY23" fmla="*/ 357688 h 367048"/>
                      <a:gd name="connsiteX24" fmla="*/ 341612 w 640704"/>
                      <a:gd name="connsiteY24" fmla="*/ 328310 h 367048"/>
                      <a:gd name="connsiteX25" fmla="*/ 383966 w 640704"/>
                      <a:gd name="connsiteY25" fmla="*/ 316111 h 367048"/>
                      <a:gd name="connsiteX26" fmla="*/ 467875 w 640704"/>
                      <a:gd name="connsiteY26" fmla="*/ 314706 h 367048"/>
                      <a:gd name="connsiteX27" fmla="*/ 516767 w 640704"/>
                      <a:gd name="connsiteY27" fmla="*/ 314004 h 367048"/>
                      <a:gd name="connsiteX28" fmla="*/ 587599 w 640704"/>
                      <a:gd name="connsiteY28" fmla="*/ 303658 h 367048"/>
                      <a:gd name="connsiteX29" fmla="*/ 602273 w 640704"/>
                      <a:gd name="connsiteY29" fmla="*/ 279645 h 367048"/>
                      <a:gd name="connsiteX30" fmla="*/ 640704 w 640704"/>
                      <a:gd name="connsiteY30" fmla="*/ 240367 h 367048"/>
                      <a:gd name="connsiteX31" fmla="*/ 613534 w 640704"/>
                      <a:gd name="connsiteY31" fmla="*/ 225231 h 3670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40704" h="367048">
                        <a:moveTo>
                          <a:pt x="613534" y="225231"/>
                        </a:moveTo>
                        <a:cubicBezTo>
                          <a:pt x="596462" y="232384"/>
                          <a:pt x="596462" y="223762"/>
                          <a:pt x="596462" y="210925"/>
                        </a:cubicBezTo>
                        <a:cubicBezTo>
                          <a:pt x="596462" y="198025"/>
                          <a:pt x="589124" y="187998"/>
                          <a:pt x="558176" y="187998"/>
                        </a:cubicBezTo>
                        <a:cubicBezTo>
                          <a:pt x="527228" y="187998"/>
                          <a:pt x="511754" y="190169"/>
                          <a:pt x="523959" y="172990"/>
                        </a:cubicBezTo>
                        <a:cubicBezTo>
                          <a:pt x="536164" y="155810"/>
                          <a:pt x="493011" y="126432"/>
                          <a:pt x="493011" y="97118"/>
                        </a:cubicBezTo>
                        <a:cubicBezTo>
                          <a:pt x="493011" y="67740"/>
                          <a:pt x="470998" y="34083"/>
                          <a:pt x="444119" y="34083"/>
                        </a:cubicBezTo>
                        <a:cubicBezTo>
                          <a:pt x="417239" y="34083"/>
                          <a:pt x="385492" y="38362"/>
                          <a:pt x="365949" y="27632"/>
                        </a:cubicBezTo>
                        <a:cubicBezTo>
                          <a:pt x="346407" y="16903"/>
                          <a:pt x="251892" y="-6727"/>
                          <a:pt x="242157" y="1831"/>
                        </a:cubicBezTo>
                        <a:cubicBezTo>
                          <a:pt x="232422" y="10453"/>
                          <a:pt x="212807" y="2533"/>
                          <a:pt x="176992" y="5407"/>
                        </a:cubicBezTo>
                        <a:cubicBezTo>
                          <a:pt x="141176" y="8281"/>
                          <a:pt x="94754" y="28335"/>
                          <a:pt x="94754" y="44046"/>
                        </a:cubicBezTo>
                        <a:cubicBezTo>
                          <a:pt x="94754" y="59757"/>
                          <a:pt x="85020" y="73424"/>
                          <a:pt x="70344" y="73424"/>
                        </a:cubicBezTo>
                        <a:cubicBezTo>
                          <a:pt x="55670" y="73424"/>
                          <a:pt x="52400" y="95585"/>
                          <a:pt x="52400" y="116405"/>
                        </a:cubicBezTo>
                        <a:cubicBezTo>
                          <a:pt x="52400" y="124388"/>
                          <a:pt x="44337" y="131413"/>
                          <a:pt x="34456" y="137034"/>
                        </a:cubicBezTo>
                        <a:cubicBezTo>
                          <a:pt x="39397" y="150956"/>
                          <a:pt x="28572" y="177141"/>
                          <a:pt x="24140" y="193746"/>
                        </a:cubicBezTo>
                        <a:cubicBezTo>
                          <a:pt x="18619" y="214119"/>
                          <a:pt x="24140" y="233662"/>
                          <a:pt x="9247" y="246690"/>
                        </a:cubicBezTo>
                        <a:cubicBezTo>
                          <a:pt x="-5645" y="259783"/>
                          <a:pt x="-342" y="269043"/>
                          <a:pt x="9683" y="260293"/>
                        </a:cubicBezTo>
                        <a:cubicBezTo>
                          <a:pt x="19636" y="251544"/>
                          <a:pt x="20653" y="265658"/>
                          <a:pt x="38597" y="262465"/>
                        </a:cubicBezTo>
                        <a:cubicBezTo>
                          <a:pt x="56541" y="259271"/>
                          <a:pt x="78917" y="273577"/>
                          <a:pt x="80951" y="284626"/>
                        </a:cubicBezTo>
                        <a:cubicBezTo>
                          <a:pt x="82985" y="295739"/>
                          <a:pt x="85819" y="313621"/>
                          <a:pt x="92357" y="325436"/>
                        </a:cubicBezTo>
                        <a:cubicBezTo>
                          <a:pt x="93592" y="327671"/>
                          <a:pt x="94391" y="329906"/>
                          <a:pt x="94827" y="332142"/>
                        </a:cubicBezTo>
                        <a:cubicBezTo>
                          <a:pt x="110301" y="329587"/>
                          <a:pt x="129988" y="328054"/>
                          <a:pt x="140377" y="333994"/>
                        </a:cubicBezTo>
                        <a:cubicBezTo>
                          <a:pt x="159120" y="344723"/>
                          <a:pt x="222615" y="338273"/>
                          <a:pt x="243828" y="350471"/>
                        </a:cubicBezTo>
                        <a:cubicBezTo>
                          <a:pt x="264969" y="362605"/>
                          <a:pt x="293883" y="354431"/>
                          <a:pt x="302455" y="361967"/>
                        </a:cubicBezTo>
                        <a:cubicBezTo>
                          <a:pt x="311027" y="369503"/>
                          <a:pt x="331805" y="369120"/>
                          <a:pt x="331805" y="357688"/>
                        </a:cubicBezTo>
                        <a:cubicBezTo>
                          <a:pt x="331805" y="346256"/>
                          <a:pt x="321997" y="331886"/>
                          <a:pt x="341612" y="328310"/>
                        </a:cubicBezTo>
                        <a:cubicBezTo>
                          <a:pt x="361155" y="324733"/>
                          <a:pt x="378300" y="329715"/>
                          <a:pt x="383966" y="316111"/>
                        </a:cubicBezTo>
                        <a:cubicBezTo>
                          <a:pt x="389633" y="302508"/>
                          <a:pt x="455597" y="303913"/>
                          <a:pt x="467875" y="314706"/>
                        </a:cubicBezTo>
                        <a:cubicBezTo>
                          <a:pt x="480079" y="325436"/>
                          <a:pt x="502092" y="326905"/>
                          <a:pt x="516767" y="314004"/>
                        </a:cubicBezTo>
                        <a:cubicBezTo>
                          <a:pt x="527228" y="304807"/>
                          <a:pt x="563625" y="301487"/>
                          <a:pt x="587599" y="303658"/>
                        </a:cubicBezTo>
                        <a:cubicBezTo>
                          <a:pt x="589633" y="298038"/>
                          <a:pt x="594064" y="290374"/>
                          <a:pt x="602273" y="279645"/>
                        </a:cubicBezTo>
                        <a:cubicBezTo>
                          <a:pt x="614333" y="263870"/>
                          <a:pt x="626901" y="251863"/>
                          <a:pt x="640704" y="240367"/>
                        </a:cubicBezTo>
                        <a:cubicBezTo>
                          <a:pt x="636999" y="223826"/>
                          <a:pt x="627119" y="219611"/>
                          <a:pt x="613534" y="2252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8" name="Freeform: Shape 127">
                    <a:extLst>
                      <a:ext uri="{FF2B5EF4-FFF2-40B4-BE49-F238E27FC236}">
                        <a16:creationId xmlns:a16="http://schemas.microsoft.com/office/drawing/2014/main" id="{923E7A09-0507-6590-77AB-30B254031D36}"/>
                      </a:ext>
                    </a:extLst>
                  </xdr:cNvPr>
                  <xdr:cNvSpPr/>
                </xdr:nvSpPr>
                <xdr:spPr>
                  <a:xfrm>
                    <a:off x="12234346" y="9100630"/>
                    <a:ext cx="642354" cy="368757"/>
                  </a:xfrm>
                  <a:custGeom>
                    <a:avLst/>
                    <a:gdLst>
                      <a:gd name="connsiteX0" fmla="*/ 302579 w 642354"/>
                      <a:gd name="connsiteY0" fmla="*/ 363393 h 368757"/>
                      <a:gd name="connsiteX1" fmla="*/ 244097 w 642354"/>
                      <a:gd name="connsiteY1" fmla="*/ 352025 h 368757"/>
                      <a:gd name="connsiteX2" fmla="*/ 244097 w 642354"/>
                      <a:gd name="connsiteY2" fmla="*/ 352025 h 368757"/>
                      <a:gd name="connsiteX3" fmla="*/ 140647 w 642354"/>
                      <a:gd name="connsiteY3" fmla="*/ 335548 h 368757"/>
                      <a:gd name="connsiteX4" fmla="*/ 140647 w 642354"/>
                      <a:gd name="connsiteY4" fmla="*/ 335548 h 368757"/>
                      <a:gd name="connsiteX5" fmla="*/ 119797 w 642354"/>
                      <a:gd name="connsiteY5" fmla="*/ 331524 h 368757"/>
                      <a:gd name="connsiteX6" fmla="*/ 119797 w 642354"/>
                      <a:gd name="connsiteY6" fmla="*/ 331524 h 368757"/>
                      <a:gd name="connsiteX7" fmla="*/ 95750 w 642354"/>
                      <a:gd name="connsiteY7" fmla="*/ 333760 h 368757"/>
                      <a:gd name="connsiteX8" fmla="*/ 95750 w 642354"/>
                      <a:gd name="connsiteY8" fmla="*/ 333760 h 368757"/>
                      <a:gd name="connsiteX9" fmla="*/ 95096 w 642354"/>
                      <a:gd name="connsiteY9" fmla="*/ 333632 h 368757"/>
                      <a:gd name="connsiteX10" fmla="*/ 95096 w 642354"/>
                      <a:gd name="connsiteY10" fmla="*/ 333632 h 368757"/>
                      <a:gd name="connsiteX11" fmla="*/ 94733 w 642354"/>
                      <a:gd name="connsiteY11" fmla="*/ 333121 h 368757"/>
                      <a:gd name="connsiteX12" fmla="*/ 94733 w 642354"/>
                      <a:gd name="connsiteY12" fmla="*/ 333121 h 368757"/>
                      <a:gd name="connsiteX13" fmla="*/ 92336 w 642354"/>
                      <a:gd name="connsiteY13" fmla="*/ 326607 h 368757"/>
                      <a:gd name="connsiteX14" fmla="*/ 92336 w 642354"/>
                      <a:gd name="connsiteY14" fmla="*/ 326607 h 368757"/>
                      <a:gd name="connsiteX15" fmla="*/ 80857 w 642354"/>
                      <a:gd name="connsiteY15" fmla="*/ 285605 h 368757"/>
                      <a:gd name="connsiteX16" fmla="*/ 80857 w 642354"/>
                      <a:gd name="connsiteY16" fmla="*/ 285605 h 368757"/>
                      <a:gd name="connsiteX17" fmla="*/ 44751 w 642354"/>
                      <a:gd name="connsiteY17" fmla="*/ 263636 h 368757"/>
                      <a:gd name="connsiteX18" fmla="*/ 44751 w 642354"/>
                      <a:gd name="connsiteY18" fmla="*/ 263636 h 368757"/>
                      <a:gd name="connsiteX19" fmla="*/ 39593 w 642354"/>
                      <a:gd name="connsiteY19" fmla="*/ 264083 h 368757"/>
                      <a:gd name="connsiteX20" fmla="*/ 39593 w 642354"/>
                      <a:gd name="connsiteY20" fmla="*/ 264083 h 368757"/>
                      <a:gd name="connsiteX21" fmla="*/ 34290 w 642354"/>
                      <a:gd name="connsiteY21" fmla="*/ 264530 h 368757"/>
                      <a:gd name="connsiteX22" fmla="*/ 34290 w 642354"/>
                      <a:gd name="connsiteY22" fmla="*/ 264530 h 368757"/>
                      <a:gd name="connsiteX23" fmla="*/ 16636 w 642354"/>
                      <a:gd name="connsiteY23" fmla="*/ 258973 h 368757"/>
                      <a:gd name="connsiteX24" fmla="*/ 16636 w 642354"/>
                      <a:gd name="connsiteY24" fmla="*/ 258973 h 368757"/>
                      <a:gd name="connsiteX25" fmla="*/ 11188 w 642354"/>
                      <a:gd name="connsiteY25" fmla="*/ 261656 h 368757"/>
                      <a:gd name="connsiteX26" fmla="*/ 11188 w 642354"/>
                      <a:gd name="connsiteY26" fmla="*/ 261656 h 368757"/>
                      <a:gd name="connsiteX27" fmla="*/ 3778 w 642354"/>
                      <a:gd name="connsiteY27" fmla="*/ 265296 h 368757"/>
                      <a:gd name="connsiteX28" fmla="*/ 3778 w 642354"/>
                      <a:gd name="connsiteY28" fmla="*/ 265296 h 368757"/>
                      <a:gd name="connsiteX29" fmla="*/ 0 w 642354"/>
                      <a:gd name="connsiteY29" fmla="*/ 261400 h 368757"/>
                      <a:gd name="connsiteX30" fmla="*/ 0 w 642354"/>
                      <a:gd name="connsiteY30" fmla="*/ 261400 h 368757"/>
                      <a:gd name="connsiteX31" fmla="*/ 9517 w 642354"/>
                      <a:gd name="connsiteY31" fmla="*/ 246903 h 368757"/>
                      <a:gd name="connsiteX32" fmla="*/ 9517 w 642354"/>
                      <a:gd name="connsiteY32" fmla="*/ 246903 h 368757"/>
                      <a:gd name="connsiteX33" fmla="*/ 24119 w 642354"/>
                      <a:gd name="connsiteY33" fmla="*/ 194278 h 368757"/>
                      <a:gd name="connsiteX34" fmla="*/ 24119 w 642354"/>
                      <a:gd name="connsiteY34" fmla="*/ 194278 h 368757"/>
                      <a:gd name="connsiteX35" fmla="*/ 35743 w 642354"/>
                      <a:gd name="connsiteY35" fmla="*/ 146315 h 368757"/>
                      <a:gd name="connsiteX36" fmla="*/ 35743 w 642354"/>
                      <a:gd name="connsiteY36" fmla="*/ 146315 h 368757"/>
                      <a:gd name="connsiteX37" fmla="*/ 34508 w 642354"/>
                      <a:gd name="connsiteY37" fmla="*/ 138013 h 368757"/>
                      <a:gd name="connsiteX38" fmla="*/ 34508 w 642354"/>
                      <a:gd name="connsiteY38" fmla="*/ 138013 h 368757"/>
                      <a:gd name="connsiteX39" fmla="*/ 34871 w 642354"/>
                      <a:gd name="connsiteY39" fmla="*/ 137119 h 368757"/>
                      <a:gd name="connsiteX40" fmla="*/ 34871 w 642354"/>
                      <a:gd name="connsiteY40" fmla="*/ 137119 h 368757"/>
                      <a:gd name="connsiteX41" fmla="*/ 52452 w 642354"/>
                      <a:gd name="connsiteY41" fmla="*/ 117193 h 368757"/>
                      <a:gd name="connsiteX42" fmla="*/ 52452 w 642354"/>
                      <a:gd name="connsiteY42" fmla="*/ 117193 h 368757"/>
                      <a:gd name="connsiteX43" fmla="*/ 71268 w 642354"/>
                      <a:gd name="connsiteY43" fmla="*/ 73445 h 368757"/>
                      <a:gd name="connsiteX44" fmla="*/ 71268 w 642354"/>
                      <a:gd name="connsiteY44" fmla="*/ 73445 h 368757"/>
                      <a:gd name="connsiteX45" fmla="*/ 94806 w 642354"/>
                      <a:gd name="connsiteY45" fmla="*/ 44897 h 368757"/>
                      <a:gd name="connsiteX46" fmla="*/ 94806 w 642354"/>
                      <a:gd name="connsiteY46" fmla="*/ 44897 h 368757"/>
                      <a:gd name="connsiteX47" fmla="*/ 177915 w 642354"/>
                      <a:gd name="connsiteY47" fmla="*/ 5428 h 368757"/>
                      <a:gd name="connsiteX48" fmla="*/ 177915 w 642354"/>
                      <a:gd name="connsiteY48" fmla="*/ 5428 h 368757"/>
                      <a:gd name="connsiteX49" fmla="*/ 194915 w 642354"/>
                      <a:gd name="connsiteY49" fmla="*/ 4726 h 368757"/>
                      <a:gd name="connsiteX50" fmla="*/ 194915 w 642354"/>
                      <a:gd name="connsiteY50" fmla="*/ 4726 h 368757"/>
                      <a:gd name="connsiteX51" fmla="*/ 227388 w 642354"/>
                      <a:gd name="connsiteY51" fmla="*/ 6003 h 368757"/>
                      <a:gd name="connsiteX52" fmla="*/ 227388 w 642354"/>
                      <a:gd name="connsiteY52" fmla="*/ 6003 h 368757"/>
                      <a:gd name="connsiteX53" fmla="*/ 242499 w 642354"/>
                      <a:gd name="connsiteY53" fmla="*/ 2107 h 368757"/>
                      <a:gd name="connsiteX54" fmla="*/ 242499 w 642354"/>
                      <a:gd name="connsiteY54" fmla="*/ 2107 h 368757"/>
                      <a:gd name="connsiteX55" fmla="*/ 252597 w 642354"/>
                      <a:gd name="connsiteY55" fmla="*/ 0 h 368757"/>
                      <a:gd name="connsiteX56" fmla="*/ 252597 w 642354"/>
                      <a:gd name="connsiteY56" fmla="*/ 0 h 368757"/>
                      <a:gd name="connsiteX57" fmla="*/ 367454 w 642354"/>
                      <a:gd name="connsiteY57" fmla="*/ 27781 h 368757"/>
                      <a:gd name="connsiteX58" fmla="*/ 367454 w 642354"/>
                      <a:gd name="connsiteY58" fmla="*/ 27781 h 368757"/>
                      <a:gd name="connsiteX59" fmla="*/ 407846 w 642354"/>
                      <a:gd name="connsiteY59" fmla="*/ 34934 h 368757"/>
                      <a:gd name="connsiteX60" fmla="*/ 407846 w 642354"/>
                      <a:gd name="connsiteY60" fmla="*/ 34934 h 368757"/>
                      <a:gd name="connsiteX61" fmla="*/ 445115 w 642354"/>
                      <a:gd name="connsiteY61" fmla="*/ 34104 h 368757"/>
                      <a:gd name="connsiteX62" fmla="*/ 445115 w 642354"/>
                      <a:gd name="connsiteY62" fmla="*/ 34104 h 368757"/>
                      <a:gd name="connsiteX63" fmla="*/ 494879 w 642354"/>
                      <a:gd name="connsiteY63" fmla="*/ 97905 h 368757"/>
                      <a:gd name="connsiteX64" fmla="*/ 494879 w 642354"/>
                      <a:gd name="connsiteY64" fmla="*/ 97905 h 368757"/>
                      <a:gd name="connsiteX65" fmla="*/ 528006 w 642354"/>
                      <a:gd name="connsiteY65" fmla="*/ 166880 h 368757"/>
                      <a:gd name="connsiteX66" fmla="*/ 528006 w 642354"/>
                      <a:gd name="connsiteY66" fmla="*/ 166880 h 368757"/>
                      <a:gd name="connsiteX67" fmla="*/ 525681 w 642354"/>
                      <a:gd name="connsiteY67" fmla="*/ 174224 h 368757"/>
                      <a:gd name="connsiteX68" fmla="*/ 525681 w 642354"/>
                      <a:gd name="connsiteY68" fmla="*/ 174224 h 368757"/>
                      <a:gd name="connsiteX69" fmla="*/ 521613 w 642354"/>
                      <a:gd name="connsiteY69" fmla="*/ 182910 h 368757"/>
                      <a:gd name="connsiteX70" fmla="*/ 521613 w 642354"/>
                      <a:gd name="connsiteY70" fmla="*/ 182910 h 368757"/>
                      <a:gd name="connsiteX71" fmla="*/ 526626 w 642354"/>
                      <a:gd name="connsiteY71" fmla="*/ 187125 h 368757"/>
                      <a:gd name="connsiteX72" fmla="*/ 526626 w 642354"/>
                      <a:gd name="connsiteY72" fmla="*/ 187125 h 368757"/>
                      <a:gd name="connsiteX73" fmla="*/ 542390 w 642354"/>
                      <a:gd name="connsiteY73" fmla="*/ 188147 h 368757"/>
                      <a:gd name="connsiteX74" fmla="*/ 542390 w 642354"/>
                      <a:gd name="connsiteY74" fmla="*/ 188147 h 368757"/>
                      <a:gd name="connsiteX75" fmla="*/ 559027 w 642354"/>
                      <a:gd name="connsiteY75" fmla="*/ 188083 h 368757"/>
                      <a:gd name="connsiteX76" fmla="*/ 559027 w 642354"/>
                      <a:gd name="connsiteY76" fmla="*/ 188083 h 368757"/>
                      <a:gd name="connsiteX77" fmla="*/ 598184 w 642354"/>
                      <a:gd name="connsiteY77" fmla="*/ 211777 h 368757"/>
                      <a:gd name="connsiteX78" fmla="*/ 598184 w 642354"/>
                      <a:gd name="connsiteY78" fmla="*/ 211777 h 368757"/>
                      <a:gd name="connsiteX79" fmla="*/ 604504 w 642354"/>
                      <a:gd name="connsiteY79" fmla="*/ 227871 h 368757"/>
                      <a:gd name="connsiteX80" fmla="*/ 604504 w 642354"/>
                      <a:gd name="connsiteY80" fmla="*/ 227871 h 368757"/>
                      <a:gd name="connsiteX81" fmla="*/ 614021 w 642354"/>
                      <a:gd name="connsiteY81" fmla="*/ 225380 h 368757"/>
                      <a:gd name="connsiteX82" fmla="*/ 614021 w 642354"/>
                      <a:gd name="connsiteY82" fmla="*/ 225380 h 368757"/>
                      <a:gd name="connsiteX83" fmla="*/ 624773 w 642354"/>
                      <a:gd name="connsiteY83" fmla="*/ 222890 h 368757"/>
                      <a:gd name="connsiteX84" fmla="*/ 624773 w 642354"/>
                      <a:gd name="connsiteY84" fmla="*/ 222890 h 368757"/>
                      <a:gd name="connsiteX85" fmla="*/ 642354 w 642354"/>
                      <a:gd name="connsiteY85" fmla="*/ 241091 h 368757"/>
                      <a:gd name="connsiteX86" fmla="*/ 642354 w 642354"/>
                      <a:gd name="connsiteY86" fmla="*/ 241091 h 368757"/>
                      <a:gd name="connsiteX87" fmla="*/ 642063 w 642354"/>
                      <a:gd name="connsiteY87" fmla="*/ 241794 h 368757"/>
                      <a:gd name="connsiteX88" fmla="*/ 603778 w 642354"/>
                      <a:gd name="connsiteY88" fmla="*/ 280943 h 368757"/>
                      <a:gd name="connsiteX89" fmla="*/ 603778 w 642354"/>
                      <a:gd name="connsiteY89" fmla="*/ 280943 h 368757"/>
                      <a:gd name="connsiteX90" fmla="*/ 589176 w 642354"/>
                      <a:gd name="connsiteY90" fmla="*/ 304765 h 368757"/>
                      <a:gd name="connsiteX91" fmla="*/ 589176 w 642354"/>
                      <a:gd name="connsiteY91" fmla="*/ 304765 h 368757"/>
                      <a:gd name="connsiteX92" fmla="*/ 588231 w 642354"/>
                      <a:gd name="connsiteY92" fmla="*/ 305340 h 368757"/>
                      <a:gd name="connsiteX93" fmla="*/ 588231 w 642354"/>
                      <a:gd name="connsiteY93" fmla="*/ 305340 h 368757"/>
                      <a:gd name="connsiteX94" fmla="*/ 573048 w 642354"/>
                      <a:gd name="connsiteY94" fmla="*/ 304701 h 368757"/>
                      <a:gd name="connsiteX95" fmla="*/ 573048 w 642354"/>
                      <a:gd name="connsiteY95" fmla="*/ 304701 h 368757"/>
                      <a:gd name="connsiteX96" fmla="*/ 518126 w 642354"/>
                      <a:gd name="connsiteY96" fmla="*/ 315494 h 368757"/>
                      <a:gd name="connsiteX97" fmla="*/ 518126 w 642354"/>
                      <a:gd name="connsiteY97" fmla="*/ 315494 h 368757"/>
                      <a:gd name="connsiteX98" fmla="*/ 492554 w 642354"/>
                      <a:gd name="connsiteY98" fmla="*/ 324946 h 368757"/>
                      <a:gd name="connsiteX99" fmla="*/ 492554 w 642354"/>
                      <a:gd name="connsiteY99" fmla="*/ 324946 h 368757"/>
                      <a:gd name="connsiteX100" fmla="*/ 467999 w 642354"/>
                      <a:gd name="connsiteY100" fmla="*/ 316261 h 368757"/>
                      <a:gd name="connsiteX101" fmla="*/ 467999 w 642354"/>
                      <a:gd name="connsiteY101" fmla="*/ 316261 h 368757"/>
                      <a:gd name="connsiteX102" fmla="*/ 424265 w 642354"/>
                      <a:gd name="connsiteY102" fmla="*/ 308086 h 368757"/>
                      <a:gd name="connsiteX103" fmla="*/ 424265 w 642354"/>
                      <a:gd name="connsiteY103" fmla="*/ 308086 h 368757"/>
                      <a:gd name="connsiteX104" fmla="*/ 385616 w 642354"/>
                      <a:gd name="connsiteY104" fmla="*/ 317410 h 368757"/>
                      <a:gd name="connsiteX105" fmla="*/ 385616 w 642354"/>
                      <a:gd name="connsiteY105" fmla="*/ 317410 h 368757"/>
                      <a:gd name="connsiteX106" fmla="*/ 342608 w 642354"/>
                      <a:gd name="connsiteY106" fmla="*/ 330055 h 368757"/>
                      <a:gd name="connsiteX107" fmla="*/ 342608 w 642354"/>
                      <a:gd name="connsiteY107" fmla="*/ 330055 h 368757"/>
                      <a:gd name="connsiteX108" fmla="*/ 331130 w 642354"/>
                      <a:gd name="connsiteY108" fmla="*/ 340976 h 368757"/>
                      <a:gd name="connsiteX109" fmla="*/ 331130 w 642354"/>
                      <a:gd name="connsiteY109" fmla="*/ 340976 h 368757"/>
                      <a:gd name="connsiteX110" fmla="*/ 333600 w 642354"/>
                      <a:gd name="connsiteY110" fmla="*/ 358603 h 368757"/>
                      <a:gd name="connsiteX111" fmla="*/ 333600 w 642354"/>
                      <a:gd name="connsiteY111" fmla="*/ 358603 h 368757"/>
                      <a:gd name="connsiteX112" fmla="*/ 318852 w 642354"/>
                      <a:gd name="connsiteY112" fmla="*/ 368758 h 368757"/>
                      <a:gd name="connsiteX113" fmla="*/ 318852 w 642354"/>
                      <a:gd name="connsiteY113" fmla="*/ 368758 h 368757"/>
                      <a:gd name="connsiteX114" fmla="*/ 302579 w 642354"/>
                      <a:gd name="connsiteY114" fmla="*/ 363393 h 368757"/>
                      <a:gd name="connsiteX115" fmla="*/ 302579 w 642354"/>
                      <a:gd name="connsiteY115" fmla="*/ 363393 h 368757"/>
                      <a:gd name="connsiteX116" fmla="*/ 141664 w 642354"/>
                      <a:gd name="connsiteY116" fmla="*/ 334271 h 368757"/>
                      <a:gd name="connsiteX117" fmla="*/ 245115 w 642354"/>
                      <a:gd name="connsiteY117" fmla="*/ 350748 h 368757"/>
                      <a:gd name="connsiteX118" fmla="*/ 245115 w 642354"/>
                      <a:gd name="connsiteY118" fmla="*/ 350748 h 368757"/>
                      <a:gd name="connsiteX119" fmla="*/ 303887 w 642354"/>
                      <a:gd name="connsiteY119" fmla="*/ 362307 h 368757"/>
                      <a:gd name="connsiteX120" fmla="*/ 303887 w 642354"/>
                      <a:gd name="connsiteY120" fmla="*/ 362307 h 368757"/>
                      <a:gd name="connsiteX121" fmla="*/ 318707 w 642354"/>
                      <a:gd name="connsiteY121" fmla="*/ 367161 h 368757"/>
                      <a:gd name="connsiteX122" fmla="*/ 318707 w 642354"/>
                      <a:gd name="connsiteY122" fmla="*/ 367161 h 368757"/>
                      <a:gd name="connsiteX123" fmla="*/ 331638 w 642354"/>
                      <a:gd name="connsiteY123" fmla="*/ 358603 h 368757"/>
                      <a:gd name="connsiteX124" fmla="*/ 331638 w 642354"/>
                      <a:gd name="connsiteY124" fmla="*/ 358603 h 368757"/>
                      <a:gd name="connsiteX125" fmla="*/ 329168 w 642354"/>
                      <a:gd name="connsiteY125" fmla="*/ 340976 h 368757"/>
                      <a:gd name="connsiteX126" fmla="*/ 329168 w 642354"/>
                      <a:gd name="connsiteY126" fmla="*/ 340976 h 368757"/>
                      <a:gd name="connsiteX127" fmla="*/ 342100 w 642354"/>
                      <a:gd name="connsiteY127" fmla="*/ 328459 h 368757"/>
                      <a:gd name="connsiteX128" fmla="*/ 342100 w 642354"/>
                      <a:gd name="connsiteY128" fmla="*/ 328459 h 368757"/>
                      <a:gd name="connsiteX129" fmla="*/ 383800 w 642354"/>
                      <a:gd name="connsiteY129" fmla="*/ 316771 h 368757"/>
                      <a:gd name="connsiteX130" fmla="*/ 383800 w 642354"/>
                      <a:gd name="connsiteY130" fmla="*/ 316771 h 368757"/>
                      <a:gd name="connsiteX131" fmla="*/ 424119 w 642354"/>
                      <a:gd name="connsiteY131" fmla="*/ 306362 h 368757"/>
                      <a:gd name="connsiteX132" fmla="*/ 424119 w 642354"/>
                      <a:gd name="connsiteY132" fmla="*/ 306362 h 368757"/>
                      <a:gd name="connsiteX133" fmla="*/ 469161 w 642354"/>
                      <a:gd name="connsiteY133" fmla="*/ 315047 h 368757"/>
                      <a:gd name="connsiteX134" fmla="*/ 469161 w 642354"/>
                      <a:gd name="connsiteY134" fmla="*/ 315047 h 368757"/>
                      <a:gd name="connsiteX135" fmla="*/ 492481 w 642354"/>
                      <a:gd name="connsiteY135" fmla="*/ 323286 h 368757"/>
                      <a:gd name="connsiteX136" fmla="*/ 492481 w 642354"/>
                      <a:gd name="connsiteY136" fmla="*/ 323286 h 368757"/>
                      <a:gd name="connsiteX137" fmla="*/ 516818 w 642354"/>
                      <a:gd name="connsiteY137" fmla="*/ 314281 h 368757"/>
                      <a:gd name="connsiteX138" fmla="*/ 516818 w 642354"/>
                      <a:gd name="connsiteY138" fmla="*/ 314281 h 368757"/>
                      <a:gd name="connsiteX139" fmla="*/ 573048 w 642354"/>
                      <a:gd name="connsiteY139" fmla="*/ 303040 h 368757"/>
                      <a:gd name="connsiteX140" fmla="*/ 573048 w 642354"/>
                      <a:gd name="connsiteY140" fmla="*/ 303040 h 368757"/>
                      <a:gd name="connsiteX141" fmla="*/ 587650 w 642354"/>
                      <a:gd name="connsiteY141" fmla="*/ 303615 h 368757"/>
                      <a:gd name="connsiteX142" fmla="*/ 587650 w 642354"/>
                      <a:gd name="connsiteY142" fmla="*/ 303615 h 368757"/>
                      <a:gd name="connsiteX143" fmla="*/ 602252 w 642354"/>
                      <a:gd name="connsiteY143" fmla="*/ 280049 h 368757"/>
                      <a:gd name="connsiteX144" fmla="*/ 602252 w 642354"/>
                      <a:gd name="connsiteY144" fmla="*/ 280049 h 368757"/>
                      <a:gd name="connsiteX145" fmla="*/ 640465 w 642354"/>
                      <a:gd name="connsiteY145" fmla="*/ 240900 h 368757"/>
                      <a:gd name="connsiteX146" fmla="*/ 640465 w 642354"/>
                      <a:gd name="connsiteY146" fmla="*/ 240900 h 368757"/>
                      <a:gd name="connsiteX147" fmla="*/ 624773 w 642354"/>
                      <a:gd name="connsiteY147" fmla="*/ 224422 h 368757"/>
                      <a:gd name="connsiteX148" fmla="*/ 624773 w 642354"/>
                      <a:gd name="connsiteY148" fmla="*/ 224422 h 368757"/>
                      <a:gd name="connsiteX149" fmla="*/ 614820 w 642354"/>
                      <a:gd name="connsiteY149" fmla="*/ 226722 h 368757"/>
                      <a:gd name="connsiteX150" fmla="*/ 614820 w 642354"/>
                      <a:gd name="connsiteY150" fmla="*/ 226722 h 368757"/>
                      <a:gd name="connsiteX151" fmla="*/ 604577 w 642354"/>
                      <a:gd name="connsiteY151" fmla="*/ 229404 h 368757"/>
                      <a:gd name="connsiteX152" fmla="*/ 604577 w 642354"/>
                      <a:gd name="connsiteY152" fmla="*/ 229404 h 368757"/>
                      <a:gd name="connsiteX153" fmla="*/ 596440 w 642354"/>
                      <a:gd name="connsiteY153" fmla="*/ 211713 h 368757"/>
                      <a:gd name="connsiteX154" fmla="*/ 596440 w 642354"/>
                      <a:gd name="connsiteY154" fmla="*/ 211713 h 368757"/>
                      <a:gd name="connsiteX155" fmla="*/ 559027 w 642354"/>
                      <a:gd name="connsiteY155" fmla="*/ 189616 h 368757"/>
                      <a:gd name="connsiteX156" fmla="*/ 559027 w 642354"/>
                      <a:gd name="connsiteY156" fmla="*/ 189616 h 368757"/>
                      <a:gd name="connsiteX157" fmla="*/ 542390 w 642354"/>
                      <a:gd name="connsiteY157" fmla="*/ 189680 h 368757"/>
                      <a:gd name="connsiteX158" fmla="*/ 542390 w 642354"/>
                      <a:gd name="connsiteY158" fmla="*/ 189680 h 368757"/>
                      <a:gd name="connsiteX159" fmla="*/ 519724 w 642354"/>
                      <a:gd name="connsiteY159" fmla="*/ 182910 h 368757"/>
                      <a:gd name="connsiteX160" fmla="*/ 519724 w 642354"/>
                      <a:gd name="connsiteY160" fmla="*/ 182910 h 368757"/>
                      <a:gd name="connsiteX161" fmla="*/ 524083 w 642354"/>
                      <a:gd name="connsiteY161" fmla="*/ 173394 h 368757"/>
                      <a:gd name="connsiteX162" fmla="*/ 524083 w 642354"/>
                      <a:gd name="connsiteY162" fmla="*/ 173394 h 368757"/>
                      <a:gd name="connsiteX163" fmla="*/ 526117 w 642354"/>
                      <a:gd name="connsiteY163" fmla="*/ 166880 h 368757"/>
                      <a:gd name="connsiteX164" fmla="*/ 526117 w 642354"/>
                      <a:gd name="connsiteY164" fmla="*/ 166880 h 368757"/>
                      <a:gd name="connsiteX165" fmla="*/ 492990 w 642354"/>
                      <a:gd name="connsiteY165" fmla="*/ 97905 h 368757"/>
                      <a:gd name="connsiteX166" fmla="*/ 492990 w 642354"/>
                      <a:gd name="connsiteY166" fmla="*/ 97905 h 368757"/>
                      <a:gd name="connsiteX167" fmla="*/ 445042 w 642354"/>
                      <a:gd name="connsiteY167" fmla="*/ 35701 h 368757"/>
                      <a:gd name="connsiteX168" fmla="*/ 445042 w 642354"/>
                      <a:gd name="connsiteY168" fmla="*/ 35701 h 368757"/>
                      <a:gd name="connsiteX169" fmla="*/ 407773 w 642354"/>
                      <a:gd name="connsiteY169" fmla="*/ 36531 h 368757"/>
                      <a:gd name="connsiteX170" fmla="*/ 407773 w 642354"/>
                      <a:gd name="connsiteY170" fmla="*/ 36531 h 368757"/>
                      <a:gd name="connsiteX171" fmla="*/ 366364 w 642354"/>
                      <a:gd name="connsiteY171" fmla="*/ 29123 h 368757"/>
                      <a:gd name="connsiteX172" fmla="*/ 366364 w 642354"/>
                      <a:gd name="connsiteY172" fmla="*/ 29123 h 368757"/>
                      <a:gd name="connsiteX173" fmla="*/ 252452 w 642354"/>
                      <a:gd name="connsiteY173" fmla="*/ 1597 h 368757"/>
                      <a:gd name="connsiteX174" fmla="*/ 252452 w 642354"/>
                      <a:gd name="connsiteY174" fmla="*/ 1597 h 368757"/>
                      <a:gd name="connsiteX175" fmla="*/ 243662 w 642354"/>
                      <a:gd name="connsiteY175" fmla="*/ 3193 h 368757"/>
                      <a:gd name="connsiteX176" fmla="*/ 243662 w 642354"/>
                      <a:gd name="connsiteY176" fmla="*/ 3193 h 368757"/>
                      <a:gd name="connsiteX177" fmla="*/ 227243 w 642354"/>
                      <a:gd name="connsiteY177" fmla="*/ 7536 h 368757"/>
                      <a:gd name="connsiteX178" fmla="*/ 227243 w 642354"/>
                      <a:gd name="connsiteY178" fmla="*/ 7536 h 368757"/>
                      <a:gd name="connsiteX179" fmla="*/ 194770 w 642354"/>
                      <a:gd name="connsiteY179" fmla="*/ 6259 h 368757"/>
                      <a:gd name="connsiteX180" fmla="*/ 194770 w 642354"/>
                      <a:gd name="connsiteY180" fmla="*/ 6259 h 368757"/>
                      <a:gd name="connsiteX181" fmla="*/ 177988 w 642354"/>
                      <a:gd name="connsiteY181" fmla="*/ 6961 h 368757"/>
                      <a:gd name="connsiteX182" fmla="*/ 177988 w 642354"/>
                      <a:gd name="connsiteY182" fmla="*/ 6961 h 368757"/>
                      <a:gd name="connsiteX183" fmla="*/ 96549 w 642354"/>
                      <a:gd name="connsiteY183" fmla="*/ 44833 h 368757"/>
                      <a:gd name="connsiteX184" fmla="*/ 96549 w 642354"/>
                      <a:gd name="connsiteY184" fmla="*/ 44833 h 368757"/>
                      <a:gd name="connsiteX185" fmla="*/ 71195 w 642354"/>
                      <a:gd name="connsiteY185" fmla="*/ 74978 h 368757"/>
                      <a:gd name="connsiteX186" fmla="*/ 71195 w 642354"/>
                      <a:gd name="connsiteY186" fmla="*/ 74978 h 368757"/>
                      <a:gd name="connsiteX187" fmla="*/ 57610 w 642354"/>
                      <a:gd name="connsiteY187" fmla="*/ 88070 h 368757"/>
                      <a:gd name="connsiteX188" fmla="*/ 57610 w 642354"/>
                      <a:gd name="connsiteY188" fmla="*/ 88070 h 368757"/>
                      <a:gd name="connsiteX189" fmla="*/ 54196 w 642354"/>
                      <a:gd name="connsiteY189" fmla="*/ 117129 h 368757"/>
                      <a:gd name="connsiteX190" fmla="*/ 54196 w 642354"/>
                      <a:gd name="connsiteY190" fmla="*/ 117129 h 368757"/>
                      <a:gd name="connsiteX191" fmla="*/ 36397 w 642354"/>
                      <a:gd name="connsiteY191" fmla="*/ 138077 h 368757"/>
                      <a:gd name="connsiteX192" fmla="*/ 36397 w 642354"/>
                      <a:gd name="connsiteY192" fmla="*/ 138077 h 368757"/>
                      <a:gd name="connsiteX193" fmla="*/ 37486 w 642354"/>
                      <a:gd name="connsiteY193" fmla="*/ 146315 h 368757"/>
                      <a:gd name="connsiteX194" fmla="*/ 37486 w 642354"/>
                      <a:gd name="connsiteY194" fmla="*/ 146315 h 368757"/>
                      <a:gd name="connsiteX195" fmla="*/ 25863 w 642354"/>
                      <a:gd name="connsiteY195" fmla="*/ 194661 h 368757"/>
                      <a:gd name="connsiteX196" fmla="*/ 25863 w 642354"/>
                      <a:gd name="connsiteY196" fmla="*/ 194661 h 368757"/>
                      <a:gd name="connsiteX197" fmla="*/ 10752 w 642354"/>
                      <a:gd name="connsiteY197" fmla="*/ 247989 h 368757"/>
                      <a:gd name="connsiteX198" fmla="*/ 10752 w 642354"/>
                      <a:gd name="connsiteY198" fmla="*/ 247989 h 368757"/>
                      <a:gd name="connsiteX199" fmla="*/ 1816 w 642354"/>
                      <a:gd name="connsiteY199" fmla="*/ 261336 h 368757"/>
                      <a:gd name="connsiteX200" fmla="*/ 1816 w 642354"/>
                      <a:gd name="connsiteY200" fmla="*/ 261336 h 368757"/>
                      <a:gd name="connsiteX201" fmla="*/ 3778 w 642354"/>
                      <a:gd name="connsiteY201" fmla="*/ 263636 h 368757"/>
                      <a:gd name="connsiteX202" fmla="*/ 3778 w 642354"/>
                      <a:gd name="connsiteY202" fmla="*/ 263636 h 368757"/>
                      <a:gd name="connsiteX203" fmla="*/ 9953 w 642354"/>
                      <a:gd name="connsiteY203" fmla="*/ 260442 h 368757"/>
                      <a:gd name="connsiteX204" fmla="*/ 9953 w 642354"/>
                      <a:gd name="connsiteY204" fmla="*/ 260442 h 368757"/>
                      <a:gd name="connsiteX205" fmla="*/ 16636 w 642354"/>
                      <a:gd name="connsiteY205" fmla="*/ 257313 h 368757"/>
                      <a:gd name="connsiteX206" fmla="*/ 16636 w 642354"/>
                      <a:gd name="connsiteY206" fmla="*/ 257313 h 368757"/>
                      <a:gd name="connsiteX207" fmla="*/ 34290 w 642354"/>
                      <a:gd name="connsiteY207" fmla="*/ 262869 h 368757"/>
                      <a:gd name="connsiteX208" fmla="*/ 34290 w 642354"/>
                      <a:gd name="connsiteY208" fmla="*/ 262869 h 368757"/>
                      <a:gd name="connsiteX209" fmla="*/ 39230 w 642354"/>
                      <a:gd name="connsiteY209" fmla="*/ 262422 h 368757"/>
                      <a:gd name="connsiteX210" fmla="*/ 39230 w 642354"/>
                      <a:gd name="connsiteY210" fmla="*/ 262422 h 368757"/>
                      <a:gd name="connsiteX211" fmla="*/ 44751 w 642354"/>
                      <a:gd name="connsiteY211" fmla="*/ 261911 h 368757"/>
                      <a:gd name="connsiteX212" fmla="*/ 44751 w 642354"/>
                      <a:gd name="connsiteY212" fmla="*/ 261911 h 368757"/>
                      <a:gd name="connsiteX213" fmla="*/ 82674 w 642354"/>
                      <a:gd name="connsiteY213" fmla="*/ 285222 h 368757"/>
                      <a:gd name="connsiteX214" fmla="*/ 82674 w 642354"/>
                      <a:gd name="connsiteY214" fmla="*/ 285222 h 368757"/>
                      <a:gd name="connsiteX215" fmla="*/ 94007 w 642354"/>
                      <a:gd name="connsiteY215" fmla="*/ 325840 h 368757"/>
                      <a:gd name="connsiteX216" fmla="*/ 94007 w 642354"/>
                      <a:gd name="connsiteY216" fmla="*/ 325840 h 368757"/>
                      <a:gd name="connsiteX217" fmla="*/ 96404 w 642354"/>
                      <a:gd name="connsiteY217" fmla="*/ 331971 h 368757"/>
                      <a:gd name="connsiteX218" fmla="*/ 96404 w 642354"/>
                      <a:gd name="connsiteY218" fmla="*/ 331971 h 368757"/>
                      <a:gd name="connsiteX219" fmla="*/ 119869 w 642354"/>
                      <a:gd name="connsiteY219" fmla="*/ 329864 h 368757"/>
                      <a:gd name="connsiteX220" fmla="*/ 119869 w 642354"/>
                      <a:gd name="connsiteY220" fmla="*/ 329864 h 368757"/>
                      <a:gd name="connsiteX221" fmla="*/ 141664 w 642354"/>
                      <a:gd name="connsiteY221" fmla="*/ 334271 h 368757"/>
                      <a:gd name="connsiteX222" fmla="*/ 141664 w 642354"/>
                      <a:gd name="connsiteY222" fmla="*/ 334271 h 3687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642354" h="368757">
                        <a:moveTo>
                          <a:pt x="302579" y="363393"/>
                        </a:moveTo>
                        <a:cubicBezTo>
                          <a:pt x="295024" y="356304"/>
                          <a:pt x="265674" y="364287"/>
                          <a:pt x="244097" y="352025"/>
                        </a:cubicBezTo>
                        <a:lnTo>
                          <a:pt x="244097" y="352025"/>
                        </a:lnTo>
                        <a:cubicBezTo>
                          <a:pt x="223465" y="340082"/>
                          <a:pt x="160044" y="346533"/>
                          <a:pt x="140647" y="335548"/>
                        </a:cubicBezTo>
                        <a:lnTo>
                          <a:pt x="140647" y="335548"/>
                        </a:lnTo>
                        <a:cubicBezTo>
                          <a:pt x="135561" y="332610"/>
                          <a:pt x="128006" y="331524"/>
                          <a:pt x="119797" y="331524"/>
                        </a:cubicBezTo>
                        <a:lnTo>
                          <a:pt x="119797" y="331524"/>
                        </a:lnTo>
                        <a:cubicBezTo>
                          <a:pt x="111878" y="331524"/>
                          <a:pt x="103306" y="332546"/>
                          <a:pt x="95750" y="333760"/>
                        </a:cubicBezTo>
                        <a:lnTo>
                          <a:pt x="95750" y="333760"/>
                        </a:lnTo>
                        <a:cubicBezTo>
                          <a:pt x="95532" y="333760"/>
                          <a:pt x="95242" y="333760"/>
                          <a:pt x="95096" y="333632"/>
                        </a:cubicBezTo>
                        <a:lnTo>
                          <a:pt x="95096" y="333632"/>
                        </a:lnTo>
                        <a:cubicBezTo>
                          <a:pt x="94879" y="333504"/>
                          <a:pt x="94733" y="333313"/>
                          <a:pt x="94733" y="333121"/>
                        </a:cubicBezTo>
                        <a:lnTo>
                          <a:pt x="94733" y="333121"/>
                        </a:lnTo>
                        <a:cubicBezTo>
                          <a:pt x="94297" y="330886"/>
                          <a:pt x="93498" y="328778"/>
                          <a:pt x="92336" y="326607"/>
                        </a:cubicBezTo>
                        <a:lnTo>
                          <a:pt x="92336" y="326607"/>
                        </a:lnTo>
                        <a:cubicBezTo>
                          <a:pt x="85725" y="314600"/>
                          <a:pt x="82891" y="296654"/>
                          <a:pt x="80857" y="285605"/>
                        </a:cubicBezTo>
                        <a:lnTo>
                          <a:pt x="80857" y="285605"/>
                        </a:lnTo>
                        <a:cubicBezTo>
                          <a:pt x="79259" y="276153"/>
                          <a:pt x="61025" y="263508"/>
                          <a:pt x="44751" y="263636"/>
                        </a:cubicBezTo>
                        <a:lnTo>
                          <a:pt x="44751" y="263636"/>
                        </a:lnTo>
                        <a:cubicBezTo>
                          <a:pt x="43008" y="263636"/>
                          <a:pt x="41264" y="263763"/>
                          <a:pt x="39593" y="264083"/>
                        </a:cubicBezTo>
                        <a:lnTo>
                          <a:pt x="39593" y="264083"/>
                        </a:lnTo>
                        <a:cubicBezTo>
                          <a:pt x="37632" y="264402"/>
                          <a:pt x="35888" y="264530"/>
                          <a:pt x="34290" y="264530"/>
                        </a:cubicBezTo>
                        <a:lnTo>
                          <a:pt x="34290" y="264530"/>
                        </a:lnTo>
                        <a:cubicBezTo>
                          <a:pt x="24337" y="264466"/>
                          <a:pt x="20414" y="258782"/>
                          <a:pt x="16636" y="258973"/>
                        </a:cubicBezTo>
                        <a:lnTo>
                          <a:pt x="16636" y="258973"/>
                        </a:lnTo>
                        <a:cubicBezTo>
                          <a:pt x="15184" y="258973"/>
                          <a:pt x="13585" y="259612"/>
                          <a:pt x="11188" y="261656"/>
                        </a:cubicBezTo>
                        <a:lnTo>
                          <a:pt x="11188" y="261656"/>
                        </a:lnTo>
                        <a:cubicBezTo>
                          <a:pt x="8355" y="264083"/>
                          <a:pt x="5885" y="265296"/>
                          <a:pt x="3778" y="265296"/>
                        </a:cubicBezTo>
                        <a:lnTo>
                          <a:pt x="3778" y="265296"/>
                        </a:lnTo>
                        <a:cubicBezTo>
                          <a:pt x="1453" y="265296"/>
                          <a:pt x="0" y="263572"/>
                          <a:pt x="0" y="261400"/>
                        </a:cubicBezTo>
                        <a:lnTo>
                          <a:pt x="0" y="261400"/>
                        </a:lnTo>
                        <a:cubicBezTo>
                          <a:pt x="0" y="257952"/>
                          <a:pt x="2833" y="252778"/>
                          <a:pt x="9517" y="246903"/>
                        </a:cubicBezTo>
                        <a:lnTo>
                          <a:pt x="9517" y="246903"/>
                        </a:lnTo>
                        <a:cubicBezTo>
                          <a:pt x="23974" y="234322"/>
                          <a:pt x="18671" y="214970"/>
                          <a:pt x="24119" y="194278"/>
                        </a:cubicBezTo>
                        <a:lnTo>
                          <a:pt x="24119" y="194278"/>
                        </a:lnTo>
                        <a:cubicBezTo>
                          <a:pt x="27824" y="180547"/>
                          <a:pt x="35743" y="160493"/>
                          <a:pt x="35743" y="146315"/>
                        </a:cubicBezTo>
                        <a:lnTo>
                          <a:pt x="35743" y="146315"/>
                        </a:lnTo>
                        <a:cubicBezTo>
                          <a:pt x="35743" y="143186"/>
                          <a:pt x="35380" y="140376"/>
                          <a:pt x="34508" y="138013"/>
                        </a:cubicBezTo>
                        <a:lnTo>
                          <a:pt x="34508" y="138013"/>
                        </a:lnTo>
                        <a:cubicBezTo>
                          <a:pt x="34363" y="137693"/>
                          <a:pt x="34508" y="137310"/>
                          <a:pt x="34871" y="137119"/>
                        </a:cubicBezTo>
                        <a:lnTo>
                          <a:pt x="34871" y="137119"/>
                        </a:lnTo>
                        <a:cubicBezTo>
                          <a:pt x="44751" y="131562"/>
                          <a:pt x="52452" y="124665"/>
                          <a:pt x="52452" y="117193"/>
                        </a:cubicBezTo>
                        <a:lnTo>
                          <a:pt x="52452" y="117193"/>
                        </a:lnTo>
                        <a:cubicBezTo>
                          <a:pt x="52597" y="96436"/>
                          <a:pt x="55358" y="73764"/>
                          <a:pt x="71268" y="73445"/>
                        </a:cubicBezTo>
                        <a:lnTo>
                          <a:pt x="71268" y="73445"/>
                        </a:lnTo>
                        <a:cubicBezTo>
                          <a:pt x="85216" y="73445"/>
                          <a:pt x="94733" y="60416"/>
                          <a:pt x="94806" y="44897"/>
                        </a:cubicBezTo>
                        <a:lnTo>
                          <a:pt x="94806" y="44897"/>
                        </a:lnTo>
                        <a:cubicBezTo>
                          <a:pt x="95242" y="28037"/>
                          <a:pt x="141809" y="8494"/>
                          <a:pt x="177915" y="5428"/>
                        </a:cubicBezTo>
                        <a:lnTo>
                          <a:pt x="177915" y="5428"/>
                        </a:lnTo>
                        <a:cubicBezTo>
                          <a:pt x="184018" y="4918"/>
                          <a:pt x="189684" y="4726"/>
                          <a:pt x="194915" y="4726"/>
                        </a:cubicBezTo>
                        <a:lnTo>
                          <a:pt x="194915" y="4726"/>
                        </a:lnTo>
                        <a:cubicBezTo>
                          <a:pt x="208645" y="4726"/>
                          <a:pt x="219324" y="6003"/>
                          <a:pt x="227388" y="6003"/>
                        </a:cubicBezTo>
                        <a:lnTo>
                          <a:pt x="227388" y="6003"/>
                        </a:lnTo>
                        <a:cubicBezTo>
                          <a:pt x="234217" y="6003"/>
                          <a:pt x="239085" y="5109"/>
                          <a:pt x="242499" y="2107"/>
                        </a:cubicBezTo>
                        <a:lnTo>
                          <a:pt x="242499" y="2107"/>
                        </a:lnTo>
                        <a:cubicBezTo>
                          <a:pt x="244388" y="511"/>
                          <a:pt x="247803" y="64"/>
                          <a:pt x="252597" y="0"/>
                        </a:cubicBezTo>
                        <a:lnTo>
                          <a:pt x="252597" y="0"/>
                        </a:lnTo>
                        <a:cubicBezTo>
                          <a:pt x="279695" y="64"/>
                          <a:pt x="350454" y="18457"/>
                          <a:pt x="367454" y="27781"/>
                        </a:cubicBezTo>
                        <a:lnTo>
                          <a:pt x="367454" y="27781"/>
                        </a:lnTo>
                        <a:cubicBezTo>
                          <a:pt x="377988" y="33593"/>
                          <a:pt x="392445" y="34934"/>
                          <a:pt x="407846" y="34934"/>
                        </a:cubicBezTo>
                        <a:lnTo>
                          <a:pt x="407846" y="34934"/>
                        </a:lnTo>
                        <a:cubicBezTo>
                          <a:pt x="420196" y="34934"/>
                          <a:pt x="433128" y="34104"/>
                          <a:pt x="445115" y="34104"/>
                        </a:cubicBezTo>
                        <a:lnTo>
                          <a:pt x="445115" y="34104"/>
                        </a:lnTo>
                        <a:cubicBezTo>
                          <a:pt x="472866" y="34232"/>
                          <a:pt x="494806" y="68272"/>
                          <a:pt x="494879" y="97905"/>
                        </a:cubicBezTo>
                        <a:lnTo>
                          <a:pt x="494879" y="97905"/>
                        </a:lnTo>
                        <a:cubicBezTo>
                          <a:pt x="494733" y="123132"/>
                          <a:pt x="527788" y="148614"/>
                          <a:pt x="528006" y="166880"/>
                        </a:cubicBezTo>
                        <a:lnTo>
                          <a:pt x="528006" y="166880"/>
                        </a:lnTo>
                        <a:cubicBezTo>
                          <a:pt x="528006" y="169498"/>
                          <a:pt x="527280" y="171989"/>
                          <a:pt x="525681" y="174224"/>
                        </a:cubicBezTo>
                        <a:lnTo>
                          <a:pt x="525681" y="174224"/>
                        </a:lnTo>
                        <a:cubicBezTo>
                          <a:pt x="522848" y="178184"/>
                          <a:pt x="521613" y="181058"/>
                          <a:pt x="521613" y="182910"/>
                        </a:cubicBezTo>
                        <a:lnTo>
                          <a:pt x="521613" y="182910"/>
                        </a:lnTo>
                        <a:cubicBezTo>
                          <a:pt x="521613" y="185145"/>
                          <a:pt x="523066" y="186231"/>
                          <a:pt x="526626" y="187125"/>
                        </a:cubicBezTo>
                        <a:lnTo>
                          <a:pt x="526626" y="187125"/>
                        </a:lnTo>
                        <a:cubicBezTo>
                          <a:pt x="530185" y="187955"/>
                          <a:pt x="535561" y="188147"/>
                          <a:pt x="542390" y="188147"/>
                        </a:cubicBezTo>
                        <a:lnTo>
                          <a:pt x="542390" y="188147"/>
                        </a:lnTo>
                        <a:cubicBezTo>
                          <a:pt x="547258" y="188147"/>
                          <a:pt x="552852" y="188083"/>
                          <a:pt x="559027" y="188083"/>
                        </a:cubicBezTo>
                        <a:lnTo>
                          <a:pt x="559027" y="188083"/>
                        </a:lnTo>
                        <a:cubicBezTo>
                          <a:pt x="590120" y="188083"/>
                          <a:pt x="598184" y="198557"/>
                          <a:pt x="598184" y="211777"/>
                        </a:cubicBezTo>
                        <a:lnTo>
                          <a:pt x="598184" y="211777"/>
                        </a:lnTo>
                        <a:cubicBezTo>
                          <a:pt x="598184" y="221612"/>
                          <a:pt x="598402" y="227871"/>
                          <a:pt x="604504" y="227871"/>
                        </a:cubicBezTo>
                        <a:lnTo>
                          <a:pt x="604504" y="227871"/>
                        </a:lnTo>
                        <a:cubicBezTo>
                          <a:pt x="606684" y="227871"/>
                          <a:pt x="609808" y="227105"/>
                          <a:pt x="614021" y="225380"/>
                        </a:cubicBezTo>
                        <a:lnTo>
                          <a:pt x="614021" y="225380"/>
                        </a:lnTo>
                        <a:cubicBezTo>
                          <a:pt x="617872" y="223784"/>
                          <a:pt x="621431" y="222953"/>
                          <a:pt x="624773" y="222890"/>
                        </a:cubicBezTo>
                        <a:lnTo>
                          <a:pt x="624773" y="222890"/>
                        </a:lnTo>
                        <a:cubicBezTo>
                          <a:pt x="633564" y="222890"/>
                          <a:pt x="639811" y="228957"/>
                          <a:pt x="642354" y="241091"/>
                        </a:cubicBezTo>
                        <a:lnTo>
                          <a:pt x="642354" y="241091"/>
                        </a:lnTo>
                        <a:lnTo>
                          <a:pt x="642063" y="241794"/>
                        </a:lnTo>
                        <a:cubicBezTo>
                          <a:pt x="628333" y="253226"/>
                          <a:pt x="615765" y="265232"/>
                          <a:pt x="603778" y="280943"/>
                        </a:cubicBezTo>
                        <a:lnTo>
                          <a:pt x="603778" y="280943"/>
                        </a:lnTo>
                        <a:cubicBezTo>
                          <a:pt x="595569" y="291672"/>
                          <a:pt x="591210" y="299272"/>
                          <a:pt x="589176" y="304765"/>
                        </a:cubicBezTo>
                        <a:lnTo>
                          <a:pt x="589176" y="304765"/>
                        </a:lnTo>
                        <a:cubicBezTo>
                          <a:pt x="589030" y="305084"/>
                          <a:pt x="588667" y="305340"/>
                          <a:pt x="588231" y="305340"/>
                        </a:cubicBezTo>
                        <a:lnTo>
                          <a:pt x="588231" y="305340"/>
                        </a:lnTo>
                        <a:cubicBezTo>
                          <a:pt x="583582" y="304893"/>
                          <a:pt x="578424" y="304701"/>
                          <a:pt x="573048" y="304701"/>
                        </a:cubicBezTo>
                        <a:lnTo>
                          <a:pt x="573048" y="304701"/>
                        </a:lnTo>
                        <a:cubicBezTo>
                          <a:pt x="551181" y="304637"/>
                          <a:pt x="525972" y="308405"/>
                          <a:pt x="518126" y="315494"/>
                        </a:cubicBezTo>
                        <a:lnTo>
                          <a:pt x="518126" y="315494"/>
                        </a:lnTo>
                        <a:cubicBezTo>
                          <a:pt x="510716" y="322008"/>
                          <a:pt x="501490" y="324946"/>
                          <a:pt x="492554" y="324946"/>
                        </a:cubicBezTo>
                        <a:lnTo>
                          <a:pt x="492554" y="324946"/>
                        </a:lnTo>
                        <a:cubicBezTo>
                          <a:pt x="483328" y="324946"/>
                          <a:pt x="474392" y="321817"/>
                          <a:pt x="467999" y="316261"/>
                        </a:cubicBezTo>
                        <a:lnTo>
                          <a:pt x="467999" y="316261"/>
                        </a:lnTo>
                        <a:cubicBezTo>
                          <a:pt x="462405" y="311215"/>
                          <a:pt x="442790" y="308022"/>
                          <a:pt x="424265" y="308086"/>
                        </a:cubicBezTo>
                        <a:lnTo>
                          <a:pt x="424265" y="308086"/>
                        </a:lnTo>
                        <a:cubicBezTo>
                          <a:pt x="405667" y="307958"/>
                          <a:pt x="387868" y="311407"/>
                          <a:pt x="385616" y="317410"/>
                        </a:cubicBezTo>
                        <a:lnTo>
                          <a:pt x="385616" y="317410"/>
                        </a:lnTo>
                        <a:cubicBezTo>
                          <a:pt x="379368" y="331780"/>
                          <a:pt x="361715" y="326479"/>
                          <a:pt x="342608" y="330055"/>
                        </a:cubicBezTo>
                        <a:lnTo>
                          <a:pt x="342608" y="330055"/>
                        </a:lnTo>
                        <a:cubicBezTo>
                          <a:pt x="333164" y="331844"/>
                          <a:pt x="331203" y="335739"/>
                          <a:pt x="331130" y="340976"/>
                        </a:cubicBezTo>
                        <a:lnTo>
                          <a:pt x="331130" y="340976"/>
                        </a:lnTo>
                        <a:cubicBezTo>
                          <a:pt x="331130" y="346213"/>
                          <a:pt x="333600" y="352728"/>
                          <a:pt x="333600" y="358603"/>
                        </a:cubicBezTo>
                        <a:lnTo>
                          <a:pt x="333600" y="358603"/>
                        </a:lnTo>
                        <a:cubicBezTo>
                          <a:pt x="333600" y="365628"/>
                          <a:pt x="326335" y="368758"/>
                          <a:pt x="318852" y="368758"/>
                        </a:cubicBezTo>
                        <a:lnTo>
                          <a:pt x="318852" y="368758"/>
                        </a:lnTo>
                        <a:cubicBezTo>
                          <a:pt x="312823" y="368694"/>
                          <a:pt x="306575" y="366906"/>
                          <a:pt x="302579" y="363393"/>
                        </a:cubicBezTo>
                        <a:lnTo>
                          <a:pt x="302579" y="363393"/>
                        </a:lnTo>
                        <a:close/>
                        <a:moveTo>
                          <a:pt x="141664" y="334271"/>
                        </a:moveTo>
                        <a:cubicBezTo>
                          <a:pt x="159753" y="344808"/>
                          <a:pt x="223320" y="338358"/>
                          <a:pt x="245115" y="350748"/>
                        </a:cubicBezTo>
                        <a:lnTo>
                          <a:pt x="245115" y="350748"/>
                        </a:lnTo>
                        <a:cubicBezTo>
                          <a:pt x="265819" y="362754"/>
                          <a:pt x="294297" y="354388"/>
                          <a:pt x="303887" y="362307"/>
                        </a:cubicBezTo>
                        <a:lnTo>
                          <a:pt x="303887" y="362307"/>
                        </a:lnTo>
                        <a:cubicBezTo>
                          <a:pt x="307374" y="365373"/>
                          <a:pt x="313259" y="367161"/>
                          <a:pt x="318707" y="367161"/>
                        </a:cubicBezTo>
                        <a:lnTo>
                          <a:pt x="318707" y="367161"/>
                        </a:lnTo>
                        <a:cubicBezTo>
                          <a:pt x="325754" y="367097"/>
                          <a:pt x="331638" y="364415"/>
                          <a:pt x="331638" y="358603"/>
                        </a:cubicBezTo>
                        <a:lnTo>
                          <a:pt x="331638" y="358603"/>
                        </a:lnTo>
                        <a:cubicBezTo>
                          <a:pt x="331638" y="353047"/>
                          <a:pt x="329241" y="346597"/>
                          <a:pt x="329168" y="340976"/>
                        </a:cubicBezTo>
                        <a:lnTo>
                          <a:pt x="329168" y="340976"/>
                        </a:lnTo>
                        <a:cubicBezTo>
                          <a:pt x="329096" y="335292"/>
                          <a:pt x="332074" y="330183"/>
                          <a:pt x="342100" y="328459"/>
                        </a:cubicBezTo>
                        <a:lnTo>
                          <a:pt x="342100" y="328459"/>
                        </a:lnTo>
                        <a:cubicBezTo>
                          <a:pt x="362078" y="324882"/>
                          <a:pt x="378642" y="329672"/>
                          <a:pt x="383800" y="316771"/>
                        </a:cubicBezTo>
                        <a:lnTo>
                          <a:pt x="383800" y="316771"/>
                        </a:lnTo>
                        <a:cubicBezTo>
                          <a:pt x="387287" y="309171"/>
                          <a:pt x="405303" y="306489"/>
                          <a:pt x="424119" y="306362"/>
                        </a:cubicBezTo>
                        <a:lnTo>
                          <a:pt x="424119" y="306362"/>
                        </a:lnTo>
                        <a:cubicBezTo>
                          <a:pt x="443008" y="306425"/>
                          <a:pt x="462550" y="309299"/>
                          <a:pt x="469161" y="315047"/>
                        </a:cubicBezTo>
                        <a:lnTo>
                          <a:pt x="469161" y="315047"/>
                        </a:lnTo>
                        <a:cubicBezTo>
                          <a:pt x="475191" y="320348"/>
                          <a:pt x="483691" y="323286"/>
                          <a:pt x="492481" y="323286"/>
                        </a:cubicBezTo>
                        <a:lnTo>
                          <a:pt x="492481" y="323286"/>
                        </a:lnTo>
                        <a:cubicBezTo>
                          <a:pt x="500981" y="323286"/>
                          <a:pt x="509771" y="320476"/>
                          <a:pt x="516818" y="314281"/>
                        </a:cubicBezTo>
                        <a:lnTo>
                          <a:pt x="516818" y="314281"/>
                        </a:lnTo>
                        <a:cubicBezTo>
                          <a:pt x="525754" y="306553"/>
                          <a:pt x="550890" y="303104"/>
                          <a:pt x="573048" y="303040"/>
                        </a:cubicBezTo>
                        <a:lnTo>
                          <a:pt x="573048" y="303040"/>
                        </a:lnTo>
                        <a:cubicBezTo>
                          <a:pt x="578133" y="303040"/>
                          <a:pt x="583073" y="303232"/>
                          <a:pt x="587650" y="303615"/>
                        </a:cubicBezTo>
                        <a:lnTo>
                          <a:pt x="587650" y="303615"/>
                        </a:lnTo>
                        <a:cubicBezTo>
                          <a:pt x="589829" y="297995"/>
                          <a:pt x="594261" y="290395"/>
                          <a:pt x="602252" y="280049"/>
                        </a:cubicBezTo>
                        <a:lnTo>
                          <a:pt x="602252" y="280049"/>
                        </a:lnTo>
                        <a:cubicBezTo>
                          <a:pt x="614239" y="264338"/>
                          <a:pt x="626807" y="252331"/>
                          <a:pt x="640465" y="240900"/>
                        </a:cubicBezTo>
                        <a:lnTo>
                          <a:pt x="640465" y="240900"/>
                        </a:lnTo>
                        <a:cubicBezTo>
                          <a:pt x="637777" y="229340"/>
                          <a:pt x="632256" y="224486"/>
                          <a:pt x="624773" y="224422"/>
                        </a:cubicBezTo>
                        <a:lnTo>
                          <a:pt x="624773" y="224422"/>
                        </a:lnTo>
                        <a:cubicBezTo>
                          <a:pt x="621795" y="224422"/>
                          <a:pt x="618453" y="225189"/>
                          <a:pt x="614820" y="226722"/>
                        </a:cubicBezTo>
                        <a:lnTo>
                          <a:pt x="614820" y="226722"/>
                        </a:lnTo>
                        <a:cubicBezTo>
                          <a:pt x="610462" y="228510"/>
                          <a:pt x="607192" y="229404"/>
                          <a:pt x="604577" y="229404"/>
                        </a:cubicBezTo>
                        <a:lnTo>
                          <a:pt x="604577" y="229404"/>
                        </a:lnTo>
                        <a:cubicBezTo>
                          <a:pt x="596222" y="229212"/>
                          <a:pt x="596440" y="221165"/>
                          <a:pt x="596440" y="211713"/>
                        </a:cubicBezTo>
                        <a:lnTo>
                          <a:pt x="596440" y="211713"/>
                        </a:lnTo>
                        <a:cubicBezTo>
                          <a:pt x="596295" y="199196"/>
                          <a:pt x="589829" y="189744"/>
                          <a:pt x="559027" y="189616"/>
                        </a:cubicBezTo>
                        <a:lnTo>
                          <a:pt x="559027" y="189616"/>
                        </a:lnTo>
                        <a:cubicBezTo>
                          <a:pt x="552852" y="189616"/>
                          <a:pt x="547258" y="189680"/>
                          <a:pt x="542390" y="189680"/>
                        </a:cubicBezTo>
                        <a:lnTo>
                          <a:pt x="542390" y="189680"/>
                        </a:lnTo>
                        <a:cubicBezTo>
                          <a:pt x="528805" y="189616"/>
                          <a:pt x="520087" y="189233"/>
                          <a:pt x="519724" y="182910"/>
                        </a:cubicBezTo>
                        <a:lnTo>
                          <a:pt x="519724" y="182910"/>
                        </a:lnTo>
                        <a:cubicBezTo>
                          <a:pt x="519724" y="180419"/>
                          <a:pt x="521177" y="177418"/>
                          <a:pt x="524083" y="173394"/>
                        </a:cubicBezTo>
                        <a:lnTo>
                          <a:pt x="524083" y="173394"/>
                        </a:lnTo>
                        <a:cubicBezTo>
                          <a:pt x="525536" y="171414"/>
                          <a:pt x="526117" y="169243"/>
                          <a:pt x="526117" y="166880"/>
                        </a:cubicBezTo>
                        <a:lnTo>
                          <a:pt x="526117" y="166880"/>
                        </a:lnTo>
                        <a:cubicBezTo>
                          <a:pt x="526335" y="150019"/>
                          <a:pt x="493135" y="124090"/>
                          <a:pt x="492990" y="97905"/>
                        </a:cubicBezTo>
                        <a:lnTo>
                          <a:pt x="492990" y="97905"/>
                        </a:lnTo>
                        <a:cubicBezTo>
                          <a:pt x="492917" y="68847"/>
                          <a:pt x="470977" y="35764"/>
                          <a:pt x="445042" y="35701"/>
                        </a:cubicBezTo>
                        <a:lnTo>
                          <a:pt x="445042" y="35701"/>
                        </a:lnTo>
                        <a:cubicBezTo>
                          <a:pt x="433128" y="35701"/>
                          <a:pt x="420196" y="36531"/>
                          <a:pt x="407773" y="36531"/>
                        </a:cubicBezTo>
                        <a:lnTo>
                          <a:pt x="407773" y="36531"/>
                        </a:lnTo>
                        <a:cubicBezTo>
                          <a:pt x="392227" y="36531"/>
                          <a:pt x="377479" y="35190"/>
                          <a:pt x="366364" y="29123"/>
                        </a:cubicBezTo>
                        <a:lnTo>
                          <a:pt x="366364" y="29123"/>
                        </a:lnTo>
                        <a:cubicBezTo>
                          <a:pt x="350091" y="20118"/>
                          <a:pt x="278896" y="1597"/>
                          <a:pt x="252452" y="1597"/>
                        </a:cubicBezTo>
                        <a:lnTo>
                          <a:pt x="252452" y="1597"/>
                        </a:lnTo>
                        <a:cubicBezTo>
                          <a:pt x="247875" y="1597"/>
                          <a:pt x="244679" y="2235"/>
                          <a:pt x="243662" y="3193"/>
                        </a:cubicBezTo>
                        <a:lnTo>
                          <a:pt x="243662" y="3193"/>
                        </a:lnTo>
                        <a:cubicBezTo>
                          <a:pt x="239666" y="6706"/>
                          <a:pt x="234217" y="7536"/>
                          <a:pt x="227243" y="7536"/>
                        </a:cubicBezTo>
                        <a:lnTo>
                          <a:pt x="227243" y="7536"/>
                        </a:lnTo>
                        <a:cubicBezTo>
                          <a:pt x="218961" y="7536"/>
                          <a:pt x="208355" y="6259"/>
                          <a:pt x="194770" y="6259"/>
                        </a:cubicBezTo>
                        <a:lnTo>
                          <a:pt x="194770" y="6259"/>
                        </a:lnTo>
                        <a:cubicBezTo>
                          <a:pt x="189611" y="6259"/>
                          <a:pt x="184018" y="6450"/>
                          <a:pt x="177988" y="6961"/>
                        </a:cubicBezTo>
                        <a:lnTo>
                          <a:pt x="177988" y="6961"/>
                        </a:lnTo>
                        <a:cubicBezTo>
                          <a:pt x="142390" y="9644"/>
                          <a:pt x="96113" y="30208"/>
                          <a:pt x="96549" y="44833"/>
                        </a:cubicBezTo>
                        <a:lnTo>
                          <a:pt x="96549" y="44833"/>
                        </a:lnTo>
                        <a:cubicBezTo>
                          <a:pt x="96549" y="60800"/>
                          <a:pt x="86597" y="74914"/>
                          <a:pt x="71195" y="74978"/>
                        </a:cubicBezTo>
                        <a:lnTo>
                          <a:pt x="71195" y="74978"/>
                        </a:lnTo>
                        <a:cubicBezTo>
                          <a:pt x="64511" y="74978"/>
                          <a:pt x="60225" y="80023"/>
                          <a:pt x="57610" y="88070"/>
                        </a:cubicBezTo>
                        <a:lnTo>
                          <a:pt x="57610" y="88070"/>
                        </a:lnTo>
                        <a:cubicBezTo>
                          <a:pt x="54995" y="96053"/>
                          <a:pt x="54196" y="106783"/>
                          <a:pt x="54196" y="117129"/>
                        </a:cubicBezTo>
                        <a:lnTo>
                          <a:pt x="54196" y="117129"/>
                        </a:lnTo>
                        <a:cubicBezTo>
                          <a:pt x="54123" y="125431"/>
                          <a:pt x="46059" y="132456"/>
                          <a:pt x="36397" y="138077"/>
                        </a:cubicBezTo>
                        <a:lnTo>
                          <a:pt x="36397" y="138077"/>
                        </a:lnTo>
                        <a:cubicBezTo>
                          <a:pt x="37196" y="140567"/>
                          <a:pt x="37486" y="143314"/>
                          <a:pt x="37486" y="146315"/>
                        </a:cubicBezTo>
                        <a:lnTo>
                          <a:pt x="37486" y="146315"/>
                        </a:lnTo>
                        <a:cubicBezTo>
                          <a:pt x="37486" y="161004"/>
                          <a:pt x="29495" y="181058"/>
                          <a:pt x="25863" y="194661"/>
                        </a:cubicBezTo>
                        <a:lnTo>
                          <a:pt x="25863" y="194661"/>
                        </a:lnTo>
                        <a:cubicBezTo>
                          <a:pt x="20342" y="214779"/>
                          <a:pt x="26008" y="234513"/>
                          <a:pt x="10752" y="247989"/>
                        </a:cubicBezTo>
                        <a:lnTo>
                          <a:pt x="10752" y="247989"/>
                        </a:lnTo>
                        <a:cubicBezTo>
                          <a:pt x="4214" y="253673"/>
                          <a:pt x="1744" y="258654"/>
                          <a:pt x="1816" y="261336"/>
                        </a:cubicBezTo>
                        <a:lnTo>
                          <a:pt x="1816" y="261336"/>
                        </a:lnTo>
                        <a:cubicBezTo>
                          <a:pt x="1889" y="263061"/>
                          <a:pt x="2470" y="263572"/>
                          <a:pt x="3778" y="263636"/>
                        </a:cubicBezTo>
                        <a:lnTo>
                          <a:pt x="3778" y="263636"/>
                        </a:lnTo>
                        <a:cubicBezTo>
                          <a:pt x="5085" y="263636"/>
                          <a:pt x="7338" y="262741"/>
                          <a:pt x="9953" y="260442"/>
                        </a:cubicBezTo>
                        <a:lnTo>
                          <a:pt x="9953" y="260442"/>
                        </a:lnTo>
                        <a:cubicBezTo>
                          <a:pt x="12423" y="258207"/>
                          <a:pt x="14602" y="257313"/>
                          <a:pt x="16636" y="257313"/>
                        </a:cubicBezTo>
                        <a:lnTo>
                          <a:pt x="16636" y="257313"/>
                        </a:lnTo>
                        <a:cubicBezTo>
                          <a:pt x="22085" y="257504"/>
                          <a:pt x="25209" y="262869"/>
                          <a:pt x="34290" y="262869"/>
                        </a:cubicBezTo>
                        <a:lnTo>
                          <a:pt x="34290" y="262869"/>
                        </a:lnTo>
                        <a:cubicBezTo>
                          <a:pt x="35743" y="262869"/>
                          <a:pt x="37414" y="262741"/>
                          <a:pt x="39230" y="262422"/>
                        </a:cubicBezTo>
                        <a:lnTo>
                          <a:pt x="39230" y="262422"/>
                        </a:lnTo>
                        <a:cubicBezTo>
                          <a:pt x="41046" y="262103"/>
                          <a:pt x="42863" y="261911"/>
                          <a:pt x="44751" y="261911"/>
                        </a:cubicBezTo>
                        <a:lnTo>
                          <a:pt x="44751" y="261911"/>
                        </a:lnTo>
                        <a:cubicBezTo>
                          <a:pt x="61969" y="261975"/>
                          <a:pt x="80567" y="274620"/>
                          <a:pt x="82674" y="285222"/>
                        </a:cubicBezTo>
                        <a:lnTo>
                          <a:pt x="82674" y="285222"/>
                        </a:lnTo>
                        <a:cubicBezTo>
                          <a:pt x="84708" y="296335"/>
                          <a:pt x="87541" y="314217"/>
                          <a:pt x="94007" y="325840"/>
                        </a:cubicBezTo>
                        <a:lnTo>
                          <a:pt x="94007" y="325840"/>
                        </a:lnTo>
                        <a:cubicBezTo>
                          <a:pt x="95169" y="327884"/>
                          <a:pt x="95895" y="329928"/>
                          <a:pt x="96404" y="331971"/>
                        </a:cubicBezTo>
                        <a:lnTo>
                          <a:pt x="96404" y="331971"/>
                        </a:lnTo>
                        <a:cubicBezTo>
                          <a:pt x="103814" y="330758"/>
                          <a:pt x="112096" y="329864"/>
                          <a:pt x="119869" y="329864"/>
                        </a:cubicBezTo>
                        <a:lnTo>
                          <a:pt x="119869" y="329864"/>
                        </a:lnTo>
                        <a:cubicBezTo>
                          <a:pt x="128151" y="329992"/>
                          <a:pt x="135997" y="331077"/>
                          <a:pt x="141664" y="334271"/>
                        </a:cubicBezTo>
                        <a:lnTo>
                          <a:pt x="141664" y="3342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5" name="Gráfico 53">
                  <a:extLst>
                    <a:ext uri="{FF2B5EF4-FFF2-40B4-BE49-F238E27FC236}">
                      <a16:creationId xmlns:a16="http://schemas.microsoft.com/office/drawing/2014/main" id="{A3812B97-E369-FC89-3BA9-06EF1B580471}"/>
                    </a:ext>
                  </a:extLst>
                </xdr:cNvPr>
                <xdr:cNvGrpSpPr/>
              </xdr:nvGrpSpPr>
              <xdr:grpSpPr>
                <a:xfrm>
                  <a:off x="12385354" y="8852322"/>
                  <a:ext cx="878414" cy="490484"/>
                  <a:chOff x="12385354" y="8852322"/>
                  <a:chExt cx="878414" cy="490484"/>
                </a:xfrm>
                <a:solidFill>
                  <a:srgbClr val="0B4263"/>
                </a:solidFill>
              </xdr:grpSpPr>
              <xdr:sp macro="" textlink="">
                <xdr:nvSpPr>
                  <xdr:cNvPr id="125" name="Freeform: Shape 124">
                    <a:extLst>
                      <a:ext uri="{FF2B5EF4-FFF2-40B4-BE49-F238E27FC236}">
                        <a16:creationId xmlns:a16="http://schemas.microsoft.com/office/drawing/2014/main" id="{69B88E2A-2D21-DDE7-D78F-7467B09C6628}"/>
                      </a:ext>
                    </a:extLst>
                  </xdr:cNvPr>
                  <xdr:cNvSpPr/>
                </xdr:nvSpPr>
                <xdr:spPr>
                  <a:xfrm>
                    <a:off x="12386180" y="8853134"/>
                    <a:ext cx="877102" cy="488714"/>
                  </a:xfrm>
                  <a:custGeom>
                    <a:avLst/>
                    <a:gdLst>
                      <a:gd name="connsiteX0" fmla="*/ 875990 w 877102"/>
                      <a:gd name="connsiteY0" fmla="*/ 256820 h 488714"/>
                      <a:gd name="connsiteX1" fmla="*/ 845478 w 877102"/>
                      <a:gd name="connsiteY1" fmla="*/ 247687 h 488714"/>
                      <a:gd name="connsiteX2" fmla="*/ 821649 w 877102"/>
                      <a:gd name="connsiteY2" fmla="*/ 232104 h 488714"/>
                      <a:gd name="connsiteX3" fmla="*/ 756266 w 877102"/>
                      <a:gd name="connsiteY3" fmla="*/ 249284 h 488714"/>
                      <a:gd name="connsiteX4" fmla="*/ 720814 w 877102"/>
                      <a:gd name="connsiteY4" fmla="*/ 262185 h 488714"/>
                      <a:gd name="connsiteX5" fmla="*/ 660371 w 877102"/>
                      <a:gd name="connsiteY5" fmla="*/ 262185 h 488714"/>
                      <a:gd name="connsiteX6" fmla="*/ 629858 w 877102"/>
                      <a:gd name="connsiteY6" fmla="*/ 216521 h 488714"/>
                      <a:gd name="connsiteX7" fmla="*/ 646931 w 877102"/>
                      <a:gd name="connsiteY7" fmla="*/ 167664 h 488714"/>
                      <a:gd name="connsiteX8" fmla="*/ 612132 w 877102"/>
                      <a:gd name="connsiteY8" fmla="*/ 142948 h 488714"/>
                      <a:gd name="connsiteX9" fmla="*/ 587069 w 877102"/>
                      <a:gd name="connsiteY9" fmla="*/ 80680 h 488714"/>
                      <a:gd name="connsiteX10" fmla="*/ 576099 w 877102"/>
                      <a:gd name="connsiteY10" fmla="*/ 45809 h 488714"/>
                      <a:gd name="connsiteX11" fmla="*/ 508899 w 877102"/>
                      <a:gd name="connsiteY11" fmla="*/ 19497 h 488714"/>
                      <a:gd name="connsiteX12" fmla="*/ 432546 w 877102"/>
                      <a:gd name="connsiteY12" fmla="*/ 31312 h 488714"/>
                      <a:gd name="connsiteX13" fmla="*/ 387940 w 877102"/>
                      <a:gd name="connsiteY13" fmla="*/ 39870 h 488714"/>
                      <a:gd name="connsiteX14" fmla="*/ 372031 w 877102"/>
                      <a:gd name="connsiteY14" fmla="*/ 20519 h 488714"/>
                      <a:gd name="connsiteX15" fmla="*/ 263930 w 877102"/>
                      <a:gd name="connsiteY15" fmla="*/ 657 h 488714"/>
                      <a:gd name="connsiteX16" fmla="*/ 181475 w 877102"/>
                      <a:gd name="connsiteY16" fmla="*/ 46320 h 488714"/>
                      <a:gd name="connsiteX17" fmla="*/ 107374 w 877102"/>
                      <a:gd name="connsiteY17" fmla="*/ 150676 h 488714"/>
                      <a:gd name="connsiteX18" fmla="*/ 23465 w 877102"/>
                      <a:gd name="connsiteY18" fmla="*/ 235170 h 488714"/>
                      <a:gd name="connsiteX19" fmla="*/ 0 w 877102"/>
                      <a:gd name="connsiteY19" fmla="*/ 258289 h 488714"/>
                      <a:gd name="connsiteX20" fmla="*/ 25863 w 877102"/>
                      <a:gd name="connsiteY20" fmla="*/ 253754 h 488714"/>
                      <a:gd name="connsiteX21" fmla="*/ 91028 w 877102"/>
                      <a:gd name="connsiteY21" fmla="*/ 250178 h 488714"/>
                      <a:gd name="connsiteX22" fmla="*/ 214820 w 877102"/>
                      <a:gd name="connsiteY22" fmla="*/ 275980 h 488714"/>
                      <a:gd name="connsiteX23" fmla="*/ 292989 w 877102"/>
                      <a:gd name="connsiteY23" fmla="*/ 282430 h 488714"/>
                      <a:gd name="connsiteX24" fmla="*/ 341882 w 877102"/>
                      <a:gd name="connsiteY24" fmla="*/ 345465 h 488714"/>
                      <a:gd name="connsiteX25" fmla="*/ 372830 w 877102"/>
                      <a:gd name="connsiteY25" fmla="*/ 421337 h 488714"/>
                      <a:gd name="connsiteX26" fmla="*/ 407047 w 877102"/>
                      <a:gd name="connsiteY26" fmla="*/ 436345 h 488714"/>
                      <a:gd name="connsiteX27" fmla="*/ 445332 w 877102"/>
                      <a:gd name="connsiteY27" fmla="*/ 459273 h 488714"/>
                      <a:gd name="connsiteX28" fmla="*/ 462405 w 877102"/>
                      <a:gd name="connsiteY28" fmla="*/ 473579 h 488714"/>
                      <a:gd name="connsiteX29" fmla="*/ 489430 w 877102"/>
                      <a:gd name="connsiteY29" fmla="*/ 488715 h 488714"/>
                      <a:gd name="connsiteX30" fmla="*/ 558082 w 877102"/>
                      <a:gd name="connsiteY30" fmla="*/ 433471 h 488714"/>
                      <a:gd name="connsiteX31" fmla="*/ 668434 w 877102"/>
                      <a:gd name="connsiteY31" fmla="*/ 373310 h 488714"/>
                      <a:gd name="connsiteX32" fmla="*/ 679041 w 877102"/>
                      <a:gd name="connsiteY32" fmla="*/ 360409 h 488714"/>
                      <a:gd name="connsiteX33" fmla="*/ 745441 w 877102"/>
                      <a:gd name="connsiteY33" fmla="*/ 356130 h 488714"/>
                      <a:gd name="connsiteX34" fmla="*/ 763749 w 877102"/>
                      <a:gd name="connsiteY34" fmla="*/ 335757 h 488714"/>
                      <a:gd name="connsiteX35" fmla="*/ 815038 w 877102"/>
                      <a:gd name="connsiteY35" fmla="*/ 308870 h 488714"/>
                      <a:gd name="connsiteX36" fmla="*/ 842281 w 877102"/>
                      <a:gd name="connsiteY36" fmla="*/ 287028 h 488714"/>
                      <a:gd name="connsiteX37" fmla="*/ 852888 w 877102"/>
                      <a:gd name="connsiteY37" fmla="*/ 269849 h 488714"/>
                      <a:gd name="connsiteX38" fmla="*/ 869670 w 877102"/>
                      <a:gd name="connsiteY38" fmla="*/ 270679 h 488714"/>
                      <a:gd name="connsiteX39" fmla="*/ 875990 w 877102"/>
                      <a:gd name="connsiteY39" fmla="*/ 256820 h 488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877102" h="488714">
                        <a:moveTo>
                          <a:pt x="875990" y="256820"/>
                        </a:moveTo>
                        <a:cubicBezTo>
                          <a:pt x="870178" y="251711"/>
                          <a:pt x="864366" y="247687"/>
                          <a:pt x="845478" y="247687"/>
                        </a:cubicBezTo>
                        <a:cubicBezTo>
                          <a:pt x="826517" y="247687"/>
                          <a:pt x="832619" y="241812"/>
                          <a:pt x="821649" y="232104"/>
                        </a:cubicBezTo>
                        <a:cubicBezTo>
                          <a:pt x="810679" y="222461"/>
                          <a:pt x="775227" y="249284"/>
                          <a:pt x="756266" y="249284"/>
                        </a:cubicBezTo>
                        <a:cubicBezTo>
                          <a:pt x="737305" y="249284"/>
                          <a:pt x="729386" y="248198"/>
                          <a:pt x="720814" y="262185"/>
                        </a:cubicBezTo>
                        <a:cubicBezTo>
                          <a:pt x="712241" y="276171"/>
                          <a:pt x="660371" y="280450"/>
                          <a:pt x="660371" y="262185"/>
                        </a:cubicBezTo>
                        <a:cubicBezTo>
                          <a:pt x="660371" y="243919"/>
                          <a:pt x="617290" y="227570"/>
                          <a:pt x="629858" y="216521"/>
                        </a:cubicBezTo>
                        <a:cubicBezTo>
                          <a:pt x="642354" y="205536"/>
                          <a:pt x="632910" y="179990"/>
                          <a:pt x="646931" y="167664"/>
                        </a:cubicBezTo>
                        <a:cubicBezTo>
                          <a:pt x="660952" y="155338"/>
                          <a:pt x="640174" y="137073"/>
                          <a:pt x="612132" y="142948"/>
                        </a:cubicBezTo>
                        <a:cubicBezTo>
                          <a:pt x="584017" y="148888"/>
                          <a:pt x="575445" y="104310"/>
                          <a:pt x="587069" y="80680"/>
                        </a:cubicBezTo>
                        <a:cubicBezTo>
                          <a:pt x="598693" y="57050"/>
                          <a:pt x="568108" y="69950"/>
                          <a:pt x="576099" y="45809"/>
                        </a:cubicBezTo>
                        <a:cubicBezTo>
                          <a:pt x="584017" y="21668"/>
                          <a:pt x="530258" y="9853"/>
                          <a:pt x="508899" y="19497"/>
                        </a:cubicBezTo>
                        <a:cubicBezTo>
                          <a:pt x="487541" y="29141"/>
                          <a:pt x="458191" y="27033"/>
                          <a:pt x="432546" y="31312"/>
                        </a:cubicBezTo>
                        <a:cubicBezTo>
                          <a:pt x="406902" y="35591"/>
                          <a:pt x="403850" y="39870"/>
                          <a:pt x="387940" y="39870"/>
                        </a:cubicBezTo>
                        <a:cubicBezTo>
                          <a:pt x="372031" y="39870"/>
                          <a:pt x="372031" y="27544"/>
                          <a:pt x="372031" y="20519"/>
                        </a:cubicBezTo>
                        <a:cubicBezTo>
                          <a:pt x="372031" y="13557"/>
                          <a:pt x="315220" y="7107"/>
                          <a:pt x="263930" y="657"/>
                        </a:cubicBezTo>
                        <a:cubicBezTo>
                          <a:pt x="212641" y="-5794"/>
                          <a:pt x="211406" y="37187"/>
                          <a:pt x="181475" y="46320"/>
                        </a:cubicBezTo>
                        <a:cubicBezTo>
                          <a:pt x="151544" y="55453"/>
                          <a:pt x="120378" y="120595"/>
                          <a:pt x="107374" y="150676"/>
                        </a:cubicBezTo>
                        <a:cubicBezTo>
                          <a:pt x="94370" y="180757"/>
                          <a:pt x="61751" y="211540"/>
                          <a:pt x="23465" y="235170"/>
                        </a:cubicBezTo>
                        <a:cubicBezTo>
                          <a:pt x="8718" y="244303"/>
                          <a:pt x="2325" y="252094"/>
                          <a:pt x="0" y="258289"/>
                        </a:cubicBezTo>
                        <a:cubicBezTo>
                          <a:pt x="8718" y="256054"/>
                          <a:pt x="17581" y="254457"/>
                          <a:pt x="25863" y="253754"/>
                        </a:cubicBezTo>
                        <a:cubicBezTo>
                          <a:pt x="61678" y="250881"/>
                          <a:pt x="81220" y="258736"/>
                          <a:pt x="91028" y="250178"/>
                        </a:cubicBezTo>
                        <a:cubicBezTo>
                          <a:pt x="100836" y="241620"/>
                          <a:pt x="195278" y="265250"/>
                          <a:pt x="214820" y="275980"/>
                        </a:cubicBezTo>
                        <a:cubicBezTo>
                          <a:pt x="234362" y="286709"/>
                          <a:pt x="266110" y="282430"/>
                          <a:pt x="292989" y="282430"/>
                        </a:cubicBezTo>
                        <a:cubicBezTo>
                          <a:pt x="319869" y="282430"/>
                          <a:pt x="341882" y="316087"/>
                          <a:pt x="341882" y="345465"/>
                        </a:cubicBezTo>
                        <a:cubicBezTo>
                          <a:pt x="341882" y="374843"/>
                          <a:pt x="385035" y="404157"/>
                          <a:pt x="372830" y="421337"/>
                        </a:cubicBezTo>
                        <a:cubicBezTo>
                          <a:pt x="360625" y="438517"/>
                          <a:pt x="376099" y="436345"/>
                          <a:pt x="407047" y="436345"/>
                        </a:cubicBezTo>
                        <a:cubicBezTo>
                          <a:pt x="437995" y="436345"/>
                          <a:pt x="445332" y="446372"/>
                          <a:pt x="445332" y="459273"/>
                        </a:cubicBezTo>
                        <a:cubicBezTo>
                          <a:pt x="445332" y="472174"/>
                          <a:pt x="445332" y="480732"/>
                          <a:pt x="462405" y="473579"/>
                        </a:cubicBezTo>
                        <a:cubicBezTo>
                          <a:pt x="475917" y="467895"/>
                          <a:pt x="485870" y="472174"/>
                          <a:pt x="489430" y="488715"/>
                        </a:cubicBezTo>
                        <a:cubicBezTo>
                          <a:pt x="509190" y="472301"/>
                          <a:pt x="531348" y="456974"/>
                          <a:pt x="558082" y="433471"/>
                        </a:cubicBezTo>
                        <a:cubicBezTo>
                          <a:pt x="603487" y="393556"/>
                          <a:pt x="651362" y="375482"/>
                          <a:pt x="668434" y="373310"/>
                        </a:cubicBezTo>
                        <a:cubicBezTo>
                          <a:pt x="685507" y="371139"/>
                          <a:pt x="679041" y="360409"/>
                          <a:pt x="679041" y="360409"/>
                        </a:cubicBezTo>
                        <a:cubicBezTo>
                          <a:pt x="698220" y="347509"/>
                          <a:pt x="728297" y="356130"/>
                          <a:pt x="745441" y="356130"/>
                        </a:cubicBezTo>
                        <a:cubicBezTo>
                          <a:pt x="762514" y="356130"/>
                          <a:pt x="749147" y="341122"/>
                          <a:pt x="763749" y="335757"/>
                        </a:cubicBezTo>
                        <a:cubicBezTo>
                          <a:pt x="778424" y="330393"/>
                          <a:pt x="811842" y="317109"/>
                          <a:pt x="815038" y="308870"/>
                        </a:cubicBezTo>
                        <a:cubicBezTo>
                          <a:pt x="818307" y="300632"/>
                          <a:pt x="827243" y="290605"/>
                          <a:pt x="842281" y="287028"/>
                        </a:cubicBezTo>
                        <a:cubicBezTo>
                          <a:pt x="857319" y="283452"/>
                          <a:pt x="840247" y="274830"/>
                          <a:pt x="852888" y="269849"/>
                        </a:cubicBezTo>
                        <a:cubicBezTo>
                          <a:pt x="860879" y="266655"/>
                          <a:pt x="866546" y="267549"/>
                          <a:pt x="869670" y="270679"/>
                        </a:cubicBezTo>
                        <a:cubicBezTo>
                          <a:pt x="874537" y="265889"/>
                          <a:pt x="879332" y="259758"/>
                          <a:pt x="875990" y="256820"/>
                        </a:cubicBezTo>
                        <a:close/>
                      </a:path>
                    </a:pathLst>
                  </a:custGeom>
                  <a:solidFill>
                    <a:srgbClr val="0B4263"/>
                  </a:solidFill>
                  <a:ln w="7260" cap="flat">
                    <a:noFill/>
                    <a:prstDash val="solid"/>
                    <a:miter/>
                  </a:ln>
                </xdr:spPr>
                <xdr:txBody>
                  <a:bodyPr rtlCol="0" anchor="ctr"/>
                  <a:lstStyle/>
                  <a:p>
                    <a:endParaRPr lang="pt-BR"/>
                  </a:p>
                </xdr:txBody>
              </xdr:sp>
              <xdr:sp macro="" textlink="">
                <xdr:nvSpPr>
                  <xdr:cNvPr id="126" name="Freeform: Shape 125">
                    <a:extLst>
                      <a:ext uri="{FF2B5EF4-FFF2-40B4-BE49-F238E27FC236}">
                        <a16:creationId xmlns:a16="http://schemas.microsoft.com/office/drawing/2014/main" id="{A47CE4A3-5AD7-2C78-6B10-E3D44793DBF6}"/>
                      </a:ext>
                    </a:extLst>
                  </xdr:cNvPr>
                  <xdr:cNvSpPr/>
                </xdr:nvSpPr>
                <xdr:spPr>
                  <a:xfrm>
                    <a:off x="12385354" y="8852322"/>
                    <a:ext cx="878414" cy="490484"/>
                  </a:xfrm>
                  <a:custGeom>
                    <a:avLst/>
                    <a:gdLst>
                      <a:gd name="connsiteX0" fmla="*/ 490111 w 878414"/>
                      <a:gd name="connsiteY0" fmla="*/ 490293 h 490484"/>
                      <a:gd name="connsiteX1" fmla="*/ 489530 w 878414"/>
                      <a:gd name="connsiteY1" fmla="*/ 489655 h 490484"/>
                      <a:gd name="connsiteX2" fmla="*/ 489530 w 878414"/>
                      <a:gd name="connsiteY2" fmla="*/ 489655 h 490484"/>
                      <a:gd name="connsiteX3" fmla="*/ 473692 w 878414"/>
                      <a:gd name="connsiteY3" fmla="*/ 472794 h 490484"/>
                      <a:gd name="connsiteX4" fmla="*/ 473692 w 878414"/>
                      <a:gd name="connsiteY4" fmla="*/ 472794 h 490484"/>
                      <a:gd name="connsiteX5" fmla="*/ 463740 w 878414"/>
                      <a:gd name="connsiteY5" fmla="*/ 475093 h 490484"/>
                      <a:gd name="connsiteX6" fmla="*/ 463740 w 878414"/>
                      <a:gd name="connsiteY6" fmla="*/ 475093 h 490484"/>
                      <a:gd name="connsiteX7" fmla="*/ 453424 w 878414"/>
                      <a:gd name="connsiteY7" fmla="*/ 477776 h 490484"/>
                      <a:gd name="connsiteX8" fmla="*/ 453424 w 878414"/>
                      <a:gd name="connsiteY8" fmla="*/ 477776 h 490484"/>
                      <a:gd name="connsiteX9" fmla="*/ 445287 w 878414"/>
                      <a:gd name="connsiteY9" fmla="*/ 460085 h 490484"/>
                      <a:gd name="connsiteX10" fmla="*/ 445287 w 878414"/>
                      <a:gd name="connsiteY10" fmla="*/ 460085 h 490484"/>
                      <a:gd name="connsiteX11" fmla="*/ 407873 w 878414"/>
                      <a:gd name="connsiteY11" fmla="*/ 437988 h 490484"/>
                      <a:gd name="connsiteX12" fmla="*/ 407873 w 878414"/>
                      <a:gd name="connsiteY12" fmla="*/ 437988 h 490484"/>
                      <a:gd name="connsiteX13" fmla="*/ 391237 w 878414"/>
                      <a:gd name="connsiteY13" fmla="*/ 438052 h 490484"/>
                      <a:gd name="connsiteX14" fmla="*/ 391237 w 878414"/>
                      <a:gd name="connsiteY14" fmla="*/ 438052 h 490484"/>
                      <a:gd name="connsiteX15" fmla="*/ 368571 w 878414"/>
                      <a:gd name="connsiteY15" fmla="*/ 431282 h 490484"/>
                      <a:gd name="connsiteX16" fmla="*/ 368571 w 878414"/>
                      <a:gd name="connsiteY16" fmla="*/ 431282 h 490484"/>
                      <a:gd name="connsiteX17" fmla="*/ 372930 w 878414"/>
                      <a:gd name="connsiteY17" fmla="*/ 421766 h 490484"/>
                      <a:gd name="connsiteX18" fmla="*/ 372930 w 878414"/>
                      <a:gd name="connsiteY18" fmla="*/ 421766 h 490484"/>
                      <a:gd name="connsiteX19" fmla="*/ 374964 w 878414"/>
                      <a:gd name="connsiteY19" fmla="*/ 415252 h 490484"/>
                      <a:gd name="connsiteX20" fmla="*/ 374964 w 878414"/>
                      <a:gd name="connsiteY20" fmla="*/ 415252 h 490484"/>
                      <a:gd name="connsiteX21" fmla="*/ 341836 w 878414"/>
                      <a:gd name="connsiteY21" fmla="*/ 346277 h 490484"/>
                      <a:gd name="connsiteX22" fmla="*/ 341836 w 878414"/>
                      <a:gd name="connsiteY22" fmla="*/ 346277 h 490484"/>
                      <a:gd name="connsiteX23" fmla="*/ 293889 w 878414"/>
                      <a:gd name="connsiteY23" fmla="*/ 284072 h 490484"/>
                      <a:gd name="connsiteX24" fmla="*/ 293889 w 878414"/>
                      <a:gd name="connsiteY24" fmla="*/ 284072 h 490484"/>
                      <a:gd name="connsiteX25" fmla="*/ 256620 w 878414"/>
                      <a:gd name="connsiteY25" fmla="*/ 284903 h 490484"/>
                      <a:gd name="connsiteX26" fmla="*/ 256620 w 878414"/>
                      <a:gd name="connsiteY26" fmla="*/ 284903 h 490484"/>
                      <a:gd name="connsiteX27" fmla="*/ 215211 w 878414"/>
                      <a:gd name="connsiteY27" fmla="*/ 277494 h 490484"/>
                      <a:gd name="connsiteX28" fmla="*/ 215211 w 878414"/>
                      <a:gd name="connsiteY28" fmla="*/ 277494 h 490484"/>
                      <a:gd name="connsiteX29" fmla="*/ 101371 w 878414"/>
                      <a:gd name="connsiteY29" fmla="*/ 249968 h 490484"/>
                      <a:gd name="connsiteX30" fmla="*/ 101371 w 878414"/>
                      <a:gd name="connsiteY30" fmla="*/ 249968 h 490484"/>
                      <a:gd name="connsiteX31" fmla="*/ 92581 w 878414"/>
                      <a:gd name="connsiteY31" fmla="*/ 251565 h 490484"/>
                      <a:gd name="connsiteX32" fmla="*/ 92581 w 878414"/>
                      <a:gd name="connsiteY32" fmla="*/ 251565 h 490484"/>
                      <a:gd name="connsiteX33" fmla="*/ 76162 w 878414"/>
                      <a:gd name="connsiteY33" fmla="*/ 255972 h 490484"/>
                      <a:gd name="connsiteX34" fmla="*/ 76162 w 878414"/>
                      <a:gd name="connsiteY34" fmla="*/ 255972 h 490484"/>
                      <a:gd name="connsiteX35" fmla="*/ 43689 w 878414"/>
                      <a:gd name="connsiteY35" fmla="*/ 254695 h 490484"/>
                      <a:gd name="connsiteX36" fmla="*/ 43689 w 878414"/>
                      <a:gd name="connsiteY36" fmla="*/ 254695 h 490484"/>
                      <a:gd name="connsiteX37" fmla="*/ 26834 w 878414"/>
                      <a:gd name="connsiteY37" fmla="*/ 255397 h 490484"/>
                      <a:gd name="connsiteX38" fmla="*/ 26834 w 878414"/>
                      <a:gd name="connsiteY38" fmla="*/ 255397 h 490484"/>
                      <a:gd name="connsiteX39" fmla="*/ 1117 w 878414"/>
                      <a:gd name="connsiteY39" fmla="*/ 259868 h 490484"/>
                      <a:gd name="connsiteX40" fmla="*/ 1117 w 878414"/>
                      <a:gd name="connsiteY40" fmla="*/ 259868 h 490484"/>
                      <a:gd name="connsiteX41" fmla="*/ 245 w 878414"/>
                      <a:gd name="connsiteY41" fmla="*/ 259676 h 490484"/>
                      <a:gd name="connsiteX42" fmla="*/ 245 w 878414"/>
                      <a:gd name="connsiteY42" fmla="*/ 259676 h 490484"/>
                      <a:gd name="connsiteX43" fmla="*/ 27 w 878414"/>
                      <a:gd name="connsiteY43" fmla="*/ 258846 h 490484"/>
                      <a:gd name="connsiteX44" fmla="*/ 27 w 878414"/>
                      <a:gd name="connsiteY44" fmla="*/ 258846 h 490484"/>
                      <a:gd name="connsiteX45" fmla="*/ 23783 w 878414"/>
                      <a:gd name="connsiteY45" fmla="*/ 235279 h 490484"/>
                      <a:gd name="connsiteX46" fmla="*/ 23783 w 878414"/>
                      <a:gd name="connsiteY46" fmla="*/ 235279 h 490484"/>
                      <a:gd name="connsiteX47" fmla="*/ 107328 w 878414"/>
                      <a:gd name="connsiteY47" fmla="*/ 151169 h 490484"/>
                      <a:gd name="connsiteX48" fmla="*/ 107328 w 878414"/>
                      <a:gd name="connsiteY48" fmla="*/ 151169 h 490484"/>
                      <a:gd name="connsiteX49" fmla="*/ 182011 w 878414"/>
                      <a:gd name="connsiteY49" fmla="*/ 46366 h 490484"/>
                      <a:gd name="connsiteX50" fmla="*/ 182011 w 878414"/>
                      <a:gd name="connsiteY50" fmla="*/ 46366 h 490484"/>
                      <a:gd name="connsiteX51" fmla="*/ 254804 w 878414"/>
                      <a:gd name="connsiteY51" fmla="*/ 0 h 490484"/>
                      <a:gd name="connsiteX52" fmla="*/ 254804 w 878414"/>
                      <a:gd name="connsiteY52" fmla="*/ 0 h 490484"/>
                      <a:gd name="connsiteX53" fmla="*/ 264902 w 878414"/>
                      <a:gd name="connsiteY53" fmla="*/ 639 h 490484"/>
                      <a:gd name="connsiteX54" fmla="*/ 264902 w 878414"/>
                      <a:gd name="connsiteY54" fmla="*/ 639 h 490484"/>
                      <a:gd name="connsiteX55" fmla="*/ 338204 w 878414"/>
                      <a:gd name="connsiteY55" fmla="*/ 10346 h 490484"/>
                      <a:gd name="connsiteX56" fmla="*/ 338204 w 878414"/>
                      <a:gd name="connsiteY56" fmla="*/ 10346 h 490484"/>
                      <a:gd name="connsiteX57" fmla="*/ 373729 w 878414"/>
                      <a:gd name="connsiteY57" fmla="*/ 21267 h 490484"/>
                      <a:gd name="connsiteX58" fmla="*/ 373729 w 878414"/>
                      <a:gd name="connsiteY58" fmla="*/ 21267 h 490484"/>
                      <a:gd name="connsiteX59" fmla="*/ 388694 w 878414"/>
                      <a:gd name="connsiteY59" fmla="*/ 39788 h 490484"/>
                      <a:gd name="connsiteX60" fmla="*/ 388694 w 878414"/>
                      <a:gd name="connsiteY60" fmla="*/ 39788 h 490484"/>
                      <a:gd name="connsiteX61" fmla="*/ 433082 w 878414"/>
                      <a:gd name="connsiteY61" fmla="*/ 31230 h 490484"/>
                      <a:gd name="connsiteX62" fmla="*/ 433082 w 878414"/>
                      <a:gd name="connsiteY62" fmla="*/ 31230 h 490484"/>
                      <a:gd name="connsiteX63" fmla="*/ 509217 w 878414"/>
                      <a:gd name="connsiteY63" fmla="*/ 19479 h 490484"/>
                      <a:gd name="connsiteX64" fmla="*/ 509217 w 878414"/>
                      <a:gd name="connsiteY64" fmla="*/ 19479 h 490484"/>
                      <a:gd name="connsiteX65" fmla="*/ 529050 w 878414"/>
                      <a:gd name="connsiteY65" fmla="*/ 15966 h 490484"/>
                      <a:gd name="connsiteX66" fmla="*/ 529050 w 878414"/>
                      <a:gd name="connsiteY66" fmla="*/ 15966 h 490484"/>
                      <a:gd name="connsiteX67" fmla="*/ 578524 w 878414"/>
                      <a:gd name="connsiteY67" fmla="*/ 41704 h 490484"/>
                      <a:gd name="connsiteX68" fmla="*/ 578524 w 878414"/>
                      <a:gd name="connsiteY68" fmla="*/ 41704 h 490484"/>
                      <a:gd name="connsiteX69" fmla="*/ 577725 w 878414"/>
                      <a:gd name="connsiteY69" fmla="*/ 46685 h 490484"/>
                      <a:gd name="connsiteX70" fmla="*/ 577725 w 878414"/>
                      <a:gd name="connsiteY70" fmla="*/ 46685 h 490484"/>
                      <a:gd name="connsiteX71" fmla="*/ 576417 w 878414"/>
                      <a:gd name="connsiteY71" fmla="*/ 53583 h 490484"/>
                      <a:gd name="connsiteX72" fmla="*/ 576417 w 878414"/>
                      <a:gd name="connsiteY72" fmla="*/ 53583 h 490484"/>
                      <a:gd name="connsiteX73" fmla="*/ 591382 w 878414"/>
                      <a:gd name="connsiteY73" fmla="*/ 72423 h 490484"/>
                      <a:gd name="connsiteX74" fmla="*/ 591382 w 878414"/>
                      <a:gd name="connsiteY74" fmla="*/ 72423 h 490484"/>
                      <a:gd name="connsiteX75" fmla="*/ 588622 w 878414"/>
                      <a:gd name="connsiteY75" fmla="*/ 81747 h 490484"/>
                      <a:gd name="connsiteX76" fmla="*/ 588622 w 878414"/>
                      <a:gd name="connsiteY76" fmla="*/ 81747 h 490484"/>
                      <a:gd name="connsiteX77" fmla="*/ 583681 w 878414"/>
                      <a:gd name="connsiteY77" fmla="*/ 105441 h 490484"/>
                      <a:gd name="connsiteX78" fmla="*/ 583681 w 878414"/>
                      <a:gd name="connsiteY78" fmla="*/ 105441 h 490484"/>
                      <a:gd name="connsiteX79" fmla="*/ 607946 w 878414"/>
                      <a:gd name="connsiteY79" fmla="*/ 143441 h 490484"/>
                      <a:gd name="connsiteX80" fmla="*/ 607946 w 878414"/>
                      <a:gd name="connsiteY80" fmla="*/ 143441 h 490484"/>
                      <a:gd name="connsiteX81" fmla="*/ 612668 w 878414"/>
                      <a:gd name="connsiteY81" fmla="*/ 142930 h 490484"/>
                      <a:gd name="connsiteX82" fmla="*/ 612668 w 878414"/>
                      <a:gd name="connsiteY82" fmla="*/ 142930 h 490484"/>
                      <a:gd name="connsiteX83" fmla="*/ 623638 w 878414"/>
                      <a:gd name="connsiteY83" fmla="*/ 141781 h 490484"/>
                      <a:gd name="connsiteX84" fmla="*/ 623638 w 878414"/>
                      <a:gd name="connsiteY84" fmla="*/ 141781 h 490484"/>
                      <a:gd name="connsiteX85" fmla="*/ 653133 w 878414"/>
                      <a:gd name="connsiteY85" fmla="*/ 159727 h 490484"/>
                      <a:gd name="connsiteX86" fmla="*/ 653133 w 878414"/>
                      <a:gd name="connsiteY86" fmla="*/ 159727 h 490484"/>
                      <a:gd name="connsiteX87" fmla="*/ 648338 w 878414"/>
                      <a:gd name="connsiteY87" fmla="*/ 169051 h 490484"/>
                      <a:gd name="connsiteX88" fmla="*/ 648338 w 878414"/>
                      <a:gd name="connsiteY88" fmla="*/ 169051 h 490484"/>
                      <a:gd name="connsiteX89" fmla="*/ 631266 w 878414"/>
                      <a:gd name="connsiteY89" fmla="*/ 217908 h 490484"/>
                      <a:gd name="connsiteX90" fmla="*/ 631266 w 878414"/>
                      <a:gd name="connsiteY90" fmla="*/ 217908 h 490484"/>
                      <a:gd name="connsiteX91" fmla="*/ 629232 w 878414"/>
                      <a:gd name="connsiteY91" fmla="*/ 221804 h 490484"/>
                      <a:gd name="connsiteX92" fmla="*/ 629232 w 878414"/>
                      <a:gd name="connsiteY92" fmla="*/ 221804 h 490484"/>
                      <a:gd name="connsiteX93" fmla="*/ 662069 w 878414"/>
                      <a:gd name="connsiteY93" fmla="*/ 262997 h 490484"/>
                      <a:gd name="connsiteX94" fmla="*/ 662069 w 878414"/>
                      <a:gd name="connsiteY94" fmla="*/ 262997 h 490484"/>
                      <a:gd name="connsiteX95" fmla="*/ 685461 w 878414"/>
                      <a:gd name="connsiteY95" fmla="*/ 274301 h 490484"/>
                      <a:gd name="connsiteX96" fmla="*/ 685461 w 878414"/>
                      <a:gd name="connsiteY96" fmla="*/ 274301 h 490484"/>
                      <a:gd name="connsiteX97" fmla="*/ 720914 w 878414"/>
                      <a:gd name="connsiteY97" fmla="*/ 262614 h 490484"/>
                      <a:gd name="connsiteX98" fmla="*/ 720914 w 878414"/>
                      <a:gd name="connsiteY98" fmla="*/ 262614 h 490484"/>
                      <a:gd name="connsiteX99" fmla="*/ 750118 w 878414"/>
                      <a:gd name="connsiteY99" fmla="*/ 249266 h 490484"/>
                      <a:gd name="connsiteX100" fmla="*/ 750118 w 878414"/>
                      <a:gd name="connsiteY100" fmla="*/ 249266 h 490484"/>
                      <a:gd name="connsiteX101" fmla="*/ 757092 w 878414"/>
                      <a:gd name="connsiteY101" fmla="*/ 249266 h 490484"/>
                      <a:gd name="connsiteX102" fmla="*/ 757092 w 878414"/>
                      <a:gd name="connsiteY102" fmla="*/ 249266 h 490484"/>
                      <a:gd name="connsiteX103" fmla="*/ 815865 w 878414"/>
                      <a:gd name="connsiteY103" fmla="*/ 229979 h 490484"/>
                      <a:gd name="connsiteX104" fmla="*/ 815865 w 878414"/>
                      <a:gd name="connsiteY104" fmla="*/ 229979 h 490484"/>
                      <a:gd name="connsiteX105" fmla="*/ 823130 w 878414"/>
                      <a:gd name="connsiteY105" fmla="*/ 232342 h 490484"/>
                      <a:gd name="connsiteX106" fmla="*/ 823130 w 878414"/>
                      <a:gd name="connsiteY106" fmla="*/ 232342 h 490484"/>
                      <a:gd name="connsiteX107" fmla="*/ 846304 w 878414"/>
                      <a:gd name="connsiteY107" fmla="*/ 247669 h 490484"/>
                      <a:gd name="connsiteX108" fmla="*/ 846304 w 878414"/>
                      <a:gd name="connsiteY108" fmla="*/ 247669 h 490484"/>
                      <a:gd name="connsiteX109" fmla="*/ 877470 w 878414"/>
                      <a:gd name="connsiteY109" fmla="*/ 256994 h 490484"/>
                      <a:gd name="connsiteX110" fmla="*/ 877470 w 878414"/>
                      <a:gd name="connsiteY110" fmla="*/ 256994 h 490484"/>
                      <a:gd name="connsiteX111" fmla="*/ 876816 w 878414"/>
                      <a:gd name="connsiteY111" fmla="*/ 257568 h 490484"/>
                      <a:gd name="connsiteX112" fmla="*/ 876163 w 878414"/>
                      <a:gd name="connsiteY112" fmla="*/ 258143 h 490484"/>
                      <a:gd name="connsiteX113" fmla="*/ 846232 w 878414"/>
                      <a:gd name="connsiteY113" fmla="*/ 249266 h 490484"/>
                      <a:gd name="connsiteX114" fmla="*/ 846232 w 878414"/>
                      <a:gd name="connsiteY114" fmla="*/ 249266 h 490484"/>
                      <a:gd name="connsiteX115" fmla="*/ 821749 w 878414"/>
                      <a:gd name="connsiteY115" fmla="*/ 233427 h 490484"/>
                      <a:gd name="connsiteX116" fmla="*/ 821749 w 878414"/>
                      <a:gd name="connsiteY116" fmla="*/ 233427 h 490484"/>
                      <a:gd name="connsiteX117" fmla="*/ 815792 w 878414"/>
                      <a:gd name="connsiteY117" fmla="*/ 231575 h 490484"/>
                      <a:gd name="connsiteX118" fmla="*/ 815792 w 878414"/>
                      <a:gd name="connsiteY118" fmla="*/ 231575 h 490484"/>
                      <a:gd name="connsiteX119" fmla="*/ 757020 w 878414"/>
                      <a:gd name="connsiteY119" fmla="*/ 250863 h 490484"/>
                      <a:gd name="connsiteX120" fmla="*/ 757020 w 878414"/>
                      <a:gd name="connsiteY120" fmla="*/ 250863 h 490484"/>
                      <a:gd name="connsiteX121" fmla="*/ 750046 w 878414"/>
                      <a:gd name="connsiteY121" fmla="*/ 250863 h 490484"/>
                      <a:gd name="connsiteX122" fmla="*/ 750046 w 878414"/>
                      <a:gd name="connsiteY122" fmla="*/ 250863 h 490484"/>
                      <a:gd name="connsiteX123" fmla="*/ 722367 w 878414"/>
                      <a:gd name="connsiteY123" fmla="*/ 263380 h 490484"/>
                      <a:gd name="connsiteX124" fmla="*/ 722367 w 878414"/>
                      <a:gd name="connsiteY124" fmla="*/ 263380 h 490484"/>
                      <a:gd name="connsiteX125" fmla="*/ 685389 w 878414"/>
                      <a:gd name="connsiteY125" fmla="*/ 275898 h 490484"/>
                      <a:gd name="connsiteX126" fmla="*/ 685389 w 878414"/>
                      <a:gd name="connsiteY126" fmla="*/ 275898 h 490484"/>
                      <a:gd name="connsiteX127" fmla="*/ 660180 w 878414"/>
                      <a:gd name="connsiteY127" fmla="*/ 262997 h 490484"/>
                      <a:gd name="connsiteX128" fmla="*/ 660180 w 878414"/>
                      <a:gd name="connsiteY128" fmla="*/ 262997 h 490484"/>
                      <a:gd name="connsiteX129" fmla="*/ 627343 w 878414"/>
                      <a:gd name="connsiteY129" fmla="*/ 221804 h 490484"/>
                      <a:gd name="connsiteX130" fmla="*/ 627343 w 878414"/>
                      <a:gd name="connsiteY130" fmla="*/ 221804 h 490484"/>
                      <a:gd name="connsiteX131" fmla="*/ 629886 w 878414"/>
                      <a:gd name="connsiteY131" fmla="*/ 216822 h 490484"/>
                      <a:gd name="connsiteX132" fmla="*/ 629886 w 878414"/>
                      <a:gd name="connsiteY132" fmla="*/ 216822 h 490484"/>
                      <a:gd name="connsiteX133" fmla="*/ 646958 w 878414"/>
                      <a:gd name="connsiteY133" fmla="*/ 167965 h 490484"/>
                      <a:gd name="connsiteX134" fmla="*/ 646958 w 878414"/>
                      <a:gd name="connsiteY134" fmla="*/ 167965 h 490484"/>
                      <a:gd name="connsiteX135" fmla="*/ 651172 w 878414"/>
                      <a:gd name="connsiteY135" fmla="*/ 159791 h 490484"/>
                      <a:gd name="connsiteX136" fmla="*/ 651172 w 878414"/>
                      <a:gd name="connsiteY136" fmla="*/ 159791 h 490484"/>
                      <a:gd name="connsiteX137" fmla="*/ 623493 w 878414"/>
                      <a:gd name="connsiteY137" fmla="*/ 143441 h 490484"/>
                      <a:gd name="connsiteX138" fmla="*/ 623493 w 878414"/>
                      <a:gd name="connsiteY138" fmla="*/ 143441 h 490484"/>
                      <a:gd name="connsiteX139" fmla="*/ 612959 w 878414"/>
                      <a:gd name="connsiteY139" fmla="*/ 144591 h 490484"/>
                      <a:gd name="connsiteX140" fmla="*/ 612959 w 878414"/>
                      <a:gd name="connsiteY140" fmla="*/ 144591 h 490484"/>
                      <a:gd name="connsiteX141" fmla="*/ 607801 w 878414"/>
                      <a:gd name="connsiteY141" fmla="*/ 145166 h 490484"/>
                      <a:gd name="connsiteX142" fmla="*/ 607801 w 878414"/>
                      <a:gd name="connsiteY142" fmla="*/ 145166 h 490484"/>
                      <a:gd name="connsiteX143" fmla="*/ 581720 w 878414"/>
                      <a:gd name="connsiteY143" fmla="*/ 105569 h 490484"/>
                      <a:gd name="connsiteX144" fmla="*/ 581720 w 878414"/>
                      <a:gd name="connsiteY144" fmla="*/ 105569 h 490484"/>
                      <a:gd name="connsiteX145" fmla="*/ 586806 w 878414"/>
                      <a:gd name="connsiteY145" fmla="*/ 81237 h 490484"/>
                      <a:gd name="connsiteX146" fmla="*/ 586806 w 878414"/>
                      <a:gd name="connsiteY146" fmla="*/ 81237 h 490484"/>
                      <a:gd name="connsiteX147" fmla="*/ 589421 w 878414"/>
                      <a:gd name="connsiteY147" fmla="*/ 72551 h 490484"/>
                      <a:gd name="connsiteX148" fmla="*/ 589421 w 878414"/>
                      <a:gd name="connsiteY148" fmla="*/ 72551 h 490484"/>
                      <a:gd name="connsiteX149" fmla="*/ 574383 w 878414"/>
                      <a:gd name="connsiteY149" fmla="*/ 53711 h 490484"/>
                      <a:gd name="connsiteX150" fmla="*/ 574383 w 878414"/>
                      <a:gd name="connsiteY150" fmla="*/ 53711 h 490484"/>
                      <a:gd name="connsiteX151" fmla="*/ 575763 w 878414"/>
                      <a:gd name="connsiteY151" fmla="*/ 46366 h 490484"/>
                      <a:gd name="connsiteX152" fmla="*/ 575763 w 878414"/>
                      <a:gd name="connsiteY152" fmla="*/ 46366 h 490484"/>
                      <a:gd name="connsiteX153" fmla="*/ 576489 w 878414"/>
                      <a:gd name="connsiteY153" fmla="*/ 41832 h 490484"/>
                      <a:gd name="connsiteX154" fmla="*/ 576489 w 878414"/>
                      <a:gd name="connsiteY154" fmla="*/ 41832 h 490484"/>
                      <a:gd name="connsiteX155" fmla="*/ 528832 w 878414"/>
                      <a:gd name="connsiteY155" fmla="*/ 17691 h 490484"/>
                      <a:gd name="connsiteX156" fmla="*/ 528832 w 878414"/>
                      <a:gd name="connsiteY156" fmla="*/ 17691 h 490484"/>
                      <a:gd name="connsiteX157" fmla="*/ 509871 w 878414"/>
                      <a:gd name="connsiteY157" fmla="*/ 21012 h 490484"/>
                      <a:gd name="connsiteX158" fmla="*/ 509871 w 878414"/>
                      <a:gd name="connsiteY158" fmla="*/ 21012 h 490484"/>
                      <a:gd name="connsiteX159" fmla="*/ 433227 w 878414"/>
                      <a:gd name="connsiteY159" fmla="*/ 32891 h 490484"/>
                      <a:gd name="connsiteX160" fmla="*/ 433227 w 878414"/>
                      <a:gd name="connsiteY160" fmla="*/ 32891 h 490484"/>
                      <a:gd name="connsiteX161" fmla="*/ 388476 w 878414"/>
                      <a:gd name="connsiteY161" fmla="*/ 41512 h 490484"/>
                      <a:gd name="connsiteX162" fmla="*/ 388476 w 878414"/>
                      <a:gd name="connsiteY162" fmla="*/ 41512 h 490484"/>
                      <a:gd name="connsiteX163" fmla="*/ 371695 w 878414"/>
                      <a:gd name="connsiteY163" fmla="*/ 21395 h 490484"/>
                      <a:gd name="connsiteX164" fmla="*/ 371695 w 878414"/>
                      <a:gd name="connsiteY164" fmla="*/ 21395 h 490484"/>
                      <a:gd name="connsiteX165" fmla="*/ 362614 w 878414"/>
                      <a:gd name="connsiteY165" fmla="*/ 16988 h 490484"/>
                      <a:gd name="connsiteX166" fmla="*/ 362614 w 878414"/>
                      <a:gd name="connsiteY166" fmla="*/ 16988 h 490484"/>
                      <a:gd name="connsiteX167" fmla="*/ 337550 w 878414"/>
                      <a:gd name="connsiteY167" fmla="*/ 12007 h 490484"/>
                      <a:gd name="connsiteX168" fmla="*/ 337550 w 878414"/>
                      <a:gd name="connsiteY168" fmla="*/ 12007 h 490484"/>
                      <a:gd name="connsiteX169" fmla="*/ 264321 w 878414"/>
                      <a:gd name="connsiteY169" fmla="*/ 2299 h 490484"/>
                      <a:gd name="connsiteX170" fmla="*/ 264321 w 878414"/>
                      <a:gd name="connsiteY170" fmla="*/ 2299 h 490484"/>
                      <a:gd name="connsiteX171" fmla="*/ 254441 w 878414"/>
                      <a:gd name="connsiteY171" fmla="*/ 1660 h 490484"/>
                      <a:gd name="connsiteX172" fmla="*/ 254441 w 878414"/>
                      <a:gd name="connsiteY172" fmla="*/ 1660 h 490484"/>
                      <a:gd name="connsiteX173" fmla="*/ 182229 w 878414"/>
                      <a:gd name="connsiteY173" fmla="*/ 47899 h 490484"/>
                      <a:gd name="connsiteX174" fmla="*/ 182229 w 878414"/>
                      <a:gd name="connsiteY174" fmla="*/ 47899 h 490484"/>
                      <a:gd name="connsiteX175" fmla="*/ 108636 w 878414"/>
                      <a:gd name="connsiteY175" fmla="*/ 151808 h 490484"/>
                      <a:gd name="connsiteX176" fmla="*/ 108636 w 878414"/>
                      <a:gd name="connsiteY176" fmla="*/ 151808 h 490484"/>
                      <a:gd name="connsiteX177" fmla="*/ 24437 w 878414"/>
                      <a:gd name="connsiteY177" fmla="*/ 236621 h 490484"/>
                      <a:gd name="connsiteX178" fmla="*/ 24437 w 878414"/>
                      <a:gd name="connsiteY178" fmla="*/ 236621 h 490484"/>
                      <a:gd name="connsiteX179" fmla="*/ 1916 w 878414"/>
                      <a:gd name="connsiteY179" fmla="*/ 257952 h 490484"/>
                      <a:gd name="connsiteX180" fmla="*/ 1916 w 878414"/>
                      <a:gd name="connsiteY180" fmla="*/ 257952 h 490484"/>
                      <a:gd name="connsiteX181" fmla="*/ 26253 w 878414"/>
                      <a:gd name="connsiteY181" fmla="*/ 253864 h 490484"/>
                      <a:gd name="connsiteX182" fmla="*/ 26253 w 878414"/>
                      <a:gd name="connsiteY182" fmla="*/ 253864 h 490484"/>
                      <a:gd name="connsiteX183" fmla="*/ 43253 w 878414"/>
                      <a:gd name="connsiteY183" fmla="*/ 253162 h 490484"/>
                      <a:gd name="connsiteX184" fmla="*/ 43253 w 878414"/>
                      <a:gd name="connsiteY184" fmla="*/ 253162 h 490484"/>
                      <a:gd name="connsiteX185" fmla="*/ 75727 w 878414"/>
                      <a:gd name="connsiteY185" fmla="*/ 254439 h 490484"/>
                      <a:gd name="connsiteX186" fmla="*/ 75727 w 878414"/>
                      <a:gd name="connsiteY186" fmla="*/ 254439 h 490484"/>
                      <a:gd name="connsiteX187" fmla="*/ 90837 w 878414"/>
                      <a:gd name="connsiteY187" fmla="*/ 250543 h 490484"/>
                      <a:gd name="connsiteX188" fmla="*/ 90837 w 878414"/>
                      <a:gd name="connsiteY188" fmla="*/ 250543 h 490484"/>
                      <a:gd name="connsiteX189" fmla="*/ 100935 w 878414"/>
                      <a:gd name="connsiteY189" fmla="*/ 248436 h 490484"/>
                      <a:gd name="connsiteX190" fmla="*/ 100935 w 878414"/>
                      <a:gd name="connsiteY190" fmla="*/ 248436 h 490484"/>
                      <a:gd name="connsiteX191" fmla="*/ 215792 w 878414"/>
                      <a:gd name="connsiteY191" fmla="*/ 276217 h 490484"/>
                      <a:gd name="connsiteX192" fmla="*/ 215792 w 878414"/>
                      <a:gd name="connsiteY192" fmla="*/ 276217 h 490484"/>
                      <a:gd name="connsiteX193" fmla="*/ 256257 w 878414"/>
                      <a:gd name="connsiteY193" fmla="*/ 283370 h 490484"/>
                      <a:gd name="connsiteX194" fmla="*/ 256257 w 878414"/>
                      <a:gd name="connsiteY194" fmla="*/ 283370 h 490484"/>
                      <a:gd name="connsiteX195" fmla="*/ 293525 w 878414"/>
                      <a:gd name="connsiteY195" fmla="*/ 282540 h 490484"/>
                      <a:gd name="connsiteX196" fmla="*/ 293525 w 878414"/>
                      <a:gd name="connsiteY196" fmla="*/ 282540 h 490484"/>
                      <a:gd name="connsiteX197" fmla="*/ 343289 w 878414"/>
                      <a:gd name="connsiteY197" fmla="*/ 346341 h 490484"/>
                      <a:gd name="connsiteX198" fmla="*/ 343289 w 878414"/>
                      <a:gd name="connsiteY198" fmla="*/ 346341 h 490484"/>
                      <a:gd name="connsiteX199" fmla="*/ 376417 w 878414"/>
                      <a:gd name="connsiteY199" fmla="*/ 415316 h 490484"/>
                      <a:gd name="connsiteX200" fmla="*/ 376417 w 878414"/>
                      <a:gd name="connsiteY200" fmla="*/ 415316 h 490484"/>
                      <a:gd name="connsiteX201" fmla="*/ 374092 w 878414"/>
                      <a:gd name="connsiteY201" fmla="*/ 422660 h 490484"/>
                      <a:gd name="connsiteX202" fmla="*/ 374092 w 878414"/>
                      <a:gd name="connsiteY202" fmla="*/ 422660 h 490484"/>
                      <a:gd name="connsiteX203" fmla="*/ 370024 w 878414"/>
                      <a:gd name="connsiteY203" fmla="*/ 431346 h 490484"/>
                      <a:gd name="connsiteX204" fmla="*/ 370024 w 878414"/>
                      <a:gd name="connsiteY204" fmla="*/ 431346 h 490484"/>
                      <a:gd name="connsiteX205" fmla="*/ 375036 w 878414"/>
                      <a:gd name="connsiteY205" fmla="*/ 435561 h 490484"/>
                      <a:gd name="connsiteX206" fmla="*/ 375036 w 878414"/>
                      <a:gd name="connsiteY206" fmla="*/ 435561 h 490484"/>
                      <a:gd name="connsiteX207" fmla="*/ 390801 w 878414"/>
                      <a:gd name="connsiteY207" fmla="*/ 436519 h 490484"/>
                      <a:gd name="connsiteX208" fmla="*/ 390801 w 878414"/>
                      <a:gd name="connsiteY208" fmla="*/ 436519 h 490484"/>
                      <a:gd name="connsiteX209" fmla="*/ 407437 w 878414"/>
                      <a:gd name="connsiteY209" fmla="*/ 436455 h 490484"/>
                      <a:gd name="connsiteX210" fmla="*/ 407437 w 878414"/>
                      <a:gd name="connsiteY210" fmla="*/ 436455 h 490484"/>
                      <a:gd name="connsiteX211" fmla="*/ 446667 w 878414"/>
                      <a:gd name="connsiteY211" fmla="*/ 460149 h 490484"/>
                      <a:gd name="connsiteX212" fmla="*/ 446667 w 878414"/>
                      <a:gd name="connsiteY212" fmla="*/ 460149 h 490484"/>
                      <a:gd name="connsiteX213" fmla="*/ 452988 w 878414"/>
                      <a:gd name="connsiteY213" fmla="*/ 476243 h 490484"/>
                      <a:gd name="connsiteX214" fmla="*/ 452988 w 878414"/>
                      <a:gd name="connsiteY214" fmla="*/ 476243 h 490484"/>
                      <a:gd name="connsiteX215" fmla="*/ 462505 w 878414"/>
                      <a:gd name="connsiteY215" fmla="*/ 473752 h 490484"/>
                      <a:gd name="connsiteX216" fmla="*/ 462505 w 878414"/>
                      <a:gd name="connsiteY216" fmla="*/ 473752 h 490484"/>
                      <a:gd name="connsiteX217" fmla="*/ 473257 w 878414"/>
                      <a:gd name="connsiteY217" fmla="*/ 471325 h 490484"/>
                      <a:gd name="connsiteX218" fmla="*/ 473257 w 878414"/>
                      <a:gd name="connsiteY218" fmla="*/ 471325 h 490484"/>
                      <a:gd name="connsiteX219" fmla="*/ 490547 w 878414"/>
                      <a:gd name="connsiteY219" fmla="*/ 488058 h 490484"/>
                      <a:gd name="connsiteX220" fmla="*/ 490547 w 878414"/>
                      <a:gd name="connsiteY220" fmla="*/ 488058 h 490484"/>
                      <a:gd name="connsiteX221" fmla="*/ 557964 w 878414"/>
                      <a:gd name="connsiteY221" fmla="*/ 433836 h 490484"/>
                      <a:gd name="connsiteX222" fmla="*/ 557964 w 878414"/>
                      <a:gd name="connsiteY222" fmla="*/ 433836 h 490484"/>
                      <a:gd name="connsiteX223" fmla="*/ 668825 w 878414"/>
                      <a:gd name="connsiteY223" fmla="*/ 373484 h 490484"/>
                      <a:gd name="connsiteX224" fmla="*/ 668825 w 878414"/>
                      <a:gd name="connsiteY224" fmla="*/ 373484 h 490484"/>
                      <a:gd name="connsiteX225" fmla="*/ 679868 w 878414"/>
                      <a:gd name="connsiteY225" fmla="*/ 365820 h 490484"/>
                      <a:gd name="connsiteX226" fmla="*/ 679868 w 878414"/>
                      <a:gd name="connsiteY226" fmla="*/ 365820 h 490484"/>
                      <a:gd name="connsiteX227" fmla="*/ 678778 w 878414"/>
                      <a:gd name="connsiteY227" fmla="*/ 361733 h 490484"/>
                      <a:gd name="connsiteX228" fmla="*/ 678778 w 878414"/>
                      <a:gd name="connsiteY228" fmla="*/ 361733 h 490484"/>
                      <a:gd name="connsiteX229" fmla="*/ 678996 w 878414"/>
                      <a:gd name="connsiteY229" fmla="*/ 360711 h 490484"/>
                      <a:gd name="connsiteX230" fmla="*/ 678996 w 878414"/>
                      <a:gd name="connsiteY230" fmla="*/ 360711 h 490484"/>
                      <a:gd name="connsiteX231" fmla="*/ 708346 w 878414"/>
                      <a:gd name="connsiteY231" fmla="*/ 353430 h 490484"/>
                      <a:gd name="connsiteX232" fmla="*/ 708346 w 878414"/>
                      <a:gd name="connsiteY232" fmla="*/ 353430 h 490484"/>
                      <a:gd name="connsiteX233" fmla="*/ 745905 w 878414"/>
                      <a:gd name="connsiteY233" fmla="*/ 356240 h 490484"/>
                      <a:gd name="connsiteX234" fmla="*/ 745905 w 878414"/>
                      <a:gd name="connsiteY234" fmla="*/ 356240 h 490484"/>
                      <a:gd name="connsiteX235" fmla="*/ 755058 w 878414"/>
                      <a:gd name="connsiteY235" fmla="*/ 348768 h 490484"/>
                      <a:gd name="connsiteX236" fmla="*/ 755058 w 878414"/>
                      <a:gd name="connsiteY236" fmla="*/ 348768 h 490484"/>
                      <a:gd name="connsiteX237" fmla="*/ 763849 w 878414"/>
                      <a:gd name="connsiteY237" fmla="*/ 335931 h 490484"/>
                      <a:gd name="connsiteX238" fmla="*/ 763849 w 878414"/>
                      <a:gd name="connsiteY238" fmla="*/ 335931 h 490484"/>
                      <a:gd name="connsiteX239" fmla="*/ 814630 w 878414"/>
                      <a:gd name="connsiteY239" fmla="*/ 309555 h 490484"/>
                      <a:gd name="connsiteX240" fmla="*/ 814630 w 878414"/>
                      <a:gd name="connsiteY240" fmla="*/ 309555 h 490484"/>
                      <a:gd name="connsiteX241" fmla="*/ 842526 w 878414"/>
                      <a:gd name="connsiteY241" fmla="*/ 287266 h 490484"/>
                      <a:gd name="connsiteX242" fmla="*/ 842526 w 878414"/>
                      <a:gd name="connsiteY242" fmla="*/ 287266 h 490484"/>
                      <a:gd name="connsiteX243" fmla="*/ 848484 w 878414"/>
                      <a:gd name="connsiteY243" fmla="*/ 282667 h 490484"/>
                      <a:gd name="connsiteX244" fmla="*/ 848484 w 878414"/>
                      <a:gd name="connsiteY244" fmla="*/ 282667 h 490484"/>
                      <a:gd name="connsiteX245" fmla="*/ 847394 w 878414"/>
                      <a:gd name="connsiteY245" fmla="*/ 276409 h 490484"/>
                      <a:gd name="connsiteX246" fmla="*/ 847394 w 878414"/>
                      <a:gd name="connsiteY246" fmla="*/ 276409 h 490484"/>
                      <a:gd name="connsiteX247" fmla="*/ 852988 w 878414"/>
                      <a:gd name="connsiteY247" fmla="*/ 270150 h 490484"/>
                      <a:gd name="connsiteX248" fmla="*/ 852988 w 878414"/>
                      <a:gd name="connsiteY248" fmla="*/ 270150 h 490484"/>
                      <a:gd name="connsiteX249" fmla="*/ 862432 w 878414"/>
                      <a:gd name="connsiteY249" fmla="*/ 268042 h 490484"/>
                      <a:gd name="connsiteX250" fmla="*/ 862432 w 878414"/>
                      <a:gd name="connsiteY250" fmla="*/ 268042 h 490484"/>
                      <a:gd name="connsiteX251" fmla="*/ 870060 w 878414"/>
                      <a:gd name="connsiteY251" fmla="*/ 270469 h 490484"/>
                      <a:gd name="connsiteX252" fmla="*/ 870060 w 878414"/>
                      <a:gd name="connsiteY252" fmla="*/ 270469 h 490484"/>
                      <a:gd name="connsiteX253" fmla="*/ 876526 w 878414"/>
                      <a:gd name="connsiteY253" fmla="*/ 260251 h 490484"/>
                      <a:gd name="connsiteX254" fmla="*/ 876526 w 878414"/>
                      <a:gd name="connsiteY254" fmla="*/ 260251 h 490484"/>
                      <a:gd name="connsiteX255" fmla="*/ 875727 w 878414"/>
                      <a:gd name="connsiteY255" fmla="*/ 258335 h 490484"/>
                      <a:gd name="connsiteX256" fmla="*/ 875727 w 878414"/>
                      <a:gd name="connsiteY256" fmla="*/ 258335 h 490484"/>
                      <a:gd name="connsiteX257" fmla="*/ 876380 w 878414"/>
                      <a:gd name="connsiteY257" fmla="*/ 257760 h 490484"/>
                      <a:gd name="connsiteX258" fmla="*/ 877034 w 878414"/>
                      <a:gd name="connsiteY258" fmla="*/ 257185 h 490484"/>
                      <a:gd name="connsiteX259" fmla="*/ 878415 w 878414"/>
                      <a:gd name="connsiteY259" fmla="*/ 260251 h 490484"/>
                      <a:gd name="connsiteX260" fmla="*/ 878415 w 878414"/>
                      <a:gd name="connsiteY260" fmla="*/ 260251 h 490484"/>
                      <a:gd name="connsiteX261" fmla="*/ 870859 w 878414"/>
                      <a:gd name="connsiteY261" fmla="*/ 272194 h 490484"/>
                      <a:gd name="connsiteX262" fmla="*/ 870859 w 878414"/>
                      <a:gd name="connsiteY262" fmla="*/ 272194 h 490484"/>
                      <a:gd name="connsiteX263" fmla="*/ 870205 w 878414"/>
                      <a:gd name="connsiteY263" fmla="*/ 272449 h 490484"/>
                      <a:gd name="connsiteX264" fmla="*/ 870205 w 878414"/>
                      <a:gd name="connsiteY264" fmla="*/ 272449 h 490484"/>
                      <a:gd name="connsiteX265" fmla="*/ 869479 w 878414"/>
                      <a:gd name="connsiteY265" fmla="*/ 272194 h 490484"/>
                      <a:gd name="connsiteX266" fmla="*/ 869479 w 878414"/>
                      <a:gd name="connsiteY266" fmla="*/ 272194 h 490484"/>
                      <a:gd name="connsiteX267" fmla="*/ 862505 w 878414"/>
                      <a:gd name="connsiteY267" fmla="*/ 269639 h 490484"/>
                      <a:gd name="connsiteX268" fmla="*/ 862505 w 878414"/>
                      <a:gd name="connsiteY268" fmla="*/ 269639 h 490484"/>
                      <a:gd name="connsiteX269" fmla="*/ 853787 w 878414"/>
                      <a:gd name="connsiteY269" fmla="*/ 271555 h 490484"/>
                      <a:gd name="connsiteX270" fmla="*/ 853787 w 878414"/>
                      <a:gd name="connsiteY270" fmla="*/ 271555 h 490484"/>
                      <a:gd name="connsiteX271" fmla="*/ 849283 w 878414"/>
                      <a:gd name="connsiteY271" fmla="*/ 276409 h 490484"/>
                      <a:gd name="connsiteX272" fmla="*/ 849283 w 878414"/>
                      <a:gd name="connsiteY272" fmla="*/ 276409 h 490484"/>
                      <a:gd name="connsiteX273" fmla="*/ 850373 w 878414"/>
                      <a:gd name="connsiteY273" fmla="*/ 282667 h 490484"/>
                      <a:gd name="connsiteX274" fmla="*/ 850373 w 878414"/>
                      <a:gd name="connsiteY274" fmla="*/ 282667 h 490484"/>
                      <a:gd name="connsiteX275" fmla="*/ 843035 w 878414"/>
                      <a:gd name="connsiteY275" fmla="*/ 288799 h 490484"/>
                      <a:gd name="connsiteX276" fmla="*/ 843035 w 878414"/>
                      <a:gd name="connsiteY276" fmla="*/ 288799 h 490484"/>
                      <a:gd name="connsiteX277" fmla="*/ 816373 w 878414"/>
                      <a:gd name="connsiteY277" fmla="*/ 310130 h 490484"/>
                      <a:gd name="connsiteX278" fmla="*/ 816373 w 878414"/>
                      <a:gd name="connsiteY278" fmla="*/ 310130 h 490484"/>
                      <a:gd name="connsiteX279" fmla="*/ 764575 w 878414"/>
                      <a:gd name="connsiteY279" fmla="*/ 337464 h 490484"/>
                      <a:gd name="connsiteX280" fmla="*/ 764575 w 878414"/>
                      <a:gd name="connsiteY280" fmla="*/ 337464 h 490484"/>
                      <a:gd name="connsiteX281" fmla="*/ 756874 w 878414"/>
                      <a:gd name="connsiteY281" fmla="*/ 349023 h 490484"/>
                      <a:gd name="connsiteX282" fmla="*/ 756874 w 878414"/>
                      <a:gd name="connsiteY282" fmla="*/ 349023 h 490484"/>
                      <a:gd name="connsiteX283" fmla="*/ 745905 w 878414"/>
                      <a:gd name="connsiteY283" fmla="*/ 357901 h 490484"/>
                      <a:gd name="connsiteX284" fmla="*/ 745905 w 878414"/>
                      <a:gd name="connsiteY284" fmla="*/ 357901 h 490484"/>
                      <a:gd name="connsiteX285" fmla="*/ 708346 w 878414"/>
                      <a:gd name="connsiteY285" fmla="*/ 355091 h 490484"/>
                      <a:gd name="connsiteX286" fmla="*/ 708346 w 878414"/>
                      <a:gd name="connsiteY286" fmla="*/ 355091 h 490484"/>
                      <a:gd name="connsiteX287" fmla="*/ 680667 w 878414"/>
                      <a:gd name="connsiteY287" fmla="*/ 361669 h 490484"/>
                      <a:gd name="connsiteX288" fmla="*/ 680667 w 878414"/>
                      <a:gd name="connsiteY288" fmla="*/ 361669 h 490484"/>
                      <a:gd name="connsiteX289" fmla="*/ 681684 w 878414"/>
                      <a:gd name="connsiteY289" fmla="*/ 365884 h 490484"/>
                      <a:gd name="connsiteX290" fmla="*/ 681684 w 878414"/>
                      <a:gd name="connsiteY290" fmla="*/ 365884 h 490484"/>
                      <a:gd name="connsiteX291" fmla="*/ 669116 w 878414"/>
                      <a:gd name="connsiteY291" fmla="*/ 375144 h 490484"/>
                      <a:gd name="connsiteX292" fmla="*/ 669116 w 878414"/>
                      <a:gd name="connsiteY292" fmla="*/ 375144 h 490484"/>
                      <a:gd name="connsiteX293" fmla="*/ 559272 w 878414"/>
                      <a:gd name="connsiteY293" fmla="*/ 435050 h 490484"/>
                      <a:gd name="connsiteX294" fmla="*/ 559272 w 878414"/>
                      <a:gd name="connsiteY294" fmla="*/ 435050 h 490484"/>
                      <a:gd name="connsiteX295" fmla="*/ 490619 w 878414"/>
                      <a:gd name="connsiteY295" fmla="*/ 490293 h 490484"/>
                      <a:gd name="connsiteX296" fmla="*/ 490619 w 878414"/>
                      <a:gd name="connsiteY296" fmla="*/ 490293 h 490484"/>
                      <a:gd name="connsiteX297" fmla="*/ 489966 w 878414"/>
                      <a:gd name="connsiteY297" fmla="*/ 490485 h 490484"/>
                      <a:gd name="connsiteX298" fmla="*/ 489966 w 878414"/>
                      <a:gd name="connsiteY298" fmla="*/ 490485 h 490484"/>
                      <a:gd name="connsiteX299" fmla="*/ 490111 w 878414"/>
                      <a:gd name="connsiteY299" fmla="*/ 490293 h 490484"/>
                      <a:gd name="connsiteX300" fmla="*/ 490111 w 878414"/>
                      <a:gd name="connsiteY300" fmla="*/ 490293 h 490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878414" h="490484">
                        <a:moveTo>
                          <a:pt x="490111" y="490293"/>
                        </a:moveTo>
                        <a:cubicBezTo>
                          <a:pt x="489820" y="490229"/>
                          <a:pt x="489530" y="489974"/>
                          <a:pt x="489530" y="489655"/>
                        </a:cubicBezTo>
                        <a:lnTo>
                          <a:pt x="489530" y="489655"/>
                        </a:lnTo>
                        <a:cubicBezTo>
                          <a:pt x="486914" y="477776"/>
                          <a:pt x="481320" y="472794"/>
                          <a:pt x="473692" y="472794"/>
                        </a:cubicBezTo>
                        <a:lnTo>
                          <a:pt x="473692" y="472794"/>
                        </a:lnTo>
                        <a:cubicBezTo>
                          <a:pt x="470714" y="472794"/>
                          <a:pt x="467372" y="473561"/>
                          <a:pt x="463740" y="475093"/>
                        </a:cubicBezTo>
                        <a:lnTo>
                          <a:pt x="463740" y="475093"/>
                        </a:lnTo>
                        <a:cubicBezTo>
                          <a:pt x="459381" y="476882"/>
                          <a:pt x="456112" y="477776"/>
                          <a:pt x="453424" y="477776"/>
                        </a:cubicBezTo>
                        <a:lnTo>
                          <a:pt x="453424" y="477776"/>
                        </a:lnTo>
                        <a:cubicBezTo>
                          <a:pt x="445069" y="477584"/>
                          <a:pt x="445287" y="469537"/>
                          <a:pt x="445287" y="460085"/>
                        </a:cubicBezTo>
                        <a:lnTo>
                          <a:pt x="445287" y="460085"/>
                        </a:lnTo>
                        <a:cubicBezTo>
                          <a:pt x="445142" y="447567"/>
                          <a:pt x="438676" y="438116"/>
                          <a:pt x="407873" y="437988"/>
                        </a:cubicBezTo>
                        <a:lnTo>
                          <a:pt x="407873" y="437988"/>
                        </a:lnTo>
                        <a:cubicBezTo>
                          <a:pt x="401698" y="437988"/>
                          <a:pt x="396104" y="438052"/>
                          <a:pt x="391237" y="438052"/>
                        </a:cubicBezTo>
                        <a:lnTo>
                          <a:pt x="391237" y="438052"/>
                        </a:lnTo>
                        <a:cubicBezTo>
                          <a:pt x="377652" y="437988"/>
                          <a:pt x="368934" y="437604"/>
                          <a:pt x="368571" y="431282"/>
                        </a:cubicBezTo>
                        <a:lnTo>
                          <a:pt x="368571" y="431282"/>
                        </a:lnTo>
                        <a:cubicBezTo>
                          <a:pt x="368571" y="428855"/>
                          <a:pt x="370024" y="425789"/>
                          <a:pt x="372930" y="421766"/>
                        </a:cubicBezTo>
                        <a:lnTo>
                          <a:pt x="372930" y="421766"/>
                        </a:lnTo>
                        <a:cubicBezTo>
                          <a:pt x="374310" y="419722"/>
                          <a:pt x="374964" y="417615"/>
                          <a:pt x="374964" y="415252"/>
                        </a:cubicBezTo>
                        <a:lnTo>
                          <a:pt x="374964" y="415252"/>
                        </a:lnTo>
                        <a:cubicBezTo>
                          <a:pt x="375182" y="398391"/>
                          <a:pt x="341982" y="372526"/>
                          <a:pt x="341836" y="346277"/>
                        </a:cubicBezTo>
                        <a:lnTo>
                          <a:pt x="341836" y="346277"/>
                        </a:lnTo>
                        <a:cubicBezTo>
                          <a:pt x="341764" y="317218"/>
                          <a:pt x="319824" y="284136"/>
                          <a:pt x="293889" y="284072"/>
                        </a:cubicBezTo>
                        <a:lnTo>
                          <a:pt x="293889" y="284072"/>
                        </a:lnTo>
                        <a:cubicBezTo>
                          <a:pt x="281974" y="284072"/>
                          <a:pt x="269043" y="284903"/>
                          <a:pt x="256620" y="284903"/>
                        </a:cubicBezTo>
                        <a:lnTo>
                          <a:pt x="256620" y="284903"/>
                        </a:lnTo>
                        <a:cubicBezTo>
                          <a:pt x="241073" y="284903"/>
                          <a:pt x="226326" y="283562"/>
                          <a:pt x="215211" y="277494"/>
                        </a:cubicBezTo>
                        <a:lnTo>
                          <a:pt x="215211" y="277494"/>
                        </a:lnTo>
                        <a:cubicBezTo>
                          <a:pt x="198938" y="268489"/>
                          <a:pt x="127743" y="249968"/>
                          <a:pt x="101371" y="249968"/>
                        </a:cubicBezTo>
                        <a:lnTo>
                          <a:pt x="101371" y="249968"/>
                        </a:lnTo>
                        <a:cubicBezTo>
                          <a:pt x="96794" y="249968"/>
                          <a:pt x="93598" y="250607"/>
                          <a:pt x="92581" y="251565"/>
                        </a:cubicBezTo>
                        <a:lnTo>
                          <a:pt x="92581" y="251565"/>
                        </a:lnTo>
                        <a:cubicBezTo>
                          <a:pt x="88585" y="255078"/>
                          <a:pt x="83137" y="255972"/>
                          <a:pt x="76162" y="255972"/>
                        </a:cubicBezTo>
                        <a:lnTo>
                          <a:pt x="76162" y="255972"/>
                        </a:lnTo>
                        <a:cubicBezTo>
                          <a:pt x="67880" y="255972"/>
                          <a:pt x="57274" y="254695"/>
                          <a:pt x="43689" y="254695"/>
                        </a:cubicBezTo>
                        <a:lnTo>
                          <a:pt x="43689" y="254695"/>
                        </a:lnTo>
                        <a:cubicBezTo>
                          <a:pt x="38531" y="254695"/>
                          <a:pt x="32937" y="254886"/>
                          <a:pt x="26834" y="255397"/>
                        </a:cubicBezTo>
                        <a:lnTo>
                          <a:pt x="26834" y="255397"/>
                        </a:lnTo>
                        <a:cubicBezTo>
                          <a:pt x="18625" y="256036"/>
                          <a:pt x="9762" y="257632"/>
                          <a:pt x="1117" y="259868"/>
                        </a:cubicBezTo>
                        <a:lnTo>
                          <a:pt x="1117" y="259868"/>
                        </a:lnTo>
                        <a:cubicBezTo>
                          <a:pt x="826" y="259931"/>
                          <a:pt x="463" y="259868"/>
                          <a:pt x="245" y="259676"/>
                        </a:cubicBezTo>
                        <a:lnTo>
                          <a:pt x="245" y="259676"/>
                        </a:lnTo>
                        <a:cubicBezTo>
                          <a:pt x="27" y="259484"/>
                          <a:pt x="-45" y="259165"/>
                          <a:pt x="27" y="258846"/>
                        </a:cubicBezTo>
                        <a:lnTo>
                          <a:pt x="27" y="258846"/>
                        </a:lnTo>
                        <a:cubicBezTo>
                          <a:pt x="2425" y="252395"/>
                          <a:pt x="8963" y="244476"/>
                          <a:pt x="23783" y="235279"/>
                        </a:cubicBezTo>
                        <a:lnTo>
                          <a:pt x="23783" y="235279"/>
                        </a:lnTo>
                        <a:cubicBezTo>
                          <a:pt x="61996" y="211713"/>
                          <a:pt x="94397" y="180994"/>
                          <a:pt x="107328" y="151169"/>
                        </a:cubicBezTo>
                        <a:lnTo>
                          <a:pt x="107328" y="151169"/>
                        </a:lnTo>
                        <a:cubicBezTo>
                          <a:pt x="120478" y="121024"/>
                          <a:pt x="151280" y="55882"/>
                          <a:pt x="182011" y="46366"/>
                        </a:cubicBezTo>
                        <a:lnTo>
                          <a:pt x="182011" y="46366"/>
                        </a:lnTo>
                        <a:cubicBezTo>
                          <a:pt x="209108" y="38383"/>
                          <a:pt x="212377" y="128"/>
                          <a:pt x="254804" y="0"/>
                        </a:cubicBezTo>
                        <a:lnTo>
                          <a:pt x="254804" y="0"/>
                        </a:lnTo>
                        <a:cubicBezTo>
                          <a:pt x="257928" y="0"/>
                          <a:pt x="261342" y="192"/>
                          <a:pt x="264902" y="639"/>
                        </a:cubicBezTo>
                        <a:lnTo>
                          <a:pt x="264902" y="639"/>
                        </a:lnTo>
                        <a:cubicBezTo>
                          <a:pt x="290547" y="3832"/>
                          <a:pt x="317572" y="7089"/>
                          <a:pt x="338204" y="10346"/>
                        </a:cubicBezTo>
                        <a:lnTo>
                          <a:pt x="338204" y="10346"/>
                        </a:lnTo>
                        <a:cubicBezTo>
                          <a:pt x="358908" y="13923"/>
                          <a:pt x="373002" y="16413"/>
                          <a:pt x="373729" y="21267"/>
                        </a:cubicBezTo>
                        <a:lnTo>
                          <a:pt x="373729" y="21267"/>
                        </a:lnTo>
                        <a:cubicBezTo>
                          <a:pt x="373801" y="28356"/>
                          <a:pt x="373656" y="39788"/>
                          <a:pt x="388694" y="39788"/>
                        </a:cubicBezTo>
                        <a:lnTo>
                          <a:pt x="388694" y="39788"/>
                        </a:lnTo>
                        <a:cubicBezTo>
                          <a:pt x="404313" y="39788"/>
                          <a:pt x="407292" y="35573"/>
                          <a:pt x="433082" y="31230"/>
                        </a:cubicBezTo>
                        <a:lnTo>
                          <a:pt x="433082" y="31230"/>
                        </a:lnTo>
                        <a:cubicBezTo>
                          <a:pt x="458945" y="26887"/>
                          <a:pt x="488149" y="28995"/>
                          <a:pt x="509217" y="19479"/>
                        </a:cubicBezTo>
                        <a:lnTo>
                          <a:pt x="509217" y="19479"/>
                        </a:lnTo>
                        <a:cubicBezTo>
                          <a:pt x="514448" y="17116"/>
                          <a:pt x="521495" y="16030"/>
                          <a:pt x="529050" y="15966"/>
                        </a:cubicBezTo>
                        <a:lnTo>
                          <a:pt x="529050" y="15966"/>
                        </a:lnTo>
                        <a:cubicBezTo>
                          <a:pt x="551063" y="16030"/>
                          <a:pt x="578306" y="25227"/>
                          <a:pt x="578524" y="41704"/>
                        </a:cubicBezTo>
                        <a:lnTo>
                          <a:pt x="578524" y="41704"/>
                        </a:lnTo>
                        <a:cubicBezTo>
                          <a:pt x="578524" y="43301"/>
                          <a:pt x="578233" y="44961"/>
                          <a:pt x="577725" y="46685"/>
                        </a:cubicBezTo>
                        <a:lnTo>
                          <a:pt x="577725" y="46685"/>
                        </a:lnTo>
                        <a:cubicBezTo>
                          <a:pt x="576780" y="49432"/>
                          <a:pt x="576417" y="51731"/>
                          <a:pt x="576417" y="53583"/>
                        </a:cubicBezTo>
                        <a:lnTo>
                          <a:pt x="576417" y="53583"/>
                        </a:lnTo>
                        <a:cubicBezTo>
                          <a:pt x="575981" y="64568"/>
                          <a:pt x="590874" y="61566"/>
                          <a:pt x="591382" y="72423"/>
                        </a:cubicBezTo>
                        <a:lnTo>
                          <a:pt x="591382" y="72423"/>
                        </a:lnTo>
                        <a:cubicBezTo>
                          <a:pt x="591382" y="74850"/>
                          <a:pt x="590583" y="77788"/>
                          <a:pt x="588622" y="81747"/>
                        </a:cubicBezTo>
                        <a:lnTo>
                          <a:pt x="588622" y="81747"/>
                        </a:lnTo>
                        <a:cubicBezTo>
                          <a:pt x="585280" y="88453"/>
                          <a:pt x="583681" y="96883"/>
                          <a:pt x="583681" y="105441"/>
                        </a:cubicBezTo>
                        <a:lnTo>
                          <a:pt x="583681" y="105441"/>
                        </a:lnTo>
                        <a:cubicBezTo>
                          <a:pt x="583681" y="124665"/>
                          <a:pt x="592181" y="143441"/>
                          <a:pt x="607946" y="143441"/>
                        </a:cubicBezTo>
                        <a:lnTo>
                          <a:pt x="607946" y="143441"/>
                        </a:lnTo>
                        <a:cubicBezTo>
                          <a:pt x="609399" y="143441"/>
                          <a:pt x="610997" y="143250"/>
                          <a:pt x="612668" y="142930"/>
                        </a:cubicBezTo>
                        <a:lnTo>
                          <a:pt x="612668" y="142930"/>
                        </a:lnTo>
                        <a:cubicBezTo>
                          <a:pt x="616446" y="142100"/>
                          <a:pt x="620151" y="141717"/>
                          <a:pt x="623638" y="141781"/>
                        </a:cubicBezTo>
                        <a:lnTo>
                          <a:pt x="623638" y="141781"/>
                        </a:lnTo>
                        <a:cubicBezTo>
                          <a:pt x="640492" y="141781"/>
                          <a:pt x="653060" y="150275"/>
                          <a:pt x="653133" y="159727"/>
                        </a:cubicBezTo>
                        <a:lnTo>
                          <a:pt x="653133" y="159727"/>
                        </a:lnTo>
                        <a:cubicBezTo>
                          <a:pt x="653133" y="162920"/>
                          <a:pt x="651607" y="166177"/>
                          <a:pt x="648338" y="169051"/>
                        </a:cubicBezTo>
                        <a:lnTo>
                          <a:pt x="648338" y="169051"/>
                        </a:lnTo>
                        <a:cubicBezTo>
                          <a:pt x="634681" y="180802"/>
                          <a:pt x="644125" y="206221"/>
                          <a:pt x="631266" y="217908"/>
                        </a:cubicBezTo>
                        <a:lnTo>
                          <a:pt x="631266" y="217908"/>
                        </a:lnTo>
                        <a:cubicBezTo>
                          <a:pt x="629813" y="219186"/>
                          <a:pt x="629232" y="220399"/>
                          <a:pt x="629232" y="221804"/>
                        </a:cubicBezTo>
                        <a:lnTo>
                          <a:pt x="629232" y="221804"/>
                        </a:lnTo>
                        <a:cubicBezTo>
                          <a:pt x="628796" y="231575"/>
                          <a:pt x="661778" y="246328"/>
                          <a:pt x="662069" y="262997"/>
                        </a:cubicBezTo>
                        <a:lnTo>
                          <a:pt x="662069" y="262997"/>
                        </a:lnTo>
                        <a:cubicBezTo>
                          <a:pt x="662069" y="270725"/>
                          <a:pt x="672530" y="274301"/>
                          <a:pt x="685461" y="274301"/>
                        </a:cubicBezTo>
                        <a:lnTo>
                          <a:pt x="685461" y="274301"/>
                        </a:lnTo>
                        <a:cubicBezTo>
                          <a:pt x="700064" y="274365"/>
                          <a:pt x="716773" y="269511"/>
                          <a:pt x="720914" y="262614"/>
                        </a:cubicBezTo>
                        <a:lnTo>
                          <a:pt x="720914" y="262614"/>
                        </a:lnTo>
                        <a:cubicBezTo>
                          <a:pt x="728324" y="250224"/>
                          <a:pt x="736097" y="249202"/>
                          <a:pt x="750118" y="249266"/>
                        </a:cubicBezTo>
                        <a:lnTo>
                          <a:pt x="750118" y="249266"/>
                        </a:lnTo>
                        <a:cubicBezTo>
                          <a:pt x="752298" y="249266"/>
                          <a:pt x="754622" y="249266"/>
                          <a:pt x="757092" y="249266"/>
                        </a:cubicBezTo>
                        <a:lnTo>
                          <a:pt x="757092" y="249266"/>
                        </a:lnTo>
                        <a:cubicBezTo>
                          <a:pt x="772566" y="249394"/>
                          <a:pt x="800391" y="230106"/>
                          <a:pt x="815865" y="229979"/>
                        </a:cubicBezTo>
                        <a:lnTo>
                          <a:pt x="815865" y="229979"/>
                        </a:lnTo>
                        <a:cubicBezTo>
                          <a:pt x="818698" y="229979"/>
                          <a:pt x="821241" y="230681"/>
                          <a:pt x="823130" y="232342"/>
                        </a:cubicBezTo>
                        <a:lnTo>
                          <a:pt x="823130" y="232342"/>
                        </a:lnTo>
                        <a:cubicBezTo>
                          <a:pt x="834681" y="242560"/>
                          <a:pt x="827779" y="247605"/>
                          <a:pt x="846304" y="247669"/>
                        </a:cubicBezTo>
                        <a:lnTo>
                          <a:pt x="846304" y="247669"/>
                        </a:lnTo>
                        <a:cubicBezTo>
                          <a:pt x="865338" y="247605"/>
                          <a:pt x="871658" y="251884"/>
                          <a:pt x="877470" y="256994"/>
                        </a:cubicBezTo>
                        <a:lnTo>
                          <a:pt x="877470" y="256994"/>
                        </a:lnTo>
                        <a:lnTo>
                          <a:pt x="876816" y="257568"/>
                        </a:lnTo>
                        <a:lnTo>
                          <a:pt x="876163" y="258143"/>
                        </a:lnTo>
                        <a:cubicBezTo>
                          <a:pt x="870423" y="253098"/>
                          <a:pt x="865120" y="249330"/>
                          <a:pt x="846232" y="249266"/>
                        </a:cubicBezTo>
                        <a:lnTo>
                          <a:pt x="846232" y="249266"/>
                        </a:lnTo>
                        <a:cubicBezTo>
                          <a:pt x="826907" y="249330"/>
                          <a:pt x="832211" y="242560"/>
                          <a:pt x="821749" y="233427"/>
                        </a:cubicBezTo>
                        <a:lnTo>
                          <a:pt x="821749" y="233427"/>
                        </a:lnTo>
                        <a:cubicBezTo>
                          <a:pt x="820296" y="232150"/>
                          <a:pt x="818335" y="231575"/>
                          <a:pt x="815792" y="231575"/>
                        </a:cubicBezTo>
                        <a:lnTo>
                          <a:pt x="815792" y="231575"/>
                        </a:lnTo>
                        <a:cubicBezTo>
                          <a:pt x="801553" y="231448"/>
                          <a:pt x="773656" y="250735"/>
                          <a:pt x="757020" y="250863"/>
                        </a:cubicBezTo>
                        <a:lnTo>
                          <a:pt x="757020" y="250863"/>
                        </a:lnTo>
                        <a:cubicBezTo>
                          <a:pt x="754477" y="250863"/>
                          <a:pt x="752152" y="250863"/>
                          <a:pt x="750046" y="250863"/>
                        </a:cubicBezTo>
                        <a:lnTo>
                          <a:pt x="750046" y="250863"/>
                        </a:lnTo>
                        <a:cubicBezTo>
                          <a:pt x="735952" y="250926"/>
                          <a:pt x="729777" y="251501"/>
                          <a:pt x="722367" y="263380"/>
                        </a:cubicBezTo>
                        <a:lnTo>
                          <a:pt x="722367" y="263380"/>
                        </a:lnTo>
                        <a:cubicBezTo>
                          <a:pt x="717354" y="271363"/>
                          <a:pt x="700354" y="275898"/>
                          <a:pt x="685389" y="275898"/>
                        </a:cubicBezTo>
                        <a:lnTo>
                          <a:pt x="685389" y="275898"/>
                        </a:lnTo>
                        <a:cubicBezTo>
                          <a:pt x="672385" y="275898"/>
                          <a:pt x="660325" y="272321"/>
                          <a:pt x="660180" y="262997"/>
                        </a:cubicBezTo>
                        <a:lnTo>
                          <a:pt x="660180" y="262997"/>
                        </a:lnTo>
                        <a:cubicBezTo>
                          <a:pt x="660471" y="247797"/>
                          <a:pt x="627779" y="233491"/>
                          <a:pt x="627343" y="221804"/>
                        </a:cubicBezTo>
                        <a:lnTo>
                          <a:pt x="627343" y="221804"/>
                        </a:lnTo>
                        <a:cubicBezTo>
                          <a:pt x="627343" y="220016"/>
                          <a:pt x="628142" y="218291"/>
                          <a:pt x="629886" y="216822"/>
                        </a:cubicBezTo>
                        <a:lnTo>
                          <a:pt x="629886" y="216822"/>
                        </a:lnTo>
                        <a:cubicBezTo>
                          <a:pt x="642018" y="206540"/>
                          <a:pt x="632574" y="180930"/>
                          <a:pt x="646958" y="167965"/>
                        </a:cubicBezTo>
                        <a:lnTo>
                          <a:pt x="646958" y="167965"/>
                        </a:lnTo>
                        <a:cubicBezTo>
                          <a:pt x="649936" y="165347"/>
                          <a:pt x="651172" y="162537"/>
                          <a:pt x="651172" y="159791"/>
                        </a:cubicBezTo>
                        <a:lnTo>
                          <a:pt x="651172" y="159791"/>
                        </a:lnTo>
                        <a:cubicBezTo>
                          <a:pt x="651172" y="151744"/>
                          <a:pt x="639766" y="143441"/>
                          <a:pt x="623493" y="143441"/>
                        </a:cubicBezTo>
                        <a:lnTo>
                          <a:pt x="623493" y="143441"/>
                        </a:lnTo>
                        <a:cubicBezTo>
                          <a:pt x="620151" y="143441"/>
                          <a:pt x="616591" y="143761"/>
                          <a:pt x="612959" y="144591"/>
                        </a:cubicBezTo>
                        <a:lnTo>
                          <a:pt x="612959" y="144591"/>
                        </a:lnTo>
                        <a:cubicBezTo>
                          <a:pt x="611215" y="144974"/>
                          <a:pt x="609472" y="145166"/>
                          <a:pt x="607801" y="145166"/>
                        </a:cubicBezTo>
                        <a:lnTo>
                          <a:pt x="607801" y="145166"/>
                        </a:lnTo>
                        <a:cubicBezTo>
                          <a:pt x="590075" y="145038"/>
                          <a:pt x="581793" y="124984"/>
                          <a:pt x="581720" y="105569"/>
                        </a:cubicBezTo>
                        <a:lnTo>
                          <a:pt x="581720" y="105569"/>
                        </a:lnTo>
                        <a:cubicBezTo>
                          <a:pt x="581720" y="96883"/>
                          <a:pt x="583391" y="88198"/>
                          <a:pt x="586806" y="81237"/>
                        </a:cubicBezTo>
                        <a:lnTo>
                          <a:pt x="586806" y="81237"/>
                        </a:lnTo>
                        <a:cubicBezTo>
                          <a:pt x="588694" y="77469"/>
                          <a:pt x="589421" y="74658"/>
                          <a:pt x="589421" y="72551"/>
                        </a:cubicBezTo>
                        <a:lnTo>
                          <a:pt x="589421" y="72551"/>
                        </a:lnTo>
                        <a:cubicBezTo>
                          <a:pt x="590002" y="63737"/>
                          <a:pt x="574818" y="66356"/>
                          <a:pt x="574383" y="53711"/>
                        </a:cubicBezTo>
                        <a:lnTo>
                          <a:pt x="574383" y="53711"/>
                        </a:lnTo>
                        <a:cubicBezTo>
                          <a:pt x="574383" y="51667"/>
                          <a:pt x="574818" y="49240"/>
                          <a:pt x="575763" y="46366"/>
                        </a:cubicBezTo>
                        <a:lnTo>
                          <a:pt x="575763" y="46366"/>
                        </a:lnTo>
                        <a:cubicBezTo>
                          <a:pt x="576271" y="44769"/>
                          <a:pt x="576489" y="43301"/>
                          <a:pt x="576489" y="41832"/>
                        </a:cubicBezTo>
                        <a:lnTo>
                          <a:pt x="576489" y="41832"/>
                        </a:lnTo>
                        <a:cubicBezTo>
                          <a:pt x="576417" y="27143"/>
                          <a:pt x="550482" y="17691"/>
                          <a:pt x="528832" y="17691"/>
                        </a:cubicBezTo>
                        <a:lnTo>
                          <a:pt x="528832" y="17691"/>
                        </a:lnTo>
                        <a:cubicBezTo>
                          <a:pt x="521495" y="17691"/>
                          <a:pt x="514739" y="18776"/>
                          <a:pt x="509871" y="21012"/>
                        </a:cubicBezTo>
                        <a:lnTo>
                          <a:pt x="509871" y="21012"/>
                        </a:lnTo>
                        <a:cubicBezTo>
                          <a:pt x="488149" y="30783"/>
                          <a:pt x="458727" y="28611"/>
                          <a:pt x="433227" y="32891"/>
                        </a:cubicBezTo>
                        <a:lnTo>
                          <a:pt x="433227" y="32891"/>
                        </a:lnTo>
                        <a:cubicBezTo>
                          <a:pt x="407728" y="37170"/>
                          <a:pt x="404677" y="41448"/>
                          <a:pt x="388476" y="41512"/>
                        </a:cubicBezTo>
                        <a:lnTo>
                          <a:pt x="388476" y="41512"/>
                        </a:lnTo>
                        <a:cubicBezTo>
                          <a:pt x="371767" y="41512"/>
                          <a:pt x="371695" y="28228"/>
                          <a:pt x="371695" y="21395"/>
                        </a:cubicBezTo>
                        <a:lnTo>
                          <a:pt x="371695" y="21395"/>
                        </a:lnTo>
                        <a:cubicBezTo>
                          <a:pt x="371985" y="20628"/>
                          <a:pt x="368789" y="18585"/>
                          <a:pt x="362614" y="16988"/>
                        </a:cubicBezTo>
                        <a:lnTo>
                          <a:pt x="362614" y="16988"/>
                        </a:lnTo>
                        <a:cubicBezTo>
                          <a:pt x="356584" y="15328"/>
                          <a:pt x="347866" y="13667"/>
                          <a:pt x="337550" y="12007"/>
                        </a:cubicBezTo>
                        <a:lnTo>
                          <a:pt x="337550" y="12007"/>
                        </a:lnTo>
                        <a:cubicBezTo>
                          <a:pt x="316991" y="8750"/>
                          <a:pt x="289966" y="5492"/>
                          <a:pt x="264321" y="2299"/>
                        </a:cubicBezTo>
                        <a:lnTo>
                          <a:pt x="264321" y="2299"/>
                        </a:lnTo>
                        <a:cubicBezTo>
                          <a:pt x="260834" y="1852"/>
                          <a:pt x="257492" y="1660"/>
                          <a:pt x="254441" y="1660"/>
                        </a:cubicBezTo>
                        <a:lnTo>
                          <a:pt x="254441" y="1660"/>
                        </a:lnTo>
                        <a:cubicBezTo>
                          <a:pt x="213540" y="1533"/>
                          <a:pt x="210852" y="38894"/>
                          <a:pt x="182229" y="47899"/>
                        </a:cubicBezTo>
                        <a:lnTo>
                          <a:pt x="182229" y="47899"/>
                        </a:lnTo>
                        <a:cubicBezTo>
                          <a:pt x="153097" y="56585"/>
                          <a:pt x="121567" y="121791"/>
                          <a:pt x="108636" y="151808"/>
                        </a:cubicBezTo>
                        <a:lnTo>
                          <a:pt x="108636" y="151808"/>
                        </a:lnTo>
                        <a:cubicBezTo>
                          <a:pt x="95487" y="182144"/>
                          <a:pt x="62795" y="212991"/>
                          <a:pt x="24437" y="236621"/>
                        </a:cubicBezTo>
                        <a:lnTo>
                          <a:pt x="24437" y="236621"/>
                        </a:lnTo>
                        <a:cubicBezTo>
                          <a:pt x="10924" y="244987"/>
                          <a:pt x="4531" y="252204"/>
                          <a:pt x="1916" y="257952"/>
                        </a:cubicBezTo>
                        <a:lnTo>
                          <a:pt x="1916" y="257952"/>
                        </a:lnTo>
                        <a:cubicBezTo>
                          <a:pt x="10125" y="255908"/>
                          <a:pt x="18407" y="254439"/>
                          <a:pt x="26253" y="253864"/>
                        </a:cubicBezTo>
                        <a:lnTo>
                          <a:pt x="26253" y="253864"/>
                        </a:lnTo>
                        <a:cubicBezTo>
                          <a:pt x="32428" y="253353"/>
                          <a:pt x="38022" y="253162"/>
                          <a:pt x="43253" y="253162"/>
                        </a:cubicBezTo>
                        <a:lnTo>
                          <a:pt x="43253" y="253162"/>
                        </a:lnTo>
                        <a:cubicBezTo>
                          <a:pt x="56983" y="253162"/>
                          <a:pt x="67662" y="254439"/>
                          <a:pt x="75727" y="254439"/>
                        </a:cubicBezTo>
                        <a:lnTo>
                          <a:pt x="75727" y="254439"/>
                        </a:lnTo>
                        <a:cubicBezTo>
                          <a:pt x="82555" y="254439"/>
                          <a:pt x="87423" y="253545"/>
                          <a:pt x="90837" y="250543"/>
                        </a:cubicBezTo>
                        <a:lnTo>
                          <a:pt x="90837" y="250543"/>
                        </a:lnTo>
                        <a:cubicBezTo>
                          <a:pt x="92726" y="248947"/>
                          <a:pt x="96213" y="248500"/>
                          <a:pt x="100935" y="248436"/>
                        </a:cubicBezTo>
                        <a:lnTo>
                          <a:pt x="100935" y="248436"/>
                        </a:lnTo>
                        <a:cubicBezTo>
                          <a:pt x="128033" y="248500"/>
                          <a:pt x="198720" y="266893"/>
                          <a:pt x="215792" y="276217"/>
                        </a:cubicBezTo>
                        <a:lnTo>
                          <a:pt x="215792" y="276217"/>
                        </a:lnTo>
                        <a:cubicBezTo>
                          <a:pt x="226326" y="282029"/>
                          <a:pt x="240783" y="283370"/>
                          <a:pt x="256257" y="283370"/>
                        </a:cubicBezTo>
                        <a:lnTo>
                          <a:pt x="256257" y="283370"/>
                        </a:lnTo>
                        <a:cubicBezTo>
                          <a:pt x="268607" y="283370"/>
                          <a:pt x="281538" y="282540"/>
                          <a:pt x="293525" y="282540"/>
                        </a:cubicBezTo>
                        <a:lnTo>
                          <a:pt x="293525" y="282540"/>
                        </a:lnTo>
                        <a:cubicBezTo>
                          <a:pt x="321277" y="282667"/>
                          <a:pt x="343217" y="316708"/>
                          <a:pt x="343289" y="346341"/>
                        </a:cubicBezTo>
                        <a:lnTo>
                          <a:pt x="343289" y="346341"/>
                        </a:lnTo>
                        <a:cubicBezTo>
                          <a:pt x="343144" y="371568"/>
                          <a:pt x="376199" y="397114"/>
                          <a:pt x="376417" y="415316"/>
                        </a:cubicBezTo>
                        <a:lnTo>
                          <a:pt x="376417" y="415316"/>
                        </a:lnTo>
                        <a:cubicBezTo>
                          <a:pt x="376417" y="417934"/>
                          <a:pt x="375690" y="420361"/>
                          <a:pt x="374092" y="422660"/>
                        </a:cubicBezTo>
                        <a:lnTo>
                          <a:pt x="374092" y="422660"/>
                        </a:lnTo>
                        <a:cubicBezTo>
                          <a:pt x="371259" y="426620"/>
                          <a:pt x="370024" y="429494"/>
                          <a:pt x="370024" y="431346"/>
                        </a:cubicBezTo>
                        <a:lnTo>
                          <a:pt x="370024" y="431346"/>
                        </a:lnTo>
                        <a:cubicBezTo>
                          <a:pt x="370096" y="433581"/>
                          <a:pt x="371477" y="434667"/>
                          <a:pt x="375036" y="435561"/>
                        </a:cubicBezTo>
                        <a:lnTo>
                          <a:pt x="375036" y="435561"/>
                        </a:lnTo>
                        <a:cubicBezTo>
                          <a:pt x="378596" y="436327"/>
                          <a:pt x="383972" y="436519"/>
                          <a:pt x="390801" y="436519"/>
                        </a:cubicBezTo>
                        <a:lnTo>
                          <a:pt x="390801" y="436519"/>
                        </a:lnTo>
                        <a:cubicBezTo>
                          <a:pt x="395668" y="436519"/>
                          <a:pt x="401262" y="436455"/>
                          <a:pt x="407437" y="436455"/>
                        </a:cubicBezTo>
                        <a:lnTo>
                          <a:pt x="407437" y="436455"/>
                        </a:lnTo>
                        <a:cubicBezTo>
                          <a:pt x="438603" y="436455"/>
                          <a:pt x="446595" y="446929"/>
                          <a:pt x="446667" y="460149"/>
                        </a:cubicBezTo>
                        <a:lnTo>
                          <a:pt x="446667" y="460149"/>
                        </a:lnTo>
                        <a:cubicBezTo>
                          <a:pt x="446667" y="469984"/>
                          <a:pt x="446885" y="476243"/>
                          <a:pt x="452988" y="476243"/>
                        </a:cubicBezTo>
                        <a:lnTo>
                          <a:pt x="452988" y="476243"/>
                        </a:lnTo>
                        <a:cubicBezTo>
                          <a:pt x="455167" y="476243"/>
                          <a:pt x="458291" y="475477"/>
                          <a:pt x="462505" y="473752"/>
                        </a:cubicBezTo>
                        <a:lnTo>
                          <a:pt x="462505" y="473752"/>
                        </a:lnTo>
                        <a:cubicBezTo>
                          <a:pt x="466355" y="472156"/>
                          <a:pt x="469915" y="471325"/>
                          <a:pt x="473257" y="471325"/>
                        </a:cubicBezTo>
                        <a:lnTo>
                          <a:pt x="473257" y="471325"/>
                        </a:lnTo>
                        <a:cubicBezTo>
                          <a:pt x="481684" y="471325"/>
                          <a:pt x="487786" y="476882"/>
                          <a:pt x="490547" y="488058"/>
                        </a:cubicBezTo>
                        <a:lnTo>
                          <a:pt x="490547" y="488058"/>
                        </a:lnTo>
                        <a:cubicBezTo>
                          <a:pt x="510016" y="471964"/>
                          <a:pt x="531811" y="456828"/>
                          <a:pt x="557964" y="433836"/>
                        </a:cubicBezTo>
                        <a:lnTo>
                          <a:pt x="557964" y="433836"/>
                        </a:lnTo>
                        <a:cubicBezTo>
                          <a:pt x="603514" y="393793"/>
                          <a:pt x="651390" y="375655"/>
                          <a:pt x="668825" y="373484"/>
                        </a:cubicBezTo>
                        <a:lnTo>
                          <a:pt x="668825" y="373484"/>
                        </a:lnTo>
                        <a:cubicBezTo>
                          <a:pt x="678269" y="372207"/>
                          <a:pt x="679722" y="368694"/>
                          <a:pt x="679868" y="365820"/>
                        </a:cubicBezTo>
                        <a:lnTo>
                          <a:pt x="679868" y="365820"/>
                        </a:lnTo>
                        <a:cubicBezTo>
                          <a:pt x="679868" y="363585"/>
                          <a:pt x="678778" y="361733"/>
                          <a:pt x="678778" y="361733"/>
                        </a:cubicBezTo>
                        <a:lnTo>
                          <a:pt x="678778" y="361733"/>
                        </a:lnTo>
                        <a:cubicBezTo>
                          <a:pt x="678560" y="361413"/>
                          <a:pt x="678633" y="360966"/>
                          <a:pt x="678996" y="360711"/>
                        </a:cubicBezTo>
                        <a:lnTo>
                          <a:pt x="678996" y="360711"/>
                        </a:lnTo>
                        <a:cubicBezTo>
                          <a:pt x="687423" y="355027"/>
                          <a:pt x="697884" y="353430"/>
                          <a:pt x="708346" y="353430"/>
                        </a:cubicBezTo>
                        <a:lnTo>
                          <a:pt x="708346" y="353430"/>
                        </a:lnTo>
                        <a:cubicBezTo>
                          <a:pt x="722294" y="353430"/>
                          <a:pt x="736315" y="356240"/>
                          <a:pt x="745905" y="356240"/>
                        </a:cubicBezTo>
                        <a:lnTo>
                          <a:pt x="745905" y="356240"/>
                        </a:lnTo>
                        <a:cubicBezTo>
                          <a:pt x="754041" y="356112"/>
                          <a:pt x="754332" y="353175"/>
                          <a:pt x="755058" y="348768"/>
                        </a:cubicBezTo>
                        <a:lnTo>
                          <a:pt x="755058" y="348768"/>
                        </a:lnTo>
                        <a:cubicBezTo>
                          <a:pt x="755639" y="344425"/>
                          <a:pt x="756075" y="338741"/>
                          <a:pt x="763849" y="335931"/>
                        </a:cubicBezTo>
                        <a:lnTo>
                          <a:pt x="763849" y="335931"/>
                        </a:lnTo>
                        <a:cubicBezTo>
                          <a:pt x="778378" y="330694"/>
                          <a:pt x="812014" y="317027"/>
                          <a:pt x="814630" y="309555"/>
                        </a:cubicBezTo>
                        <a:lnTo>
                          <a:pt x="814630" y="309555"/>
                        </a:lnTo>
                        <a:cubicBezTo>
                          <a:pt x="817971" y="301125"/>
                          <a:pt x="827125" y="290906"/>
                          <a:pt x="842526" y="287266"/>
                        </a:cubicBezTo>
                        <a:lnTo>
                          <a:pt x="842526" y="287266"/>
                        </a:lnTo>
                        <a:cubicBezTo>
                          <a:pt x="847757" y="285925"/>
                          <a:pt x="848411" y="284520"/>
                          <a:pt x="848484" y="282667"/>
                        </a:cubicBezTo>
                        <a:lnTo>
                          <a:pt x="848484" y="282667"/>
                        </a:lnTo>
                        <a:cubicBezTo>
                          <a:pt x="848484" y="280943"/>
                          <a:pt x="847394" y="278708"/>
                          <a:pt x="847394" y="276409"/>
                        </a:cubicBezTo>
                        <a:lnTo>
                          <a:pt x="847394" y="276409"/>
                        </a:lnTo>
                        <a:cubicBezTo>
                          <a:pt x="847321" y="274109"/>
                          <a:pt x="848774" y="271746"/>
                          <a:pt x="852988" y="270150"/>
                        </a:cubicBezTo>
                        <a:lnTo>
                          <a:pt x="852988" y="270150"/>
                        </a:lnTo>
                        <a:cubicBezTo>
                          <a:pt x="856547" y="268745"/>
                          <a:pt x="859672" y="268042"/>
                          <a:pt x="862432" y="268042"/>
                        </a:cubicBezTo>
                        <a:lnTo>
                          <a:pt x="862432" y="268042"/>
                        </a:lnTo>
                        <a:cubicBezTo>
                          <a:pt x="865556" y="268042"/>
                          <a:pt x="868171" y="268936"/>
                          <a:pt x="870060" y="270469"/>
                        </a:cubicBezTo>
                        <a:lnTo>
                          <a:pt x="870060" y="270469"/>
                        </a:lnTo>
                        <a:cubicBezTo>
                          <a:pt x="873475" y="266957"/>
                          <a:pt x="876526" y="262805"/>
                          <a:pt x="876526" y="260251"/>
                        </a:cubicBezTo>
                        <a:lnTo>
                          <a:pt x="876526" y="260251"/>
                        </a:lnTo>
                        <a:cubicBezTo>
                          <a:pt x="876526" y="259421"/>
                          <a:pt x="876235" y="258846"/>
                          <a:pt x="875727" y="258335"/>
                        </a:cubicBezTo>
                        <a:lnTo>
                          <a:pt x="875727" y="258335"/>
                        </a:lnTo>
                        <a:lnTo>
                          <a:pt x="876380" y="257760"/>
                        </a:lnTo>
                        <a:lnTo>
                          <a:pt x="877034" y="257185"/>
                        </a:lnTo>
                        <a:cubicBezTo>
                          <a:pt x="877979" y="258015"/>
                          <a:pt x="878415" y="259101"/>
                          <a:pt x="878415" y="260251"/>
                        </a:cubicBezTo>
                        <a:lnTo>
                          <a:pt x="878415" y="260251"/>
                        </a:lnTo>
                        <a:cubicBezTo>
                          <a:pt x="878342" y="263955"/>
                          <a:pt x="874564" y="268426"/>
                          <a:pt x="870859" y="272194"/>
                        </a:cubicBezTo>
                        <a:lnTo>
                          <a:pt x="870859" y="272194"/>
                        </a:lnTo>
                        <a:cubicBezTo>
                          <a:pt x="870714" y="272385"/>
                          <a:pt x="870423" y="272449"/>
                          <a:pt x="870205" y="272449"/>
                        </a:cubicBezTo>
                        <a:lnTo>
                          <a:pt x="870205" y="272449"/>
                        </a:lnTo>
                        <a:cubicBezTo>
                          <a:pt x="869915" y="272449"/>
                          <a:pt x="869697" y="272385"/>
                          <a:pt x="869479" y="272194"/>
                        </a:cubicBezTo>
                        <a:lnTo>
                          <a:pt x="869479" y="272194"/>
                        </a:lnTo>
                        <a:cubicBezTo>
                          <a:pt x="867881" y="270597"/>
                          <a:pt x="865628" y="269639"/>
                          <a:pt x="862505" y="269639"/>
                        </a:cubicBezTo>
                        <a:lnTo>
                          <a:pt x="862505" y="269639"/>
                        </a:lnTo>
                        <a:cubicBezTo>
                          <a:pt x="860107" y="269639"/>
                          <a:pt x="857202" y="270214"/>
                          <a:pt x="853787" y="271555"/>
                        </a:cubicBezTo>
                        <a:lnTo>
                          <a:pt x="853787" y="271555"/>
                        </a:lnTo>
                        <a:cubicBezTo>
                          <a:pt x="850009" y="273088"/>
                          <a:pt x="849355" y="274620"/>
                          <a:pt x="849283" y="276409"/>
                        </a:cubicBezTo>
                        <a:lnTo>
                          <a:pt x="849283" y="276409"/>
                        </a:lnTo>
                        <a:cubicBezTo>
                          <a:pt x="849283" y="278261"/>
                          <a:pt x="850373" y="280432"/>
                          <a:pt x="850373" y="282667"/>
                        </a:cubicBezTo>
                        <a:lnTo>
                          <a:pt x="850373" y="282667"/>
                        </a:lnTo>
                        <a:cubicBezTo>
                          <a:pt x="850445" y="285158"/>
                          <a:pt x="848556" y="287585"/>
                          <a:pt x="843035" y="288799"/>
                        </a:cubicBezTo>
                        <a:lnTo>
                          <a:pt x="843035" y="288799"/>
                        </a:lnTo>
                        <a:cubicBezTo>
                          <a:pt x="828288" y="292311"/>
                          <a:pt x="819570" y="302082"/>
                          <a:pt x="816373" y="310130"/>
                        </a:cubicBezTo>
                        <a:lnTo>
                          <a:pt x="816373" y="310130"/>
                        </a:lnTo>
                        <a:cubicBezTo>
                          <a:pt x="812523" y="319135"/>
                          <a:pt x="779323" y="331971"/>
                          <a:pt x="764575" y="337464"/>
                        </a:cubicBezTo>
                        <a:lnTo>
                          <a:pt x="764575" y="337464"/>
                        </a:lnTo>
                        <a:cubicBezTo>
                          <a:pt x="757746" y="340018"/>
                          <a:pt x="757528" y="344489"/>
                          <a:pt x="756874" y="349023"/>
                        </a:cubicBezTo>
                        <a:lnTo>
                          <a:pt x="756874" y="349023"/>
                        </a:lnTo>
                        <a:cubicBezTo>
                          <a:pt x="756439" y="353430"/>
                          <a:pt x="754840" y="358092"/>
                          <a:pt x="745905" y="357901"/>
                        </a:cubicBezTo>
                        <a:lnTo>
                          <a:pt x="745905" y="357901"/>
                        </a:lnTo>
                        <a:cubicBezTo>
                          <a:pt x="735952" y="357901"/>
                          <a:pt x="722003" y="355091"/>
                          <a:pt x="708346" y="355091"/>
                        </a:cubicBezTo>
                        <a:lnTo>
                          <a:pt x="708346" y="355091"/>
                        </a:lnTo>
                        <a:cubicBezTo>
                          <a:pt x="698320" y="355091"/>
                          <a:pt x="688585" y="356560"/>
                          <a:pt x="680667" y="361669"/>
                        </a:cubicBezTo>
                        <a:lnTo>
                          <a:pt x="680667" y="361669"/>
                        </a:lnTo>
                        <a:cubicBezTo>
                          <a:pt x="681030" y="362499"/>
                          <a:pt x="681684" y="364032"/>
                          <a:pt x="681684" y="365884"/>
                        </a:cubicBezTo>
                        <a:lnTo>
                          <a:pt x="681684" y="365884"/>
                        </a:lnTo>
                        <a:cubicBezTo>
                          <a:pt x="681756" y="369460"/>
                          <a:pt x="679068" y="373931"/>
                          <a:pt x="669116" y="375144"/>
                        </a:cubicBezTo>
                        <a:lnTo>
                          <a:pt x="669116" y="375144"/>
                        </a:lnTo>
                        <a:cubicBezTo>
                          <a:pt x="652334" y="377252"/>
                          <a:pt x="604531" y="395262"/>
                          <a:pt x="559272" y="435050"/>
                        </a:cubicBezTo>
                        <a:lnTo>
                          <a:pt x="559272" y="435050"/>
                        </a:lnTo>
                        <a:cubicBezTo>
                          <a:pt x="532465" y="458552"/>
                          <a:pt x="510307" y="473944"/>
                          <a:pt x="490619" y="490293"/>
                        </a:cubicBezTo>
                        <a:lnTo>
                          <a:pt x="490619" y="490293"/>
                        </a:lnTo>
                        <a:cubicBezTo>
                          <a:pt x="490474" y="490421"/>
                          <a:pt x="490256" y="490485"/>
                          <a:pt x="489966" y="490485"/>
                        </a:cubicBezTo>
                        <a:lnTo>
                          <a:pt x="489966" y="490485"/>
                        </a:lnTo>
                        <a:cubicBezTo>
                          <a:pt x="490256" y="490357"/>
                          <a:pt x="490183" y="490357"/>
                          <a:pt x="490111" y="490293"/>
                        </a:cubicBezTo>
                        <a:lnTo>
                          <a:pt x="490111" y="490293"/>
                        </a:lnTo>
                        <a:close/>
                      </a:path>
                    </a:pathLst>
                  </a:custGeom>
                  <a:solidFill>
                    <a:srgbClr val="0B4263"/>
                  </a:solidFill>
                  <a:ln w="7260" cap="flat">
                    <a:noFill/>
                    <a:prstDash val="solid"/>
                    <a:miter/>
                  </a:ln>
                </xdr:spPr>
                <xdr:txBody>
                  <a:bodyPr rtlCol="0" anchor="ctr"/>
                  <a:lstStyle/>
                  <a:p>
                    <a:endParaRPr lang="pt-BR"/>
                  </a:p>
                </xdr:txBody>
              </xdr:sp>
            </xdr:grpSp>
            <xdr:grpSp>
              <xdr:nvGrpSpPr>
                <xdr:cNvPr id="56" name="Gráfico 53">
                  <a:extLst>
                    <a:ext uri="{FF2B5EF4-FFF2-40B4-BE49-F238E27FC236}">
                      <a16:creationId xmlns:a16="http://schemas.microsoft.com/office/drawing/2014/main" id="{A49F40D9-73F1-41B3-1E1D-6E210B5A31B6}"/>
                    </a:ext>
                  </a:extLst>
                </xdr:cNvPr>
                <xdr:cNvGrpSpPr/>
              </xdr:nvGrpSpPr>
              <xdr:grpSpPr>
                <a:xfrm>
                  <a:off x="13210126" y="8942691"/>
                  <a:ext cx="371259" cy="199642"/>
                  <a:chOff x="13210126" y="8942691"/>
                  <a:chExt cx="371259" cy="199642"/>
                </a:xfrm>
                <a:solidFill>
                  <a:srgbClr val="673A8E"/>
                </a:solidFill>
              </xdr:grpSpPr>
              <xdr:sp macro="" textlink="">
                <xdr:nvSpPr>
                  <xdr:cNvPr id="123" name="Freeform: Shape 122">
                    <a:extLst>
                      <a:ext uri="{FF2B5EF4-FFF2-40B4-BE49-F238E27FC236}">
                        <a16:creationId xmlns:a16="http://schemas.microsoft.com/office/drawing/2014/main" id="{1025C0B5-F75A-FF36-5AE0-10AE751E5570}"/>
                      </a:ext>
                    </a:extLst>
                  </xdr:cNvPr>
                  <xdr:cNvSpPr/>
                </xdr:nvSpPr>
                <xdr:spPr>
                  <a:xfrm>
                    <a:off x="13211026" y="8943522"/>
                    <a:ext cx="369180" cy="197751"/>
                  </a:xfrm>
                  <a:custGeom>
                    <a:avLst/>
                    <a:gdLst>
                      <a:gd name="connsiteX0" fmla="*/ 286379 w 369180"/>
                      <a:gd name="connsiteY0" fmla="*/ 0 h 197751"/>
                      <a:gd name="connsiteX1" fmla="*/ 241192 w 369180"/>
                      <a:gd name="connsiteY1" fmla="*/ 67633 h 197751"/>
                      <a:gd name="connsiteX2" fmla="*/ 196004 w 369180"/>
                      <a:gd name="connsiteY2" fmla="*/ 100907 h 197751"/>
                      <a:gd name="connsiteX3" fmla="*/ 87904 w 369180"/>
                      <a:gd name="connsiteY3" fmla="*/ 115979 h 197751"/>
                      <a:gd name="connsiteX4" fmla="*/ 0 w 369180"/>
                      <a:gd name="connsiteY4" fmla="*/ 144910 h 197751"/>
                      <a:gd name="connsiteX5" fmla="*/ 20705 w 369180"/>
                      <a:gd name="connsiteY5" fmla="*/ 157364 h 197751"/>
                      <a:gd name="connsiteX6" fmla="*/ 51217 w 369180"/>
                      <a:gd name="connsiteY6" fmla="*/ 166497 h 197751"/>
                      <a:gd name="connsiteX7" fmla="*/ 44969 w 369180"/>
                      <a:gd name="connsiteY7" fmla="*/ 180355 h 197751"/>
                      <a:gd name="connsiteX8" fmla="*/ 47730 w 369180"/>
                      <a:gd name="connsiteY8" fmla="*/ 187764 h 197751"/>
                      <a:gd name="connsiteX9" fmla="*/ 66473 w 369180"/>
                      <a:gd name="connsiteY9" fmla="*/ 190957 h 197751"/>
                      <a:gd name="connsiteX10" fmla="*/ 103088 w 369180"/>
                      <a:gd name="connsiteY10" fmla="*/ 191659 h 197751"/>
                      <a:gd name="connsiteX11" fmla="*/ 123429 w 369180"/>
                      <a:gd name="connsiteY11" fmla="*/ 195236 h 197751"/>
                      <a:gd name="connsiteX12" fmla="*/ 146241 w 369180"/>
                      <a:gd name="connsiteY12" fmla="*/ 195236 h 197751"/>
                      <a:gd name="connsiteX13" fmla="*/ 140937 w 369180"/>
                      <a:gd name="connsiteY13" fmla="*/ 177673 h 197751"/>
                      <a:gd name="connsiteX14" fmla="*/ 170868 w 369180"/>
                      <a:gd name="connsiteY14" fmla="*/ 167455 h 197751"/>
                      <a:gd name="connsiteX15" fmla="*/ 164112 w 369180"/>
                      <a:gd name="connsiteY15" fmla="*/ 184826 h 197751"/>
                      <a:gd name="connsiteX16" fmla="*/ 246350 w 369180"/>
                      <a:gd name="connsiteY16" fmla="*/ 191596 h 197751"/>
                      <a:gd name="connsiteX17" fmla="*/ 276063 w 369180"/>
                      <a:gd name="connsiteY17" fmla="*/ 150083 h 197751"/>
                      <a:gd name="connsiteX18" fmla="*/ 365274 w 369180"/>
                      <a:gd name="connsiteY18" fmla="*/ 105314 h 197751"/>
                      <a:gd name="connsiteX19" fmla="*/ 364039 w 369180"/>
                      <a:gd name="connsiteY19" fmla="*/ 52689 h 197751"/>
                      <a:gd name="connsiteX20" fmla="*/ 368762 w 369180"/>
                      <a:gd name="connsiteY20" fmla="*/ 41896 h 197751"/>
                      <a:gd name="connsiteX21" fmla="*/ 321032 w 369180"/>
                      <a:gd name="connsiteY21" fmla="*/ 35828 h 197751"/>
                      <a:gd name="connsiteX22" fmla="*/ 286379 w 369180"/>
                      <a:gd name="connsiteY22" fmla="*/ 0 h 1977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69180" h="197751">
                        <a:moveTo>
                          <a:pt x="286379" y="0"/>
                        </a:moveTo>
                        <a:cubicBezTo>
                          <a:pt x="261969" y="0"/>
                          <a:pt x="244824" y="47771"/>
                          <a:pt x="241192" y="67633"/>
                        </a:cubicBezTo>
                        <a:cubicBezTo>
                          <a:pt x="237559" y="87495"/>
                          <a:pt x="226517" y="85899"/>
                          <a:pt x="196004" y="100907"/>
                        </a:cubicBezTo>
                        <a:cubicBezTo>
                          <a:pt x="165492" y="115979"/>
                          <a:pt x="138613" y="111125"/>
                          <a:pt x="87904" y="115979"/>
                        </a:cubicBezTo>
                        <a:cubicBezTo>
                          <a:pt x="51580" y="119428"/>
                          <a:pt x="16782" y="135841"/>
                          <a:pt x="0" y="144910"/>
                        </a:cubicBezTo>
                        <a:cubicBezTo>
                          <a:pt x="6756" y="152702"/>
                          <a:pt x="3923" y="157364"/>
                          <a:pt x="20705" y="157364"/>
                        </a:cubicBezTo>
                        <a:cubicBezTo>
                          <a:pt x="39666" y="157364"/>
                          <a:pt x="45478" y="161387"/>
                          <a:pt x="51217" y="166497"/>
                        </a:cubicBezTo>
                        <a:cubicBezTo>
                          <a:pt x="54486" y="169371"/>
                          <a:pt x="49764" y="175565"/>
                          <a:pt x="44969" y="180355"/>
                        </a:cubicBezTo>
                        <a:cubicBezTo>
                          <a:pt x="46785" y="182207"/>
                          <a:pt x="47730" y="184762"/>
                          <a:pt x="47730" y="187764"/>
                        </a:cubicBezTo>
                        <a:cubicBezTo>
                          <a:pt x="47730" y="196002"/>
                          <a:pt x="56666" y="199579"/>
                          <a:pt x="66473" y="190957"/>
                        </a:cubicBezTo>
                        <a:cubicBezTo>
                          <a:pt x="76280" y="182399"/>
                          <a:pt x="98656" y="187764"/>
                          <a:pt x="103088" y="191659"/>
                        </a:cubicBezTo>
                        <a:cubicBezTo>
                          <a:pt x="107592" y="195619"/>
                          <a:pt x="116963" y="200984"/>
                          <a:pt x="123429" y="195236"/>
                        </a:cubicBezTo>
                        <a:cubicBezTo>
                          <a:pt x="129967" y="189488"/>
                          <a:pt x="138322" y="202197"/>
                          <a:pt x="146241" y="195236"/>
                        </a:cubicBezTo>
                        <a:cubicBezTo>
                          <a:pt x="154159" y="188275"/>
                          <a:pt x="140937" y="188786"/>
                          <a:pt x="140937" y="177673"/>
                        </a:cubicBezTo>
                        <a:cubicBezTo>
                          <a:pt x="140937" y="166560"/>
                          <a:pt x="161715" y="159408"/>
                          <a:pt x="170868" y="167455"/>
                        </a:cubicBezTo>
                        <a:cubicBezTo>
                          <a:pt x="180022" y="175502"/>
                          <a:pt x="164112" y="173330"/>
                          <a:pt x="164112" y="184826"/>
                        </a:cubicBezTo>
                        <a:cubicBezTo>
                          <a:pt x="164112" y="196258"/>
                          <a:pt x="206902" y="197344"/>
                          <a:pt x="246350" y="191596"/>
                        </a:cubicBezTo>
                        <a:cubicBezTo>
                          <a:pt x="285870" y="185848"/>
                          <a:pt x="254922" y="180866"/>
                          <a:pt x="276063" y="150083"/>
                        </a:cubicBezTo>
                        <a:cubicBezTo>
                          <a:pt x="297276" y="119300"/>
                          <a:pt x="350599" y="125751"/>
                          <a:pt x="365274" y="105314"/>
                        </a:cubicBezTo>
                        <a:cubicBezTo>
                          <a:pt x="379949" y="84877"/>
                          <a:pt x="347330" y="97075"/>
                          <a:pt x="364039" y="52689"/>
                        </a:cubicBezTo>
                        <a:cubicBezTo>
                          <a:pt x="365492" y="48857"/>
                          <a:pt x="367091" y="45280"/>
                          <a:pt x="368762" y="41896"/>
                        </a:cubicBezTo>
                        <a:cubicBezTo>
                          <a:pt x="359826" y="40363"/>
                          <a:pt x="343553" y="37872"/>
                          <a:pt x="321032" y="35828"/>
                        </a:cubicBezTo>
                        <a:cubicBezTo>
                          <a:pt x="285725" y="32699"/>
                          <a:pt x="310788" y="0"/>
                          <a:pt x="286379" y="0"/>
                        </a:cubicBezTo>
                        <a:close/>
                      </a:path>
                    </a:pathLst>
                  </a:custGeom>
                  <a:solidFill>
                    <a:srgbClr val="673A8E"/>
                  </a:solidFill>
                  <a:ln w="7260" cap="flat">
                    <a:noFill/>
                    <a:prstDash val="solid"/>
                    <a:miter/>
                  </a:ln>
                </xdr:spPr>
                <xdr:txBody>
                  <a:bodyPr rtlCol="0" anchor="ctr"/>
                  <a:lstStyle/>
                  <a:p>
                    <a:endParaRPr lang="pt-BR"/>
                  </a:p>
                </xdr:txBody>
              </xdr:sp>
              <xdr:sp macro="" textlink="">
                <xdr:nvSpPr>
                  <xdr:cNvPr id="124" name="Freeform: Shape 123">
                    <a:extLst>
                      <a:ext uri="{FF2B5EF4-FFF2-40B4-BE49-F238E27FC236}">
                        <a16:creationId xmlns:a16="http://schemas.microsoft.com/office/drawing/2014/main" id="{CE6CCFA8-D399-BF66-200F-75000E09690E}"/>
                      </a:ext>
                    </a:extLst>
                  </xdr:cNvPr>
                  <xdr:cNvSpPr/>
                </xdr:nvSpPr>
                <xdr:spPr>
                  <a:xfrm>
                    <a:off x="13210126" y="8942691"/>
                    <a:ext cx="371259" cy="199642"/>
                  </a:xfrm>
                  <a:custGeom>
                    <a:avLst/>
                    <a:gdLst>
                      <a:gd name="connsiteX0" fmla="*/ 103334 w 371259"/>
                      <a:gd name="connsiteY0" fmla="*/ 193065 h 199642"/>
                      <a:gd name="connsiteX1" fmla="*/ 82847 w 371259"/>
                      <a:gd name="connsiteY1" fmla="*/ 187955 h 199642"/>
                      <a:gd name="connsiteX2" fmla="*/ 82847 w 371259"/>
                      <a:gd name="connsiteY2" fmla="*/ 187955 h 199642"/>
                      <a:gd name="connsiteX3" fmla="*/ 68027 w 371259"/>
                      <a:gd name="connsiteY3" fmla="*/ 192298 h 199642"/>
                      <a:gd name="connsiteX4" fmla="*/ 68027 w 371259"/>
                      <a:gd name="connsiteY4" fmla="*/ 192298 h 199642"/>
                      <a:gd name="connsiteX5" fmla="*/ 56476 w 371259"/>
                      <a:gd name="connsiteY5" fmla="*/ 197471 h 199642"/>
                      <a:gd name="connsiteX6" fmla="*/ 56476 w 371259"/>
                      <a:gd name="connsiteY6" fmla="*/ 197471 h 199642"/>
                      <a:gd name="connsiteX7" fmla="*/ 47758 w 371259"/>
                      <a:gd name="connsiteY7" fmla="*/ 188530 h 199642"/>
                      <a:gd name="connsiteX8" fmla="*/ 47758 w 371259"/>
                      <a:gd name="connsiteY8" fmla="*/ 188530 h 199642"/>
                      <a:gd name="connsiteX9" fmla="*/ 45216 w 371259"/>
                      <a:gd name="connsiteY9" fmla="*/ 181633 h 199642"/>
                      <a:gd name="connsiteX10" fmla="*/ 45216 w 371259"/>
                      <a:gd name="connsiteY10" fmla="*/ 181633 h 199642"/>
                      <a:gd name="connsiteX11" fmla="*/ 45216 w 371259"/>
                      <a:gd name="connsiteY11" fmla="*/ 180547 h 199642"/>
                      <a:gd name="connsiteX12" fmla="*/ 45216 w 371259"/>
                      <a:gd name="connsiteY12" fmla="*/ 180547 h 199642"/>
                      <a:gd name="connsiteX13" fmla="*/ 52335 w 371259"/>
                      <a:gd name="connsiteY13" fmla="*/ 169690 h 199642"/>
                      <a:gd name="connsiteX14" fmla="*/ 52335 w 371259"/>
                      <a:gd name="connsiteY14" fmla="*/ 169690 h 199642"/>
                      <a:gd name="connsiteX15" fmla="*/ 51536 w 371259"/>
                      <a:gd name="connsiteY15" fmla="*/ 167774 h 199642"/>
                      <a:gd name="connsiteX16" fmla="*/ 51536 w 371259"/>
                      <a:gd name="connsiteY16" fmla="*/ 167774 h 199642"/>
                      <a:gd name="connsiteX17" fmla="*/ 21605 w 371259"/>
                      <a:gd name="connsiteY17" fmla="*/ 158897 h 199642"/>
                      <a:gd name="connsiteX18" fmla="*/ 21605 w 371259"/>
                      <a:gd name="connsiteY18" fmla="*/ 158897 h 199642"/>
                      <a:gd name="connsiteX19" fmla="*/ 174 w 371259"/>
                      <a:gd name="connsiteY19" fmla="*/ 146124 h 199642"/>
                      <a:gd name="connsiteX20" fmla="*/ 174 w 371259"/>
                      <a:gd name="connsiteY20" fmla="*/ 146124 h 199642"/>
                      <a:gd name="connsiteX21" fmla="*/ 28 w 371259"/>
                      <a:gd name="connsiteY21" fmla="*/ 145485 h 199642"/>
                      <a:gd name="connsiteX22" fmla="*/ 28 w 371259"/>
                      <a:gd name="connsiteY22" fmla="*/ 145485 h 199642"/>
                      <a:gd name="connsiteX23" fmla="*/ 464 w 371259"/>
                      <a:gd name="connsiteY23" fmla="*/ 144974 h 199642"/>
                      <a:gd name="connsiteX24" fmla="*/ 464 w 371259"/>
                      <a:gd name="connsiteY24" fmla="*/ 144974 h 199642"/>
                      <a:gd name="connsiteX25" fmla="*/ 88732 w 371259"/>
                      <a:gd name="connsiteY25" fmla="*/ 115979 h 199642"/>
                      <a:gd name="connsiteX26" fmla="*/ 88732 w 371259"/>
                      <a:gd name="connsiteY26" fmla="*/ 115979 h 199642"/>
                      <a:gd name="connsiteX27" fmla="*/ 196469 w 371259"/>
                      <a:gd name="connsiteY27" fmla="*/ 101035 h 199642"/>
                      <a:gd name="connsiteX28" fmla="*/ 196469 w 371259"/>
                      <a:gd name="connsiteY28" fmla="*/ 101035 h 199642"/>
                      <a:gd name="connsiteX29" fmla="*/ 241220 w 371259"/>
                      <a:gd name="connsiteY29" fmla="*/ 68336 h 199642"/>
                      <a:gd name="connsiteX30" fmla="*/ 241220 w 371259"/>
                      <a:gd name="connsiteY30" fmla="*/ 68336 h 199642"/>
                      <a:gd name="connsiteX31" fmla="*/ 287352 w 371259"/>
                      <a:gd name="connsiteY31" fmla="*/ 0 h 199642"/>
                      <a:gd name="connsiteX32" fmla="*/ 287352 w 371259"/>
                      <a:gd name="connsiteY32" fmla="*/ 0 h 199642"/>
                      <a:gd name="connsiteX33" fmla="*/ 287352 w 371259"/>
                      <a:gd name="connsiteY33" fmla="*/ 766 h 199642"/>
                      <a:gd name="connsiteX34" fmla="*/ 287352 w 371259"/>
                      <a:gd name="connsiteY34" fmla="*/ 1533 h 199642"/>
                      <a:gd name="connsiteX35" fmla="*/ 243036 w 371259"/>
                      <a:gd name="connsiteY35" fmla="*/ 68527 h 199642"/>
                      <a:gd name="connsiteX36" fmla="*/ 243036 w 371259"/>
                      <a:gd name="connsiteY36" fmla="*/ 68527 h 199642"/>
                      <a:gd name="connsiteX37" fmla="*/ 197413 w 371259"/>
                      <a:gd name="connsiteY37" fmla="*/ 102376 h 199642"/>
                      <a:gd name="connsiteX38" fmla="*/ 197413 w 371259"/>
                      <a:gd name="connsiteY38" fmla="*/ 102376 h 199642"/>
                      <a:gd name="connsiteX39" fmla="*/ 88950 w 371259"/>
                      <a:gd name="connsiteY39" fmla="*/ 117512 h 199642"/>
                      <a:gd name="connsiteX40" fmla="*/ 88950 w 371259"/>
                      <a:gd name="connsiteY40" fmla="*/ 117512 h 199642"/>
                      <a:gd name="connsiteX41" fmla="*/ 2281 w 371259"/>
                      <a:gd name="connsiteY41" fmla="*/ 145868 h 199642"/>
                      <a:gd name="connsiteX42" fmla="*/ 2281 w 371259"/>
                      <a:gd name="connsiteY42" fmla="*/ 145868 h 199642"/>
                      <a:gd name="connsiteX43" fmla="*/ 21678 w 371259"/>
                      <a:gd name="connsiteY43" fmla="*/ 157300 h 199642"/>
                      <a:gd name="connsiteX44" fmla="*/ 21678 w 371259"/>
                      <a:gd name="connsiteY44" fmla="*/ 157300 h 199642"/>
                      <a:gd name="connsiteX45" fmla="*/ 52844 w 371259"/>
                      <a:gd name="connsiteY45" fmla="*/ 166688 h 199642"/>
                      <a:gd name="connsiteX46" fmla="*/ 52844 w 371259"/>
                      <a:gd name="connsiteY46" fmla="*/ 166688 h 199642"/>
                      <a:gd name="connsiteX47" fmla="*/ 54224 w 371259"/>
                      <a:gd name="connsiteY47" fmla="*/ 169690 h 199642"/>
                      <a:gd name="connsiteX48" fmla="*/ 54224 w 371259"/>
                      <a:gd name="connsiteY48" fmla="*/ 169690 h 199642"/>
                      <a:gd name="connsiteX49" fmla="*/ 47177 w 371259"/>
                      <a:gd name="connsiteY49" fmla="*/ 181122 h 199642"/>
                      <a:gd name="connsiteX50" fmla="*/ 47177 w 371259"/>
                      <a:gd name="connsiteY50" fmla="*/ 181122 h 199642"/>
                      <a:gd name="connsiteX51" fmla="*/ 49647 w 371259"/>
                      <a:gd name="connsiteY51" fmla="*/ 188530 h 199642"/>
                      <a:gd name="connsiteX52" fmla="*/ 49647 w 371259"/>
                      <a:gd name="connsiteY52" fmla="*/ 188530 h 199642"/>
                      <a:gd name="connsiteX53" fmla="*/ 56549 w 371259"/>
                      <a:gd name="connsiteY53" fmla="*/ 195875 h 199642"/>
                      <a:gd name="connsiteX54" fmla="*/ 56549 w 371259"/>
                      <a:gd name="connsiteY54" fmla="*/ 195875 h 199642"/>
                      <a:gd name="connsiteX55" fmla="*/ 66792 w 371259"/>
                      <a:gd name="connsiteY55" fmla="*/ 191149 h 199642"/>
                      <a:gd name="connsiteX56" fmla="*/ 66792 w 371259"/>
                      <a:gd name="connsiteY56" fmla="*/ 191149 h 199642"/>
                      <a:gd name="connsiteX57" fmla="*/ 82920 w 371259"/>
                      <a:gd name="connsiteY57" fmla="*/ 186359 h 199642"/>
                      <a:gd name="connsiteX58" fmla="*/ 82920 w 371259"/>
                      <a:gd name="connsiteY58" fmla="*/ 186359 h 199642"/>
                      <a:gd name="connsiteX59" fmla="*/ 104714 w 371259"/>
                      <a:gd name="connsiteY59" fmla="*/ 191915 h 199642"/>
                      <a:gd name="connsiteX60" fmla="*/ 104714 w 371259"/>
                      <a:gd name="connsiteY60" fmla="*/ 191915 h 199642"/>
                      <a:gd name="connsiteX61" fmla="*/ 117718 w 371259"/>
                      <a:gd name="connsiteY61" fmla="*/ 197791 h 199642"/>
                      <a:gd name="connsiteX62" fmla="*/ 117718 w 371259"/>
                      <a:gd name="connsiteY62" fmla="*/ 197791 h 199642"/>
                      <a:gd name="connsiteX63" fmla="*/ 123821 w 371259"/>
                      <a:gd name="connsiteY63" fmla="*/ 195555 h 199642"/>
                      <a:gd name="connsiteX64" fmla="*/ 123821 w 371259"/>
                      <a:gd name="connsiteY64" fmla="*/ 195555 h 199642"/>
                      <a:gd name="connsiteX65" fmla="*/ 128470 w 371259"/>
                      <a:gd name="connsiteY65" fmla="*/ 193767 h 199642"/>
                      <a:gd name="connsiteX66" fmla="*/ 128470 w 371259"/>
                      <a:gd name="connsiteY66" fmla="*/ 193767 h 199642"/>
                      <a:gd name="connsiteX67" fmla="*/ 141838 w 371259"/>
                      <a:gd name="connsiteY67" fmla="*/ 197471 h 199642"/>
                      <a:gd name="connsiteX68" fmla="*/ 141838 w 371259"/>
                      <a:gd name="connsiteY68" fmla="*/ 197471 h 199642"/>
                      <a:gd name="connsiteX69" fmla="*/ 146632 w 371259"/>
                      <a:gd name="connsiteY69" fmla="*/ 195555 h 199642"/>
                      <a:gd name="connsiteX70" fmla="*/ 146632 w 371259"/>
                      <a:gd name="connsiteY70" fmla="*/ 195555 h 199642"/>
                      <a:gd name="connsiteX71" fmla="*/ 148884 w 371259"/>
                      <a:gd name="connsiteY71" fmla="*/ 192234 h 199642"/>
                      <a:gd name="connsiteX72" fmla="*/ 148884 w 371259"/>
                      <a:gd name="connsiteY72" fmla="*/ 192234 h 199642"/>
                      <a:gd name="connsiteX73" fmla="*/ 141038 w 371259"/>
                      <a:gd name="connsiteY73" fmla="*/ 178567 h 199642"/>
                      <a:gd name="connsiteX74" fmla="*/ 141038 w 371259"/>
                      <a:gd name="connsiteY74" fmla="*/ 178567 h 199642"/>
                      <a:gd name="connsiteX75" fmla="*/ 161452 w 371259"/>
                      <a:gd name="connsiteY75" fmla="*/ 164134 h 199642"/>
                      <a:gd name="connsiteX76" fmla="*/ 161452 w 371259"/>
                      <a:gd name="connsiteY76" fmla="*/ 164134 h 199642"/>
                      <a:gd name="connsiteX77" fmla="*/ 172495 w 371259"/>
                      <a:gd name="connsiteY77" fmla="*/ 167838 h 199642"/>
                      <a:gd name="connsiteX78" fmla="*/ 172495 w 371259"/>
                      <a:gd name="connsiteY78" fmla="*/ 167838 h 199642"/>
                      <a:gd name="connsiteX79" fmla="*/ 175619 w 371259"/>
                      <a:gd name="connsiteY79" fmla="*/ 172564 h 199642"/>
                      <a:gd name="connsiteX80" fmla="*/ 175619 w 371259"/>
                      <a:gd name="connsiteY80" fmla="*/ 172564 h 199642"/>
                      <a:gd name="connsiteX81" fmla="*/ 166029 w 371259"/>
                      <a:gd name="connsiteY81" fmla="*/ 185784 h 199642"/>
                      <a:gd name="connsiteX82" fmla="*/ 166029 w 371259"/>
                      <a:gd name="connsiteY82" fmla="*/ 185784 h 199642"/>
                      <a:gd name="connsiteX83" fmla="*/ 176273 w 371259"/>
                      <a:gd name="connsiteY83" fmla="*/ 192745 h 199642"/>
                      <a:gd name="connsiteX84" fmla="*/ 176273 w 371259"/>
                      <a:gd name="connsiteY84" fmla="*/ 192745 h 199642"/>
                      <a:gd name="connsiteX85" fmla="*/ 203225 w 371259"/>
                      <a:gd name="connsiteY85" fmla="*/ 195172 h 199642"/>
                      <a:gd name="connsiteX86" fmla="*/ 203225 w 371259"/>
                      <a:gd name="connsiteY86" fmla="*/ 195172 h 199642"/>
                      <a:gd name="connsiteX87" fmla="*/ 247322 w 371259"/>
                      <a:gd name="connsiteY87" fmla="*/ 191787 h 199642"/>
                      <a:gd name="connsiteX88" fmla="*/ 247322 w 371259"/>
                      <a:gd name="connsiteY88" fmla="*/ 191787 h 199642"/>
                      <a:gd name="connsiteX89" fmla="*/ 268318 w 371259"/>
                      <a:gd name="connsiteY89" fmla="*/ 181697 h 199642"/>
                      <a:gd name="connsiteX90" fmla="*/ 268318 w 371259"/>
                      <a:gd name="connsiteY90" fmla="*/ 181697 h 199642"/>
                      <a:gd name="connsiteX91" fmla="*/ 267954 w 371259"/>
                      <a:gd name="connsiteY91" fmla="*/ 174288 h 199642"/>
                      <a:gd name="connsiteX92" fmla="*/ 267954 w 371259"/>
                      <a:gd name="connsiteY92" fmla="*/ 174288 h 199642"/>
                      <a:gd name="connsiteX93" fmla="*/ 276454 w 371259"/>
                      <a:gd name="connsiteY93" fmla="*/ 150594 h 199642"/>
                      <a:gd name="connsiteX94" fmla="*/ 276454 w 371259"/>
                      <a:gd name="connsiteY94" fmla="*/ 150594 h 199642"/>
                      <a:gd name="connsiteX95" fmla="*/ 365666 w 371259"/>
                      <a:gd name="connsiteY95" fmla="*/ 105825 h 199642"/>
                      <a:gd name="connsiteX96" fmla="*/ 365666 w 371259"/>
                      <a:gd name="connsiteY96" fmla="*/ 105825 h 199642"/>
                      <a:gd name="connsiteX97" fmla="*/ 369444 w 371259"/>
                      <a:gd name="connsiteY97" fmla="*/ 97458 h 199642"/>
                      <a:gd name="connsiteX98" fmla="*/ 369444 w 371259"/>
                      <a:gd name="connsiteY98" fmla="*/ 97458 h 199642"/>
                      <a:gd name="connsiteX99" fmla="*/ 359418 w 371259"/>
                      <a:gd name="connsiteY99" fmla="*/ 75297 h 199642"/>
                      <a:gd name="connsiteX100" fmla="*/ 359418 w 371259"/>
                      <a:gd name="connsiteY100" fmla="*/ 75297 h 199642"/>
                      <a:gd name="connsiteX101" fmla="*/ 364358 w 371259"/>
                      <a:gd name="connsiteY101" fmla="*/ 53455 h 199642"/>
                      <a:gd name="connsiteX102" fmla="*/ 364358 w 371259"/>
                      <a:gd name="connsiteY102" fmla="*/ 53455 h 199642"/>
                      <a:gd name="connsiteX103" fmla="*/ 368645 w 371259"/>
                      <a:gd name="connsiteY103" fmla="*/ 43492 h 199642"/>
                      <a:gd name="connsiteX104" fmla="*/ 368645 w 371259"/>
                      <a:gd name="connsiteY104" fmla="*/ 43492 h 199642"/>
                      <a:gd name="connsiteX105" fmla="*/ 322150 w 371259"/>
                      <a:gd name="connsiteY105" fmla="*/ 37617 h 199642"/>
                      <a:gd name="connsiteX106" fmla="*/ 322150 w 371259"/>
                      <a:gd name="connsiteY106" fmla="*/ 37617 h 199642"/>
                      <a:gd name="connsiteX107" fmla="*/ 299847 w 371259"/>
                      <a:gd name="connsiteY107" fmla="*/ 17691 h 199642"/>
                      <a:gd name="connsiteX108" fmla="*/ 299847 w 371259"/>
                      <a:gd name="connsiteY108" fmla="*/ 17691 h 199642"/>
                      <a:gd name="connsiteX109" fmla="*/ 287497 w 371259"/>
                      <a:gd name="connsiteY109" fmla="*/ 1597 h 199642"/>
                      <a:gd name="connsiteX110" fmla="*/ 287497 w 371259"/>
                      <a:gd name="connsiteY110" fmla="*/ 1597 h 199642"/>
                      <a:gd name="connsiteX111" fmla="*/ 287497 w 371259"/>
                      <a:gd name="connsiteY111" fmla="*/ 830 h 199642"/>
                      <a:gd name="connsiteX112" fmla="*/ 287497 w 371259"/>
                      <a:gd name="connsiteY112" fmla="*/ 64 h 199642"/>
                      <a:gd name="connsiteX113" fmla="*/ 301663 w 371259"/>
                      <a:gd name="connsiteY113" fmla="*/ 17563 h 199642"/>
                      <a:gd name="connsiteX114" fmla="*/ 301663 w 371259"/>
                      <a:gd name="connsiteY114" fmla="*/ 17563 h 199642"/>
                      <a:gd name="connsiteX115" fmla="*/ 322368 w 371259"/>
                      <a:gd name="connsiteY115" fmla="*/ 36084 h 199642"/>
                      <a:gd name="connsiteX116" fmla="*/ 322368 w 371259"/>
                      <a:gd name="connsiteY116" fmla="*/ 36084 h 199642"/>
                      <a:gd name="connsiteX117" fmla="*/ 370170 w 371259"/>
                      <a:gd name="connsiteY117" fmla="*/ 42151 h 199642"/>
                      <a:gd name="connsiteX118" fmla="*/ 370170 w 371259"/>
                      <a:gd name="connsiteY118" fmla="*/ 42151 h 199642"/>
                      <a:gd name="connsiteX119" fmla="*/ 370824 w 371259"/>
                      <a:gd name="connsiteY119" fmla="*/ 42598 h 199642"/>
                      <a:gd name="connsiteX120" fmla="*/ 370824 w 371259"/>
                      <a:gd name="connsiteY120" fmla="*/ 42598 h 199642"/>
                      <a:gd name="connsiteX121" fmla="*/ 370824 w 371259"/>
                      <a:gd name="connsiteY121" fmla="*/ 43301 h 199642"/>
                      <a:gd name="connsiteX122" fmla="*/ 370824 w 371259"/>
                      <a:gd name="connsiteY122" fmla="*/ 43301 h 199642"/>
                      <a:gd name="connsiteX123" fmla="*/ 366102 w 371259"/>
                      <a:gd name="connsiteY123" fmla="*/ 54030 h 199642"/>
                      <a:gd name="connsiteX124" fmla="*/ 366102 w 371259"/>
                      <a:gd name="connsiteY124" fmla="*/ 54030 h 199642"/>
                      <a:gd name="connsiteX125" fmla="*/ 361234 w 371259"/>
                      <a:gd name="connsiteY125" fmla="*/ 75361 h 199642"/>
                      <a:gd name="connsiteX126" fmla="*/ 361234 w 371259"/>
                      <a:gd name="connsiteY126" fmla="*/ 75361 h 199642"/>
                      <a:gd name="connsiteX127" fmla="*/ 371260 w 371259"/>
                      <a:gd name="connsiteY127" fmla="*/ 97522 h 199642"/>
                      <a:gd name="connsiteX128" fmla="*/ 371260 w 371259"/>
                      <a:gd name="connsiteY128" fmla="*/ 97522 h 199642"/>
                      <a:gd name="connsiteX129" fmla="*/ 367264 w 371259"/>
                      <a:gd name="connsiteY129" fmla="*/ 106783 h 199642"/>
                      <a:gd name="connsiteX130" fmla="*/ 367264 w 371259"/>
                      <a:gd name="connsiteY130" fmla="*/ 106783 h 199642"/>
                      <a:gd name="connsiteX131" fmla="*/ 278053 w 371259"/>
                      <a:gd name="connsiteY131" fmla="*/ 151552 h 199642"/>
                      <a:gd name="connsiteX132" fmla="*/ 278053 w 371259"/>
                      <a:gd name="connsiteY132" fmla="*/ 151552 h 199642"/>
                      <a:gd name="connsiteX133" fmla="*/ 269843 w 371259"/>
                      <a:gd name="connsiteY133" fmla="*/ 174416 h 199642"/>
                      <a:gd name="connsiteX134" fmla="*/ 269843 w 371259"/>
                      <a:gd name="connsiteY134" fmla="*/ 174416 h 199642"/>
                      <a:gd name="connsiteX135" fmla="*/ 270207 w 371259"/>
                      <a:gd name="connsiteY135" fmla="*/ 181824 h 199642"/>
                      <a:gd name="connsiteX136" fmla="*/ 270207 w 371259"/>
                      <a:gd name="connsiteY136" fmla="*/ 181824 h 199642"/>
                      <a:gd name="connsiteX137" fmla="*/ 247686 w 371259"/>
                      <a:gd name="connsiteY137" fmla="*/ 193448 h 199642"/>
                      <a:gd name="connsiteX138" fmla="*/ 247686 w 371259"/>
                      <a:gd name="connsiteY138" fmla="*/ 193448 h 199642"/>
                      <a:gd name="connsiteX139" fmla="*/ 203370 w 371259"/>
                      <a:gd name="connsiteY139" fmla="*/ 196833 h 199642"/>
                      <a:gd name="connsiteX140" fmla="*/ 203370 w 371259"/>
                      <a:gd name="connsiteY140" fmla="*/ 196833 h 199642"/>
                      <a:gd name="connsiteX141" fmla="*/ 164431 w 371259"/>
                      <a:gd name="connsiteY141" fmla="*/ 185848 h 199642"/>
                      <a:gd name="connsiteX142" fmla="*/ 164431 w 371259"/>
                      <a:gd name="connsiteY142" fmla="*/ 185848 h 199642"/>
                      <a:gd name="connsiteX143" fmla="*/ 174021 w 371259"/>
                      <a:gd name="connsiteY143" fmla="*/ 172628 h 199642"/>
                      <a:gd name="connsiteX144" fmla="*/ 174021 w 371259"/>
                      <a:gd name="connsiteY144" fmla="*/ 172628 h 199642"/>
                      <a:gd name="connsiteX145" fmla="*/ 171478 w 371259"/>
                      <a:gd name="connsiteY145" fmla="*/ 169051 h 199642"/>
                      <a:gd name="connsiteX146" fmla="*/ 171478 w 371259"/>
                      <a:gd name="connsiteY146" fmla="*/ 169051 h 199642"/>
                      <a:gd name="connsiteX147" fmla="*/ 161670 w 371259"/>
                      <a:gd name="connsiteY147" fmla="*/ 165858 h 199642"/>
                      <a:gd name="connsiteX148" fmla="*/ 161670 w 371259"/>
                      <a:gd name="connsiteY148" fmla="*/ 165858 h 199642"/>
                      <a:gd name="connsiteX149" fmla="*/ 143072 w 371259"/>
                      <a:gd name="connsiteY149" fmla="*/ 178695 h 199642"/>
                      <a:gd name="connsiteX150" fmla="*/ 143072 w 371259"/>
                      <a:gd name="connsiteY150" fmla="*/ 178695 h 199642"/>
                      <a:gd name="connsiteX151" fmla="*/ 150919 w 371259"/>
                      <a:gd name="connsiteY151" fmla="*/ 192362 h 199642"/>
                      <a:gd name="connsiteX152" fmla="*/ 150919 w 371259"/>
                      <a:gd name="connsiteY152" fmla="*/ 192362 h 199642"/>
                      <a:gd name="connsiteX153" fmla="*/ 148085 w 371259"/>
                      <a:gd name="connsiteY153" fmla="*/ 196833 h 199642"/>
                      <a:gd name="connsiteX154" fmla="*/ 148085 w 371259"/>
                      <a:gd name="connsiteY154" fmla="*/ 196833 h 199642"/>
                      <a:gd name="connsiteX155" fmla="*/ 141983 w 371259"/>
                      <a:gd name="connsiteY155" fmla="*/ 199196 h 199642"/>
                      <a:gd name="connsiteX156" fmla="*/ 141983 w 371259"/>
                      <a:gd name="connsiteY156" fmla="*/ 199196 h 199642"/>
                      <a:gd name="connsiteX157" fmla="*/ 128616 w 371259"/>
                      <a:gd name="connsiteY157" fmla="*/ 195555 h 199642"/>
                      <a:gd name="connsiteX158" fmla="*/ 128616 w 371259"/>
                      <a:gd name="connsiteY158" fmla="*/ 195555 h 199642"/>
                      <a:gd name="connsiteX159" fmla="*/ 125274 w 371259"/>
                      <a:gd name="connsiteY159" fmla="*/ 196896 h 199642"/>
                      <a:gd name="connsiteX160" fmla="*/ 125274 w 371259"/>
                      <a:gd name="connsiteY160" fmla="*/ 196896 h 199642"/>
                      <a:gd name="connsiteX161" fmla="*/ 117936 w 371259"/>
                      <a:gd name="connsiteY161" fmla="*/ 199643 h 199642"/>
                      <a:gd name="connsiteX162" fmla="*/ 117936 w 371259"/>
                      <a:gd name="connsiteY162" fmla="*/ 199643 h 199642"/>
                      <a:gd name="connsiteX163" fmla="*/ 103334 w 371259"/>
                      <a:gd name="connsiteY163" fmla="*/ 193065 h 199642"/>
                      <a:gd name="connsiteX164" fmla="*/ 103334 w 371259"/>
                      <a:gd name="connsiteY164" fmla="*/ 193065 h 199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371259" h="199642">
                        <a:moveTo>
                          <a:pt x="103334" y="193065"/>
                        </a:moveTo>
                        <a:cubicBezTo>
                          <a:pt x="101009" y="190893"/>
                          <a:pt x="91710" y="187955"/>
                          <a:pt x="82847" y="187955"/>
                        </a:cubicBezTo>
                        <a:lnTo>
                          <a:pt x="82847" y="187955"/>
                        </a:lnTo>
                        <a:cubicBezTo>
                          <a:pt x="77108" y="187955"/>
                          <a:pt x="71587" y="189169"/>
                          <a:pt x="68027" y="192298"/>
                        </a:cubicBezTo>
                        <a:lnTo>
                          <a:pt x="68027" y="192298"/>
                        </a:lnTo>
                        <a:cubicBezTo>
                          <a:pt x="63959" y="195875"/>
                          <a:pt x="59963" y="197471"/>
                          <a:pt x="56476" y="197471"/>
                        </a:cubicBezTo>
                        <a:lnTo>
                          <a:pt x="56476" y="197471"/>
                        </a:lnTo>
                        <a:cubicBezTo>
                          <a:pt x="51245" y="197471"/>
                          <a:pt x="47758" y="193703"/>
                          <a:pt x="47758" y="188530"/>
                        </a:cubicBezTo>
                        <a:lnTo>
                          <a:pt x="47758" y="188530"/>
                        </a:lnTo>
                        <a:cubicBezTo>
                          <a:pt x="47758" y="185656"/>
                          <a:pt x="46814" y="183293"/>
                          <a:pt x="45216" y="181633"/>
                        </a:cubicBezTo>
                        <a:lnTo>
                          <a:pt x="45216" y="181633"/>
                        </a:lnTo>
                        <a:cubicBezTo>
                          <a:pt x="44925" y="181313"/>
                          <a:pt x="44925" y="180866"/>
                          <a:pt x="45216" y="180547"/>
                        </a:cubicBezTo>
                        <a:lnTo>
                          <a:pt x="45216" y="180547"/>
                        </a:lnTo>
                        <a:cubicBezTo>
                          <a:pt x="48848" y="176907"/>
                          <a:pt x="52408" y="172372"/>
                          <a:pt x="52335" y="169690"/>
                        </a:cubicBezTo>
                        <a:lnTo>
                          <a:pt x="52335" y="169690"/>
                        </a:lnTo>
                        <a:cubicBezTo>
                          <a:pt x="52335" y="168860"/>
                          <a:pt x="52117" y="168285"/>
                          <a:pt x="51536" y="167774"/>
                        </a:cubicBezTo>
                        <a:lnTo>
                          <a:pt x="51536" y="167774"/>
                        </a:lnTo>
                        <a:cubicBezTo>
                          <a:pt x="45797" y="162729"/>
                          <a:pt x="40493" y="158897"/>
                          <a:pt x="21605" y="158897"/>
                        </a:cubicBezTo>
                        <a:lnTo>
                          <a:pt x="21605" y="158897"/>
                        </a:lnTo>
                        <a:cubicBezTo>
                          <a:pt x="4605" y="159024"/>
                          <a:pt x="6567" y="153532"/>
                          <a:pt x="174" y="146124"/>
                        </a:cubicBezTo>
                        <a:lnTo>
                          <a:pt x="174" y="146124"/>
                        </a:lnTo>
                        <a:cubicBezTo>
                          <a:pt x="28" y="145932"/>
                          <a:pt x="-44" y="145677"/>
                          <a:pt x="28" y="145485"/>
                        </a:cubicBezTo>
                        <a:lnTo>
                          <a:pt x="28" y="145485"/>
                        </a:lnTo>
                        <a:cubicBezTo>
                          <a:pt x="101" y="145229"/>
                          <a:pt x="246" y="145038"/>
                          <a:pt x="464" y="144974"/>
                        </a:cubicBezTo>
                        <a:lnTo>
                          <a:pt x="464" y="144974"/>
                        </a:lnTo>
                        <a:cubicBezTo>
                          <a:pt x="17319" y="135905"/>
                          <a:pt x="52117" y="119428"/>
                          <a:pt x="88732" y="115979"/>
                        </a:cubicBezTo>
                        <a:lnTo>
                          <a:pt x="88732" y="115979"/>
                        </a:lnTo>
                        <a:cubicBezTo>
                          <a:pt x="139585" y="111125"/>
                          <a:pt x="166320" y="115915"/>
                          <a:pt x="196469" y="101035"/>
                        </a:cubicBezTo>
                        <a:lnTo>
                          <a:pt x="196469" y="101035"/>
                        </a:lnTo>
                        <a:cubicBezTo>
                          <a:pt x="227344" y="85835"/>
                          <a:pt x="237660" y="87687"/>
                          <a:pt x="241220" y="68336"/>
                        </a:cubicBezTo>
                        <a:lnTo>
                          <a:pt x="241220" y="68336"/>
                        </a:lnTo>
                        <a:cubicBezTo>
                          <a:pt x="245070" y="48346"/>
                          <a:pt x="261634" y="383"/>
                          <a:pt x="287352" y="0"/>
                        </a:cubicBezTo>
                        <a:lnTo>
                          <a:pt x="287352" y="0"/>
                        </a:lnTo>
                        <a:lnTo>
                          <a:pt x="287352" y="766"/>
                        </a:lnTo>
                        <a:lnTo>
                          <a:pt x="287352" y="1533"/>
                        </a:lnTo>
                        <a:cubicBezTo>
                          <a:pt x="264177" y="1150"/>
                          <a:pt x="246523" y="48793"/>
                          <a:pt x="243036" y="68527"/>
                        </a:cubicBezTo>
                        <a:lnTo>
                          <a:pt x="243036" y="68527"/>
                        </a:lnTo>
                        <a:cubicBezTo>
                          <a:pt x="239331" y="88837"/>
                          <a:pt x="227635" y="87495"/>
                          <a:pt x="197413" y="102376"/>
                        </a:cubicBezTo>
                        <a:lnTo>
                          <a:pt x="197413" y="102376"/>
                        </a:lnTo>
                        <a:cubicBezTo>
                          <a:pt x="166538" y="117576"/>
                          <a:pt x="139513" y="112658"/>
                          <a:pt x="88950" y="117512"/>
                        </a:cubicBezTo>
                        <a:lnTo>
                          <a:pt x="88950" y="117512"/>
                        </a:lnTo>
                        <a:cubicBezTo>
                          <a:pt x="53425" y="120897"/>
                          <a:pt x="19353" y="136799"/>
                          <a:pt x="2281" y="145868"/>
                        </a:cubicBezTo>
                        <a:lnTo>
                          <a:pt x="2281" y="145868"/>
                        </a:lnTo>
                        <a:cubicBezTo>
                          <a:pt x="8674" y="153596"/>
                          <a:pt x="5622" y="157109"/>
                          <a:pt x="21678" y="157300"/>
                        </a:cubicBezTo>
                        <a:lnTo>
                          <a:pt x="21678" y="157300"/>
                        </a:lnTo>
                        <a:cubicBezTo>
                          <a:pt x="40711" y="157236"/>
                          <a:pt x="47032" y="161515"/>
                          <a:pt x="52844" y="166688"/>
                        </a:cubicBezTo>
                        <a:lnTo>
                          <a:pt x="52844" y="166688"/>
                        </a:lnTo>
                        <a:cubicBezTo>
                          <a:pt x="53788" y="167519"/>
                          <a:pt x="54224" y="168604"/>
                          <a:pt x="54224" y="169690"/>
                        </a:cubicBezTo>
                        <a:lnTo>
                          <a:pt x="54224" y="169690"/>
                        </a:lnTo>
                        <a:cubicBezTo>
                          <a:pt x="54151" y="173202"/>
                          <a:pt x="50664" y="177418"/>
                          <a:pt x="47177" y="181122"/>
                        </a:cubicBezTo>
                        <a:lnTo>
                          <a:pt x="47177" y="181122"/>
                        </a:lnTo>
                        <a:cubicBezTo>
                          <a:pt x="48848" y="183102"/>
                          <a:pt x="49647" y="185656"/>
                          <a:pt x="49647" y="188530"/>
                        </a:cubicBezTo>
                        <a:lnTo>
                          <a:pt x="49647" y="188530"/>
                        </a:lnTo>
                        <a:cubicBezTo>
                          <a:pt x="49720" y="193128"/>
                          <a:pt x="52480" y="195875"/>
                          <a:pt x="56549" y="195875"/>
                        </a:cubicBezTo>
                        <a:lnTo>
                          <a:pt x="56549" y="195875"/>
                        </a:lnTo>
                        <a:cubicBezTo>
                          <a:pt x="59382" y="195875"/>
                          <a:pt x="62942" y="194533"/>
                          <a:pt x="66792" y="191149"/>
                        </a:cubicBezTo>
                        <a:lnTo>
                          <a:pt x="66792" y="191149"/>
                        </a:lnTo>
                        <a:cubicBezTo>
                          <a:pt x="70860" y="187572"/>
                          <a:pt x="76890" y="186359"/>
                          <a:pt x="82920" y="186359"/>
                        </a:cubicBezTo>
                        <a:lnTo>
                          <a:pt x="82920" y="186359"/>
                        </a:lnTo>
                        <a:cubicBezTo>
                          <a:pt x="92292" y="186423"/>
                          <a:pt x="101590" y="189233"/>
                          <a:pt x="104714" y="191915"/>
                        </a:cubicBezTo>
                        <a:lnTo>
                          <a:pt x="104714" y="191915"/>
                        </a:lnTo>
                        <a:cubicBezTo>
                          <a:pt x="107620" y="194533"/>
                          <a:pt x="112996" y="197791"/>
                          <a:pt x="117718" y="197791"/>
                        </a:cubicBezTo>
                        <a:lnTo>
                          <a:pt x="117718" y="197791"/>
                        </a:lnTo>
                        <a:cubicBezTo>
                          <a:pt x="119898" y="197791"/>
                          <a:pt x="121932" y="197152"/>
                          <a:pt x="123821" y="195555"/>
                        </a:cubicBezTo>
                        <a:lnTo>
                          <a:pt x="123821" y="195555"/>
                        </a:lnTo>
                        <a:cubicBezTo>
                          <a:pt x="125201" y="194278"/>
                          <a:pt x="126872" y="193767"/>
                          <a:pt x="128470" y="193767"/>
                        </a:cubicBezTo>
                        <a:lnTo>
                          <a:pt x="128470" y="193767"/>
                        </a:lnTo>
                        <a:cubicBezTo>
                          <a:pt x="133120" y="193831"/>
                          <a:pt x="137697" y="197535"/>
                          <a:pt x="141838" y="197471"/>
                        </a:cubicBezTo>
                        <a:lnTo>
                          <a:pt x="141838" y="197471"/>
                        </a:lnTo>
                        <a:cubicBezTo>
                          <a:pt x="143436" y="197471"/>
                          <a:pt x="144961" y="197024"/>
                          <a:pt x="146632" y="195555"/>
                        </a:cubicBezTo>
                        <a:lnTo>
                          <a:pt x="146632" y="195555"/>
                        </a:lnTo>
                        <a:cubicBezTo>
                          <a:pt x="148448" y="194023"/>
                          <a:pt x="148957" y="192937"/>
                          <a:pt x="148884" y="192234"/>
                        </a:cubicBezTo>
                        <a:lnTo>
                          <a:pt x="148884" y="192234"/>
                        </a:lnTo>
                        <a:cubicBezTo>
                          <a:pt x="149393" y="189807"/>
                          <a:pt x="141111" y="187508"/>
                          <a:pt x="141038" y="178567"/>
                        </a:cubicBezTo>
                        <a:lnTo>
                          <a:pt x="141038" y="178567"/>
                        </a:lnTo>
                        <a:cubicBezTo>
                          <a:pt x="141111" y="170073"/>
                          <a:pt x="151790" y="164134"/>
                          <a:pt x="161452" y="164134"/>
                        </a:cubicBezTo>
                        <a:lnTo>
                          <a:pt x="161452" y="164134"/>
                        </a:lnTo>
                        <a:cubicBezTo>
                          <a:pt x="165593" y="164134"/>
                          <a:pt x="169589" y="165219"/>
                          <a:pt x="172495" y="167838"/>
                        </a:cubicBezTo>
                        <a:lnTo>
                          <a:pt x="172495" y="167838"/>
                        </a:lnTo>
                        <a:cubicBezTo>
                          <a:pt x="174602" y="169690"/>
                          <a:pt x="175546" y="171095"/>
                          <a:pt x="175619" y="172564"/>
                        </a:cubicBezTo>
                        <a:lnTo>
                          <a:pt x="175619" y="172564"/>
                        </a:lnTo>
                        <a:cubicBezTo>
                          <a:pt x="174965" y="177418"/>
                          <a:pt x="165957" y="177354"/>
                          <a:pt x="166029" y="185784"/>
                        </a:cubicBezTo>
                        <a:lnTo>
                          <a:pt x="166029" y="185784"/>
                        </a:lnTo>
                        <a:cubicBezTo>
                          <a:pt x="165957" y="188658"/>
                          <a:pt x="169516" y="191085"/>
                          <a:pt x="176273" y="192745"/>
                        </a:cubicBezTo>
                        <a:lnTo>
                          <a:pt x="176273" y="192745"/>
                        </a:lnTo>
                        <a:cubicBezTo>
                          <a:pt x="182956" y="194342"/>
                          <a:pt x="192401" y="195172"/>
                          <a:pt x="203225" y="195172"/>
                        </a:cubicBezTo>
                        <a:lnTo>
                          <a:pt x="203225" y="195172"/>
                        </a:lnTo>
                        <a:cubicBezTo>
                          <a:pt x="216665" y="195172"/>
                          <a:pt x="232212" y="193959"/>
                          <a:pt x="247322" y="191787"/>
                        </a:cubicBezTo>
                        <a:lnTo>
                          <a:pt x="247322" y="191787"/>
                        </a:lnTo>
                        <a:cubicBezTo>
                          <a:pt x="266574" y="188850"/>
                          <a:pt x="268245" y="186678"/>
                          <a:pt x="268318" y="181697"/>
                        </a:cubicBezTo>
                        <a:lnTo>
                          <a:pt x="268318" y="181697"/>
                        </a:lnTo>
                        <a:cubicBezTo>
                          <a:pt x="268318" y="179781"/>
                          <a:pt x="267954" y="177290"/>
                          <a:pt x="267954" y="174288"/>
                        </a:cubicBezTo>
                        <a:lnTo>
                          <a:pt x="267954" y="174288"/>
                        </a:lnTo>
                        <a:cubicBezTo>
                          <a:pt x="267954" y="168668"/>
                          <a:pt x="269262" y="161004"/>
                          <a:pt x="276454" y="150594"/>
                        </a:cubicBezTo>
                        <a:lnTo>
                          <a:pt x="276454" y="150594"/>
                        </a:lnTo>
                        <a:cubicBezTo>
                          <a:pt x="298176" y="119364"/>
                          <a:pt x="351790" y="125687"/>
                          <a:pt x="365666" y="105825"/>
                        </a:cubicBezTo>
                        <a:lnTo>
                          <a:pt x="365666" y="105825"/>
                        </a:lnTo>
                        <a:cubicBezTo>
                          <a:pt x="368427" y="101929"/>
                          <a:pt x="369444" y="99310"/>
                          <a:pt x="369444" y="97458"/>
                        </a:cubicBezTo>
                        <a:lnTo>
                          <a:pt x="369444" y="97458"/>
                        </a:lnTo>
                        <a:cubicBezTo>
                          <a:pt x="369807" y="91774"/>
                          <a:pt x="359491" y="89986"/>
                          <a:pt x="359418" y="75297"/>
                        </a:cubicBezTo>
                        <a:lnTo>
                          <a:pt x="359418" y="75297"/>
                        </a:lnTo>
                        <a:cubicBezTo>
                          <a:pt x="359418" y="69996"/>
                          <a:pt x="360799" y="62971"/>
                          <a:pt x="364358" y="53455"/>
                        </a:cubicBezTo>
                        <a:lnTo>
                          <a:pt x="364358" y="53455"/>
                        </a:lnTo>
                        <a:cubicBezTo>
                          <a:pt x="365666" y="49943"/>
                          <a:pt x="367119" y="46622"/>
                          <a:pt x="368645" y="43492"/>
                        </a:cubicBezTo>
                        <a:lnTo>
                          <a:pt x="368645" y="43492"/>
                        </a:lnTo>
                        <a:cubicBezTo>
                          <a:pt x="359491" y="41960"/>
                          <a:pt x="343654" y="39597"/>
                          <a:pt x="322150" y="37617"/>
                        </a:cubicBezTo>
                        <a:lnTo>
                          <a:pt x="322150" y="37617"/>
                        </a:lnTo>
                        <a:cubicBezTo>
                          <a:pt x="303988" y="36084"/>
                          <a:pt x="300937" y="26312"/>
                          <a:pt x="299847" y="17691"/>
                        </a:cubicBezTo>
                        <a:lnTo>
                          <a:pt x="299847" y="17691"/>
                        </a:lnTo>
                        <a:cubicBezTo>
                          <a:pt x="298467" y="8877"/>
                          <a:pt x="298903" y="1661"/>
                          <a:pt x="287497" y="1597"/>
                        </a:cubicBezTo>
                        <a:lnTo>
                          <a:pt x="287497" y="1597"/>
                        </a:lnTo>
                        <a:lnTo>
                          <a:pt x="287497" y="830"/>
                        </a:lnTo>
                        <a:lnTo>
                          <a:pt x="287497" y="64"/>
                        </a:lnTo>
                        <a:cubicBezTo>
                          <a:pt x="300501" y="64"/>
                          <a:pt x="300573" y="9197"/>
                          <a:pt x="301663" y="17563"/>
                        </a:cubicBezTo>
                        <a:lnTo>
                          <a:pt x="301663" y="17563"/>
                        </a:lnTo>
                        <a:cubicBezTo>
                          <a:pt x="302971" y="26121"/>
                          <a:pt x="305078" y="34423"/>
                          <a:pt x="322368" y="36084"/>
                        </a:cubicBezTo>
                        <a:lnTo>
                          <a:pt x="322368" y="36084"/>
                        </a:lnTo>
                        <a:cubicBezTo>
                          <a:pt x="344889" y="38128"/>
                          <a:pt x="361234" y="40618"/>
                          <a:pt x="370170" y="42151"/>
                        </a:cubicBezTo>
                        <a:lnTo>
                          <a:pt x="370170" y="42151"/>
                        </a:lnTo>
                        <a:cubicBezTo>
                          <a:pt x="370461" y="42215"/>
                          <a:pt x="370679" y="42343"/>
                          <a:pt x="370824" y="42598"/>
                        </a:cubicBezTo>
                        <a:lnTo>
                          <a:pt x="370824" y="42598"/>
                        </a:lnTo>
                        <a:cubicBezTo>
                          <a:pt x="370969" y="42790"/>
                          <a:pt x="370969" y="43045"/>
                          <a:pt x="370824" y="43301"/>
                        </a:cubicBezTo>
                        <a:lnTo>
                          <a:pt x="370824" y="43301"/>
                        </a:lnTo>
                        <a:cubicBezTo>
                          <a:pt x="369153" y="46685"/>
                          <a:pt x="367555" y="50198"/>
                          <a:pt x="366102" y="54030"/>
                        </a:cubicBezTo>
                        <a:lnTo>
                          <a:pt x="366102" y="54030"/>
                        </a:lnTo>
                        <a:cubicBezTo>
                          <a:pt x="362542" y="63482"/>
                          <a:pt x="361234" y="70316"/>
                          <a:pt x="361234" y="75361"/>
                        </a:cubicBezTo>
                        <a:lnTo>
                          <a:pt x="361234" y="75361"/>
                        </a:lnTo>
                        <a:cubicBezTo>
                          <a:pt x="361162" y="89347"/>
                          <a:pt x="370897" y="89986"/>
                          <a:pt x="371260" y="97522"/>
                        </a:cubicBezTo>
                        <a:lnTo>
                          <a:pt x="371260" y="97522"/>
                        </a:lnTo>
                        <a:cubicBezTo>
                          <a:pt x="371260" y="99885"/>
                          <a:pt x="370098" y="102759"/>
                          <a:pt x="367264" y="106783"/>
                        </a:cubicBezTo>
                        <a:lnTo>
                          <a:pt x="367264" y="106783"/>
                        </a:lnTo>
                        <a:cubicBezTo>
                          <a:pt x="351790" y="127730"/>
                          <a:pt x="298757" y="121152"/>
                          <a:pt x="278053" y="151552"/>
                        </a:cubicBezTo>
                        <a:lnTo>
                          <a:pt x="278053" y="151552"/>
                        </a:lnTo>
                        <a:cubicBezTo>
                          <a:pt x="271006" y="161771"/>
                          <a:pt x="269843" y="168987"/>
                          <a:pt x="269843" y="174416"/>
                        </a:cubicBezTo>
                        <a:lnTo>
                          <a:pt x="269843" y="174416"/>
                        </a:lnTo>
                        <a:cubicBezTo>
                          <a:pt x="269843" y="177354"/>
                          <a:pt x="270207" y="179717"/>
                          <a:pt x="270207" y="181824"/>
                        </a:cubicBezTo>
                        <a:lnTo>
                          <a:pt x="270207" y="181824"/>
                        </a:lnTo>
                        <a:cubicBezTo>
                          <a:pt x="270279" y="187764"/>
                          <a:pt x="266792" y="190829"/>
                          <a:pt x="247686" y="193448"/>
                        </a:cubicBezTo>
                        <a:lnTo>
                          <a:pt x="247686" y="193448"/>
                        </a:lnTo>
                        <a:cubicBezTo>
                          <a:pt x="232502" y="195619"/>
                          <a:pt x="216883" y="196833"/>
                          <a:pt x="203370" y="196833"/>
                        </a:cubicBezTo>
                        <a:lnTo>
                          <a:pt x="203370" y="196833"/>
                        </a:lnTo>
                        <a:cubicBezTo>
                          <a:pt x="181576" y="196705"/>
                          <a:pt x="164867" y="194150"/>
                          <a:pt x="164431" y="185848"/>
                        </a:cubicBezTo>
                        <a:lnTo>
                          <a:pt x="164431" y="185848"/>
                        </a:lnTo>
                        <a:cubicBezTo>
                          <a:pt x="164576" y="176460"/>
                          <a:pt x="174674" y="175055"/>
                          <a:pt x="174021" y="172628"/>
                        </a:cubicBezTo>
                        <a:lnTo>
                          <a:pt x="174021" y="172628"/>
                        </a:lnTo>
                        <a:cubicBezTo>
                          <a:pt x="174021" y="171989"/>
                          <a:pt x="173439" y="170776"/>
                          <a:pt x="171478" y="169051"/>
                        </a:cubicBezTo>
                        <a:lnTo>
                          <a:pt x="171478" y="169051"/>
                        </a:lnTo>
                        <a:cubicBezTo>
                          <a:pt x="168935" y="166816"/>
                          <a:pt x="165448" y="165858"/>
                          <a:pt x="161670" y="165858"/>
                        </a:cubicBezTo>
                        <a:lnTo>
                          <a:pt x="161670" y="165858"/>
                        </a:lnTo>
                        <a:cubicBezTo>
                          <a:pt x="152735" y="165858"/>
                          <a:pt x="143072" y="171606"/>
                          <a:pt x="143072" y="178695"/>
                        </a:cubicBezTo>
                        <a:lnTo>
                          <a:pt x="143072" y="178695"/>
                        </a:lnTo>
                        <a:cubicBezTo>
                          <a:pt x="143000" y="186806"/>
                          <a:pt x="150410" y="187828"/>
                          <a:pt x="150919" y="192362"/>
                        </a:cubicBezTo>
                        <a:lnTo>
                          <a:pt x="150919" y="192362"/>
                        </a:lnTo>
                        <a:cubicBezTo>
                          <a:pt x="150919" y="193767"/>
                          <a:pt x="150047" y="195108"/>
                          <a:pt x="148085" y="196833"/>
                        </a:cubicBezTo>
                        <a:lnTo>
                          <a:pt x="148085" y="196833"/>
                        </a:lnTo>
                        <a:cubicBezTo>
                          <a:pt x="146124" y="198557"/>
                          <a:pt x="144017" y="199196"/>
                          <a:pt x="141983" y="199196"/>
                        </a:cubicBezTo>
                        <a:lnTo>
                          <a:pt x="141983" y="199196"/>
                        </a:lnTo>
                        <a:cubicBezTo>
                          <a:pt x="136897" y="199132"/>
                          <a:pt x="132248" y="195428"/>
                          <a:pt x="128616" y="195555"/>
                        </a:cubicBezTo>
                        <a:lnTo>
                          <a:pt x="128616" y="195555"/>
                        </a:lnTo>
                        <a:cubicBezTo>
                          <a:pt x="127453" y="195555"/>
                          <a:pt x="126436" y="195875"/>
                          <a:pt x="125274" y="196896"/>
                        </a:cubicBezTo>
                        <a:lnTo>
                          <a:pt x="125274" y="196896"/>
                        </a:lnTo>
                        <a:cubicBezTo>
                          <a:pt x="123094" y="198812"/>
                          <a:pt x="120479" y="199643"/>
                          <a:pt x="117936" y="199643"/>
                        </a:cubicBezTo>
                        <a:lnTo>
                          <a:pt x="117936" y="199643"/>
                        </a:lnTo>
                        <a:cubicBezTo>
                          <a:pt x="111979" y="199387"/>
                          <a:pt x="106530" y="195875"/>
                          <a:pt x="103334" y="193065"/>
                        </a:cubicBezTo>
                        <a:lnTo>
                          <a:pt x="103334" y="193065"/>
                        </a:lnTo>
                        <a:close/>
                      </a:path>
                    </a:pathLst>
                  </a:custGeom>
                  <a:solidFill>
                    <a:srgbClr val="673A8E"/>
                  </a:solidFill>
                  <a:ln w="7260" cap="flat">
                    <a:noFill/>
                    <a:prstDash val="solid"/>
                    <a:miter/>
                  </a:ln>
                </xdr:spPr>
                <xdr:txBody>
                  <a:bodyPr rtlCol="0" anchor="ctr"/>
                  <a:lstStyle/>
                  <a:p>
                    <a:endParaRPr lang="pt-BR"/>
                  </a:p>
                </xdr:txBody>
              </xdr:sp>
            </xdr:grpSp>
            <xdr:grpSp>
              <xdr:nvGrpSpPr>
                <xdr:cNvPr id="57" name="Gráfico 53">
                  <a:extLst>
                    <a:ext uri="{FF2B5EF4-FFF2-40B4-BE49-F238E27FC236}">
                      <a16:creationId xmlns:a16="http://schemas.microsoft.com/office/drawing/2014/main" id="{740864AE-6DF9-DCF2-ECE7-0286A50623A1}"/>
                    </a:ext>
                  </a:extLst>
                </xdr:cNvPr>
                <xdr:cNvGrpSpPr/>
              </xdr:nvGrpSpPr>
              <xdr:grpSpPr>
                <a:xfrm>
                  <a:off x="13496024" y="8683271"/>
                  <a:ext cx="211768" cy="303231"/>
                  <a:chOff x="13496024" y="8683271"/>
                  <a:chExt cx="211768" cy="303231"/>
                </a:xfrm>
                <a:solidFill>
                  <a:srgbClr val="DADADA"/>
                </a:solidFill>
              </xdr:grpSpPr>
              <xdr:sp macro="" textlink="">
                <xdr:nvSpPr>
                  <xdr:cNvPr id="121" name="Freeform: Shape 120">
                    <a:extLst>
                      <a:ext uri="{FF2B5EF4-FFF2-40B4-BE49-F238E27FC236}">
                        <a16:creationId xmlns:a16="http://schemas.microsoft.com/office/drawing/2014/main" id="{6B985A3C-AEF8-FA61-3C55-9E3CEDD932EE}"/>
                      </a:ext>
                    </a:extLst>
                  </xdr:cNvPr>
                  <xdr:cNvSpPr/>
                </xdr:nvSpPr>
                <xdr:spPr>
                  <a:xfrm>
                    <a:off x="13496982" y="8684111"/>
                    <a:ext cx="209939" cy="301434"/>
                  </a:xfrm>
                  <a:custGeom>
                    <a:avLst/>
                    <a:gdLst>
                      <a:gd name="connsiteX0" fmla="*/ 104890 w 209939"/>
                      <a:gd name="connsiteY0" fmla="*/ 9123 h 301434"/>
                      <a:gd name="connsiteX1" fmla="*/ 65806 w 209939"/>
                      <a:gd name="connsiteY1" fmla="*/ 39204 h 301434"/>
                      <a:gd name="connsiteX2" fmla="*/ 89634 w 209939"/>
                      <a:gd name="connsiteY2" fmla="*/ 79503 h 301434"/>
                      <a:gd name="connsiteX3" fmla="*/ 60938 w 209939"/>
                      <a:gd name="connsiteY3" fmla="*/ 82696 h 301434"/>
                      <a:gd name="connsiteX4" fmla="*/ 91450 w 209939"/>
                      <a:gd name="connsiteY4" fmla="*/ 119227 h 301434"/>
                      <a:gd name="connsiteX5" fmla="*/ 59703 w 209939"/>
                      <a:gd name="connsiteY5" fmla="*/ 182070 h 301434"/>
                      <a:gd name="connsiteX6" fmla="*/ 18149 w 209939"/>
                      <a:gd name="connsiteY6" fmla="*/ 206786 h 301434"/>
                      <a:gd name="connsiteX7" fmla="*/ 204 w 209939"/>
                      <a:gd name="connsiteY7" fmla="*/ 259411 h 301434"/>
                      <a:gd name="connsiteX8" fmla="*/ 495 w 209939"/>
                      <a:gd name="connsiteY8" fmla="*/ 259411 h 301434"/>
                      <a:gd name="connsiteX9" fmla="*/ 35293 w 209939"/>
                      <a:gd name="connsiteY9" fmla="*/ 295367 h 301434"/>
                      <a:gd name="connsiteX10" fmla="*/ 83023 w 209939"/>
                      <a:gd name="connsiteY10" fmla="*/ 301434 h 301434"/>
                      <a:gd name="connsiteX11" fmla="*/ 155235 w 209939"/>
                      <a:gd name="connsiteY11" fmla="*/ 209085 h 301434"/>
                      <a:gd name="connsiteX12" fmla="*/ 202457 w 209939"/>
                      <a:gd name="connsiteY12" fmla="*/ 143240 h 301434"/>
                      <a:gd name="connsiteX13" fmla="*/ 207324 w 209939"/>
                      <a:gd name="connsiteY13" fmla="*/ 46931 h 301434"/>
                      <a:gd name="connsiteX14" fmla="*/ 209939 w 209939"/>
                      <a:gd name="connsiteY14" fmla="*/ 37607 h 301434"/>
                      <a:gd name="connsiteX15" fmla="*/ 148915 w 209939"/>
                      <a:gd name="connsiteY15" fmla="*/ 565 h 301434"/>
                      <a:gd name="connsiteX16" fmla="*/ 104890 w 209939"/>
                      <a:gd name="connsiteY16" fmla="*/ 9123 h 301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09939" h="301434">
                        <a:moveTo>
                          <a:pt x="104890" y="9123"/>
                        </a:moveTo>
                        <a:cubicBezTo>
                          <a:pt x="91450" y="12891"/>
                          <a:pt x="65806" y="20938"/>
                          <a:pt x="65806" y="39204"/>
                        </a:cubicBezTo>
                        <a:cubicBezTo>
                          <a:pt x="65806" y="57469"/>
                          <a:pt x="92686" y="68773"/>
                          <a:pt x="89634" y="79503"/>
                        </a:cubicBezTo>
                        <a:cubicBezTo>
                          <a:pt x="86583" y="90232"/>
                          <a:pt x="60938" y="68262"/>
                          <a:pt x="60938" y="82696"/>
                        </a:cubicBezTo>
                        <a:cubicBezTo>
                          <a:pt x="60938" y="97193"/>
                          <a:pt x="91450" y="96682"/>
                          <a:pt x="91450" y="119227"/>
                        </a:cubicBezTo>
                        <a:cubicBezTo>
                          <a:pt x="91450" y="141771"/>
                          <a:pt x="66387" y="164316"/>
                          <a:pt x="59703" y="182070"/>
                        </a:cubicBezTo>
                        <a:cubicBezTo>
                          <a:pt x="53020" y="199825"/>
                          <a:pt x="40742" y="206786"/>
                          <a:pt x="18149" y="206786"/>
                        </a:cubicBezTo>
                        <a:cubicBezTo>
                          <a:pt x="-667" y="206786"/>
                          <a:pt x="-449" y="246191"/>
                          <a:pt x="204" y="259411"/>
                        </a:cubicBezTo>
                        <a:cubicBezTo>
                          <a:pt x="277" y="259411"/>
                          <a:pt x="350" y="259411"/>
                          <a:pt x="495" y="259411"/>
                        </a:cubicBezTo>
                        <a:cubicBezTo>
                          <a:pt x="24905" y="259411"/>
                          <a:pt x="-86" y="292174"/>
                          <a:pt x="35293" y="295367"/>
                        </a:cubicBezTo>
                        <a:cubicBezTo>
                          <a:pt x="57742" y="297411"/>
                          <a:pt x="74087" y="299901"/>
                          <a:pt x="83023" y="301434"/>
                        </a:cubicBezTo>
                        <a:cubicBezTo>
                          <a:pt x="100822" y="265542"/>
                          <a:pt x="131044" y="251939"/>
                          <a:pt x="155235" y="209085"/>
                        </a:cubicBezTo>
                        <a:cubicBezTo>
                          <a:pt x="181679" y="162208"/>
                          <a:pt x="190688" y="166870"/>
                          <a:pt x="202457" y="143240"/>
                        </a:cubicBezTo>
                        <a:cubicBezTo>
                          <a:pt x="214298" y="119610"/>
                          <a:pt x="202457" y="71966"/>
                          <a:pt x="207324" y="46931"/>
                        </a:cubicBezTo>
                        <a:cubicBezTo>
                          <a:pt x="207978" y="43546"/>
                          <a:pt x="208850" y="40481"/>
                          <a:pt x="209939" y="37607"/>
                        </a:cubicBezTo>
                        <a:cubicBezTo>
                          <a:pt x="193230" y="25983"/>
                          <a:pt x="158505" y="2545"/>
                          <a:pt x="148915" y="565"/>
                        </a:cubicBezTo>
                        <a:cubicBezTo>
                          <a:pt x="135984" y="-2117"/>
                          <a:pt x="118258" y="5419"/>
                          <a:pt x="104890" y="912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2" name="Freeform: Shape 121">
                    <a:extLst>
                      <a:ext uri="{FF2B5EF4-FFF2-40B4-BE49-F238E27FC236}">
                        <a16:creationId xmlns:a16="http://schemas.microsoft.com/office/drawing/2014/main" id="{3B08DFA5-8662-D3BA-62E9-966688BEDD07}"/>
                      </a:ext>
                    </a:extLst>
                  </xdr:cNvPr>
                  <xdr:cNvSpPr/>
                </xdr:nvSpPr>
                <xdr:spPr>
                  <a:xfrm>
                    <a:off x="13496024" y="8683271"/>
                    <a:ext cx="211768" cy="303231"/>
                  </a:xfrm>
                  <a:custGeom>
                    <a:avLst/>
                    <a:gdLst>
                      <a:gd name="connsiteX0" fmla="*/ 83690 w 211768"/>
                      <a:gd name="connsiteY0" fmla="*/ 303040 h 303231"/>
                      <a:gd name="connsiteX1" fmla="*/ 36033 w 211768"/>
                      <a:gd name="connsiteY1" fmla="*/ 296973 h 303231"/>
                      <a:gd name="connsiteX2" fmla="*/ 36033 w 211768"/>
                      <a:gd name="connsiteY2" fmla="*/ 296973 h 303231"/>
                      <a:gd name="connsiteX3" fmla="*/ 13731 w 211768"/>
                      <a:gd name="connsiteY3" fmla="*/ 277047 h 303231"/>
                      <a:gd name="connsiteX4" fmla="*/ 13731 w 211768"/>
                      <a:gd name="connsiteY4" fmla="*/ 277047 h 303231"/>
                      <a:gd name="connsiteX5" fmla="*/ 1453 w 211768"/>
                      <a:gd name="connsiteY5" fmla="*/ 260953 h 303231"/>
                      <a:gd name="connsiteX6" fmla="*/ 1453 w 211768"/>
                      <a:gd name="connsiteY6" fmla="*/ 260953 h 303231"/>
                      <a:gd name="connsiteX7" fmla="*/ 1162 w 211768"/>
                      <a:gd name="connsiteY7" fmla="*/ 260953 h 303231"/>
                      <a:gd name="connsiteX8" fmla="*/ 509 w 211768"/>
                      <a:gd name="connsiteY8" fmla="*/ 260762 h 303231"/>
                      <a:gd name="connsiteX9" fmla="*/ 509 w 211768"/>
                      <a:gd name="connsiteY9" fmla="*/ 260762 h 303231"/>
                      <a:gd name="connsiteX10" fmla="*/ 218 w 211768"/>
                      <a:gd name="connsiteY10" fmla="*/ 260187 h 303231"/>
                      <a:gd name="connsiteX11" fmla="*/ 218 w 211768"/>
                      <a:gd name="connsiteY11" fmla="*/ 260187 h 303231"/>
                      <a:gd name="connsiteX12" fmla="*/ 0 w 211768"/>
                      <a:gd name="connsiteY12" fmla="*/ 251948 h 303231"/>
                      <a:gd name="connsiteX13" fmla="*/ 0 w 211768"/>
                      <a:gd name="connsiteY13" fmla="*/ 251948 h 303231"/>
                      <a:gd name="connsiteX14" fmla="*/ 19106 w 211768"/>
                      <a:gd name="connsiteY14" fmla="*/ 206732 h 303231"/>
                      <a:gd name="connsiteX15" fmla="*/ 19106 w 211768"/>
                      <a:gd name="connsiteY15" fmla="*/ 206732 h 303231"/>
                      <a:gd name="connsiteX16" fmla="*/ 59789 w 211768"/>
                      <a:gd name="connsiteY16" fmla="*/ 182591 h 303231"/>
                      <a:gd name="connsiteX17" fmla="*/ 59789 w 211768"/>
                      <a:gd name="connsiteY17" fmla="*/ 182591 h 303231"/>
                      <a:gd name="connsiteX18" fmla="*/ 91537 w 211768"/>
                      <a:gd name="connsiteY18" fmla="*/ 120003 h 303231"/>
                      <a:gd name="connsiteX19" fmla="*/ 91537 w 211768"/>
                      <a:gd name="connsiteY19" fmla="*/ 120003 h 303231"/>
                      <a:gd name="connsiteX20" fmla="*/ 61024 w 211768"/>
                      <a:gd name="connsiteY20" fmla="*/ 83536 h 303231"/>
                      <a:gd name="connsiteX21" fmla="*/ 61024 w 211768"/>
                      <a:gd name="connsiteY21" fmla="*/ 83536 h 303231"/>
                      <a:gd name="connsiteX22" fmla="*/ 66400 w 211768"/>
                      <a:gd name="connsiteY22" fmla="*/ 77596 h 303231"/>
                      <a:gd name="connsiteX23" fmla="*/ 66400 w 211768"/>
                      <a:gd name="connsiteY23" fmla="*/ 77596 h 303231"/>
                      <a:gd name="connsiteX24" fmla="*/ 86088 w 211768"/>
                      <a:gd name="connsiteY24" fmla="*/ 82578 h 303231"/>
                      <a:gd name="connsiteX25" fmla="*/ 86088 w 211768"/>
                      <a:gd name="connsiteY25" fmla="*/ 82578 h 303231"/>
                      <a:gd name="connsiteX26" fmla="*/ 89720 w 211768"/>
                      <a:gd name="connsiteY26" fmla="*/ 80151 h 303231"/>
                      <a:gd name="connsiteX27" fmla="*/ 89720 w 211768"/>
                      <a:gd name="connsiteY27" fmla="*/ 80151 h 303231"/>
                      <a:gd name="connsiteX28" fmla="*/ 89938 w 211768"/>
                      <a:gd name="connsiteY28" fmla="*/ 78554 h 303231"/>
                      <a:gd name="connsiteX29" fmla="*/ 89938 w 211768"/>
                      <a:gd name="connsiteY29" fmla="*/ 78554 h 303231"/>
                      <a:gd name="connsiteX30" fmla="*/ 65892 w 211768"/>
                      <a:gd name="connsiteY30" fmla="*/ 40043 h 303231"/>
                      <a:gd name="connsiteX31" fmla="*/ 65892 w 211768"/>
                      <a:gd name="connsiteY31" fmla="*/ 40043 h 303231"/>
                      <a:gd name="connsiteX32" fmla="*/ 105630 w 211768"/>
                      <a:gd name="connsiteY32" fmla="*/ 9197 h 303231"/>
                      <a:gd name="connsiteX33" fmla="*/ 105630 w 211768"/>
                      <a:gd name="connsiteY33" fmla="*/ 9197 h 303231"/>
                      <a:gd name="connsiteX34" fmla="*/ 143988 w 211768"/>
                      <a:gd name="connsiteY34" fmla="*/ 0 h 303231"/>
                      <a:gd name="connsiteX35" fmla="*/ 143988 w 211768"/>
                      <a:gd name="connsiteY35" fmla="*/ 0 h 303231"/>
                      <a:gd name="connsiteX36" fmla="*/ 150091 w 211768"/>
                      <a:gd name="connsiteY36" fmla="*/ 639 h 303231"/>
                      <a:gd name="connsiteX37" fmla="*/ 150091 w 211768"/>
                      <a:gd name="connsiteY37" fmla="*/ 639 h 303231"/>
                      <a:gd name="connsiteX38" fmla="*/ 211479 w 211768"/>
                      <a:gd name="connsiteY38" fmla="*/ 37872 h 303231"/>
                      <a:gd name="connsiteX39" fmla="*/ 211479 w 211768"/>
                      <a:gd name="connsiteY39" fmla="*/ 37872 h 303231"/>
                      <a:gd name="connsiteX40" fmla="*/ 211769 w 211768"/>
                      <a:gd name="connsiteY40" fmla="*/ 38766 h 303231"/>
                      <a:gd name="connsiteX41" fmla="*/ 209226 w 211768"/>
                      <a:gd name="connsiteY41" fmla="*/ 47963 h 303231"/>
                      <a:gd name="connsiteX42" fmla="*/ 209226 w 211768"/>
                      <a:gd name="connsiteY42" fmla="*/ 47963 h 303231"/>
                      <a:gd name="connsiteX43" fmla="*/ 207991 w 211768"/>
                      <a:gd name="connsiteY43" fmla="*/ 64248 h 303231"/>
                      <a:gd name="connsiteX44" fmla="*/ 207991 w 211768"/>
                      <a:gd name="connsiteY44" fmla="*/ 64248 h 303231"/>
                      <a:gd name="connsiteX45" fmla="*/ 209808 w 211768"/>
                      <a:gd name="connsiteY45" fmla="*/ 111253 h 303231"/>
                      <a:gd name="connsiteX46" fmla="*/ 209808 w 211768"/>
                      <a:gd name="connsiteY46" fmla="*/ 111253 h 303231"/>
                      <a:gd name="connsiteX47" fmla="*/ 204286 w 211768"/>
                      <a:gd name="connsiteY47" fmla="*/ 144463 h 303231"/>
                      <a:gd name="connsiteX48" fmla="*/ 204286 w 211768"/>
                      <a:gd name="connsiteY48" fmla="*/ 144463 h 303231"/>
                      <a:gd name="connsiteX49" fmla="*/ 157065 w 211768"/>
                      <a:gd name="connsiteY49" fmla="*/ 210372 h 303231"/>
                      <a:gd name="connsiteX50" fmla="*/ 157065 w 211768"/>
                      <a:gd name="connsiteY50" fmla="*/ 210372 h 303231"/>
                      <a:gd name="connsiteX51" fmla="*/ 84853 w 211768"/>
                      <a:gd name="connsiteY51" fmla="*/ 302721 h 303231"/>
                      <a:gd name="connsiteX52" fmla="*/ 84853 w 211768"/>
                      <a:gd name="connsiteY52" fmla="*/ 302721 h 303231"/>
                      <a:gd name="connsiteX53" fmla="*/ 83981 w 211768"/>
                      <a:gd name="connsiteY53" fmla="*/ 303232 h 303231"/>
                      <a:gd name="connsiteX54" fmla="*/ 83981 w 211768"/>
                      <a:gd name="connsiteY54" fmla="*/ 303232 h 303231"/>
                      <a:gd name="connsiteX55" fmla="*/ 83690 w 211768"/>
                      <a:gd name="connsiteY55" fmla="*/ 303040 h 303231"/>
                      <a:gd name="connsiteX56" fmla="*/ 83690 w 211768"/>
                      <a:gd name="connsiteY56" fmla="*/ 303040 h 303231"/>
                      <a:gd name="connsiteX57" fmla="*/ 15547 w 211768"/>
                      <a:gd name="connsiteY57" fmla="*/ 276920 h 303231"/>
                      <a:gd name="connsiteX58" fmla="*/ 36251 w 211768"/>
                      <a:gd name="connsiteY58" fmla="*/ 295440 h 303231"/>
                      <a:gd name="connsiteX59" fmla="*/ 36251 w 211768"/>
                      <a:gd name="connsiteY59" fmla="*/ 295440 h 303231"/>
                      <a:gd name="connsiteX60" fmla="*/ 83327 w 211768"/>
                      <a:gd name="connsiteY60" fmla="*/ 301380 h 303231"/>
                      <a:gd name="connsiteX61" fmla="*/ 83327 w 211768"/>
                      <a:gd name="connsiteY61" fmla="*/ 301380 h 303231"/>
                      <a:gd name="connsiteX62" fmla="*/ 155249 w 211768"/>
                      <a:gd name="connsiteY62" fmla="*/ 209606 h 303231"/>
                      <a:gd name="connsiteX63" fmla="*/ 155249 w 211768"/>
                      <a:gd name="connsiteY63" fmla="*/ 209606 h 303231"/>
                      <a:gd name="connsiteX64" fmla="*/ 202470 w 211768"/>
                      <a:gd name="connsiteY64" fmla="*/ 143761 h 303231"/>
                      <a:gd name="connsiteX65" fmla="*/ 202470 w 211768"/>
                      <a:gd name="connsiteY65" fmla="*/ 143761 h 303231"/>
                      <a:gd name="connsiteX66" fmla="*/ 207846 w 211768"/>
                      <a:gd name="connsiteY66" fmla="*/ 111253 h 303231"/>
                      <a:gd name="connsiteX67" fmla="*/ 207846 w 211768"/>
                      <a:gd name="connsiteY67" fmla="*/ 111253 h 303231"/>
                      <a:gd name="connsiteX68" fmla="*/ 206030 w 211768"/>
                      <a:gd name="connsiteY68" fmla="*/ 64248 h 303231"/>
                      <a:gd name="connsiteX69" fmla="*/ 206030 w 211768"/>
                      <a:gd name="connsiteY69" fmla="*/ 64248 h 303231"/>
                      <a:gd name="connsiteX70" fmla="*/ 207338 w 211768"/>
                      <a:gd name="connsiteY70" fmla="*/ 47643 h 303231"/>
                      <a:gd name="connsiteX71" fmla="*/ 207338 w 211768"/>
                      <a:gd name="connsiteY71" fmla="*/ 47643 h 303231"/>
                      <a:gd name="connsiteX72" fmla="*/ 209808 w 211768"/>
                      <a:gd name="connsiteY72" fmla="*/ 38766 h 303231"/>
                      <a:gd name="connsiteX73" fmla="*/ 209808 w 211768"/>
                      <a:gd name="connsiteY73" fmla="*/ 38766 h 303231"/>
                      <a:gd name="connsiteX74" fmla="*/ 149582 w 211768"/>
                      <a:gd name="connsiteY74" fmla="*/ 2171 h 303231"/>
                      <a:gd name="connsiteX75" fmla="*/ 149582 w 211768"/>
                      <a:gd name="connsiteY75" fmla="*/ 2171 h 303231"/>
                      <a:gd name="connsiteX76" fmla="*/ 143843 w 211768"/>
                      <a:gd name="connsiteY76" fmla="*/ 1597 h 303231"/>
                      <a:gd name="connsiteX77" fmla="*/ 143843 w 211768"/>
                      <a:gd name="connsiteY77" fmla="*/ 1597 h 303231"/>
                      <a:gd name="connsiteX78" fmla="*/ 106066 w 211768"/>
                      <a:gd name="connsiteY78" fmla="*/ 10729 h 303231"/>
                      <a:gd name="connsiteX79" fmla="*/ 106066 w 211768"/>
                      <a:gd name="connsiteY79" fmla="*/ 10729 h 303231"/>
                      <a:gd name="connsiteX80" fmla="*/ 67563 w 211768"/>
                      <a:gd name="connsiteY80" fmla="*/ 40043 h 303231"/>
                      <a:gd name="connsiteX81" fmla="*/ 67563 w 211768"/>
                      <a:gd name="connsiteY81" fmla="*/ 40043 h 303231"/>
                      <a:gd name="connsiteX82" fmla="*/ 91609 w 211768"/>
                      <a:gd name="connsiteY82" fmla="*/ 78554 h 303231"/>
                      <a:gd name="connsiteX83" fmla="*/ 91609 w 211768"/>
                      <a:gd name="connsiteY83" fmla="*/ 78554 h 303231"/>
                      <a:gd name="connsiteX84" fmla="*/ 91319 w 211768"/>
                      <a:gd name="connsiteY84" fmla="*/ 80470 h 303231"/>
                      <a:gd name="connsiteX85" fmla="*/ 91319 w 211768"/>
                      <a:gd name="connsiteY85" fmla="*/ 80470 h 303231"/>
                      <a:gd name="connsiteX86" fmla="*/ 85943 w 211768"/>
                      <a:gd name="connsiteY86" fmla="*/ 84110 h 303231"/>
                      <a:gd name="connsiteX87" fmla="*/ 85943 w 211768"/>
                      <a:gd name="connsiteY87" fmla="*/ 84110 h 303231"/>
                      <a:gd name="connsiteX88" fmla="*/ 66255 w 211768"/>
                      <a:gd name="connsiteY88" fmla="*/ 79129 h 303231"/>
                      <a:gd name="connsiteX89" fmla="*/ 66255 w 211768"/>
                      <a:gd name="connsiteY89" fmla="*/ 79129 h 303231"/>
                      <a:gd name="connsiteX90" fmla="*/ 62695 w 211768"/>
                      <a:gd name="connsiteY90" fmla="*/ 83472 h 303231"/>
                      <a:gd name="connsiteX91" fmla="*/ 62695 w 211768"/>
                      <a:gd name="connsiteY91" fmla="*/ 83472 h 303231"/>
                      <a:gd name="connsiteX92" fmla="*/ 93207 w 211768"/>
                      <a:gd name="connsiteY92" fmla="*/ 119939 h 303231"/>
                      <a:gd name="connsiteX93" fmla="*/ 93207 w 211768"/>
                      <a:gd name="connsiteY93" fmla="*/ 119939 h 303231"/>
                      <a:gd name="connsiteX94" fmla="*/ 61388 w 211768"/>
                      <a:gd name="connsiteY94" fmla="*/ 183038 h 303231"/>
                      <a:gd name="connsiteX95" fmla="*/ 61388 w 211768"/>
                      <a:gd name="connsiteY95" fmla="*/ 183038 h 303231"/>
                      <a:gd name="connsiteX96" fmla="*/ 18961 w 211768"/>
                      <a:gd name="connsiteY96" fmla="*/ 208264 h 303231"/>
                      <a:gd name="connsiteX97" fmla="*/ 18961 w 211768"/>
                      <a:gd name="connsiteY97" fmla="*/ 208264 h 303231"/>
                      <a:gd name="connsiteX98" fmla="*/ 4868 w 211768"/>
                      <a:gd name="connsiteY98" fmla="*/ 223592 h 303231"/>
                      <a:gd name="connsiteX99" fmla="*/ 4868 w 211768"/>
                      <a:gd name="connsiteY99" fmla="*/ 223592 h 303231"/>
                      <a:gd name="connsiteX100" fmla="*/ 1743 w 211768"/>
                      <a:gd name="connsiteY100" fmla="*/ 251884 h 303231"/>
                      <a:gd name="connsiteX101" fmla="*/ 1743 w 211768"/>
                      <a:gd name="connsiteY101" fmla="*/ 251884 h 303231"/>
                      <a:gd name="connsiteX102" fmla="*/ 1889 w 211768"/>
                      <a:gd name="connsiteY102" fmla="*/ 259293 h 303231"/>
                      <a:gd name="connsiteX103" fmla="*/ 1889 w 211768"/>
                      <a:gd name="connsiteY103" fmla="*/ 259293 h 303231"/>
                      <a:gd name="connsiteX104" fmla="*/ 15547 w 211768"/>
                      <a:gd name="connsiteY104" fmla="*/ 276920 h 303231"/>
                      <a:gd name="connsiteX105" fmla="*/ 15547 w 211768"/>
                      <a:gd name="connsiteY105" fmla="*/ 276920 h 303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211768" h="303231">
                        <a:moveTo>
                          <a:pt x="83690" y="303040"/>
                        </a:moveTo>
                        <a:cubicBezTo>
                          <a:pt x="74755" y="301508"/>
                          <a:pt x="58482" y="299017"/>
                          <a:pt x="36033" y="296973"/>
                        </a:cubicBezTo>
                        <a:lnTo>
                          <a:pt x="36033" y="296973"/>
                        </a:lnTo>
                        <a:cubicBezTo>
                          <a:pt x="17871" y="295377"/>
                          <a:pt x="14820" y="285669"/>
                          <a:pt x="13731" y="277047"/>
                        </a:cubicBezTo>
                        <a:lnTo>
                          <a:pt x="13731" y="277047"/>
                        </a:lnTo>
                        <a:cubicBezTo>
                          <a:pt x="12350" y="268234"/>
                          <a:pt x="12786" y="260953"/>
                          <a:pt x="1453" y="260953"/>
                        </a:cubicBezTo>
                        <a:lnTo>
                          <a:pt x="1453" y="260953"/>
                        </a:lnTo>
                        <a:lnTo>
                          <a:pt x="1162" y="260953"/>
                        </a:lnTo>
                        <a:cubicBezTo>
                          <a:pt x="872" y="260953"/>
                          <a:pt x="654" y="260890"/>
                          <a:pt x="509" y="260762"/>
                        </a:cubicBezTo>
                        <a:lnTo>
                          <a:pt x="509" y="260762"/>
                        </a:lnTo>
                        <a:cubicBezTo>
                          <a:pt x="291" y="260634"/>
                          <a:pt x="218" y="260442"/>
                          <a:pt x="218" y="260187"/>
                        </a:cubicBezTo>
                        <a:lnTo>
                          <a:pt x="218" y="260187"/>
                        </a:lnTo>
                        <a:cubicBezTo>
                          <a:pt x="73" y="258015"/>
                          <a:pt x="0" y="255205"/>
                          <a:pt x="0" y="251948"/>
                        </a:cubicBezTo>
                        <a:lnTo>
                          <a:pt x="0" y="251948"/>
                        </a:lnTo>
                        <a:cubicBezTo>
                          <a:pt x="145" y="235216"/>
                          <a:pt x="1889" y="207179"/>
                          <a:pt x="19106" y="206732"/>
                        </a:cubicBezTo>
                        <a:lnTo>
                          <a:pt x="19106" y="206732"/>
                        </a:lnTo>
                        <a:cubicBezTo>
                          <a:pt x="41482" y="206668"/>
                          <a:pt x="53033" y="200026"/>
                          <a:pt x="59789" y="182591"/>
                        </a:cubicBezTo>
                        <a:lnTo>
                          <a:pt x="59789" y="182591"/>
                        </a:lnTo>
                        <a:cubicBezTo>
                          <a:pt x="66691" y="164581"/>
                          <a:pt x="91609" y="142100"/>
                          <a:pt x="91537" y="120003"/>
                        </a:cubicBezTo>
                        <a:lnTo>
                          <a:pt x="91537" y="120003"/>
                        </a:lnTo>
                        <a:cubicBezTo>
                          <a:pt x="91827" y="98161"/>
                          <a:pt x="61678" y="99119"/>
                          <a:pt x="61024" y="83536"/>
                        </a:cubicBezTo>
                        <a:lnTo>
                          <a:pt x="61024" y="83536"/>
                        </a:lnTo>
                        <a:cubicBezTo>
                          <a:pt x="61024" y="79448"/>
                          <a:pt x="63349" y="77596"/>
                          <a:pt x="66400" y="77596"/>
                        </a:cubicBezTo>
                        <a:lnTo>
                          <a:pt x="66400" y="77596"/>
                        </a:lnTo>
                        <a:cubicBezTo>
                          <a:pt x="72212" y="77660"/>
                          <a:pt x="81075" y="82642"/>
                          <a:pt x="86088" y="82578"/>
                        </a:cubicBezTo>
                        <a:lnTo>
                          <a:pt x="86088" y="82578"/>
                        </a:lnTo>
                        <a:cubicBezTo>
                          <a:pt x="88049" y="82514"/>
                          <a:pt x="89067" y="82067"/>
                          <a:pt x="89720" y="80151"/>
                        </a:cubicBezTo>
                        <a:lnTo>
                          <a:pt x="89720" y="80151"/>
                        </a:lnTo>
                        <a:cubicBezTo>
                          <a:pt x="89866" y="79640"/>
                          <a:pt x="89938" y="79065"/>
                          <a:pt x="89938" y="78554"/>
                        </a:cubicBezTo>
                        <a:lnTo>
                          <a:pt x="89938" y="78554"/>
                        </a:lnTo>
                        <a:cubicBezTo>
                          <a:pt x="90301" y="69166"/>
                          <a:pt x="66037" y="57862"/>
                          <a:pt x="65892" y="40043"/>
                        </a:cubicBezTo>
                        <a:lnTo>
                          <a:pt x="65892" y="40043"/>
                        </a:lnTo>
                        <a:cubicBezTo>
                          <a:pt x="66037" y="21012"/>
                          <a:pt x="92190" y="13029"/>
                          <a:pt x="105630" y="9197"/>
                        </a:cubicBezTo>
                        <a:lnTo>
                          <a:pt x="105630" y="9197"/>
                        </a:lnTo>
                        <a:cubicBezTo>
                          <a:pt x="116963" y="6003"/>
                          <a:pt x="131638" y="0"/>
                          <a:pt x="143988" y="0"/>
                        </a:cubicBezTo>
                        <a:lnTo>
                          <a:pt x="143988" y="0"/>
                        </a:lnTo>
                        <a:cubicBezTo>
                          <a:pt x="146095" y="0"/>
                          <a:pt x="148129" y="192"/>
                          <a:pt x="150091" y="639"/>
                        </a:cubicBezTo>
                        <a:lnTo>
                          <a:pt x="150091" y="639"/>
                        </a:lnTo>
                        <a:cubicBezTo>
                          <a:pt x="160262" y="2810"/>
                          <a:pt x="194624" y="26185"/>
                          <a:pt x="211479" y="37872"/>
                        </a:cubicBezTo>
                        <a:lnTo>
                          <a:pt x="211479" y="37872"/>
                        </a:lnTo>
                        <a:lnTo>
                          <a:pt x="211769" y="38766"/>
                        </a:lnTo>
                        <a:cubicBezTo>
                          <a:pt x="210752" y="41576"/>
                          <a:pt x="209880" y="44578"/>
                          <a:pt x="209226" y="47963"/>
                        </a:cubicBezTo>
                        <a:lnTo>
                          <a:pt x="209226" y="47963"/>
                        </a:lnTo>
                        <a:cubicBezTo>
                          <a:pt x="208282" y="52625"/>
                          <a:pt x="207991" y="58181"/>
                          <a:pt x="207991" y="64248"/>
                        </a:cubicBezTo>
                        <a:lnTo>
                          <a:pt x="207991" y="64248"/>
                        </a:lnTo>
                        <a:cubicBezTo>
                          <a:pt x="207991" y="78490"/>
                          <a:pt x="209808" y="95542"/>
                          <a:pt x="209808" y="111253"/>
                        </a:cubicBezTo>
                        <a:lnTo>
                          <a:pt x="209808" y="111253"/>
                        </a:lnTo>
                        <a:cubicBezTo>
                          <a:pt x="209808" y="123899"/>
                          <a:pt x="208645" y="135650"/>
                          <a:pt x="204286" y="144463"/>
                        </a:cubicBezTo>
                        <a:lnTo>
                          <a:pt x="204286" y="144463"/>
                        </a:lnTo>
                        <a:cubicBezTo>
                          <a:pt x="192299" y="168349"/>
                          <a:pt x="183436" y="163559"/>
                          <a:pt x="157065" y="210372"/>
                        </a:cubicBezTo>
                        <a:lnTo>
                          <a:pt x="157065" y="210372"/>
                        </a:lnTo>
                        <a:cubicBezTo>
                          <a:pt x="132728" y="253417"/>
                          <a:pt x="102506" y="267084"/>
                          <a:pt x="84853" y="302721"/>
                        </a:cubicBezTo>
                        <a:lnTo>
                          <a:pt x="84853" y="302721"/>
                        </a:lnTo>
                        <a:cubicBezTo>
                          <a:pt x="84708" y="303040"/>
                          <a:pt x="84344" y="303232"/>
                          <a:pt x="83981" y="303232"/>
                        </a:cubicBezTo>
                        <a:lnTo>
                          <a:pt x="83981" y="303232"/>
                        </a:lnTo>
                        <a:cubicBezTo>
                          <a:pt x="83836" y="303040"/>
                          <a:pt x="83763" y="303040"/>
                          <a:pt x="83690" y="303040"/>
                        </a:cubicBezTo>
                        <a:lnTo>
                          <a:pt x="83690" y="303040"/>
                        </a:lnTo>
                        <a:close/>
                        <a:moveTo>
                          <a:pt x="15547" y="276920"/>
                        </a:moveTo>
                        <a:cubicBezTo>
                          <a:pt x="16854" y="285477"/>
                          <a:pt x="18961" y="293780"/>
                          <a:pt x="36251" y="295440"/>
                        </a:cubicBezTo>
                        <a:lnTo>
                          <a:pt x="36251" y="295440"/>
                        </a:lnTo>
                        <a:cubicBezTo>
                          <a:pt x="58191" y="297420"/>
                          <a:pt x="74246" y="299783"/>
                          <a:pt x="83327" y="301380"/>
                        </a:cubicBezTo>
                        <a:lnTo>
                          <a:pt x="83327" y="301380"/>
                        </a:lnTo>
                        <a:cubicBezTo>
                          <a:pt x="101344" y="265679"/>
                          <a:pt x="131348" y="252012"/>
                          <a:pt x="155249" y="209606"/>
                        </a:cubicBezTo>
                        <a:lnTo>
                          <a:pt x="155249" y="209606"/>
                        </a:lnTo>
                        <a:cubicBezTo>
                          <a:pt x="181765" y="162601"/>
                          <a:pt x="190846" y="167071"/>
                          <a:pt x="202470" y="143761"/>
                        </a:cubicBezTo>
                        <a:lnTo>
                          <a:pt x="202470" y="143761"/>
                        </a:lnTo>
                        <a:cubicBezTo>
                          <a:pt x="206684" y="135394"/>
                          <a:pt x="207846" y="123771"/>
                          <a:pt x="207846" y="111253"/>
                        </a:cubicBezTo>
                        <a:lnTo>
                          <a:pt x="207846" y="111253"/>
                        </a:lnTo>
                        <a:cubicBezTo>
                          <a:pt x="207846" y="95670"/>
                          <a:pt x="206030" y="78618"/>
                          <a:pt x="206030" y="64248"/>
                        </a:cubicBezTo>
                        <a:lnTo>
                          <a:pt x="206030" y="64248"/>
                        </a:lnTo>
                        <a:cubicBezTo>
                          <a:pt x="206030" y="58117"/>
                          <a:pt x="206320" y="52497"/>
                          <a:pt x="207338" y="47643"/>
                        </a:cubicBezTo>
                        <a:lnTo>
                          <a:pt x="207338" y="47643"/>
                        </a:lnTo>
                        <a:cubicBezTo>
                          <a:pt x="207991" y="44386"/>
                          <a:pt x="208790" y="41512"/>
                          <a:pt x="209808" y="38766"/>
                        </a:cubicBezTo>
                        <a:lnTo>
                          <a:pt x="209808" y="38766"/>
                        </a:lnTo>
                        <a:cubicBezTo>
                          <a:pt x="192953" y="27079"/>
                          <a:pt x="158591" y="4024"/>
                          <a:pt x="149582" y="2171"/>
                        </a:cubicBezTo>
                        <a:lnTo>
                          <a:pt x="149582" y="2171"/>
                        </a:lnTo>
                        <a:cubicBezTo>
                          <a:pt x="147766" y="1788"/>
                          <a:pt x="145877" y="1597"/>
                          <a:pt x="143843" y="1597"/>
                        </a:cubicBezTo>
                        <a:lnTo>
                          <a:pt x="143843" y="1597"/>
                        </a:lnTo>
                        <a:cubicBezTo>
                          <a:pt x="132147" y="1597"/>
                          <a:pt x="117617" y="7472"/>
                          <a:pt x="106066" y="10729"/>
                        </a:cubicBezTo>
                        <a:lnTo>
                          <a:pt x="106066" y="10729"/>
                        </a:lnTo>
                        <a:cubicBezTo>
                          <a:pt x="92554" y="14433"/>
                          <a:pt x="67417" y="22608"/>
                          <a:pt x="67563" y="40043"/>
                        </a:cubicBezTo>
                        <a:lnTo>
                          <a:pt x="67563" y="40043"/>
                        </a:lnTo>
                        <a:cubicBezTo>
                          <a:pt x="67417" y="56776"/>
                          <a:pt x="91246" y="67442"/>
                          <a:pt x="91609" y="78554"/>
                        </a:cubicBezTo>
                        <a:lnTo>
                          <a:pt x="91609" y="78554"/>
                        </a:lnTo>
                        <a:cubicBezTo>
                          <a:pt x="91609" y="79193"/>
                          <a:pt x="91537" y="79832"/>
                          <a:pt x="91319" y="80470"/>
                        </a:cubicBezTo>
                        <a:lnTo>
                          <a:pt x="91319" y="80470"/>
                        </a:lnTo>
                        <a:cubicBezTo>
                          <a:pt x="90665" y="83025"/>
                          <a:pt x="88413" y="84238"/>
                          <a:pt x="85943" y="84110"/>
                        </a:cubicBezTo>
                        <a:lnTo>
                          <a:pt x="85943" y="84110"/>
                        </a:lnTo>
                        <a:cubicBezTo>
                          <a:pt x="79986" y="84047"/>
                          <a:pt x="71122" y="79065"/>
                          <a:pt x="66255" y="79129"/>
                        </a:cubicBezTo>
                        <a:lnTo>
                          <a:pt x="66255" y="79129"/>
                        </a:lnTo>
                        <a:cubicBezTo>
                          <a:pt x="63930" y="79257"/>
                          <a:pt x="62841" y="79768"/>
                          <a:pt x="62695" y="83472"/>
                        </a:cubicBezTo>
                        <a:lnTo>
                          <a:pt x="62695" y="83472"/>
                        </a:lnTo>
                        <a:cubicBezTo>
                          <a:pt x="62041" y="96820"/>
                          <a:pt x="92917" y="96692"/>
                          <a:pt x="93207" y="119939"/>
                        </a:cubicBezTo>
                        <a:lnTo>
                          <a:pt x="93207" y="119939"/>
                        </a:lnTo>
                        <a:cubicBezTo>
                          <a:pt x="93135" y="142994"/>
                          <a:pt x="67926" y="165602"/>
                          <a:pt x="61388" y="183038"/>
                        </a:cubicBezTo>
                        <a:lnTo>
                          <a:pt x="61388" y="183038"/>
                        </a:lnTo>
                        <a:cubicBezTo>
                          <a:pt x="54631" y="201048"/>
                          <a:pt x="41773" y="208392"/>
                          <a:pt x="18961" y="208264"/>
                        </a:cubicBezTo>
                        <a:lnTo>
                          <a:pt x="18961" y="208264"/>
                        </a:lnTo>
                        <a:cubicBezTo>
                          <a:pt x="11842" y="208201"/>
                          <a:pt x="7410" y="214651"/>
                          <a:pt x="4868" y="223592"/>
                        </a:cubicBezTo>
                        <a:lnTo>
                          <a:pt x="4868" y="223592"/>
                        </a:lnTo>
                        <a:cubicBezTo>
                          <a:pt x="2325" y="232469"/>
                          <a:pt x="1743" y="243582"/>
                          <a:pt x="1743" y="251884"/>
                        </a:cubicBezTo>
                        <a:lnTo>
                          <a:pt x="1743" y="251884"/>
                        </a:lnTo>
                        <a:cubicBezTo>
                          <a:pt x="1743" y="254758"/>
                          <a:pt x="1816" y="257249"/>
                          <a:pt x="1889" y="259293"/>
                        </a:cubicBezTo>
                        <a:lnTo>
                          <a:pt x="1889" y="259293"/>
                        </a:lnTo>
                        <a:cubicBezTo>
                          <a:pt x="14312" y="259676"/>
                          <a:pt x="14457" y="268681"/>
                          <a:pt x="15547" y="276920"/>
                        </a:cubicBezTo>
                        <a:lnTo>
                          <a:pt x="15547" y="27692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8" name="Gráfico 53">
                  <a:extLst>
                    <a:ext uri="{FF2B5EF4-FFF2-40B4-BE49-F238E27FC236}">
                      <a16:creationId xmlns:a16="http://schemas.microsoft.com/office/drawing/2014/main" id="{D38AA3CF-E64D-F44F-6C4C-D3CF0EAAE9B1}"/>
                    </a:ext>
                  </a:extLst>
                </xdr:cNvPr>
                <xdr:cNvGrpSpPr/>
              </xdr:nvGrpSpPr>
              <xdr:grpSpPr>
                <a:xfrm>
                  <a:off x="12586977" y="8354365"/>
                  <a:ext cx="1105486" cy="774174"/>
                  <a:chOff x="12586977" y="8354365"/>
                  <a:chExt cx="1105486" cy="774174"/>
                </a:xfrm>
                <a:solidFill>
                  <a:srgbClr val="DADADA"/>
                </a:solidFill>
              </xdr:grpSpPr>
              <xdr:sp macro="" textlink="">
                <xdr:nvSpPr>
                  <xdr:cNvPr id="119" name="Freeform: Shape 118">
                    <a:extLst>
                      <a:ext uri="{FF2B5EF4-FFF2-40B4-BE49-F238E27FC236}">
                        <a16:creationId xmlns:a16="http://schemas.microsoft.com/office/drawing/2014/main" id="{6EFEBF66-0D83-433C-7290-3902A171851F}"/>
                      </a:ext>
                    </a:extLst>
                  </xdr:cNvPr>
                  <xdr:cNvSpPr/>
                </xdr:nvSpPr>
                <xdr:spPr>
                  <a:xfrm>
                    <a:off x="12587772" y="8355004"/>
                    <a:ext cx="1103731" cy="772526"/>
                  </a:xfrm>
                  <a:custGeom>
                    <a:avLst/>
                    <a:gdLst>
                      <a:gd name="connsiteX0" fmla="*/ 1061684 w 1103731"/>
                      <a:gd name="connsiteY0" fmla="*/ 306553 h 772526"/>
                      <a:gd name="connsiteX1" fmla="*/ 1034223 w 1103731"/>
                      <a:gd name="connsiteY1" fmla="*/ 265743 h 772526"/>
                      <a:gd name="connsiteX2" fmla="*/ 1053112 w 1103731"/>
                      <a:gd name="connsiteY2" fmla="*/ 239431 h 772526"/>
                      <a:gd name="connsiteX3" fmla="*/ 1061031 w 1103731"/>
                      <a:gd name="connsiteY3" fmla="*/ 223337 h 772526"/>
                      <a:gd name="connsiteX4" fmla="*/ 1103166 w 1103731"/>
                      <a:gd name="connsiteY4" fmla="*/ 163750 h 772526"/>
                      <a:gd name="connsiteX5" fmla="*/ 987729 w 1103731"/>
                      <a:gd name="connsiteY5" fmla="*/ 129391 h 772526"/>
                      <a:gd name="connsiteX6" fmla="*/ 955982 w 1103731"/>
                      <a:gd name="connsiteY6" fmla="*/ 119747 h 772526"/>
                      <a:gd name="connsiteX7" fmla="*/ 899752 w 1103731"/>
                      <a:gd name="connsiteY7" fmla="*/ 80023 h 772526"/>
                      <a:gd name="connsiteX8" fmla="*/ 812429 w 1103731"/>
                      <a:gd name="connsiteY8" fmla="*/ 50453 h 772526"/>
                      <a:gd name="connsiteX9" fmla="*/ 755037 w 1103731"/>
                      <a:gd name="connsiteY9" fmla="*/ 41896 h 772526"/>
                      <a:gd name="connsiteX10" fmla="*/ 709850 w 1103731"/>
                      <a:gd name="connsiteY10" fmla="*/ 27398 h 772526"/>
                      <a:gd name="connsiteX11" fmla="*/ 683551 w 1103731"/>
                      <a:gd name="connsiteY11" fmla="*/ 0 h 772526"/>
                      <a:gd name="connsiteX12" fmla="*/ 601677 w 1103731"/>
                      <a:gd name="connsiteY12" fmla="*/ 33848 h 772526"/>
                      <a:gd name="connsiteX13" fmla="*/ 522854 w 1103731"/>
                      <a:gd name="connsiteY13" fmla="*/ 75744 h 772526"/>
                      <a:gd name="connsiteX14" fmla="*/ 496555 w 1103731"/>
                      <a:gd name="connsiteY14" fmla="*/ 77915 h 772526"/>
                      <a:gd name="connsiteX15" fmla="*/ 481299 w 1103731"/>
                      <a:gd name="connsiteY15" fmla="*/ 61821 h 772526"/>
                      <a:gd name="connsiteX16" fmla="*/ 446501 w 1103731"/>
                      <a:gd name="connsiteY16" fmla="*/ 41385 h 772526"/>
                      <a:gd name="connsiteX17" fmla="*/ 439817 w 1103731"/>
                      <a:gd name="connsiteY17" fmla="*/ 70890 h 772526"/>
                      <a:gd name="connsiteX18" fmla="*/ 408651 w 1103731"/>
                      <a:gd name="connsiteY18" fmla="*/ 70379 h 772526"/>
                      <a:gd name="connsiteX19" fmla="*/ 406181 w 1103731"/>
                      <a:gd name="connsiteY19" fmla="*/ 101546 h 772526"/>
                      <a:gd name="connsiteX20" fmla="*/ 405527 w 1103731"/>
                      <a:gd name="connsiteY20" fmla="*/ 120322 h 772526"/>
                      <a:gd name="connsiteX21" fmla="*/ 410395 w 1103731"/>
                      <a:gd name="connsiteY21" fmla="*/ 145549 h 772526"/>
                      <a:gd name="connsiteX22" fmla="*/ 361503 w 1103731"/>
                      <a:gd name="connsiteY22" fmla="*/ 176140 h 772526"/>
                      <a:gd name="connsiteX23" fmla="*/ 361503 w 1103731"/>
                      <a:gd name="connsiteY23" fmla="*/ 214779 h 772526"/>
                      <a:gd name="connsiteX24" fmla="*/ 377412 w 1103731"/>
                      <a:gd name="connsiteY24" fmla="*/ 252906 h 772526"/>
                      <a:gd name="connsiteX25" fmla="*/ 346247 w 1103731"/>
                      <a:gd name="connsiteY25" fmla="*/ 284583 h 772526"/>
                      <a:gd name="connsiteX26" fmla="*/ 370075 w 1103731"/>
                      <a:gd name="connsiteY26" fmla="*/ 305531 h 772526"/>
                      <a:gd name="connsiteX27" fmla="*/ 362156 w 1103731"/>
                      <a:gd name="connsiteY27" fmla="*/ 342062 h 772526"/>
                      <a:gd name="connsiteX28" fmla="*/ 309051 w 1103731"/>
                      <a:gd name="connsiteY28" fmla="*/ 375336 h 772526"/>
                      <a:gd name="connsiteX29" fmla="*/ 238800 w 1103731"/>
                      <a:gd name="connsiteY29" fmla="*/ 365692 h 772526"/>
                      <a:gd name="connsiteX30" fmla="*/ 172836 w 1103731"/>
                      <a:gd name="connsiteY30" fmla="*/ 379615 h 772526"/>
                      <a:gd name="connsiteX31" fmla="*/ 123362 w 1103731"/>
                      <a:gd name="connsiteY31" fmla="*/ 387151 h 772526"/>
                      <a:gd name="connsiteX32" fmla="*/ 59214 w 1103731"/>
                      <a:gd name="connsiteY32" fmla="*/ 411867 h 772526"/>
                      <a:gd name="connsiteX33" fmla="*/ 7925 w 1103731"/>
                      <a:gd name="connsiteY33" fmla="*/ 474710 h 772526"/>
                      <a:gd name="connsiteX34" fmla="*/ 7634 w 1103731"/>
                      <a:gd name="connsiteY34" fmla="*/ 521907 h 772526"/>
                      <a:gd name="connsiteX35" fmla="*/ 62265 w 1103731"/>
                      <a:gd name="connsiteY35" fmla="*/ 498851 h 772526"/>
                      <a:gd name="connsiteX36" fmla="*/ 170366 w 1103731"/>
                      <a:gd name="connsiteY36" fmla="*/ 518713 h 772526"/>
                      <a:gd name="connsiteX37" fmla="*/ 186276 w 1103731"/>
                      <a:gd name="connsiteY37" fmla="*/ 538065 h 772526"/>
                      <a:gd name="connsiteX38" fmla="*/ 230882 w 1103731"/>
                      <a:gd name="connsiteY38" fmla="*/ 529506 h 772526"/>
                      <a:gd name="connsiteX39" fmla="*/ 307234 w 1103731"/>
                      <a:gd name="connsiteY39" fmla="*/ 517692 h 772526"/>
                      <a:gd name="connsiteX40" fmla="*/ 374434 w 1103731"/>
                      <a:gd name="connsiteY40" fmla="*/ 544004 h 772526"/>
                      <a:gd name="connsiteX41" fmla="*/ 385404 w 1103731"/>
                      <a:gd name="connsiteY41" fmla="*/ 578874 h 772526"/>
                      <a:gd name="connsiteX42" fmla="*/ 410467 w 1103731"/>
                      <a:gd name="connsiteY42" fmla="*/ 641143 h 772526"/>
                      <a:gd name="connsiteX43" fmla="*/ 445266 w 1103731"/>
                      <a:gd name="connsiteY43" fmla="*/ 665859 h 772526"/>
                      <a:gd name="connsiteX44" fmla="*/ 428194 w 1103731"/>
                      <a:gd name="connsiteY44" fmla="*/ 714716 h 772526"/>
                      <a:gd name="connsiteX45" fmla="*/ 458706 w 1103731"/>
                      <a:gd name="connsiteY45" fmla="*/ 760379 h 772526"/>
                      <a:gd name="connsiteX46" fmla="*/ 519149 w 1103731"/>
                      <a:gd name="connsiteY46" fmla="*/ 760379 h 772526"/>
                      <a:gd name="connsiteX47" fmla="*/ 554601 w 1103731"/>
                      <a:gd name="connsiteY47" fmla="*/ 747479 h 772526"/>
                      <a:gd name="connsiteX48" fmla="*/ 619984 w 1103731"/>
                      <a:gd name="connsiteY48" fmla="*/ 730299 h 772526"/>
                      <a:gd name="connsiteX49" fmla="*/ 623108 w 1103731"/>
                      <a:gd name="connsiteY49" fmla="*/ 733428 h 772526"/>
                      <a:gd name="connsiteX50" fmla="*/ 711012 w 1103731"/>
                      <a:gd name="connsiteY50" fmla="*/ 704497 h 772526"/>
                      <a:gd name="connsiteX51" fmla="*/ 819113 w 1103731"/>
                      <a:gd name="connsiteY51" fmla="*/ 689425 h 772526"/>
                      <a:gd name="connsiteX52" fmla="*/ 864300 w 1103731"/>
                      <a:gd name="connsiteY52" fmla="*/ 656151 h 772526"/>
                      <a:gd name="connsiteX53" fmla="*/ 909269 w 1103731"/>
                      <a:gd name="connsiteY53" fmla="*/ 588518 h 772526"/>
                      <a:gd name="connsiteX54" fmla="*/ 927213 w 1103731"/>
                      <a:gd name="connsiteY54" fmla="*/ 535893 h 772526"/>
                      <a:gd name="connsiteX55" fmla="*/ 968767 w 1103731"/>
                      <a:gd name="connsiteY55" fmla="*/ 511177 h 772526"/>
                      <a:gd name="connsiteX56" fmla="*/ 1000515 w 1103731"/>
                      <a:gd name="connsiteY56" fmla="*/ 448334 h 772526"/>
                      <a:gd name="connsiteX57" fmla="*/ 970003 w 1103731"/>
                      <a:gd name="connsiteY57" fmla="*/ 411803 h 772526"/>
                      <a:gd name="connsiteX58" fmla="*/ 998699 w 1103731"/>
                      <a:gd name="connsiteY58" fmla="*/ 408610 h 772526"/>
                      <a:gd name="connsiteX59" fmla="*/ 974870 w 1103731"/>
                      <a:gd name="connsiteY59" fmla="*/ 368311 h 772526"/>
                      <a:gd name="connsiteX60" fmla="*/ 1013955 w 1103731"/>
                      <a:gd name="connsiteY60" fmla="*/ 338230 h 772526"/>
                      <a:gd name="connsiteX61" fmla="*/ 1057907 w 1103731"/>
                      <a:gd name="connsiteY61" fmla="*/ 329608 h 772526"/>
                      <a:gd name="connsiteX62" fmla="*/ 1072073 w 1103731"/>
                      <a:gd name="connsiteY62" fmla="*/ 336250 h 772526"/>
                      <a:gd name="connsiteX63" fmla="*/ 1061684 w 1103731"/>
                      <a:gd name="connsiteY63" fmla="*/ 306553 h 77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103731" h="772526">
                        <a:moveTo>
                          <a:pt x="1061684" y="306553"/>
                        </a:moveTo>
                        <a:cubicBezTo>
                          <a:pt x="1042433" y="289629"/>
                          <a:pt x="1034223" y="287777"/>
                          <a:pt x="1034223" y="265743"/>
                        </a:cubicBezTo>
                        <a:cubicBezTo>
                          <a:pt x="1034223" y="243710"/>
                          <a:pt x="1040326" y="239431"/>
                          <a:pt x="1053112" y="239431"/>
                        </a:cubicBezTo>
                        <a:cubicBezTo>
                          <a:pt x="1065971" y="239431"/>
                          <a:pt x="1068368" y="229787"/>
                          <a:pt x="1061031" y="223337"/>
                        </a:cubicBezTo>
                        <a:cubicBezTo>
                          <a:pt x="1053693" y="216886"/>
                          <a:pt x="1109923" y="184123"/>
                          <a:pt x="1103166" y="163750"/>
                        </a:cubicBezTo>
                        <a:cubicBezTo>
                          <a:pt x="1096483" y="143314"/>
                          <a:pt x="1004220" y="121855"/>
                          <a:pt x="987729" y="129391"/>
                        </a:cubicBezTo>
                        <a:cubicBezTo>
                          <a:pt x="971238" y="136927"/>
                          <a:pt x="955982" y="134245"/>
                          <a:pt x="955982" y="119747"/>
                        </a:cubicBezTo>
                        <a:cubicBezTo>
                          <a:pt x="955982" y="105250"/>
                          <a:pt x="921183" y="80023"/>
                          <a:pt x="899752" y="80023"/>
                        </a:cubicBezTo>
                        <a:cubicBezTo>
                          <a:pt x="878393" y="80023"/>
                          <a:pt x="833787" y="69294"/>
                          <a:pt x="812429" y="50453"/>
                        </a:cubicBezTo>
                        <a:cubicBezTo>
                          <a:pt x="791070" y="31677"/>
                          <a:pt x="767242" y="31166"/>
                          <a:pt x="755037" y="41896"/>
                        </a:cubicBezTo>
                        <a:cubicBezTo>
                          <a:pt x="742832" y="52625"/>
                          <a:pt x="705564" y="38128"/>
                          <a:pt x="709850" y="27398"/>
                        </a:cubicBezTo>
                        <a:cubicBezTo>
                          <a:pt x="714136" y="16669"/>
                          <a:pt x="705564" y="0"/>
                          <a:pt x="683551" y="0"/>
                        </a:cubicBezTo>
                        <a:cubicBezTo>
                          <a:pt x="661539" y="0"/>
                          <a:pt x="627322" y="17180"/>
                          <a:pt x="601677" y="33848"/>
                        </a:cubicBezTo>
                        <a:cubicBezTo>
                          <a:pt x="576032" y="50517"/>
                          <a:pt x="534768" y="65270"/>
                          <a:pt x="522854" y="75744"/>
                        </a:cubicBezTo>
                        <a:cubicBezTo>
                          <a:pt x="510940" y="86218"/>
                          <a:pt x="496555" y="84302"/>
                          <a:pt x="496555" y="77915"/>
                        </a:cubicBezTo>
                        <a:cubicBezTo>
                          <a:pt x="496555" y="71465"/>
                          <a:pt x="500842" y="61821"/>
                          <a:pt x="481299" y="61821"/>
                        </a:cubicBezTo>
                        <a:cubicBezTo>
                          <a:pt x="461757" y="61821"/>
                          <a:pt x="456236" y="37617"/>
                          <a:pt x="446501" y="41385"/>
                        </a:cubicBezTo>
                        <a:cubicBezTo>
                          <a:pt x="436693" y="45153"/>
                          <a:pt x="450133" y="67697"/>
                          <a:pt x="439817" y="70890"/>
                        </a:cubicBezTo>
                        <a:cubicBezTo>
                          <a:pt x="429428" y="74147"/>
                          <a:pt x="415989" y="63929"/>
                          <a:pt x="408651" y="70379"/>
                        </a:cubicBezTo>
                        <a:cubicBezTo>
                          <a:pt x="401314" y="76830"/>
                          <a:pt x="401604" y="97522"/>
                          <a:pt x="406181" y="101546"/>
                        </a:cubicBezTo>
                        <a:cubicBezTo>
                          <a:pt x="410758" y="105569"/>
                          <a:pt x="405527" y="113361"/>
                          <a:pt x="405527" y="120322"/>
                        </a:cubicBezTo>
                        <a:cubicBezTo>
                          <a:pt x="405527" y="127283"/>
                          <a:pt x="420493" y="136735"/>
                          <a:pt x="410395" y="145549"/>
                        </a:cubicBezTo>
                        <a:cubicBezTo>
                          <a:pt x="400297" y="154426"/>
                          <a:pt x="365498" y="160302"/>
                          <a:pt x="361503" y="176140"/>
                        </a:cubicBezTo>
                        <a:cubicBezTo>
                          <a:pt x="357507" y="191979"/>
                          <a:pt x="349298" y="204049"/>
                          <a:pt x="361503" y="214779"/>
                        </a:cubicBezTo>
                        <a:cubicBezTo>
                          <a:pt x="373708" y="225508"/>
                          <a:pt x="390199" y="241602"/>
                          <a:pt x="377412" y="252906"/>
                        </a:cubicBezTo>
                        <a:cubicBezTo>
                          <a:pt x="364554" y="264210"/>
                          <a:pt x="346247" y="271683"/>
                          <a:pt x="346247" y="284583"/>
                        </a:cubicBezTo>
                        <a:cubicBezTo>
                          <a:pt x="346247" y="297484"/>
                          <a:pt x="376178" y="292120"/>
                          <a:pt x="370075" y="305531"/>
                        </a:cubicBezTo>
                        <a:cubicBezTo>
                          <a:pt x="363973" y="318943"/>
                          <a:pt x="362156" y="327565"/>
                          <a:pt x="362156" y="342062"/>
                        </a:cubicBezTo>
                        <a:cubicBezTo>
                          <a:pt x="362156" y="356560"/>
                          <a:pt x="322781" y="363265"/>
                          <a:pt x="309051" y="375336"/>
                        </a:cubicBezTo>
                        <a:cubicBezTo>
                          <a:pt x="295320" y="387406"/>
                          <a:pt x="275415" y="365692"/>
                          <a:pt x="238800" y="365692"/>
                        </a:cubicBezTo>
                        <a:cubicBezTo>
                          <a:pt x="202185" y="365692"/>
                          <a:pt x="185331" y="368630"/>
                          <a:pt x="172836" y="379615"/>
                        </a:cubicBezTo>
                        <a:cubicBezTo>
                          <a:pt x="160340" y="390600"/>
                          <a:pt x="145375" y="381212"/>
                          <a:pt x="123362" y="387151"/>
                        </a:cubicBezTo>
                        <a:cubicBezTo>
                          <a:pt x="101350" y="393090"/>
                          <a:pt x="67787" y="392005"/>
                          <a:pt x="59214" y="411867"/>
                        </a:cubicBezTo>
                        <a:cubicBezTo>
                          <a:pt x="50642" y="431729"/>
                          <a:pt x="12792" y="443544"/>
                          <a:pt x="7925" y="474710"/>
                        </a:cubicBezTo>
                        <a:cubicBezTo>
                          <a:pt x="3929" y="500384"/>
                          <a:pt x="-7549" y="513987"/>
                          <a:pt x="7634" y="521907"/>
                        </a:cubicBezTo>
                        <a:cubicBezTo>
                          <a:pt x="19185" y="508431"/>
                          <a:pt x="32044" y="495083"/>
                          <a:pt x="62265" y="498851"/>
                        </a:cubicBezTo>
                        <a:cubicBezTo>
                          <a:pt x="113555" y="505302"/>
                          <a:pt x="170366" y="511752"/>
                          <a:pt x="170366" y="518713"/>
                        </a:cubicBezTo>
                        <a:cubicBezTo>
                          <a:pt x="170366" y="525675"/>
                          <a:pt x="170366" y="538065"/>
                          <a:pt x="186276" y="538065"/>
                        </a:cubicBezTo>
                        <a:cubicBezTo>
                          <a:pt x="202185" y="538065"/>
                          <a:pt x="205237" y="533786"/>
                          <a:pt x="230882" y="529506"/>
                        </a:cubicBezTo>
                        <a:cubicBezTo>
                          <a:pt x="256526" y="525228"/>
                          <a:pt x="285876" y="527335"/>
                          <a:pt x="307234" y="517692"/>
                        </a:cubicBezTo>
                        <a:cubicBezTo>
                          <a:pt x="328593" y="508048"/>
                          <a:pt x="382353" y="519863"/>
                          <a:pt x="374434" y="544004"/>
                        </a:cubicBezTo>
                        <a:cubicBezTo>
                          <a:pt x="366515" y="568145"/>
                          <a:pt x="397028" y="555244"/>
                          <a:pt x="385404" y="578874"/>
                        </a:cubicBezTo>
                        <a:cubicBezTo>
                          <a:pt x="373780" y="602505"/>
                          <a:pt x="382353" y="647082"/>
                          <a:pt x="410467" y="641143"/>
                        </a:cubicBezTo>
                        <a:cubicBezTo>
                          <a:pt x="438582" y="635267"/>
                          <a:pt x="459359" y="653533"/>
                          <a:pt x="445266" y="665859"/>
                        </a:cubicBezTo>
                        <a:cubicBezTo>
                          <a:pt x="431245" y="678185"/>
                          <a:pt x="440689" y="703731"/>
                          <a:pt x="428194" y="714716"/>
                        </a:cubicBezTo>
                        <a:cubicBezTo>
                          <a:pt x="415698" y="725700"/>
                          <a:pt x="458706" y="742114"/>
                          <a:pt x="458706" y="760379"/>
                        </a:cubicBezTo>
                        <a:cubicBezTo>
                          <a:pt x="458706" y="778645"/>
                          <a:pt x="510649" y="774366"/>
                          <a:pt x="519149" y="760379"/>
                        </a:cubicBezTo>
                        <a:cubicBezTo>
                          <a:pt x="527721" y="746393"/>
                          <a:pt x="535640" y="747479"/>
                          <a:pt x="554601" y="747479"/>
                        </a:cubicBezTo>
                        <a:cubicBezTo>
                          <a:pt x="573562" y="747479"/>
                          <a:pt x="608942" y="720655"/>
                          <a:pt x="619984" y="730299"/>
                        </a:cubicBezTo>
                        <a:cubicBezTo>
                          <a:pt x="621219" y="731385"/>
                          <a:pt x="622236" y="732470"/>
                          <a:pt x="623108" y="733428"/>
                        </a:cubicBezTo>
                        <a:cubicBezTo>
                          <a:pt x="639890" y="724423"/>
                          <a:pt x="674616" y="708010"/>
                          <a:pt x="711012" y="704497"/>
                        </a:cubicBezTo>
                        <a:cubicBezTo>
                          <a:pt x="761721" y="699644"/>
                          <a:pt x="788600" y="704497"/>
                          <a:pt x="819113" y="689425"/>
                        </a:cubicBezTo>
                        <a:cubicBezTo>
                          <a:pt x="849625" y="674417"/>
                          <a:pt x="860667" y="676013"/>
                          <a:pt x="864300" y="656151"/>
                        </a:cubicBezTo>
                        <a:cubicBezTo>
                          <a:pt x="867932" y="636353"/>
                          <a:pt x="884932" y="588837"/>
                          <a:pt x="909269" y="588518"/>
                        </a:cubicBezTo>
                        <a:cubicBezTo>
                          <a:pt x="908688" y="575298"/>
                          <a:pt x="908397" y="535893"/>
                          <a:pt x="927213" y="535893"/>
                        </a:cubicBezTo>
                        <a:cubicBezTo>
                          <a:pt x="949806" y="535893"/>
                          <a:pt x="962011" y="528932"/>
                          <a:pt x="968767" y="511177"/>
                        </a:cubicBezTo>
                        <a:cubicBezTo>
                          <a:pt x="975451" y="493487"/>
                          <a:pt x="1000515" y="470878"/>
                          <a:pt x="1000515" y="448334"/>
                        </a:cubicBezTo>
                        <a:cubicBezTo>
                          <a:pt x="1000515" y="425789"/>
                          <a:pt x="970003" y="426300"/>
                          <a:pt x="970003" y="411803"/>
                        </a:cubicBezTo>
                        <a:cubicBezTo>
                          <a:pt x="970003" y="397306"/>
                          <a:pt x="995647" y="419339"/>
                          <a:pt x="998699" y="408610"/>
                        </a:cubicBezTo>
                        <a:cubicBezTo>
                          <a:pt x="1001750" y="397880"/>
                          <a:pt x="974870" y="386576"/>
                          <a:pt x="974870" y="368311"/>
                        </a:cubicBezTo>
                        <a:cubicBezTo>
                          <a:pt x="974870" y="350045"/>
                          <a:pt x="1000515" y="341998"/>
                          <a:pt x="1013955" y="338230"/>
                        </a:cubicBezTo>
                        <a:cubicBezTo>
                          <a:pt x="1027394" y="334462"/>
                          <a:pt x="1045121" y="326926"/>
                          <a:pt x="1057907" y="329608"/>
                        </a:cubicBezTo>
                        <a:cubicBezTo>
                          <a:pt x="1060740" y="330183"/>
                          <a:pt x="1065898" y="332738"/>
                          <a:pt x="1072073" y="336250"/>
                        </a:cubicBezTo>
                        <a:cubicBezTo>
                          <a:pt x="1074035" y="329992"/>
                          <a:pt x="1074906" y="318176"/>
                          <a:pt x="1061684" y="30655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0" name="Freeform: Shape 119">
                    <a:extLst>
                      <a:ext uri="{FF2B5EF4-FFF2-40B4-BE49-F238E27FC236}">
                        <a16:creationId xmlns:a16="http://schemas.microsoft.com/office/drawing/2014/main" id="{649B20AB-FFD4-0745-2AC5-C96AEE1CDA99}"/>
                      </a:ext>
                    </a:extLst>
                  </xdr:cNvPr>
                  <xdr:cNvSpPr/>
                </xdr:nvSpPr>
                <xdr:spPr>
                  <a:xfrm>
                    <a:off x="12586977" y="8354365"/>
                    <a:ext cx="1105486" cy="774174"/>
                  </a:xfrm>
                  <a:custGeom>
                    <a:avLst/>
                    <a:gdLst>
                      <a:gd name="connsiteX0" fmla="*/ 458702 w 1105486"/>
                      <a:gd name="connsiteY0" fmla="*/ 760954 h 774174"/>
                      <a:gd name="connsiteX1" fmla="*/ 425864 w 1105486"/>
                      <a:gd name="connsiteY1" fmla="*/ 719761 h 774174"/>
                      <a:gd name="connsiteX2" fmla="*/ 425864 w 1105486"/>
                      <a:gd name="connsiteY2" fmla="*/ 719761 h 774174"/>
                      <a:gd name="connsiteX3" fmla="*/ 428407 w 1105486"/>
                      <a:gd name="connsiteY3" fmla="*/ 714780 h 774174"/>
                      <a:gd name="connsiteX4" fmla="*/ 428407 w 1105486"/>
                      <a:gd name="connsiteY4" fmla="*/ 714780 h 774174"/>
                      <a:gd name="connsiteX5" fmla="*/ 445480 w 1105486"/>
                      <a:gd name="connsiteY5" fmla="*/ 665923 h 774174"/>
                      <a:gd name="connsiteX6" fmla="*/ 445480 w 1105486"/>
                      <a:gd name="connsiteY6" fmla="*/ 665923 h 774174"/>
                      <a:gd name="connsiteX7" fmla="*/ 449693 w 1105486"/>
                      <a:gd name="connsiteY7" fmla="*/ 657748 h 774174"/>
                      <a:gd name="connsiteX8" fmla="*/ 449693 w 1105486"/>
                      <a:gd name="connsiteY8" fmla="*/ 657748 h 774174"/>
                      <a:gd name="connsiteX9" fmla="*/ 422087 w 1105486"/>
                      <a:gd name="connsiteY9" fmla="*/ 641398 h 774174"/>
                      <a:gd name="connsiteX10" fmla="*/ 422087 w 1105486"/>
                      <a:gd name="connsiteY10" fmla="*/ 641398 h 774174"/>
                      <a:gd name="connsiteX11" fmla="*/ 411553 w 1105486"/>
                      <a:gd name="connsiteY11" fmla="*/ 642548 h 774174"/>
                      <a:gd name="connsiteX12" fmla="*/ 411553 w 1105486"/>
                      <a:gd name="connsiteY12" fmla="*/ 642548 h 774174"/>
                      <a:gd name="connsiteX13" fmla="*/ 406395 w 1105486"/>
                      <a:gd name="connsiteY13" fmla="*/ 643123 h 774174"/>
                      <a:gd name="connsiteX14" fmla="*/ 406395 w 1105486"/>
                      <a:gd name="connsiteY14" fmla="*/ 643123 h 774174"/>
                      <a:gd name="connsiteX15" fmla="*/ 380314 w 1105486"/>
                      <a:gd name="connsiteY15" fmla="*/ 603526 h 774174"/>
                      <a:gd name="connsiteX16" fmla="*/ 380314 w 1105486"/>
                      <a:gd name="connsiteY16" fmla="*/ 603526 h 774174"/>
                      <a:gd name="connsiteX17" fmla="*/ 385400 w 1105486"/>
                      <a:gd name="connsiteY17" fmla="*/ 579194 h 774174"/>
                      <a:gd name="connsiteX18" fmla="*/ 385400 w 1105486"/>
                      <a:gd name="connsiteY18" fmla="*/ 579194 h 774174"/>
                      <a:gd name="connsiteX19" fmla="*/ 388015 w 1105486"/>
                      <a:gd name="connsiteY19" fmla="*/ 570508 h 774174"/>
                      <a:gd name="connsiteX20" fmla="*/ 388015 w 1105486"/>
                      <a:gd name="connsiteY20" fmla="*/ 570508 h 774174"/>
                      <a:gd name="connsiteX21" fmla="*/ 373049 w 1105486"/>
                      <a:gd name="connsiteY21" fmla="*/ 551732 h 774174"/>
                      <a:gd name="connsiteX22" fmla="*/ 373049 w 1105486"/>
                      <a:gd name="connsiteY22" fmla="*/ 551732 h 774174"/>
                      <a:gd name="connsiteX23" fmla="*/ 374430 w 1105486"/>
                      <a:gd name="connsiteY23" fmla="*/ 544387 h 774174"/>
                      <a:gd name="connsiteX24" fmla="*/ 374430 w 1105486"/>
                      <a:gd name="connsiteY24" fmla="*/ 544387 h 774174"/>
                      <a:gd name="connsiteX25" fmla="*/ 375156 w 1105486"/>
                      <a:gd name="connsiteY25" fmla="*/ 539853 h 774174"/>
                      <a:gd name="connsiteX26" fmla="*/ 375156 w 1105486"/>
                      <a:gd name="connsiteY26" fmla="*/ 539853 h 774174"/>
                      <a:gd name="connsiteX27" fmla="*/ 327499 w 1105486"/>
                      <a:gd name="connsiteY27" fmla="*/ 515712 h 774174"/>
                      <a:gd name="connsiteX28" fmla="*/ 327499 w 1105486"/>
                      <a:gd name="connsiteY28" fmla="*/ 515712 h 774174"/>
                      <a:gd name="connsiteX29" fmla="*/ 308538 w 1105486"/>
                      <a:gd name="connsiteY29" fmla="*/ 519033 h 774174"/>
                      <a:gd name="connsiteX30" fmla="*/ 308538 w 1105486"/>
                      <a:gd name="connsiteY30" fmla="*/ 519033 h 774174"/>
                      <a:gd name="connsiteX31" fmla="*/ 231967 w 1105486"/>
                      <a:gd name="connsiteY31" fmla="*/ 530912 h 774174"/>
                      <a:gd name="connsiteX32" fmla="*/ 231967 w 1105486"/>
                      <a:gd name="connsiteY32" fmla="*/ 530912 h 774174"/>
                      <a:gd name="connsiteX33" fmla="*/ 187216 w 1105486"/>
                      <a:gd name="connsiteY33" fmla="*/ 539533 h 774174"/>
                      <a:gd name="connsiteX34" fmla="*/ 187216 w 1105486"/>
                      <a:gd name="connsiteY34" fmla="*/ 539533 h 774174"/>
                      <a:gd name="connsiteX35" fmla="*/ 170434 w 1105486"/>
                      <a:gd name="connsiteY35" fmla="*/ 519416 h 774174"/>
                      <a:gd name="connsiteX36" fmla="*/ 170434 w 1105486"/>
                      <a:gd name="connsiteY36" fmla="*/ 519416 h 774174"/>
                      <a:gd name="connsiteX37" fmla="*/ 161353 w 1105486"/>
                      <a:gd name="connsiteY37" fmla="*/ 515009 h 774174"/>
                      <a:gd name="connsiteX38" fmla="*/ 161353 w 1105486"/>
                      <a:gd name="connsiteY38" fmla="*/ 515009 h 774174"/>
                      <a:gd name="connsiteX39" fmla="*/ 136362 w 1105486"/>
                      <a:gd name="connsiteY39" fmla="*/ 510028 h 774174"/>
                      <a:gd name="connsiteX40" fmla="*/ 136362 w 1105486"/>
                      <a:gd name="connsiteY40" fmla="*/ 510028 h 774174"/>
                      <a:gd name="connsiteX41" fmla="*/ 63060 w 1105486"/>
                      <a:gd name="connsiteY41" fmla="*/ 500320 h 774174"/>
                      <a:gd name="connsiteX42" fmla="*/ 63060 w 1105486"/>
                      <a:gd name="connsiteY42" fmla="*/ 500320 h 774174"/>
                      <a:gd name="connsiteX43" fmla="*/ 53180 w 1105486"/>
                      <a:gd name="connsiteY43" fmla="*/ 499682 h 774174"/>
                      <a:gd name="connsiteX44" fmla="*/ 53180 w 1105486"/>
                      <a:gd name="connsiteY44" fmla="*/ 499682 h 774174"/>
                      <a:gd name="connsiteX45" fmla="*/ 9228 w 1105486"/>
                      <a:gd name="connsiteY45" fmla="*/ 523056 h 774174"/>
                      <a:gd name="connsiteX46" fmla="*/ 9228 w 1105486"/>
                      <a:gd name="connsiteY46" fmla="*/ 523056 h 774174"/>
                      <a:gd name="connsiteX47" fmla="*/ 8066 w 1105486"/>
                      <a:gd name="connsiteY47" fmla="*/ 523248 h 774174"/>
                      <a:gd name="connsiteX48" fmla="*/ 8066 w 1105486"/>
                      <a:gd name="connsiteY48" fmla="*/ 523248 h 774174"/>
                      <a:gd name="connsiteX49" fmla="*/ 2 w 1105486"/>
                      <a:gd name="connsiteY49" fmla="*/ 510922 h 774174"/>
                      <a:gd name="connsiteX50" fmla="*/ 2 w 1105486"/>
                      <a:gd name="connsiteY50" fmla="*/ 510922 h 774174"/>
                      <a:gd name="connsiteX51" fmla="*/ 7920 w 1105486"/>
                      <a:gd name="connsiteY51" fmla="*/ 475285 h 774174"/>
                      <a:gd name="connsiteX52" fmla="*/ 7920 w 1105486"/>
                      <a:gd name="connsiteY52" fmla="*/ 475285 h 774174"/>
                      <a:gd name="connsiteX53" fmla="*/ 59283 w 1105486"/>
                      <a:gd name="connsiteY53" fmla="*/ 412314 h 774174"/>
                      <a:gd name="connsiteX54" fmla="*/ 59283 w 1105486"/>
                      <a:gd name="connsiteY54" fmla="*/ 412314 h 774174"/>
                      <a:gd name="connsiteX55" fmla="*/ 124012 w 1105486"/>
                      <a:gd name="connsiteY55" fmla="*/ 387087 h 774174"/>
                      <a:gd name="connsiteX56" fmla="*/ 124012 w 1105486"/>
                      <a:gd name="connsiteY56" fmla="*/ 387087 h 774174"/>
                      <a:gd name="connsiteX57" fmla="*/ 141883 w 1105486"/>
                      <a:gd name="connsiteY57" fmla="*/ 384916 h 774174"/>
                      <a:gd name="connsiteX58" fmla="*/ 141883 w 1105486"/>
                      <a:gd name="connsiteY58" fmla="*/ 384916 h 774174"/>
                      <a:gd name="connsiteX59" fmla="*/ 155541 w 1105486"/>
                      <a:gd name="connsiteY59" fmla="*/ 385299 h 774174"/>
                      <a:gd name="connsiteX60" fmla="*/ 155541 w 1105486"/>
                      <a:gd name="connsiteY60" fmla="*/ 385299 h 774174"/>
                      <a:gd name="connsiteX61" fmla="*/ 173049 w 1105486"/>
                      <a:gd name="connsiteY61" fmla="*/ 379807 h 774174"/>
                      <a:gd name="connsiteX62" fmla="*/ 173049 w 1105486"/>
                      <a:gd name="connsiteY62" fmla="*/ 379807 h 774174"/>
                      <a:gd name="connsiteX63" fmla="*/ 239668 w 1105486"/>
                      <a:gd name="connsiteY63" fmla="*/ 365628 h 774174"/>
                      <a:gd name="connsiteX64" fmla="*/ 239668 w 1105486"/>
                      <a:gd name="connsiteY64" fmla="*/ 365628 h 774174"/>
                      <a:gd name="connsiteX65" fmla="*/ 299966 w 1105486"/>
                      <a:gd name="connsiteY65" fmla="*/ 378976 h 774174"/>
                      <a:gd name="connsiteX66" fmla="*/ 299966 w 1105486"/>
                      <a:gd name="connsiteY66" fmla="*/ 378976 h 774174"/>
                      <a:gd name="connsiteX67" fmla="*/ 309264 w 1105486"/>
                      <a:gd name="connsiteY67" fmla="*/ 375527 h 774174"/>
                      <a:gd name="connsiteX68" fmla="*/ 309264 w 1105486"/>
                      <a:gd name="connsiteY68" fmla="*/ 375527 h 774174"/>
                      <a:gd name="connsiteX69" fmla="*/ 362152 w 1105486"/>
                      <a:gd name="connsiteY69" fmla="*/ 342829 h 774174"/>
                      <a:gd name="connsiteX70" fmla="*/ 362152 w 1105486"/>
                      <a:gd name="connsiteY70" fmla="*/ 342829 h 774174"/>
                      <a:gd name="connsiteX71" fmla="*/ 370144 w 1105486"/>
                      <a:gd name="connsiteY71" fmla="*/ 306042 h 774174"/>
                      <a:gd name="connsiteX72" fmla="*/ 370144 w 1105486"/>
                      <a:gd name="connsiteY72" fmla="*/ 306042 h 774174"/>
                      <a:gd name="connsiteX73" fmla="*/ 370870 w 1105486"/>
                      <a:gd name="connsiteY73" fmla="*/ 303040 h 774174"/>
                      <a:gd name="connsiteX74" fmla="*/ 370870 w 1105486"/>
                      <a:gd name="connsiteY74" fmla="*/ 303040 h 774174"/>
                      <a:gd name="connsiteX75" fmla="*/ 359174 w 1105486"/>
                      <a:gd name="connsiteY75" fmla="*/ 295824 h 774174"/>
                      <a:gd name="connsiteX76" fmla="*/ 359174 w 1105486"/>
                      <a:gd name="connsiteY76" fmla="*/ 295824 h 774174"/>
                      <a:gd name="connsiteX77" fmla="*/ 346242 w 1105486"/>
                      <a:gd name="connsiteY77" fmla="*/ 285350 h 774174"/>
                      <a:gd name="connsiteX78" fmla="*/ 346242 w 1105486"/>
                      <a:gd name="connsiteY78" fmla="*/ 285350 h 774174"/>
                      <a:gd name="connsiteX79" fmla="*/ 377699 w 1105486"/>
                      <a:gd name="connsiteY79" fmla="*/ 253098 h 774174"/>
                      <a:gd name="connsiteX80" fmla="*/ 377699 w 1105486"/>
                      <a:gd name="connsiteY80" fmla="*/ 253098 h 774174"/>
                      <a:gd name="connsiteX81" fmla="*/ 382058 w 1105486"/>
                      <a:gd name="connsiteY81" fmla="*/ 244221 h 774174"/>
                      <a:gd name="connsiteX82" fmla="*/ 382058 w 1105486"/>
                      <a:gd name="connsiteY82" fmla="*/ 244221 h 774174"/>
                      <a:gd name="connsiteX83" fmla="*/ 361789 w 1105486"/>
                      <a:gd name="connsiteY83" fmla="*/ 216120 h 774174"/>
                      <a:gd name="connsiteX84" fmla="*/ 361789 w 1105486"/>
                      <a:gd name="connsiteY84" fmla="*/ 216120 h 774174"/>
                      <a:gd name="connsiteX85" fmla="*/ 355105 w 1105486"/>
                      <a:gd name="connsiteY85" fmla="*/ 202197 h 774174"/>
                      <a:gd name="connsiteX86" fmla="*/ 355105 w 1105486"/>
                      <a:gd name="connsiteY86" fmla="*/ 202197 h 774174"/>
                      <a:gd name="connsiteX87" fmla="*/ 361571 w 1105486"/>
                      <a:gd name="connsiteY87" fmla="*/ 176715 h 774174"/>
                      <a:gd name="connsiteX88" fmla="*/ 361571 w 1105486"/>
                      <a:gd name="connsiteY88" fmla="*/ 176715 h 774174"/>
                      <a:gd name="connsiteX89" fmla="*/ 410681 w 1105486"/>
                      <a:gd name="connsiteY89" fmla="*/ 145741 h 774174"/>
                      <a:gd name="connsiteX90" fmla="*/ 410681 w 1105486"/>
                      <a:gd name="connsiteY90" fmla="*/ 145741 h 774174"/>
                      <a:gd name="connsiteX91" fmla="*/ 413878 w 1105486"/>
                      <a:gd name="connsiteY91" fmla="*/ 139546 h 774174"/>
                      <a:gd name="connsiteX92" fmla="*/ 413878 w 1105486"/>
                      <a:gd name="connsiteY92" fmla="*/ 139546 h 774174"/>
                      <a:gd name="connsiteX93" fmla="*/ 405523 w 1105486"/>
                      <a:gd name="connsiteY93" fmla="*/ 121088 h 774174"/>
                      <a:gd name="connsiteX94" fmla="*/ 405523 w 1105486"/>
                      <a:gd name="connsiteY94" fmla="*/ 121088 h 774174"/>
                      <a:gd name="connsiteX95" fmla="*/ 407993 w 1105486"/>
                      <a:gd name="connsiteY95" fmla="*/ 106910 h 774174"/>
                      <a:gd name="connsiteX96" fmla="*/ 407993 w 1105486"/>
                      <a:gd name="connsiteY96" fmla="*/ 106910 h 774174"/>
                      <a:gd name="connsiteX97" fmla="*/ 406395 w 1105486"/>
                      <a:gd name="connsiteY97" fmla="*/ 102887 h 774174"/>
                      <a:gd name="connsiteX98" fmla="*/ 406395 w 1105486"/>
                      <a:gd name="connsiteY98" fmla="*/ 102887 h 774174"/>
                      <a:gd name="connsiteX99" fmla="*/ 402835 w 1105486"/>
                      <a:gd name="connsiteY99" fmla="*/ 89411 h 774174"/>
                      <a:gd name="connsiteX100" fmla="*/ 402835 w 1105486"/>
                      <a:gd name="connsiteY100" fmla="*/ 89411 h 774174"/>
                      <a:gd name="connsiteX101" fmla="*/ 408792 w 1105486"/>
                      <a:gd name="connsiteY101" fmla="*/ 70635 h 774174"/>
                      <a:gd name="connsiteX102" fmla="*/ 408792 w 1105486"/>
                      <a:gd name="connsiteY102" fmla="*/ 70635 h 774174"/>
                      <a:gd name="connsiteX103" fmla="*/ 415912 w 1105486"/>
                      <a:gd name="connsiteY103" fmla="*/ 68208 h 774174"/>
                      <a:gd name="connsiteX104" fmla="*/ 415912 w 1105486"/>
                      <a:gd name="connsiteY104" fmla="*/ 68208 h 774174"/>
                      <a:gd name="connsiteX105" fmla="*/ 435963 w 1105486"/>
                      <a:gd name="connsiteY105" fmla="*/ 71593 h 774174"/>
                      <a:gd name="connsiteX106" fmla="*/ 435963 w 1105486"/>
                      <a:gd name="connsiteY106" fmla="*/ 71593 h 774174"/>
                      <a:gd name="connsiteX107" fmla="*/ 440249 w 1105486"/>
                      <a:gd name="connsiteY107" fmla="*/ 70954 h 774174"/>
                      <a:gd name="connsiteX108" fmla="*/ 440249 w 1105486"/>
                      <a:gd name="connsiteY108" fmla="*/ 70954 h 774174"/>
                      <a:gd name="connsiteX109" fmla="*/ 443809 w 1105486"/>
                      <a:gd name="connsiteY109" fmla="*/ 63993 h 774174"/>
                      <a:gd name="connsiteX110" fmla="*/ 443809 w 1105486"/>
                      <a:gd name="connsiteY110" fmla="*/ 63993 h 774174"/>
                      <a:gd name="connsiteX111" fmla="*/ 442574 w 1105486"/>
                      <a:gd name="connsiteY111" fmla="*/ 49751 h 774174"/>
                      <a:gd name="connsiteX112" fmla="*/ 442574 w 1105486"/>
                      <a:gd name="connsiteY112" fmla="*/ 49751 h 774174"/>
                      <a:gd name="connsiteX113" fmla="*/ 446860 w 1105486"/>
                      <a:gd name="connsiteY113" fmla="*/ 41448 h 774174"/>
                      <a:gd name="connsiteX114" fmla="*/ 446860 w 1105486"/>
                      <a:gd name="connsiteY114" fmla="*/ 41448 h 774174"/>
                      <a:gd name="connsiteX115" fmla="*/ 449330 w 1105486"/>
                      <a:gd name="connsiteY115" fmla="*/ 40938 h 774174"/>
                      <a:gd name="connsiteX116" fmla="*/ 449330 w 1105486"/>
                      <a:gd name="connsiteY116" fmla="*/ 40938 h 774174"/>
                      <a:gd name="connsiteX117" fmla="*/ 482094 w 1105486"/>
                      <a:gd name="connsiteY117" fmla="*/ 61758 h 774174"/>
                      <a:gd name="connsiteX118" fmla="*/ 482094 w 1105486"/>
                      <a:gd name="connsiteY118" fmla="*/ 61758 h 774174"/>
                      <a:gd name="connsiteX119" fmla="*/ 495607 w 1105486"/>
                      <a:gd name="connsiteY119" fmla="*/ 64951 h 774174"/>
                      <a:gd name="connsiteX120" fmla="*/ 495607 w 1105486"/>
                      <a:gd name="connsiteY120" fmla="*/ 64951 h 774174"/>
                      <a:gd name="connsiteX121" fmla="*/ 498658 w 1105486"/>
                      <a:gd name="connsiteY121" fmla="*/ 72232 h 774174"/>
                      <a:gd name="connsiteX122" fmla="*/ 498658 w 1105486"/>
                      <a:gd name="connsiteY122" fmla="*/ 72232 h 774174"/>
                      <a:gd name="connsiteX123" fmla="*/ 498295 w 1105486"/>
                      <a:gd name="connsiteY123" fmla="*/ 78618 h 774174"/>
                      <a:gd name="connsiteX124" fmla="*/ 498295 w 1105486"/>
                      <a:gd name="connsiteY124" fmla="*/ 78618 h 774174"/>
                      <a:gd name="connsiteX125" fmla="*/ 505923 w 1105486"/>
                      <a:gd name="connsiteY125" fmla="*/ 83089 h 774174"/>
                      <a:gd name="connsiteX126" fmla="*/ 505923 w 1105486"/>
                      <a:gd name="connsiteY126" fmla="*/ 83089 h 774174"/>
                      <a:gd name="connsiteX127" fmla="*/ 522995 w 1105486"/>
                      <a:gd name="connsiteY127" fmla="*/ 75936 h 774174"/>
                      <a:gd name="connsiteX128" fmla="*/ 522995 w 1105486"/>
                      <a:gd name="connsiteY128" fmla="*/ 75936 h 774174"/>
                      <a:gd name="connsiteX129" fmla="*/ 601891 w 1105486"/>
                      <a:gd name="connsiteY129" fmla="*/ 33976 h 774174"/>
                      <a:gd name="connsiteX130" fmla="*/ 601891 w 1105486"/>
                      <a:gd name="connsiteY130" fmla="*/ 33976 h 774174"/>
                      <a:gd name="connsiteX131" fmla="*/ 684274 w 1105486"/>
                      <a:gd name="connsiteY131" fmla="*/ 0 h 774174"/>
                      <a:gd name="connsiteX132" fmla="*/ 684274 w 1105486"/>
                      <a:gd name="connsiteY132" fmla="*/ 0 h 774174"/>
                      <a:gd name="connsiteX133" fmla="*/ 712534 w 1105486"/>
                      <a:gd name="connsiteY133" fmla="*/ 22417 h 774174"/>
                      <a:gd name="connsiteX134" fmla="*/ 712534 w 1105486"/>
                      <a:gd name="connsiteY134" fmla="*/ 22417 h 774174"/>
                      <a:gd name="connsiteX135" fmla="*/ 711444 w 1105486"/>
                      <a:gd name="connsiteY135" fmla="*/ 28420 h 774174"/>
                      <a:gd name="connsiteX136" fmla="*/ 711444 w 1105486"/>
                      <a:gd name="connsiteY136" fmla="*/ 28420 h 774174"/>
                      <a:gd name="connsiteX137" fmla="*/ 711153 w 1105486"/>
                      <a:gd name="connsiteY137" fmla="*/ 29889 h 774174"/>
                      <a:gd name="connsiteX138" fmla="*/ 711153 w 1105486"/>
                      <a:gd name="connsiteY138" fmla="*/ 29889 h 774174"/>
                      <a:gd name="connsiteX139" fmla="*/ 721760 w 1105486"/>
                      <a:gd name="connsiteY139" fmla="*/ 40363 h 774174"/>
                      <a:gd name="connsiteX140" fmla="*/ 721760 w 1105486"/>
                      <a:gd name="connsiteY140" fmla="*/ 40363 h 774174"/>
                      <a:gd name="connsiteX141" fmla="*/ 743119 w 1105486"/>
                      <a:gd name="connsiteY141" fmla="*/ 45600 h 774174"/>
                      <a:gd name="connsiteX142" fmla="*/ 743119 w 1105486"/>
                      <a:gd name="connsiteY142" fmla="*/ 45600 h 774174"/>
                      <a:gd name="connsiteX143" fmla="*/ 755178 w 1105486"/>
                      <a:gd name="connsiteY143" fmla="*/ 42087 h 774174"/>
                      <a:gd name="connsiteX144" fmla="*/ 755178 w 1105486"/>
                      <a:gd name="connsiteY144" fmla="*/ 42087 h 774174"/>
                      <a:gd name="connsiteX145" fmla="*/ 776391 w 1105486"/>
                      <a:gd name="connsiteY145" fmla="*/ 34806 h 774174"/>
                      <a:gd name="connsiteX146" fmla="*/ 776391 w 1105486"/>
                      <a:gd name="connsiteY146" fmla="*/ 34806 h 774174"/>
                      <a:gd name="connsiteX147" fmla="*/ 813878 w 1105486"/>
                      <a:gd name="connsiteY147" fmla="*/ 50709 h 774174"/>
                      <a:gd name="connsiteX148" fmla="*/ 813878 w 1105486"/>
                      <a:gd name="connsiteY148" fmla="*/ 50709 h 774174"/>
                      <a:gd name="connsiteX149" fmla="*/ 900619 w 1105486"/>
                      <a:gd name="connsiteY149" fmla="*/ 80023 h 774174"/>
                      <a:gd name="connsiteX150" fmla="*/ 900619 w 1105486"/>
                      <a:gd name="connsiteY150" fmla="*/ 80023 h 774174"/>
                      <a:gd name="connsiteX151" fmla="*/ 957721 w 1105486"/>
                      <a:gd name="connsiteY151" fmla="*/ 120578 h 774174"/>
                      <a:gd name="connsiteX152" fmla="*/ 957721 w 1105486"/>
                      <a:gd name="connsiteY152" fmla="*/ 120578 h 774174"/>
                      <a:gd name="connsiteX153" fmla="*/ 971960 w 1105486"/>
                      <a:gd name="connsiteY153" fmla="*/ 133542 h 774174"/>
                      <a:gd name="connsiteX154" fmla="*/ 971960 w 1105486"/>
                      <a:gd name="connsiteY154" fmla="*/ 133542 h 774174"/>
                      <a:gd name="connsiteX155" fmla="*/ 988160 w 1105486"/>
                      <a:gd name="connsiteY155" fmla="*/ 129583 h 774174"/>
                      <a:gd name="connsiteX156" fmla="*/ 988160 w 1105486"/>
                      <a:gd name="connsiteY156" fmla="*/ 129583 h 774174"/>
                      <a:gd name="connsiteX157" fmla="*/ 999494 w 1105486"/>
                      <a:gd name="connsiteY157" fmla="*/ 127922 h 774174"/>
                      <a:gd name="connsiteX158" fmla="*/ 999494 w 1105486"/>
                      <a:gd name="connsiteY158" fmla="*/ 127922 h 774174"/>
                      <a:gd name="connsiteX159" fmla="*/ 1104906 w 1105486"/>
                      <a:gd name="connsiteY159" fmla="*/ 164453 h 774174"/>
                      <a:gd name="connsiteX160" fmla="*/ 1104906 w 1105486"/>
                      <a:gd name="connsiteY160" fmla="*/ 164453 h 774174"/>
                      <a:gd name="connsiteX161" fmla="*/ 1105487 w 1105486"/>
                      <a:gd name="connsiteY161" fmla="*/ 168221 h 774174"/>
                      <a:gd name="connsiteX162" fmla="*/ 1105487 w 1105486"/>
                      <a:gd name="connsiteY162" fmla="*/ 168221 h 774174"/>
                      <a:gd name="connsiteX163" fmla="*/ 1062116 w 1105486"/>
                      <a:gd name="connsiteY163" fmla="*/ 222762 h 774174"/>
                      <a:gd name="connsiteX164" fmla="*/ 1062116 w 1105486"/>
                      <a:gd name="connsiteY164" fmla="*/ 222762 h 774174"/>
                      <a:gd name="connsiteX165" fmla="*/ 1062552 w 1105486"/>
                      <a:gd name="connsiteY165" fmla="*/ 223656 h 774174"/>
                      <a:gd name="connsiteX166" fmla="*/ 1062552 w 1105486"/>
                      <a:gd name="connsiteY166" fmla="*/ 223656 h 774174"/>
                      <a:gd name="connsiteX167" fmla="*/ 1066911 w 1105486"/>
                      <a:gd name="connsiteY167" fmla="*/ 232022 h 774174"/>
                      <a:gd name="connsiteX168" fmla="*/ 1066911 w 1105486"/>
                      <a:gd name="connsiteY168" fmla="*/ 232022 h 774174"/>
                      <a:gd name="connsiteX169" fmla="*/ 1053980 w 1105486"/>
                      <a:gd name="connsiteY169" fmla="*/ 241091 h 774174"/>
                      <a:gd name="connsiteX170" fmla="*/ 1053980 w 1105486"/>
                      <a:gd name="connsiteY170" fmla="*/ 241091 h 774174"/>
                      <a:gd name="connsiteX171" fmla="*/ 1035963 w 1105486"/>
                      <a:gd name="connsiteY171" fmla="*/ 266637 h 774174"/>
                      <a:gd name="connsiteX172" fmla="*/ 1035963 w 1105486"/>
                      <a:gd name="connsiteY172" fmla="*/ 266637 h 774174"/>
                      <a:gd name="connsiteX173" fmla="*/ 1063206 w 1105486"/>
                      <a:gd name="connsiteY173" fmla="*/ 306872 h 774174"/>
                      <a:gd name="connsiteX174" fmla="*/ 1063206 w 1105486"/>
                      <a:gd name="connsiteY174" fmla="*/ 306872 h 774174"/>
                      <a:gd name="connsiteX175" fmla="*/ 1062552 w 1105486"/>
                      <a:gd name="connsiteY175" fmla="*/ 307447 h 774174"/>
                      <a:gd name="connsiteX176" fmla="*/ 1061898 w 1105486"/>
                      <a:gd name="connsiteY176" fmla="*/ 308022 h 774174"/>
                      <a:gd name="connsiteX177" fmla="*/ 1034147 w 1105486"/>
                      <a:gd name="connsiteY177" fmla="*/ 266637 h 774174"/>
                      <a:gd name="connsiteX178" fmla="*/ 1034147 w 1105486"/>
                      <a:gd name="connsiteY178" fmla="*/ 266637 h 774174"/>
                      <a:gd name="connsiteX179" fmla="*/ 1039014 w 1105486"/>
                      <a:gd name="connsiteY179" fmla="*/ 244795 h 774174"/>
                      <a:gd name="connsiteX180" fmla="*/ 1039014 w 1105486"/>
                      <a:gd name="connsiteY180" fmla="*/ 244795 h 774174"/>
                      <a:gd name="connsiteX181" fmla="*/ 1054052 w 1105486"/>
                      <a:gd name="connsiteY181" fmla="*/ 239558 h 774174"/>
                      <a:gd name="connsiteX182" fmla="*/ 1054052 w 1105486"/>
                      <a:gd name="connsiteY182" fmla="*/ 239558 h 774174"/>
                      <a:gd name="connsiteX183" fmla="*/ 1065167 w 1105486"/>
                      <a:gd name="connsiteY183" fmla="*/ 232086 h 774174"/>
                      <a:gd name="connsiteX184" fmla="*/ 1065167 w 1105486"/>
                      <a:gd name="connsiteY184" fmla="*/ 232086 h 774174"/>
                      <a:gd name="connsiteX185" fmla="*/ 1061390 w 1105486"/>
                      <a:gd name="connsiteY185" fmla="*/ 224805 h 774174"/>
                      <a:gd name="connsiteX186" fmla="*/ 1061390 w 1105486"/>
                      <a:gd name="connsiteY186" fmla="*/ 224805 h 774174"/>
                      <a:gd name="connsiteX187" fmla="*/ 1060445 w 1105486"/>
                      <a:gd name="connsiteY187" fmla="*/ 222762 h 774174"/>
                      <a:gd name="connsiteX188" fmla="*/ 1060445 w 1105486"/>
                      <a:gd name="connsiteY188" fmla="*/ 222762 h 774174"/>
                      <a:gd name="connsiteX189" fmla="*/ 1103816 w 1105486"/>
                      <a:gd name="connsiteY189" fmla="*/ 168221 h 774174"/>
                      <a:gd name="connsiteX190" fmla="*/ 1103816 w 1105486"/>
                      <a:gd name="connsiteY190" fmla="*/ 168221 h 774174"/>
                      <a:gd name="connsiteX191" fmla="*/ 1103307 w 1105486"/>
                      <a:gd name="connsiteY191" fmla="*/ 164900 h 774174"/>
                      <a:gd name="connsiteX192" fmla="*/ 1103307 w 1105486"/>
                      <a:gd name="connsiteY192" fmla="*/ 164900 h 774174"/>
                      <a:gd name="connsiteX193" fmla="*/ 999639 w 1105486"/>
                      <a:gd name="connsiteY193" fmla="*/ 129583 h 774174"/>
                      <a:gd name="connsiteX194" fmla="*/ 999639 w 1105486"/>
                      <a:gd name="connsiteY194" fmla="*/ 129583 h 774174"/>
                      <a:gd name="connsiteX195" fmla="*/ 989177 w 1105486"/>
                      <a:gd name="connsiteY195" fmla="*/ 131051 h 774174"/>
                      <a:gd name="connsiteX196" fmla="*/ 989177 w 1105486"/>
                      <a:gd name="connsiteY196" fmla="*/ 131051 h 774174"/>
                      <a:gd name="connsiteX197" fmla="*/ 972105 w 1105486"/>
                      <a:gd name="connsiteY197" fmla="*/ 135203 h 774174"/>
                      <a:gd name="connsiteX198" fmla="*/ 972105 w 1105486"/>
                      <a:gd name="connsiteY198" fmla="*/ 135203 h 774174"/>
                      <a:gd name="connsiteX199" fmla="*/ 956050 w 1105486"/>
                      <a:gd name="connsiteY199" fmla="*/ 120705 h 774174"/>
                      <a:gd name="connsiteX200" fmla="*/ 956050 w 1105486"/>
                      <a:gd name="connsiteY200" fmla="*/ 120705 h 774174"/>
                      <a:gd name="connsiteX201" fmla="*/ 936290 w 1105486"/>
                      <a:gd name="connsiteY201" fmla="*/ 95989 h 774174"/>
                      <a:gd name="connsiteX202" fmla="*/ 936290 w 1105486"/>
                      <a:gd name="connsiteY202" fmla="*/ 95989 h 774174"/>
                      <a:gd name="connsiteX203" fmla="*/ 900765 w 1105486"/>
                      <a:gd name="connsiteY203" fmla="*/ 81747 h 774174"/>
                      <a:gd name="connsiteX204" fmla="*/ 900765 w 1105486"/>
                      <a:gd name="connsiteY204" fmla="*/ 81747 h 774174"/>
                      <a:gd name="connsiteX205" fmla="*/ 812788 w 1105486"/>
                      <a:gd name="connsiteY205" fmla="*/ 51986 h 774174"/>
                      <a:gd name="connsiteX206" fmla="*/ 812788 w 1105486"/>
                      <a:gd name="connsiteY206" fmla="*/ 51986 h 774174"/>
                      <a:gd name="connsiteX207" fmla="*/ 776609 w 1105486"/>
                      <a:gd name="connsiteY207" fmla="*/ 36595 h 774174"/>
                      <a:gd name="connsiteX208" fmla="*/ 776609 w 1105486"/>
                      <a:gd name="connsiteY208" fmla="*/ 36595 h 774174"/>
                      <a:gd name="connsiteX209" fmla="*/ 756704 w 1105486"/>
                      <a:gd name="connsiteY209" fmla="*/ 43428 h 774174"/>
                      <a:gd name="connsiteX210" fmla="*/ 756704 w 1105486"/>
                      <a:gd name="connsiteY210" fmla="*/ 43428 h 774174"/>
                      <a:gd name="connsiteX211" fmla="*/ 743337 w 1105486"/>
                      <a:gd name="connsiteY211" fmla="*/ 47452 h 774174"/>
                      <a:gd name="connsiteX212" fmla="*/ 743337 w 1105486"/>
                      <a:gd name="connsiteY212" fmla="*/ 47452 h 774174"/>
                      <a:gd name="connsiteX213" fmla="*/ 709555 w 1105486"/>
                      <a:gd name="connsiteY213" fmla="*/ 30144 h 774174"/>
                      <a:gd name="connsiteX214" fmla="*/ 709555 w 1105486"/>
                      <a:gd name="connsiteY214" fmla="*/ 30144 h 774174"/>
                      <a:gd name="connsiteX215" fmla="*/ 709918 w 1105486"/>
                      <a:gd name="connsiteY215" fmla="*/ 28165 h 774174"/>
                      <a:gd name="connsiteX216" fmla="*/ 709918 w 1105486"/>
                      <a:gd name="connsiteY216" fmla="*/ 28165 h 774174"/>
                      <a:gd name="connsiteX217" fmla="*/ 710936 w 1105486"/>
                      <a:gd name="connsiteY217" fmla="*/ 22672 h 774174"/>
                      <a:gd name="connsiteX218" fmla="*/ 710936 w 1105486"/>
                      <a:gd name="connsiteY218" fmla="*/ 22672 h 774174"/>
                      <a:gd name="connsiteX219" fmla="*/ 684492 w 1105486"/>
                      <a:gd name="connsiteY219" fmla="*/ 1852 h 774174"/>
                      <a:gd name="connsiteX220" fmla="*/ 684492 w 1105486"/>
                      <a:gd name="connsiteY220" fmla="*/ 1852 h 774174"/>
                      <a:gd name="connsiteX221" fmla="*/ 603198 w 1105486"/>
                      <a:gd name="connsiteY221" fmla="*/ 35509 h 774174"/>
                      <a:gd name="connsiteX222" fmla="*/ 603198 w 1105486"/>
                      <a:gd name="connsiteY222" fmla="*/ 35509 h 774174"/>
                      <a:gd name="connsiteX223" fmla="*/ 524521 w 1105486"/>
                      <a:gd name="connsiteY223" fmla="*/ 77277 h 774174"/>
                      <a:gd name="connsiteX224" fmla="*/ 524521 w 1105486"/>
                      <a:gd name="connsiteY224" fmla="*/ 77277 h 774174"/>
                      <a:gd name="connsiteX225" fmla="*/ 506141 w 1105486"/>
                      <a:gd name="connsiteY225" fmla="*/ 84941 h 774174"/>
                      <a:gd name="connsiteX226" fmla="*/ 506141 w 1105486"/>
                      <a:gd name="connsiteY226" fmla="*/ 84941 h 774174"/>
                      <a:gd name="connsiteX227" fmla="*/ 496696 w 1105486"/>
                      <a:gd name="connsiteY227" fmla="*/ 78874 h 774174"/>
                      <a:gd name="connsiteX228" fmla="*/ 496696 w 1105486"/>
                      <a:gd name="connsiteY228" fmla="*/ 78874 h 774174"/>
                      <a:gd name="connsiteX229" fmla="*/ 497060 w 1105486"/>
                      <a:gd name="connsiteY229" fmla="*/ 72487 h 774174"/>
                      <a:gd name="connsiteX230" fmla="*/ 497060 w 1105486"/>
                      <a:gd name="connsiteY230" fmla="*/ 72487 h 774174"/>
                      <a:gd name="connsiteX231" fmla="*/ 482312 w 1105486"/>
                      <a:gd name="connsiteY231" fmla="*/ 63610 h 774174"/>
                      <a:gd name="connsiteX232" fmla="*/ 482312 w 1105486"/>
                      <a:gd name="connsiteY232" fmla="*/ 63610 h 774174"/>
                      <a:gd name="connsiteX233" fmla="*/ 449548 w 1105486"/>
                      <a:gd name="connsiteY233" fmla="*/ 42790 h 774174"/>
                      <a:gd name="connsiteX234" fmla="*/ 449548 w 1105486"/>
                      <a:gd name="connsiteY234" fmla="*/ 42790 h 774174"/>
                      <a:gd name="connsiteX235" fmla="*/ 447877 w 1105486"/>
                      <a:gd name="connsiteY235" fmla="*/ 43109 h 774174"/>
                      <a:gd name="connsiteX236" fmla="*/ 447877 w 1105486"/>
                      <a:gd name="connsiteY236" fmla="*/ 43109 h 774174"/>
                      <a:gd name="connsiteX237" fmla="*/ 444608 w 1105486"/>
                      <a:gd name="connsiteY237" fmla="*/ 49943 h 774174"/>
                      <a:gd name="connsiteX238" fmla="*/ 444608 w 1105486"/>
                      <a:gd name="connsiteY238" fmla="*/ 49943 h 774174"/>
                      <a:gd name="connsiteX239" fmla="*/ 445843 w 1105486"/>
                      <a:gd name="connsiteY239" fmla="*/ 64184 h 774174"/>
                      <a:gd name="connsiteX240" fmla="*/ 445843 w 1105486"/>
                      <a:gd name="connsiteY240" fmla="*/ 64184 h 774174"/>
                      <a:gd name="connsiteX241" fmla="*/ 441048 w 1105486"/>
                      <a:gd name="connsiteY241" fmla="*/ 72679 h 774174"/>
                      <a:gd name="connsiteX242" fmla="*/ 441048 w 1105486"/>
                      <a:gd name="connsiteY242" fmla="*/ 72679 h 774174"/>
                      <a:gd name="connsiteX243" fmla="*/ 436108 w 1105486"/>
                      <a:gd name="connsiteY243" fmla="*/ 73381 h 774174"/>
                      <a:gd name="connsiteX244" fmla="*/ 436108 w 1105486"/>
                      <a:gd name="connsiteY244" fmla="*/ 73381 h 774174"/>
                      <a:gd name="connsiteX245" fmla="*/ 416057 w 1105486"/>
                      <a:gd name="connsiteY245" fmla="*/ 69996 h 774174"/>
                      <a:gd name="connsiteX246" fmla="*/ 416057 w 1105486"/>
                      <a:gd name="connsiteY246" fmla="*/ 69996 h 774174"/>
                      <a:gd name="connsiteX247" fmla="*/ 410245 w 1105486"/>
                      <a:gd name="connsiteY247" fmla="*/ 71976 h 774174"/>
                      <a:gd name="connsiteX248" fmla="*/ 410245 w 1105486"/>
                      <a:gd name="connsiteY248" fmla="*/ 71976 h 774174"/>
                      <a:gd name="connsiteX249" fmla="*/ 404797 w 1105486"/>
                      <a:gd name="connsiteY249" fmla="*/ 89667 h 774174"/>
                      <a:gd name="connsiteX250" fmla="*/ 404797 w 1105486"/>
                      <a:gd name="connsiteY250" fmla="*/ 89667 h 774174"/>
                      <a:gd name="connsiteX251" fmla="*/ 407848 w 1105486"/>
                      <a:gd name="connsiteY251" fmla="*/ 101993 h 774174"/>
                      <a:gd name="connsiteX252" fmla="*/ 407848 w 1105486"/>
                      <a:gd name="connsiteY252" fmla="*/ 101993 h 774174"/>
                      <a:gd name="connsiteX253" fmla="*/ 410027 w 1105486"/>
                      <a:gd name="connsiteY253" fmla="*/ 107166 h 774174"/>
                      <a:gd name="connsiteX254" fmla="*/ 410027 w 1105486"/>
                      <a:gd name="connsiteY254" fmla="*/ 107166 h 774174"/>
                      <a:gd name="connsiteX255" fmla="*/ 407557 w 1105486"/>
                      <a:gd name="connsiteY255" fmla="*/ 121344 h 774174"/>
                      <a:gd name="connsiteX256" fmla="*/ 407557 w 1105486"/>
                      <a:gd name="connsiteY256" fmla="*/ 121344 h 774174"/>
                      <a:gd name="connsiteX257" fmla="*/ 415912 w 1105486"/>
                      <a:gd name="connsiteY257" fmla="*/ 139801 h 774174"/>
                      <a:gd name="connsiteX258" fmla="*/ 415912 w 1105486"/>
                      <a:gd name="connsiteY258" fmla="*/ 139801 h 774174"/>
                      <a:gd name="connsiteX259" fmla="*/ 412134 w 1105486"/>
                      <a:gd name="connsiteY259" fmla="*/ 147146 h 774174"/>
                      <a:gd name="connsiteX260" fmla="*/ 412134 w 1105486"/>
                      <a:gd name="connsiteY260" fmla="*/ 147146 h 774174"/>
                      <a:gd name="connsiteX261" fmla="*/ 363533 w 1105486"/>
                      <a:gd name="connsiteY261" fmla="*/ 177354 h 774174"/>
                      <a:gd name="connsiteX262" fmla="*/ 363533 w 1105486"/>
                      <a:gd name="connsiteY262" fmla="*/ 177354 h 774174"/>
                      <a:gd name="connsiteX263" fmla="*/ 357140 w 1105486"/>
                      <a:gd name="connsiteY263" fmla="*/ 202517 h 774174"/>
                      <a:gd name="connsiteX264" fmla="*/ 357140 w 1105486"/>
                      <a:gd name="connsiteY264" fmla="*/ 202517 h 774174"/>
                      <a:gd name="connsiteX265" fmla="*/ 363315 w 1105486"/>
                      <a:gd name="connsiteY265" fmla="*/ 215290 h 774174"/>
                      <a:gd name="connsiteX266" fmla="*/ 363315 w 1105486"/>
                      <a:gd name="connsiteY266" fmla="*/ 215290 h 774174"/>
                      <a:gd name="connsiteX267" fmla="*/ 384092 w 1105486"/>
                      <a:gd name="connsiteY267" fmla="*/ 244540 h 774174"/>
                      <a:gd name="connsiteX268" fmla="*/ 384092 w 1105486"/>
                      <a:gd name="connsiteY268" fmla="*/ 244540 h 774174"/>
                      <a:gd name="connsiteX269" fmla="*/ 379225 w 1105486"/>
                      <a:gd name="connsiteY269" fmla="*/ 254567 h 774174"/>
                      <a:gd name="connsiteX270" fmla="*/ 379225 w 1105486"/>
                      <a:gd name="connsiteY270" fmla="*/ 254567 h 774174"/>
                      <a:gd name="connsiteX271" fmla="*/ 348349 w 1105486"/>
                      <a:gd name="connsiteY271" fmla="*/ 285669 h 774174"/>
                      <a:gd name="connsiteX272" fmla="*/ 348349 w 1105486"/>
                      <a:gd name="connsiteY272" fmla="*/ 285669 h 774174"/>
                      <a:gd name="connsiteX273" fmla="*/ 360045 w 1105486"/>
                      <a:gd name="connsiteY273" fmla="*/ 294610 h 774174"/>
                      <a:gd name="connsiteX274" fmla="*/ 360045 w 1105486"/>
                      <a:gd name="connsiteY274" fmla="*/ 294610 h 774174"/>
                      <a:gd name="connsiteX275" fmla="*/ 372977 w 1105486"/>
                      <a:gd name="connsiteY275" fmla="*/ 303296 h 774174"/>
                      <a:gd name="connsiteX276" fmla="*/ 372977 w 1105486"/>
                      <a:gd name="connsiteY276" fmla="*/ 303296 h 774174"/>
                      <a:gd name="connsiteX277" fmla="*/ 372105 w 1105486"/>
                      <a:gd name="connsiteY277" fmla="*/ 306872 h 774174"/>
                      <a:gd name="connsiteX278" fmla="*/ 372105 w 1105486"/>
                      <a:gd name="connsiteY278" fmla="*/ 306872 h 774174"/>
                      <a:gd name="connsiteX279" fmla="*/ 364186 w 1105486"/>
                      <a:gd name="connsiteY279" fmla="*/ 343084 h 774174"/>
                      <a:gd name="connsiteX280" fmla="*/ 364186 w 1105486"/>
                      <a:gd name="connsiteY280" fmla="*/ 343084 h 774174"/>
                      <a:gd name="connsiteX281" fmla="*/ 310790 w 1105486"/>
                      <a:gd name="connsiteY281" fmla="*/ 376933 h 774174"/>
                      <a:gd name="connsiteX282" fmla="*/ 310790 w 1105486"/>
                      <a:gd name="connsiteY282" fmla="*/ 376933 h 774174"/>
                      <a:gd name="connsiteX283" fmla="*/ 300183 w 1105486"/>
                      <a:gd name="connsiteY283" fmla="*/ 380828 h 774174"/>
                      <a:gd name="connsiteX284" fmla="*/ 300183 w 1105486"/>
                      <a:gd name="connsiteY284" fmla="*/ 380828 h 774174"/>
                      <a:gd name="connsiteX285" fmla="*/ 239886 w 1105486"/>
                      <a:gd name="connsiteY285" fmla="*/ 367544 h 774174"/>
                      <a:gd name="connsiteX286" fmla="*/ 239886 w 1105486"/>
                      <a:gd name="connsiteY286" fmla="*/ 367544 h 774174"/>
                      <a:gd name="connsiteX287" fmla="*/ 174575 w 1105486"/>
                      <a:gd name="connsiteY287" fmla="*/ 381275 h 774174"/>
                      <a:gd name="connsiteX288" fmla="*/ 174575 w 1105486"/>
                      <a:gd name="connsiteY288" fmla="*/ 381275 h 774174"/>
                      <a:gd name="connsiteX289" fmla="*/ 155759 w 1105486"/>
                      <a:gd name="connsiteY289" fmla="*/ 387215 h 774174"/>
                      <a:gd name="connsiteX290" fmla="*/ 155759 w 1105486"/>
                      <a:gd name="connsiteY290" fmla="*/ 387215 h 774174"/>
                      <a:gd name="connsiteX291" fmla="*/ 142101 w 1105486"/>
                      <a:gd name="connsiteY291" fmla="*/ 386832 h 774174"/>
                      <a:gd name="connsiteX292" fmla="*/ 142101 w 1105486"/>
                      <a:gd name="connsiteY292" fmla="*/ 386832 h 774174"/>
                      <a:gd name="connsiteX293" fmla="*/ 124739 w 1105486"/>
                      <a:gd name="connsiteY293" fmla="*/ 388939 h 774174"/>
                      <a:gd name="connsiteX294" fmla="*/ 124739 w 1105486"/>
                      <a:gd name="connsiteY294" fmla="*/ 388939 h 774174"/>
                      <a:gd name="connsiteX295" fmla="*/ 61171 w 1105486"/>
                      <a:gd name="connsiteY295" fmla="*/ 413144 h 774174"/>
                      <a:gd name="connsiteX296" fmla="*/ 61171 w 1105486"/>
                      <a:gd name="connsiteY296" fmla="*/ 413144 h 774174"/>
                      <a:gd name="connsiteX297" fmla="*/ 9882 w 1105486"/>
                      <a:gd name="connsiteY297" fmla="*/ 475796 h 774174"/>
                      <a:gd name="connsiteX298" fmla="*/ 9882 w 1105486"/>
                      <a:gd name="connsiteY298" fmla="*/ 475796 h 774174"/>
                      <a:gd name="connsiteX299" fmla="*/ 1963 w 1105486"/>
                      <a:gd name="connsiteY299" fmla="*/ 511241 h 774174"/>
                      <a:gd name="connsiteX300" fmla="*/ 1963 w 1105486"/>
                      <a:gd name="connsiteY300" fmla="*/ 511241 h 774174"/>
                      <a:gd name="connsiteX301" fmla="*/ 8502 w 1105486"/>
                      <a:gd name="connsiteY301" fmla="*/ 521843 h 774174"/>
                      <a:gd name="connsiteX302" fmla="*/ 8502 w 1105486"/>
                      <a:gd name="connsiteY302" fmla="*/ 521843 h 774174"/>
                      <a:gd name="connsiteX303" fmla="*/ 53398 w 1105486"/>
                      <a:gd name="connsiteY303" fmla="*/ 498404 h 774174"/>
                      <a:gd name="connsiteX304" fmla="*/ 53398 w 1105486"/>
                      <a:gd name="connsiteY304" fmla="*/ 498404 h 774174"/>
                      <a:gd name="connsiteX305" fmla="*/ 63496 w 1105486"/>
                      <a:gd name="connsiteY305" fmla="*/ 499107 h 774174"/>
                      <a:gd name="connsiteX306" fmla="*/ 63496 w 1105486"/>
                      <a:gd name="connsiteY306" fmla="*/ 499107 h 774174"/>
                      <a:gd name="connsiteX307" fmla="*/ 136798 w 1105486"/>
                      <a:gd name="connsiteY307" fmla="*/ 508814 h 774174"/>
                      <a:gd name="connsiteX308" fmla="*/ 136798 w 1105486"/>
                      <a:gd name="connsiteY308" fmla="*/ 508814 h 774174"/>
                      <a:gd name="connsiteX309" fmla="*/ 172323 w 1105486"/>
                      <a:gd name="connsiteY309" fmla="*/ 519735 h 774174"/>
                      <a:gd name="connsiteX310" fmla="*/ 172323 w 1105486"/>
                      <a:gd name="connsiteY310" fmla="*/ 519735 h 774174"/>
                      <a:gd name="connsiteX311" fmla="*/ 187288 w 1105486"/>
                      <a:gd name="connsiteY311" fmla="*/ 538256 h 774174"/>
                      <a:gd name="connsiteX312" fmla="*/ 187288 w 1105486"/>
                      <a:gd name="connsiteY312" fmla="*/ 538256 h 774174"/>
                      <a:gd name="connsiteX313" fmla="*/ 231676 w 1105486"/>
                      <a:gd name="connsiteY313" fmla="*/ 529698 h 774174"/>
                      <a:gd name="connsiteX314" fmla="*/ 231676 w 1105486"/>
                      <a:gd name="connsiteY314" fmla="*/ 529698 h 774174"/>
                      <a:gd name="connsiteX315" fmla="*/ 307811 w 1105486"/>
                      <a:gd name="connsiteY315" fmla="*/ 517947 h 774174"/>
                      <a:gd name="connsiteX316" fmla="*/ 307811 w 1105486"/>
                      <a:gd name="connsiteY316" fmla="*/ 517947 h 774174"/>
                      <a:gd name="connsiteX317" fmla="*/ 327644 w 1105486"/>
                      <a:gd name="connsiteY317" fmla="*/ 514498 h 774174"/>
                      <a:gd name="connsiteX318" fmla="*/ 327644 w 1105486"/>
                      <a:gd name="connsiteY318" fmla="*/ 514498 h 774174"/>
                      <a:gd name="connsiteX319" fmla="*/ 377118 w 1105486"/>
                      <a:gd name="connsiteY319" fmla="*/ 540236 h 774174"/>
                      <a:gd name="connsiteX320" fmla="*/ 377118 w 1105486"/>
                      <a:gd name="connsiteY320" fmla="*/ 540236 h 774174"/>
                      <a:gd name="connsiteX321" fmla="*/ 376319 w 1105486"/>
                      <a:gd name="connsiteY321" fmla="*/ 545217 h 774174"/>
                      <a:gd name="connsiteX322" fmla="*/ 376319 w 1105486"/>
                      <a:gd name="connsiteY322" fmla="*/ 545217 h 774174"/>
                      <a:gd name="connsiteX323" fmla="*/ 375011 w 1105486"/>
                      <a:gd name="connsiteY323" fmla="*/ 552115 h 774174"/>
                      <a:gd name="connsiteX324" fmla="*/ 375011 w 1105486"/>
                      <a:gd name="connsiteY324" fmla="*/ 552115 h 774174"/>
                      <a:gd name="connsiteX325" fmla="*/ 389976 w 1105486"/>
                      <a:gd name="connsiteY325" fmla="*/ 570891 h 774174"/>
                      <a:gd name="connsiteX326" fmla="*/ 389976 w 1105486"/>
                      <a:gd name="connsiteY326" fmla="*/ 570891 h 774174"/>
                      <a:gd name="connsiteX327" fmla="*/ 387288 w 1105486"/>
                      <a:gd name="connsiteY327" fmla="*/ 580216 h 774174"/>
                      <a:gd name="connsiteX328" fmla="*/ 387288 w 1105486"/>
                      <a:gd name="connsiteY328" fmla="*/ 580216 h 774174"/>
                      <a:gd name="connsiteX329" fmla="*/ 382348 w 1105486"/>
                      <a:gd name="connsiteY329" fmla="*/ 603910 h 774174"/>
                      <a:gd name="connsiteX330" fmla="*/ 382348 w 1105486"/>
                      <a:gd name="connsiteY330" fmla="*/ 603910 h 774174"/>
                      <a:gd name="connsiteX331" fmla="*/ 406613 w 1105486"/>
                      <a:gd name="connsiteY331" fmla="*/ 641909 h 774174"/>
                      <a:gd name="connsiteX332" fmla="*/ 406613 w 1105486"/>
                      <a:gd name="connsiteY332" fmla="*/ 641909 h 774174"/>
                      <a:gd name="connsiteX333" fmla="*/ 411335 w 1105486"/>
                      <a:gd name="connsiteY333" fmla="*/ 641398 h 774174"/>
                      <a:gd name="connsiteX334" fmla="*/ 411335 w 1105486"/>
                      <a:gd name="connsiteY334" fmla="*/ 641398 h 774174"/>
                      <a:gd name="connsiteX335" fmla="*/ 422305 w 1105486"/>
                      <a:gd name="connsiteY335" fmla="*/ 640185 h 774174"/>
                      <a:gd name="connsiteX336" fmla="*/ 422305 w 1105486"/>
                      <a:gd name="connsiteY336" fmla="*/ 640185 h 774174"/>
                      <a:gd name="connsiteX337" fmla="*/ 451727 w 1105486"/>
                      <a:gd name="connsiteY337" fmla="*/ 658131 h 774174"/>
                      <a:gd name="connsiteX338" fmla="*/ 451727 w 1105486"/>
                      <a:gd name="connsiteY338" fmla="*/ 658131 h 774174"/>
                      <a:gd name="connsiteX339" fmla="*/ 447005 w 1105486"/>
                      <a:gd name="connsiteY339" fmla="*/ 667455 h 774174"/>
                      <a:gd name="connsiteX340" fmla="*/ 447005 w 1105486"/>
                      <a:gd name="connsiteY340" fmla="*/ 667455 h 774174"/>
                      <a:gd name="connsiteX341" fmla="*/ 429933 w 1105486"/>
                      <a:gd name="connsiteY341" fmla="*/ 716312 h 774174"/>
                      <a:gd name="connsiteX342" fmla="*/ 429933 w 1105486"/>
                      <a:gd name="connsiteY342" fmla="*/ 716312 h 774174"/>
                      <a:gd name="connsiteX343" fmla="*/ 427899 w 1105486"/>
                      <a:gd name="connsiteY343" fmla="*/ 720208 h 774174"/>
                      <a:gd name="connsiteX344" fmla="*/ 427899 w 1105486"/>
                      <a:gd name="connsiteY344" fmla="*/ 720208 h 774174"/>
                      <a:gd name="connsiteX345" fmla="*/ 460736 w 1105486"/>
                      <a:gd name="connsiteY345" fmla="*/ 761401 h 774174"/>
                      <a:gd name="connsiteX346" fmla="*/ 460736 w 1105486"/>
                      <a:gd name="connsiteY346" fmla="*/ 761401 h 774174"/>
                      <a:gd name="connsiteX347" fmla="*/ 484128 w 1105486"/>
                      <a:gd name="connsiteY347" fmla="*/ 772705 h 774174"/>
                      <a:gd name="connsiteX348" fmla="*/ 484128 w 1105486"/>
                      <a:gd name="connsiteY348" fmla="*/ 772705 h 774174"/>
                      <a:gd name="connsiteX349" fmla="*/ 519508 w 1105486"/>
                      <a:gd name="connsiteY349" fmla="*/ 761018 h 774174"/>
                      <a:gd name="connsiteX350" fmla="*/ 519508 w 1105486"/>
                      <a:gd name="connsiteY350" fmla="*/ 761018 h 774174"/>
                      <a:gd name="connsiteX351" fmla="*/ 548785 w 1105486"/>
                      <a:gd name="connsiteY351" fmla="*/ 747670 h 774174"/>
                      <a:gd name="connsiteX352" fmla="*/ 548785 w 1105486"/>
                      <a:gd name="connsiteY352" fmla="*/ 747670 h 774174"/>
                      <a:gd name="connsiteX353" fmla="*/ 555759 w 1105486"/>
                      <a:gd name="connsiteY353" fmla="*/ 747670 h 774174"/>
                      <a:gd name="connsiteX354" fmla="*/ 555759 w 1105486"/>
                      <a:gd name="connsiteY354" fmla="*/ 747670 h 774174"/>
                      <a:gd name="connsiteX355" fmla="*/ 614531 w 1105486"/>
                      <a:gd name="connsiteY355" fmla="*/ 728383 h 774174"/>
                      <a:gd name="connsiteX356" fmla="*/ 614531 w 1105486"/>
                      <a:gd name="connsiteY356" fmla="*/ 728383 h 774174"/>
                      <a:gd name="connsiteX357" fmla="*/ 621796 w 1105486"/>
                      <a:gd name="connsiteY357" fmla="*/ 730746 h 774174"/>
                      <a:gd name="connsiteX358" fmla="*/ 621796 w 1105486"/>
                      <a:gd name="connsiteY358" fmla="*/ 730746 h 774174"/>
                      <a:gd name="connsiteX359" fmla="*/ 624484 w 1105486"/>
                      <a:gd name="connsiteY359" fmla="*/ 733364 h 774174"/>
                      <a:gd name="connsiteX360" fmla="*/ 624484 w 1105486"/>
                      <a:gd name="connsiteY360" fmla="*/ 733364 h 774174"/>
                      <a:gd name="connsiteX361" fmla="*/ 712025 w 1105486"/>
                      <a:gd name="connsiteY361" fmla="*/ 704753 h 774174"/>
                      <a:gd name="connsiteX362" fmla="*/ 712025 w 1105486"/>
                      <a:gd name="connsiteY362" fmla="*/ 704753 h 774174"/>
                      <a:gd name="connsiteX363" fmla="*/ 819835 w 1105486"/>
                      <a:gd name="connsiteY363" fmla="*/ 689808 h 774174"/>
                      <a:gd name="connsiteX364" fmla="*/ 819835 w 1105486"/>
                      <a:gd name="connsiteY364" fmla="*/ 689808 h 774174"/>
                      <a:gd name="connsiteX365" fmla="*/ 864586 w 1105486"/>
                      <a:gd name="connsiteY365" fmla="*/ 657109 h 774174"/>
                      <a:gd name="connsiteX366" fmla="*/ 864586 w 1105486"/>
                      <a:gd name="connsiteY366" fmla="*/ 657109 h 774174"/>
                      <a:gd name="connsiteX367" fmla="*/ 909483 w 1105486"/>
                      <a:gd name="connsiteY367" fmla="*/ 588837 h 774174"/>
                      <a:gd name="connsiteX368" fmla="*/ 909483 w 1105486"/>
                      <a:gd name="connsiteY368" fmla="*/ 588837 h 774174"/>
                      <a:gd name="connsiteX369" fmla="*/ 909337 w 1105486"/>
                      <a:gd name="connsiteY369" fmla="*/ 581365 h 774174"/>
                      <a:gd name="connsiteX370" fmla="*/ 909337 w 1105486"/>
                      <a:gd name="connsiteY370" fmla="*/ 581365 h 774174"/>
                      <a:gd name="connsiteX371" fmla="*/ 928444 w 1105486"/>
                      <a:gd name="connsiteY371" fmla="*/ 536149 h 774174"/>
                      <a:gd name="connsiteX372" fmla="*/ 928444 w 1105486"/>
                      <a:gd name="connsiteY372" fmla="*/ 536149 h 774174"/>
                      <a:gd name="connsiteX373" fmla="*/ 969127 w 1105486"/>
                      <a:gd name="connsiteY373" fmla="*/ 512007 h 774174"/>
                      <a:gd name="connsiteX374" fmla="*/ 969127 w 1105486"/>
                      <a:gd name="connsiteY374" fmla="*/ 512007 h 774174"/>
                      <a:gd name="connsiteX375" fmla="*/ 1000874 w 1105486"/>
                      <a:gd name="connsiteY375" fmla="*/ 449420 h 774174"/>
                      <a:gd name="connsiteX376" fmla="*/ 1000874 w 1105486"/>
                      <a:gd name="connsiteY376" fmla="*/ 449420 h 774174"/>
                      <a:gd name="connsiteX377" fmla="*/ 970362 w 1105486"/>
                      <a:gd name="connsiteY377" fmla="*/ 412953 h 774174"/>
                      <a:gd name="connsiteX378" fmla="*/ 970362 w 1105486"/>
                      <a:gd name="connsiteY378" fmla="*/ 412953 h 774174"/>
                      <a:gd name="connsiteX379" fmla="*/ 975810 w 1105486"/>
                      <a:gd name="connsiteY379" fmla="*/ 407013 h 774174"/>
                      <a:gd name="connsiteX380" fmla="*/ 975810 w 1105486"/>
                      <a:gd name="connsiteY380" fmla="*/ 407013 h 774174"/>
                      <a:gd name="connsiteX381" fmla="*/ 995498 w 1105486"/>
                      <a:gd name="connsiteY381" fmla="*/ 411994 h 774174"/>
                      <a:gd name="connsiteX382" fmla="*/ 995498 w 1105486"/>
                      <a:gd name="connsiteY382" fmla="*/ 411994 h 774174"/>
                      <a:gd name="connsiteX383" fmla="*/ 999130 w 1105486"/>
                      <a:gd name="connsiteY383" fmla="*/ 409568 h 774174"/>
                      <a:gd name="connsiteX384" fmla="*/ 999130 w 1105486"/>
                      <a:gd name="connsiteY384" fmla="*/ 409568 h 774174"/>
                      <a:gd name="connsiteX385" fmla="*/ 999348 w 1105486"/>
                      <a:gd name="connsiteY385" fmla="*/ 407971 h 774174"/>
                      <a:gd name="connsiteX386" fmla="*/ 999348 w 1105486"/>
                      <a:gd name="connsiteY386" fmla="*/ 407971 h 774174"/>
                      <a:gd name="connsiteX387" fmla="*/ 975302 w 1105486"/>
                      <a:gd name="connsiteY387" fmla="*/ 369460 h 774174"/>
                      <a:gd name="connsiteX388" fmla="*/ 975302 w 1105486"/>
                      <a:gd name="connsiteY388" fmla="*/ 369460 h 774174"/>
                      <a:gd name="connsiteX389" fmla="*/ 1015040 w 1105486"/>
                      <a:gd name="connsiteY389" fmla="*/ 338613 h 774174"/>
                      <a:gd name="connsiteX390" fmla="*/ 1015040 w 1105486"/>
                      <a:gd name="connsiteY390" fmla="*/ 338613 h 774174"/>
                      <a:gd name="connsiteX391" fmla="*/ 1053398 w 1105486"/>
                      <a:gd name="connsiteY391" fmla="*/ 329417 h 774174"/>
                      <a:gd name="connsiteX392" fmla="*/ 1053398 w 1105486"/>
                      <a:gd name="connsiteY392" fmla="*/ 329417 h 774174"/>
                      <a:gd name="connsiteX393" fmla="*/ 1059501 w 1105486"/>
                      <a:gd name="connsiteY393" fmla="*/ 329992 h 774174"/>
                      <a:gd name="connsiteX394" fmla="*/ 1059501 w 1105486"/>
                      <a:gd name="connsiteY394" fmla="*/ 329992 h 774174"/>
                      <a:gd name="connsiteX395" fmla="*/ 1072868 w 1105486"/>
                      <a:gd name="connsiteY395" fmla="*/ 336123 h 774174"/>
                      <a:gd name="connsiteX396" fmla="*/ 1072868 w 1105486"/>
                      <a:gd name="connsiteY396" fmla="*/ 336123 h 774174"/>
                      <a:gd name="connsiteX397" fmla="*/ 1073594 w 1105486"/>
                      <a:gd name="connsiteY397" fmla="*/ 330183 h 774174"/>
                      <a:gd name="connsiteX398" fmla="*/ 1073594 w 1105486"/>
                      <a:gd name="connsiteY398" fmla="*/ 330183 h 774174"/>
                      <a:gd name="connsiteX399" fmla="*/ 1062334 w 1105486"/>
                      <a:gd name="connsiteY399" fmla="*/ 308213 h 774174"/>
                      <a:gd name="connsiteX400" fmla="*/ 1062334 w 1105486"/>
                      <a:gd name="connsiteY400" fmla="*/ 308213 h 774174"/>
                      <a:gd name="connsiteX401" fmla="*/ 1062988 w 1105486"/>
                      <a:gd name="connsiteY401" fmla="*/ 307639 h 774174"/>
                      <a:gd name="connsiteX402" fmla="*/ 1063642 w 1105486"/>
                      <a:gd name="connsiteY402" fmla="*/ 307064 h 774174"/>
                      <a:gd name="connsiteX403" fmla="*/ 1075411 w 1105486"/>
                      <a:gd name="connsiteY403" fmla="*/ 330119 h 774174"/>
                      <a:gd name="connsiteX404" fmla="*/ 1075411 w 1105486"/>
                      <a:gd name="connsiteY404" fmla="*/ 330119 h 774174"/>
                      <a:gd name="connsiteX405" fmla="*/ 1074321 w 1105486"/>
                      <a:gd name="connsiteY405" fmla="*/ 337528 h 774174"/>
                      <a:gd name="connsiteX406" fmla="*/ 1074321 w 1105486"/>
                      <a:gd name="connsiteY406" fmla="*/ 337528 h 774174"/>
                      <a:gd name="connsiteX407" fmla="*/ 1073740 w 1105486"/>
                      <a:gd name="connsiteY407" fmla="*/ 338039 h 774174"/>
                      <a:gd name="connsiteX408" fmla="*/ 1073740 w 1105486"/>
                      <a:gd name="connsiteY408" fmla="*/ 338039 h 774174"/>
                      <a:gd name="connsiteX409" fmla="*/ 1072941 w 1105486"/>
                      <a:gd name="connsiteY409" fmla="*/ 337975 h 774174"/>
                      <a:gd name="connsiteX410" fmla="*/ 1072941 w 1105486"/>
                      <a:gd name="connsiteY410" fmla="*/ 337975 h 774174"/>
                      <a:gd name="connsiteX411" fmla="*/ 1059065 w 1105486"/>
                      <a:gd name="connsiteY411" fmla="*/ 331461 h 774174"/>
                      <a:gd name="connsiteX412" fmla="*/ 1059065 w 1105486"/>
                      <a:gd name="connsiteY412" fmla="*/ 331461 h 774174"/>
                      <a:gd name="connsiteX413" fmla="*/ 1053398 w 1105486"/>
                      <a:gd name="connsiteY413" fmla="*/ 330886 h 774174"/>
                      <a:gd name="connsiteX414" fmla="*/ 1053398 w 1105486"/>
                      <a:gd name="connsiteY414" fmla="*/ 330886 h 774174"/>
                      <a:gd name="connsiteX415" fmla="*/ 1015621 w 1105486"/>
                      <a:gd name="connsiteY415" fmla="*/ 340018 h 774174"/>
                      <a:gd name="connsiteX416" fmla="*/ 1015621 w 1105486"/>
                      <a:gd name="connsiteY416" fmla="*/ 340018 h 774174"/>
                      <a:gd name="connsiteX417" fmla="*/ 977191 w 1105486"/>
                      <a:gd name="connsiteY417" fmla="*/ 369333 h 774174"/>
                      <a:gd name="connsiteX418" fmla="*/ 977191 w 1105486"/>
                      <a:gd name="connsiteY418" fmla="*/ 369333 h 774174"/>
                      <a:gd name="connsiteX419" fmla="*/ 1001237 w 1105486"/>
                      <a:gd name="connsiteY419" fmla="*/ 407843 h 774174"/>
                      <a:gd name="connsiteX420" fmla="*/ 1001237 w 1105486"/>
                      <a:gd name="connsiteY420" fmla="*/ 407843 h 774174"/>
                      <a:gd name="connsiteX421" fmla="*/ 1000946 w 1105486"/>
                      <a:gd name="connsiteY421" fmla="*/ 409759 h 774174"/>
                      <a:gd name="connsiteX422" fmla="*/ 1000946 w 1105486"/>
                      <a:gd name="connsiteY422" fmla="*/ 409759 h 774174"/>
                      <a:gd name="connsiteX423" fmla="*/ 995570 w 1105486"/>
                      <a:gd name="connsiteY423" fmla="*/ 413400 h 774174"/>
                      <a:gd name="connsiteX424" fmla="*/ 995570 w 1105486"/>
                      <a:gd name="connsiteY424" fmla="*/ 413400 h 774174"/>
                      <a:gd name="connsiteX425" fmla="*/ 975883 w 1105486"/>
                      <a:gd name="connsiteY425" fmla="*/ 408418 h 774174"/>
                      <a:gd name="connsiteX426" fmla="*/ 975883 w 1105486"/>
                      <a:gd name="connsiteY426" fmla="*/ 408418 h 774174"/>
                      <a:gd name="connsiteX427" fmla="*/ 972251 w 1105486"/>
                      <a:gd name="connsiteY427" fmla="*/ 412761 h 774174"/>
                      <a:gd name="connsiteX428" fmla="*/ 972251 w 1105486"/>
                      <a:gd name="connsiteY428" fmla="*/ 412761 h 774174"/>
                      <a:gd name="connsiteX429" fmla="*/ 1002763 w 1105486"/>
                      <a:gd name="connsiteY429" fmla="*/ 449228 h 774174"/>
                      <a:gd name="connsiteX430" fmla="*/ 1002763 w 1105486"/>
                      <a:gd name="connsiteY430" fmla="*/ 449228 h 774174"/>
                      <a:gd name="connsiteX431" fmla="*/ 970943 w 1105486"/>
                      <a:gd name="connsiteY431" fmla="*/ 512327 h 774174"/>
                      <a:gd name="connsiteX432" fmla="*/ 970943 w 1105486"/>
                      <a:gd name="connsiteY432" fmla="*/ 512327 h 774174"/>
                      <a:gd name="connsiteX433" fmla="*/ 928589 w 1105486"/>
                      <a:gd name="connsiteY433" fmla="*/ 537554 h 774174"/>
                      <a:gd name="connsiteX434" fmla="*/ 928589 w 1105486"/>
                      <a:gd name="connsiteY434" fmla="*/ 537554 h 774174"/>
                      <a:gd name="connsiteX435" fmla="*/ 914423 w 1105486"/>
                      <a:gd name="connsiteY435" fmla="*/ 552881 h 774174"/>
                      <a:gd name="connsiteX436" fmla="*/ 914423 w 1105486"/>
                      <a:gd name="connsiteY436" fmla="*/ 552881 h 774174"/>
                      <a:gd name="connsiteX437" fmla="*/ 911299 w 1105486"/>
                      <a:gd name="connsiteY437" fmla="*/ 581174 h 774174"/>
                      <a:gd name="connsiteX438" fmla="*/ 911299 w 1105486"/>
                      <a:gd name="connsiteY438" fmla="*/ 581174 h 774174"/>
                      <a:gd name="connsiteX439" fmla="*/ 911517 w 1105486"/>
                      <a:gd name="connsiteY439" fmla="*/ 589348 h 774174"/>
                      <a:gd name="connsiteX440" fmla="*/ 911517 w 1105486"/>
                      <a:gd name="connsiteY440" fmla="*/ 589348 h 774174"/>
                      <a:gd name="connsiteX441" fmla="*/ 911299 w 1105486"/>
                      <a:gd name="connsiteY441" fmla="*/ 589923 h 774174"/>
                      <a:gd name="connsiteX442" fmla="*/ 911299 w 1105486"/>
                      <a:gd name="connsiteY442" fmla="*/ 589923 h 774174"/>
                      <a:gd name="connsiteX443" fmla="*/ 910645 w 1105486"/>
                      <a:gd name="connsiteY443" fmla="*/ 590179 h 774174"/>
                      <a:gd name="connsiteX444" fmla="*/ 910645 w 1105486"/>
                      <a:gd name="connsiteY444" fmla="*/ 590179 h 774174"/>
                      <a:gd name="connsiteX445" fmla="*/ 866548 w 1105486"/>
                      <a:gd name="connsiteY445" fmla="*/ 657173 h 774174"/>
                      <a:gd name="connsiteX446" fmla="*/ 866548 w 1105486"/>
                      <a:gd name="connsiteY446" fmla="*/ 657173 h 774174"/>
                      <a:gd name="connsiteX447" fmla="*/ 820925 w 1105486"/>
                      <a:gd name="connsiteY447" fmla="*/ 691022 h 774174"/>
                      <a:gd name="connsiteX448" fmla="*/ 820925 w 1105486"/>
                      <a:gd name="connsiteY448" fmla="*/ 691022 h 774174"/>
                      <a:gd name="connsiteX449" fmla="*/ 712461 w 1105486"/>
                      <a:gd name="connsiteY449" fmla="*/ 706158 h 774174"/>
                      <a:gd name="connsiteX450" fmla="*/ 712461 w 1105486"/>
                      <a:gd name="connsiteY450" fmla="*/ 706158 h 774174"/>
                      <a:gd name="connsiteX451" fmla="*/ 624920 w 1105486"/>
                      <a:gd name="connsiteY451" fmla="*/ 734961 h 774174"/>
                      <a:gd name="connsiteX452" fmla="*/ 624920 w 1105486"/>
                      <a:gd name="connsiteY452" fmla="*/ 734961 h 774174"/>
                      <a:gd name="connsiteX453" fmla="*/ 623758 w 1105486"/>
                      <a:gd name="connsiteY453" fmla="*/ 734769 h 774174"/>
                      <a:gd name="connsiteX454" fmla="*/ 623758 w 1105486"/>
                      <a:gd name="connsiteY454" fmla="*/ 734769 h 774174"/>
                      <a:gd name="connsiteX455" fmla="*/ 620707 w 1105486"/>
                      <a:gd name="connsiteY455" fmla="*/ 731704 h 774174"/>
                      <a:gd name="connsiteX456" fmla="*/ 620707 w 1105486"/>
                      <a:gd name="connsiteY456" fmla="*/ 731704 h 774174"/>
                      <a:gd name="connsiteX457" fmla="*/ 614749 w 1105486"/>
                      <a:gd name="connsiteY457" fmla="*/ 729852 h 774174"/>
                      <a:gd name="connsiteX458" fmla="*/ 614749 w 1105486"/>
                      <a:gd name="connsiteY458" fmla="*/ 729852 h 774174"/>
                      <a:gd name="connsiteX459" fmla="*/ 555977 w 1105486"/>
                      <a:gd name="connsiteY459" fmla="*/ 749139 h 774174"/>
                      <a:gd name="connsiteX460" fmla="*/ 555977 w 1105486"/>
                      <a:gd name="connsiteY460" fmla="*/ 749139 h 774174"/>
                      <a:gd name="connsiteX461" fmla="*/ 549003 w 1105486"/>
                      <a:gd name="connsiteY461" fmla="*/ 749139 h 774174"/>
                      <a:gd name="connsiteX462" fmla="*/ 549003 w 1105486"/>
                      <a:gd name="connsiteY462" fmla="*/ 749139 h 774174"/>
                      <a:gd name="connsiteX463" fmla="*/ 521324 w 1105486"/>
                      <a:gd name="connsiteY463" fmla="*/ 761657 h 774174"/>
                      <a:gd name="connsiteX464" fmla="*/ 521324 w 1105486"/>
                      <a:gd name="connsiteY464" fmla="*/ 761657 h 774174"/>
                      <a:gd name="connsiteX465" fmla="*/ 484346 w 1105486"/>
                      <a:gd name="connsiteY465" fmla="*/ 774174 h 774174"/>
                      <a:gd name="connsiteX466" fmla="*/ 484346 w 1105486"/>
                      <a:gd name="connsiteY466" fmla="*/ 774174 h 774174"/>
                      <a:gd name="connsiteX467" fmla="*/ 458702 w 1105486"/>
                      <a:gd name="connsiteY467" fmla="*/ 760954 h 774174"/>
                      <a:gd name="connsiteX468" fmla="*/ 458702 w 1105486"/>
                      <a:gd name="connsiteY468" fmla="*/ 760954 h 7741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Lst>
                    <a:rect l="l" t="t" r="r" b="b"/>
                    <a:pathLst>
                      <a:path w="1105486" h="774174">
                        <a:moveTo>
                          <a:pt x="458702" y="760954"/>
                        </a:moveTo>
                        <a:cubicBezTo>
                          <a:pt x="458992" y="745690"/>
                          <a:pt x="426300" y="731448"/>
                          <a:pt x="425864" y="719761"/>
                        </a:cubicBezTo>
                        <a:lnTo>
                          <a:pt x="425864" y="719761"/>
                        </a:lnTo>
                        <a:cubicBezTo>
                          <a:pt x="425864" y="717973"/>
                          <a:pt x="426664" y="716249"/>
                          <a:pt x="428407" y="714780"/>
                        </a:cubicBezTo>
                        <a:lnTo>
                          <a:pt x="428407" y="714780"/>
                        </a:lnTo>
                        <a:cubicBezTo>
                          <a:pt x="440540" y="704497"/>
                          <a:pt x="431095" y="678887"/>
                          <a:pt x="445480" y="665923"/>
                        </a:cubicBezTo>
                        <a:lnTo>
                          <a:pt x="445480" y="665923"/>
                        </a:lnTo>
                        <a:cubicBezTo>
                          <a:pt x="448458" y="663304"/>
                          <a:pt x="449693" y="660494"/>
                          <a:pt x="449693" y="657748"/>
                        </a:cubicBezTo>
                        <a:lnTo>
                          <a:pt x="449693" y="657748"/>
                        </a:lnTo>
                        <a:cubicBezTo>
                          <a:pt x="449693" y="649701"/>
                          <a:pt x="438287" y="641462"/>
                          <a:pt x="422087" y="641398"/>
                        </a:cubicBezTo>
                        <a:lnTo>
                          <a:pt x="422087" y="641398"/>
                        </a:lnTo>
                        <a:cubicBezTo>
                          <a:pt x="418745" y="641398"/>
                          <a:pt x="415185" y="641782"/>
                          <a:pt x="411553" y="642548"/>
                        </a:cubicBezTo>
                        <a:lnTo>
                          <a:pt x="411553" y="642548"/>
                        </a:lnTo>
                        <a:cubicBezTo>
                          <a:pt x="409737" y="642931"/>
                          <a:pt x="408066" y="643123"/>
                          <a:pt x="406395" y="643123"/>
                        </a:cubicBezTo>
                        <a:lnTo>
                          <a:pt x="406395" y="643123"/>
                        </a:lnTo>
                        <a:cubicBezTo>
                          <a:pt x="388669" y="642931"/>
                          <a:pt x="380387" y="622942"/>
                          <a:pt x="380314" y="603526"/>
                        </a:cubicBezTo>
                        <a:lnTo>
                          <a:pt x="380314" y="603526"/>
                        </a:lnTo>
                        <a:cubicBezTo>
                          <a:pt x="380314" y="594841"/>
                          <a:pt x="381985" y="586155"/>
                          <a:pt x="385400" y="579194"/>
                        </a:cubicBezTo>
                        <a:lnTo>
                          <a:pt x="385400" y="579194"/>
                        </a:lnTo>
                        <a:cubicBezTo>
                          <a:pt x="387288" y="575362"/>
                          <a:pt x="388015" y="572616"/>
                          <a:pt x="388015" y="570508"/>
                        </a:cubicBezTo>
                        <a:lnTo>
                          <a:pt x="388015" y="570508"/>
                        </a:lnTo>
                        <a:cubicBezTo>
                          <a:pt x="388596" y="561695"/>
                          <a:pt x="373413" y="564377"/>
                          <a:pt x="373049" y="551732"/>
                        </a:cubicBezTo>
                        <a:lnTo>
                          <a:pt x="373049" y="551732"/>
                        </a:lnTo>
                        <a:cubicBezTo>
                          <a:pt x="373049" y="549688"/>
                          <a:pt x="373485" y="547261"/>
                          <a:pt x="374430" y="544387"/>
                        </a:cubicBezTo>
                        <a:lnTo>
                          <a:pt x="374430" y="544387"/>
                        </a:lnTo>
                        <a:cubicBezTo>
                          <a:pt x="374938" y="542791"/>
                          <a:pt x="375156" y="541258"/>
                          <a:pt x="375156" y="539853"/>
                        </a:cubicBezTo>
                        <a:lnTo>
                          <a:pt x="375156" y="539853"/>
                        </a:lnTo>
                        <a:cubicBezTo>
                          <a:pt x="375084" y="525164"/>
                          <a:pt x="349148" y="515712"/>
                          <a:pt x="327499" y="515712"/>
                        </a:cubicBezTo>
                        <a:lnTo>
                          <a:pt x="327499" y="515712"/>
                        </a:lnTo>
                        <a:cubicBezTo>
                          <a:pt x="320162" y="515712"/>
                          <a:pt x="313405" y="516797"/>
                          <a:pt x="308538" y="519033"/>
                        </a:cubicBezTo>
                        <a:lnTo>
                          <a:pt x="308538" y="519033"/>
                        </a:lnTo>
                        <a:cubicBezTo>
                          <a:pt x="286816" y="528804"/>
                          <a:pt x="257466" y="526633"/>
                          <a:pt x="231967" y="530912"/>
                        </a:cubicBezTo>
                        <a:lnTo>
                          <a:pt x="231967" y="530912"/>
                        </a:lnTo>
                        <a:cubicBezTo>
                          <a:pt x="206468" y="535191"/>
                          <a:pt x="203416" y="539470"/>
                          <a:pt x="187216" y="539533"/>
                        </a:cubicBezTo>
                        <a:lnTo>
                          <a:pt x="187216" y="539533"/>
                        </a:lnTo>
                        <a:cubicBezTo>
                          <a:pt x="170507" y="539533"/>
                          <a:pt x="170434" y="526249"/>
                          <a:pt x="170434" y="519416"/>
                        </a:cubicBezTo>
                        <a:lnTo>
                          <a:pt x="170434" y="519416"/>
                        </a:lnTo>
                        <a:cubicBezTo>
                          <a:pt x="170725" y="518649"/>
                          <a:pt x="167528" y="516606"/>
                          <a:pt x="161353" y="515009"/>
                        </a:cubicBezTo>
                        <a:lnTo>
                          <a:pt x="161353" y="515009"/>
                        </a:lnTo>
                        <a:cubicBezTo>
                          <a:pt x="155323" y="513349"/>
                          <a:pt x="146605" y="511688"/>
                          <a:pt x="136362" y="510028"/>
                        </a:cubicBezTo>
                        <a:lnTo>
                          <a:pt x="136362" y="510028"/>
                        </a:lnTo>
                        <a:cubicBezTo>
                          <a:pt x="115803" y="506771"/>
                          <a:pt x="88778" y="503513"/>
                          <a:pt x="63060" y="500320"/>
                        </a:cubicBezTo>
                        <a:lnTo>
                          <a:pt x="63060" y="500320"/>
                        </a:lnTo>
                        <a:cubicBezTo>
                          <a:pt x="59573" y="499873"/>
                          <a:pt x="56231" y="499682"/>
                          <a:pt x="53180" y="499682"/>
                        </a:cubicBezTo>
                        <a:lnTo>
                          <a:pt x="53180" y="499682"/>
                        </a:lnTo>
                        <a:cubicBezTo>
                          <a:pt x="30296" y="499682"/>
                          <a:pt x="19471" y="511177"/>
                          <a:pt x="9228" y="523056"/>
                        </a:cubicBezTo>
                        <a:lnTo>
                          <a:pt x="9228" y="523056"/>
                        </a:lnTo>
                        <a:cubicBezTo>
                          <a:pt x="8938" y="523375"/>
                          <a:pt x="8429" y="523503"/>
                          <a:pt x="8066" y="523248"/>
                        </a:cubicBezTo>
                        <a:lnTo>
                          <a:pt x="8066" y="523248"/>
                        </a:lnTo>
                        <a:cubicBezTo>
                          <a:pt x="2109" y="520182"/>
                          <a:pt x="-71" y="515967"/>
                          <a:pt x="2" y="510922"/>
                        </a:cubicBezTo>
                        <a:lnTo>
                          <a:pt x="2" y="510922"/>
                        </a:lnTo>
                        <a:cubicBezTo>
                          <a:pt x="2" y="502428"/>
                          <a:pt x="5450" y="491188"/>
                          <a:pt x="7920" y="475285"/>
                        </a:cubicBezTo>
                        <a:lnTo>
                          <a:pt x="7920" y="475285"/>
                        </a:lnTo>
                        <a:cubicBezTo>
                          <a:pt x="13006" y="443608"/>
                          <a:pt x="51146" y="431665"/>
                          <a:pt x="59283" y="412314"/>
                        </a:cubicBezTo>
                        <a:lnTo>
                          <a:pt x="59283" y="412314"/>
                        </a:lnTo>
                        <a:cubicBezTo>
                          <a:pt x="68364" y="391749"/>
                          <a:pt x="102363" y="393027"/>
                          <a:pt x="124012" y="387087"/>
                        </a:cubicBezTo>
                        <a:lnTo>
                          <a:pt x="124012" y="387087"/>
                        </a:lnTo>
                        <a:cubicBezTo>
                          <a:pt x="130550" y="385299"/>
                          <a:pt x="136507" y="384916"/>
                          <a:pt x="141883" y="384916"/>
                        </a:cubicBezTo>
                        <a:lnTo>
                          <a:pt x="141883" y="384916"/>
                        </a:lnTo>
                        <a:cubicBezTo>
                          <a:pt x="146896" y="384916"/>
                          <a:pt x="151400" y="385299"/>
                          <a:pt x="155541" y="385299"/>
                        </a:cubicBezTo>
                        <a:lnTo>
                          <a:pt x="155541" y="385299"/>
                        </a:lnTo>
                        <a:cubicBezTo>
                          <a:pt x="162225" y="385299"/>
                          <a:pt x="167819" y="384405"/>
                          <a:pt x="173049" y="379807"/>
                        </a:cubicBezTo>
                        <a:lnTo>
                          <a:pt x="173049" y="379807"/>
                        </a:lnTo>
                        <a:cubicBezTo>
                          <a:pt x="185836" y="368566"/>
                          <a:pt x="203053" y="365628"/>
                          <a:pt x="239668" y="365628"/>
                        </a:cubicBezTo>
                        <a:lnTo>
                          <a:pt x="239668" y="365628"/>
                        </a:lnTo>
                        <a:cubicBezTo>
                          <a:pt x="268654" y="365628"/>
                          <a:pt x="287397" y="379040"/>
                          <a:pt x="299966" y="378976"/>
                        </a:cubicBezTo>
                        <a:lnTo>
                          <a:pt x="299966" y="378976"/>
                        </a:lnTo>
                        <a:cubicBezTo>
                          <a:pt x="303453" y="378976"/>
                          <a:pt x="306431" y="378018"/>
                          <a:pt x="309264" y="375527"/>
                        </a:cubicBezTo>
                        <a:lnTo>
                          <a:pt x="309264" y="375527"/>
                        </a:lnTo>
                        <a:cubicBezTo>
                          <a:pt x="323503" y="363329"/>
                          <a:pt x="362661" y="356112"/>
                          <a:pt x="362152" y="342829"/>
                        </a:cubicBezTo>
                        <a:lnTo>
                          <a:pt x="362152" y="342829"/>
                        </a:lnTo>
                        <a:cubicBezTo>
                          <a:pt x="362152" y="328267"/>
                          <a:pt x="363968" y="319518"/>
                          <a:pt x="370144" y="306042"/>
                        </a:cubicBezTo>
                        <a:lnTo>
                          <a:pt x="370144" y="306042"/>
                        </a:lnTo>
                        <a:cubicBezTo>
                          <a:pt x="370652" y="304829"/>
                          <a:pt x="370870" y="303871"/>
                          <a:pt x="370870" y="303040"/>
                        </a:cubicBezTo>
                        <a:lnTo>
                          <a:pt x="370870" y="303040"/>
                        </a:lnTo>
                        <a:cubicBezTo>
                          <a:pt x="371015" y="299209"/>
                          <a:pt x="365494" y="297676"/>
                          <a:pt x="359174" y="295824"/>
                        </a:cubicBezTo>
                        <a:lnTo>
                          <a:pt x="359174" y="295824"/>
                        </a:lnTo>
                        <a:cubicBezTo>
                          <a:pt x="353071" y="294036"/>
                          <a:pt x="346242" y="291864"/>
                          <a:pt x="346242" y="285350"/>
                        </a:cubicBezTo>
                        <a:lnTo>
                          <a:pt x="346242" y="285350"/>
                        </a:lnTo>
                        <a:cubicBezTo>
                          <a:pt x="346388" y="271683"/>
                          <a:pt x="365058" y="264274"/>
                          <a:pt x="377699" y="253098"/>
                        </a:cubicBezTo>
                        <a:lnTo>
                          <a:pt x="377699" y="253098"/>
                        </a:lnTo>
                        <a:cubicBezTo>
                          <a:pt x="380823" y="250288"/>
                          <a:pt x="382058" y="247350"/>
                          <a:pt x="382058" y="244221"/>
                        </a:cubicBezTo>
                        <a:lnTo>
                          <a:pt x="382058" y="244221"/>
                        </a:lnTo>
                        <a:cubicBezTo>
                          <a:pt x="382130" y="235024"/>
                          <a:pt x="370870" y="224039"/>
                          <a:pt x="361789" y="216120"/>
                        </a:cubicBezTo>
                        <a:lnTo>
                          <a:pt x="361789" y="216120"/>
                        </a:lnTo>
                        <a:cubicBezTo>
                          <a:pt x="356849" y="211777"/>
                          <a:pt x="355105" y="207115"/>
                          <a:pt x="355105" y="202197"/>
                        </a:cubicBezTo>
                        <a:lnTo>
                          <a:pt x="355105" y="202197"/>
                        </a:lnTo>
                        <a:cubicBezTo>
                          <a:pt x="355105" y="194533"/>
                          <a:pt x="359174" y="186295"/>
                          <a:pt x="361571" y="176715"/>
                        </a:cubicBezTo>
                        <a:lnTo>
                          <a:pt x="361571" y="176715"/>
                        </a:lnTo>
                        <a:cubicBezTo>
                          <a:pt x="366003" y="160110"/>
                          <a:pt x="401164" y="154362"/>
                          <a:pt x="410681" y="145741"/>
                        </a:cubicBezTo>
                        <a:lnTo>
                          <a:pt x="410681" y="145741"/>
                        </a:lnTo>
                        <a:cubicBezTo>
                          <a:pt x="413079" y="143633"/>
                          <a:pt x="413878" y="141589"/>
                          <a:pt x="413878" y="139546"/>
                        </a:cubicBezTo>
                        <a:lnTo>
                          <a:pt x="413878" y="139546"/>
                        </a:lnTo>
                        <a:cubicBezTo>
                          <a:pt x="414023" y="133351"/>
                          <a:pt x="405668" y="126900"/>
                          <a:pt x="405523" y="121088"/>
                        </a:cubicBezTo>
                        <a:lnTo>
                          <a:pt x="405523" y="121088"/>
                        </a:lnTo>
                        <a:cubicBezTo>
                          <a:pt x="405523" y="115979"/>
                          <a:pt x="408066" y="110742"/>
                          <a:pt x="407993" y="106910"/>
                        </a:cubicBezTo>
                        <a:lnTo>
                          <a:pt x="407993" y="106910"/>
                        </a:lnTo>
                        <a:cubicBezTo>
                          <a:pt x="407993" y="105250"/>
                          <a:pt x="407557" y="103909"/>
                          <a:pt x="406395" y="102887"/>
                        </a:cubicBezTo>
                        <a:lnTo>
                          <a:pt x="406395" y="102887"/>
                        </a:lnTo>
                        <a:cubicBezTo>
                          <a:pt x="403925" y="100588"/>
                          <a:pt x="402908" y="95351"/>
                          <a:pt x="402835" y="89411"/>
                        </a:cubicBezTo>
                        <a:lnTo>
                          <a:pt x="402835" y="89411"/>
                        </a:lnTo>
                        <a:cubicBezTo>
                          <a:pt x="402835" y="82322"/>
                          <a:pt x="404506" y="74467"/>
                          <a:pt x="408792" y="70635"/>
                        </a:cubicBezTo>
                        <a:lnTo>
                          <a:pt x="408792" y="70635"/>
                        </a:lnTo>
                        <a:cubicBezTo>
                          <a:pt x="410827" y="68847"/>
                          <a:pt x="413297" y="68208"/>
                          <a:pt x="415912" y="68208"/>
                        </a:cubicBezTo>
                        <a:lnTo>
                          <a:pt x="415912" y="68208"/>
                        </a:lnTo>
                        <a:cubicBezTo>
                          <a:pt x="422232" y="68272"/>
                          <a:pt x="429570" y="71657"/>
                          <a:pt x="435963" y="71593"/>
                        </a:cubicBezTo>
                        <a:lnTo>
                          <a:pt x="435963" y="71593"/>
                        </a:lnTo>
                        <a:cubicBezTo>
                          <a:pt x="437488" y="71593"/>
                          <a:pt x="438941" y="71401"/>
                          <a:pt x="440249" y="70954"/>
                        </a:cubicBezTo>
                        <a:lnTo>
                          <a:pt x="440249" y="70954"/>
                        </a:lnTo>
                        <a:cubicBezTo>
                          <a:pt x="442937" y="70124"/>
                          <a:pt x="443809" y="67633"/>
                          <a:pt x="443809" y="63993"/>
                        </a:cubicBezTo>
                        <a:lnTo>
                          <a:pt x="443809" y="63993"/>
                        </a:lnTo>
                        <a:cubicBezTo>
                          <a:pt x="443809" y="59714"/>
                          <a:pt x="442574" y="54285"/>
                          <a:pt x="442574" y="49751"/>
                        </a:cubicBezTo>
                        <a:lnTo>
                          <a:pt x="442574" y="49751"/>
                        </a:lnTo>
                        <a:cubicBezTo>
                          <a:pt x="442574" y="46111"/>
                          <a:pt x="443373" y="42790"/>
                          <a:pt x="446860" y="41448"/>
                        </a:cubicBezTo>
                        <a:lnTo>
                          <a:pt x="446860" y="41448"/>
                        </a:lnTo>
                        <a:cubicBezTo>
                          <a:pt x="447659" y="41129"/>
                          <a:pt x="448531" y="40938"/>
                          <a:pt x="449330" y="40938"/>
                        </a:cubicBezTo>
                        <a:lnTo>
                          <a:pt x="449330" y="40938"/>
                        </a:lnTo>
                        <a:cubicBezTo>
                          <a:pt x="459210" y="41512"/>
                          <a:pt x="464659" y="61949"/>
                          <a:pt x="482094" y="61758"/>
                        </a:cubicBezTo>
                        <a:lnTo>
                          <a:pt x="482094" y="61758"/>
                        </a:lnTo>
                        <a:cubicBezTo>
                          <a:pt x="488996" y="61758"/>
                          <a:pt x="493137" y="62907"/>
                          <a:pt x="495607" y="64951"/>
                        </a:cubicBezTo>
                        <a:lnTo>
                          <a:pt x="495607" y="64951"/>
                        </a:lnTo>
                        <a:cubicBezTo>
                          <a:pt x="498077" y="66995"/>
                          <a:pt x="498658" y="69677"/>
                          <a:pt x="498658" y="72232"/>
                        </a:cubicBezTo>
                        <a:lnTo>
                          <a:pt x="498658" y="72232"/>
                        </a:lnTo>
                        <a:cubicBezTo>
                          <a:pt x="498658" y="74531"/>
                          <a:pt x="498222" y="76766"/>
                          <a:pt x="498295" y="78618"/>
                        </a:cubicBezTo>
                        <a:lnTo>
                          <a:pt x="498295" y="78618"/>
                        </a:lnTo>
                        <a:cubicBezTo>
                          <a:pt x="498295" y="81173"/>
                          <a:pt x="501128" y="83025"/>
                          <a:pt x="505923" y="83089"/>
                        </a:cubicBezTo>
                        <a:lnTo>
                          <a:pt x="505923" y="83089"/>
                        </a:lnTo>
                        <a:cubicBezTo>
                          <a:pt x="510718" y="83089"/>
                          <a:pt x="517110" y="81045"/>
                          <a:pt x="522995" y="75936"/>
                        </a:cubicBezTo>
                        <a:lnTo>
                          <a:pt x="522995" y="75936"/>
                        </a:lnTo>
                        <a:cubicBezTo>
                          <a:pt x="535272" y="65206"/>
                          <a:pt x="576391" y="50581"/>
                          <a:pt x="601891" y="33976"/>
                        </a:cubicBezTo>
                        <a:lnTo>
                          <a:pt x="601891" y="33976"/>
                        </a:lnTo>
                        <a:cubicBezTo>
                          <a:pt x="627608" y="17307"/>
                          <a:pt x="661825" y="64"/>
                          <a:pt x="684274" y="0"/>
                        </a:cubicBezTo>
                        <a:lnTo>
                          <a:pt x="684274" y="0"/>
                        </a:lnTo>
                        <a:cubicBezTo>
                          <a:pt x="703089" y="0"/>
                          <a:pt x="712461" y="11943"/>
                          <a:pt x="712534" y="22417"/>
                        </a:cubicBezTo>
                        <a:lnTo>
                          <a:pt x="712534" y="22417"/>
                        </a:lnTo>
                        <a:cubicBezTo>
                          <a:pt x="712534" y="24524"/>
                          <a:pt x="712170" y="26568"/>
                          <a:pt x="711444" y="28420"/>
                        </a:cubicBezTo>
                        <a:lnTo>
                          <a:pt x="711444" y="28420"/>
                        </a:lnTo>
                        <a:cubicBezTo>
                          <a:pt x="711226" y="28867"/>
                          <a:pt x="711153" y="29378"/>
                          <a:pt x="711153" y="29889"/>
                        </a:cubicBezTo>
                        <a:lnTo>
                          <a:pt x="711153" y="29889"/>
                        </a:lnTo>
                        <a:cubicBezTo>
                          <a:pt x="711081" y="33146"/>
                          <a:pt x="715440" y="37297"/>
                          <a:pt x="721760" y="40363"/>
                        </a:cubicBezTo>
                        <a:lnTo>
                          <a:pt x="721760" y="40363"/>
                        </a:lnTo>
                        <a:cubicBezTo>
                          <a:pt x="728008" y="43492"/>
                          <a:pt x="736144" y="45664"/>
                          <a:pt x="743119" y="45600"/>
                        </a:cubicBezTo>
                        <a:lnTo>
                          <a:pt x="743119" y="45600"/>
                        </a:lnTo>
                        <a:cubicBezTo>
                          <a:pt x="748059" y="45600"/>
                          <a:pt x="752418" y="44514"/>
                          <a:pt x="755178" y="42087"/>
                        </a:cubicBezTo>
                        <a:lnTo>
                          <a:pt x="755178" y="42087"/>
                        </a:lnTo>
                        <a:cubicBezTo>
                          <a:pt x="760481" y="37361"/>
                          <a:pt x="767964" y="34806"/>
                          <a:pt x="776391" y="34806"/>
                        </a:cubicBezTo>
                        <a:lnTo>
                          <a:pt x="776391" y="34806"/>
                        </a:lnTo>
                        <a:cubicBezTo>
                          <a:pt x="787942" y="34806"/>
                          <a:pt x="801382" y="39724"/>
                          <a:pt x="813878" y="50709"/>
                        </a:cubicBezTo>
                        <a:lnTo>
                          <a:pt x="813878" y="50709"/>
                        </a:lnTo>
                        <a:cubicBezTo>
                          <a:pt x="834946" y="69294"/>
                          <a:pt x="879479" y="80023"/>
                          <a:pt x="900619" y="80023"/>
                        </a:cubicBezTo>
                        <a:lnTo>
                          <a:pt x="900619" y="80023"/>
                        </a:lnTo>
                        <a:cubicBezTo>
                          <a:pt x="922632" y="80215"/>
                          <a:pt x="957430" y="105186"/>
                          <a:pt x="957721" y="120578"/>
                        </a:cubicBezTo>
                        <a:lnTo>
                          <a:pt x="957721" y="120578"/>
                        </a:lnTo>
                        <a:cubicBezTo>
                          <a:pt x="957793" y="129519"/>
                          <a:pt x="963460" y="133414"/>
                          <a:pt x="971960" y="133542"/>
                        </a:cubicBezTo>
                        <a:lnTo>
                          <a:pt x="971960" y="133542"/>
                        </a:lnTo>
                        <a:cubicBezTo>
                          <a:pt x="976682" y="133542"/>
                          <a:pt x="982348" y="132201"/>
                          <a:pt x="988160" y="129583"/>
                        </a:cubicBezTo>
                        <a:lnTo>
                          <a:pt x="988160" y="129583"/>
                        </a:lnTo>
                        <a:cubicBezTo>
                          <a:pt x="990703" y="128369"/>
                          <a:pt x="994553" y="127922"/>
                          <a:pt x="999494" y="127922"/>
                        </a:cubicBezTo>
                        <a:lnTo>
                          <a:pt x="999494" y="127922"/>
                        </a:lnTo>
                        <a:cubicBezTo>
                          <a:pt x="1029570" y="128114"/>
                          <a:pt x="1098367" y="145932"/>
                          <a:pt x="1104906" y="164453"/>
                        </a:cubicBezTo>
                        <a:lnTo>
                          <a:pt x="1104906" y="164453"/>
                        </a:lnTo>
                        <a:cubicBezTo>
                          <a:pt x="1105269" y="165666"/>
                          <a:pt x="1105487" y="166944"/>
                          <a:pt x="1105487" y="168221"/>
                        </a:cubicBezTo>
                        <a:lnTo>
                          <a:pt x="1105487" y="168221"/>
                        </a:lnTo>
                        <a:cubicBezTo>
                          <a:pt x="1105269" y="187955"/>
                          <a:pt x="1061680" y="215354"/>
                          <a:pt x="1062116" y="222762"/>
                        </a:cubicBezTo>
                        <a:lnTo>
                          <a:pt x="1062116" y="222762"/>
                        </a:lnTo>
                        <a:cubicBezTo>
                          <a:pt x="1062116" y="223209"/>
                          <a:pt x="1062261" y="223400"/>
                          <a:pt x="1062552" y="223656"/>
                        </a:cubicBezTo>
                        <a:lnTo>
                          <a:pt x="1062552" y="223656"/>
                        </a:lnTo>
                        <a:cubicBezTo>
                          <a:pt x="1065385" y="226147"/>
                          <a:pt x="1066911" y="229212"/>
                          <a:pt x="1066911" y="232022"/>
                        </a:cubicBezTo>
                        <a:lnTo>
                          <a:pt x="1066911" y="232022"/>
                        </a:lnTo>
                        <a:cubicBezTo>
                          <a:pt x="1066911" y="236940"/>
                          <a:pt x="1062334" y="241091"/>
                          <a:pt x="1053980" y="241091"/>
                        </a:cubicBezTo>
                        <a:lnTo>
                          <a:pt x="1053980" y="241091"/>
                        </a:lnTo>
                        <a:cubicBezTo>
                          <a:pt x="1041557" y="241283"/>
                          <a:pt x="1036181" y="244604"/>
                          <a:pt x="1035963" y="266637"/>
                        </a:cubicBezTo>
                        <a:lnTo>
                          <a:pt x="1035963" y="266637"/>
                        </a:lnTo>
                        <a:cubicBezTo>
                          <a:pt x="1036035" y="288415"/>
                          <a:pt x="1043809" y="289757"/>
                          <a:pt x="1063206" y="306872"/>
                        </a:cubicBezTo>
                        <a:lnTo>
                          <a:pt x="1063206" y="306872"/>
                        </a:lnTo>
                        <a:lnTo>
                          <a:pt x="1062552" y="307447"/>
                        </a:lnTo>
                        <a:lnTo>
                          <a:pt x="1061898" y="308022"/>
                        </a:lnTo>
                        <a:cubicBezTo>
                          <a:pt x="1042792" y="291289"/>
                          <a:pt x="1034074" y="288926"/>
                          <a:pt x="1034147" y="266637"/>
                        </a:cubicBezTo>
                        <a:lnTo>
                          <a:pt x="1034147" y="266637"/>
                        </a:lnTo>
                        <a:cubicBezTo>
                          <a:pt x="1034147" y="255589"/>
                          <a:pt x="1035672" y="248819"/>
                          <a:pt x="1039014" y="244795"/>
                        </a:cubicBezTo>
                        <a:lnTo>
                          <a:pt x="1039014" y="244795"/>
                        </a:lnTo>
                        <a:cubicBezTo>
                          <a:pt x="1042356" y="240644"/>
                          <a:pt x="1047514" y="239558"/>
                          <a:pt x="1054052" y="239558"/>
                        </a:cubicBezTo>
                        <a:lnTo>
                          <a:pt x="1054052" y="239558"/>
                        </a:lnTo>
                        <a:cubicBezTo>
                          <a:pt x="1061825" y="239495"/>
                          <a:pt x="1065167" y="236046"/>
                          <a:pt x="1065167" y="232086"/>
                        </a:cubicBezTo>
                        <a:lnTo>
                          <a:pt x="1065167" y="232086"/>
                        </a:lnTo>
                        <a:cubicBezTo>
                          <a:pt x="1065167" y="229723"/>
                          <a:pt x="1063932" y="227041"/>
                          <a:pt x="1061390" y="224805"/>
                        </a:cubicBezTo>
                        <a:lnTo>
                          <a:pt x="1061390" y="224805"/>
                        </a:lnTo>
                        <a:cubicBezTo>
                          <a:pt x="1060736" y="224295"/>
                          <a:pt x="1060445" y="223528"/>
                          <a:pt x="1060445" y="222762"/>
                        </a:cubicBezTo>
                        <a:lnTo>
                          <a:pt x="1060445" y="222762"/>
                        </a:lnTo>
                        <a:cubicBezTo>
                          <a:pt x="1060954" y="213374"/>
                          <a:pt x="1103961" y="186742"/>
                          <a:pt x="1103816" y="168221"/>
                        </a:cubicBezTo>
                        <a:lnTo>
                          <a:pt x="1103816" y="168221"/>
                        </a:lnTo>
                        <a:cubicBezTo>
                          <a:pt x="1103816" y="167071"/>
                          <a:pt x="1103671" y="165922"/>
                          <a:pt x="1103307" y="164900"/>
                        </a:cubicBezTo>
                        <a:lnTo>
                          <a:pt x="1103307" y="164900"/>
                        </a:lnTo>
                        <a:cubicBezTo>
                          <a:pt x="1098222" y="148231"/>
                          <a:pt x="1028989" y="129391"/>
                          <a:pt x="999639" y="129583"/>
                        </a:cubicBezTo>
                        <a:lnTo>
                          <a:pt x="999639" y="129583"/>
                        </a:lnTo>
                        <a:cubicBezTo>
                          <a:pt x="994844" y="129583"/>
                          <a:pt x="991139" y="130093"/>
                          <a:pt x="989177" y="131051"/>
                        </a:cubicBezTo>
                        <a:lnTo>
                          <a:pt x="989177" y="131051"/>
                        </a:lnTo>
                        <a:cubicBezTo>
                          <a:pt x="983148" y="133798"/>
                          <a:pt x="977263" y="135203"/>
                          <a:pt x="972105" y="135203"/>
                        </a:cubicBezTo>
                        <a:lnTo>
                          <a:pt x="972105" y="135203"/>
                        </a:lnTo>
                        <a:cubicBezTo>
                          <a:pt x="962879" y="135203"/>
                          <a:pt x="956050" y="130349"/>
                          <a:pt x="956050" y="120705"/>
                        </a:cubicBezTo>
                        <a:lnTo>
                          <a:pt x="956050" y="120705"/>
                        </a:lnTo>
                        <a:cubicBezTo>
                          <a:pt x="956123" y="113999"/>
                          <a:pt x="947550" y="104037"/>
                          <a:pt x="936290" y="95989"/>
                        </a:cubicBezTo>
                        <a:lnTo>
                          <a:pt x="936290" y="95989"/>
                        </a:lnTo>
                        <a:cubicBezTo>
                          <a:pt x="925029" y="87942"/>
                          <a:pt x="911081" y="81747"/>
                          <a:pt x="900765" y="81747"/>
                        </a:cubicBezTo>
                        <a:lnTo>
                          <a:pt x="900765" y="81747"/>
                        </a:lnTo>
                        <a:cubicBezTo>
                          <a:pt x="879116" y="81747"/>
                          <a:pt x="834510" y="71018"/>
                          <a:pt x="812788" y="51986"/>
                        </a:cubicBezTo>
                        <a:lnTo>
                          <a:pt x="812788" y="51986"/>
                        </a:lnTo>
                        <a:cubicBezTo>
                          <a:pt x="800510" y="41257"/>
                          <a:pt x="787579" y="36595"/>
                          <a:pt x="776609" y="36595"/>
                        </a:cubicBezTo>
                        <a:lnTo>
                          <a:pt x="776609" y="36595"/>
                        </a:lnTo>
                        <a:cubicBezTo>
                          <a:pt x="768618" y="36595"/>
                          <a:pt x="761644" y="39085"/>
                          <a:pt x="756704" y="43428"/>
                        </a:cubicBezTo>
                        <a:lnTo>
                          <a:pt x="756704" y="43428"/>
                        </a:lnTo>
                        <a:cubicBezTo>
                          <a:pt x="753434" y="46302"/>
                          <a:pt x="748567" y="47452"/>
                          <a:pt x="743337" y="47452"/>
                        </a:cubicBezTo>
                        <a:lnTo>
                          <a:pt x="743337" y="47452"/>
                        </a:lnTo>
                        <a:cubicBezTo>
                          <a:pt x="728662" y="47324"/>
                          <a:pt x="709918" y="38830"/>
                          <a:pt x="709555" y="30144"/>
                        </a:cubicBezTo>
                        <a:lnTo>
                          <a:pt x="709555" y="30144"/>
                        </a:lnTo>
                        <a:cubicBezTo>
                          <a:pt x="709555" y="29506"/>
                          <a:pt x="709700" y="28803"/>
                          <a:pt x="709918" y="28165"/>
                        </a:cubicBezTo>
                        <a:lnTo>
                          <a:pt x="709918" y="28165"/>
                        </a:lnTo>
                        <a:cubicBezTo>
                          <a:pt x="710572" y="26440"/>
                          <a:pt x="710936" y="24588"/>
                          <a:pt x="710936" y="22672"/>
                        </a:cubicBezTo>
                        <a:lnTo>
                          <a:pt x="710936" y="22672"/>
                        </a:lnTo>
                        <a:cubicBezTo>
                          <a:pt x="710936" y="13029"/>
                          <a:pt x="702363" y="1852"/>
                          <a:pt x="684492" y="1852"/>
                        </a:cubicBezTo>
                        <a:lnTo>
                          <a:pt x="684492" y="1852"/>
                        </a:lnTo>
                        <a:cubicBezTo>
                          <a:pt x="662988" y="1788"/>
                          <a:pt x="628698" y="18904"/>
                          <a:pt x="603198" y="35509"/>
                        </a:cubicBezTo>
                        <a:lnTo>
                          <a:pt x="603198" y="35509"/>
                        </a:lnTo>
                        <a:cubicBezTo>
                          <a:pt x="577408" y="52178"/>
                          <a:pt x="536072" y="67058"/>
                          <a:pt x="524521" y="77277"/>
                        </a:cubicBezTo>
                        <a:lnTo>
                          <a:pt x="524521" y="77277"/>
                        </a:lnTo>
                        <a:cubicBezTo>
                          <a:pt x="518346" y="82705"/>
                          <a:pt x="511517" y="84941"/>
                          <a:pt x="506141" y="84941"/>
                        </a:cubicBezTo>
                        <a:lnTo>
                          <a:pt x="506141" y="84941"/>
                        </a:lnTo>
                        <a:cubicBezTo>
                          <a:pt x="500910" y="84941"/>
                          <a:pt x="496696" y="82705"/>
                          <a:pt x="496696" y="78874"/>
                        </a:cubicBezTo>
                        <a:lnTo>
                          <a:pt x="496696" y="78874"/>
                        </a:lnTo>
                        <a:cubicBezTo>
                          <a:pt x="496696" y="76830"/>
                          <a:pt x="497060" y="74595"/>
                          <a:pt x="497060" y="72487"/>
                        </a:cubicBezTo>
                        <a:lnTo>
                          <a:pt x="497060" y="72487"/>
                        </a:lnTo>
                        <a:cubicBezTo>
                          <a:pt x="496842" y="67697"/>
                          <a:pt x="495679" y="63801"/>
                          <a:pt x="482312" y="63610"/>
                        </a:cubicBezTo>
                        <a:lnTo>
                          <a:pt x="482312" y="63610"/>
                        </a:lnTo>
                        <a:cubicBezTo>
                          <a:pt x="463496" y="63418"/>
                          <a:pt x="456813" y="42215"/>
                          <a:pt x="449548" y="42790"/>
                        </a:cubicBezTo>
                        <a:lnTo>
                          <a:pt x="449548" y="42790"/>
                        </a:lnTo>
                        <a:cubicBezTo>
                          <a:pt x="448967" y="42790"/>
                          <a:pt x="448458" y="42854"/>
                          <a:pt x="447877" y="43109"/>
                        </a:cubicBezTo>
                        <a:lnTo>
                          <a:pt x="447877" y="43109"/>
                        </a:lnTo>
                        <a:cubicBezTo>
                          <a:pt x="445407" y="44003"/>
                          <a:pt x="444608" y="46430"/>
                          <a:pt x="444608" y="49943"/>
                        </a:cubicBezTo>
                        <a:lnTo>
                          <a:pt x="444608" y="49943"/>
                        </a:lnTo>
                        <a:cubicBezTo>
                          <a:pt x="444608" y="54222"/>
                          <a:pt x="445843" y="59650"/>
                          <a:pt x="445843" y="64184"/>
                        </a:cubicBezTo>
                        <a:lnTo>
                          <a:pt x="445843" y="64184"/>
                        </a:lnTo>
                        <a:cubicBezTo>
                          <a:pt x="445843" y="67953"/>
                          <a:pt x="444971" y="71401"/>
                          <a:pt x="441048" y="72679"/>
                        </a:cubicBezTo>
                        <a:lnTo>
                          <a:pt x="441048" y="72679"/>
                        </a:lnTo>
                        <a:cubicBezTo>
                          <a:pt x="439450" y="73190"/>
                          <a:pt x="437779" y="73381"/>
                          <a:pt x="436108" y="73381"/>
                        </a:cubicBezTo>
                        <a:lnTo>
                          <a:pt x="436108" y="73381"/>
                        </a:lnTo>
                        <a:cubicBezTo>
                          <a:pt x="429061" y="73381"/>
                          <a:pt x="421651" y="69996"/>
                          <a:pt x="416057" y="69996"/>
                        </a:cubicBezTo>
                        <a:lnTo>
                          <a:pt x="416057" y="69996"/>
                        </a:lnTo>
                        <a:cubicBezTo>
                          <a:pt x="413732" y="69996"/>
                          <a:pt x="411843" y="70507"/>
                          <a:pt x="410245" y="71976"/>
                        </a:cubicBezTo>
                        <a:lnTo>
                          <a:pt x="410245" y="71976"/>
                        </a:lnTo>
                        <a:cubicBezTo>
                          <a:pt x="406613" y="75169"/>
                          <a:pt x="404724" y="82769"/>
                          <a:pt x="404797" y="89667"/>
                        </a:cubicBezTo>
                        <a:lnTo>
                          <a:pt x="404797" y="89667"/>
                        </a:lnTo>
                        <a:cubicBezTo>
                          <a:pt x="404724" y="95351"/>
                          <a:pt x="406104" y="100588"/>
                          <a:pt x="407848" y="101993"/>
                        </a:cubicBezTo>
                        <a:lnTo>
                          <a:pt x="407848" y="101993"/>
                        </a:lnTo>
                        <a:cubicBezTo>
                          <a:pt x="409446" y="103398"/>
                          <a:pt x="410027" y="105250"/>
                          <a:pt x="410027" y="107166"/>
                        </a:cubicBezTo>
                        <a:lnTo>
                          <a:pt x="410027" y="107166"/>
                        </a:lnTo>
                        <a:cubicBezTo>
                          <a:pt x="410027" y="111509"/>
                          <a:pt x="407485" y="116746"/>
                          <a:pt x="407557" y="121344"/>
                        </a:cubicBezTo>
                        <a:lnTo>
                          <a:pt x="407557" y="121344"/>
                        </a:lnTo>
                        <a:cubicBezTo>
                          <a:pt x="407339" y="125942"/>
                          <a:pt x="415839" y="132648"/>
                          <a:pt x="415912" y="139801"/>
                        </a:cubicBezTo>
                        <a:lnTo>
                          <a:pt x="415912" y="139801"/>
                        </a:lnTo>
                        <a:cubicBezTo>
                          <a:pt x="415912" y="142228"/>
                          <a:pt x="414822" y="144782"/>
                          <a:pt x="412134" y="147146"/>
                        </a:cubicBezTo>
                        <a:lnTo>
                          <a:pt x="412134" y="147146"/>
                        </a:lnTo>
                        <a:cubicBezTo>
                          <a:pt x="401528" y="156214"/>
                          <a:pt x="367020" y="162345"/>
                          <a:pt x="363533" y="177354"/>
                        </a:cubicBezTo>
                        <a:lnTo>
                          <a:pt x="363533" y="177354"/>
                        </a:lnTo>
                        <a:cubicBezTo>
                          <a:pt x="361063" y="187061"/>
                          <a:pt x="357067" y="195364"/>
                          <a:pt x="357140" y="202517"/>
                        </a:cubicBezTo>
                        <a:lnTo>
                          <a:pt x="357140" y="202517"/>
                        </a:lnTo>
                        <a:cubicBezTo>
                          <a:pt x="357140" y="207115"/>
                          <a:pt x="358665" y="211202"/>
                          <a:pt x="363315" y="215290"/>
                        </a:cubicBezTo>
                        <a:lnTo>
                          <a:pt x="363315" y="215290"/>
                        </a:lnTo>
                        <a:cubicBezTo>
                          <a:pt x="372396" y="223337"/>
                          <a:pt x="384019" y="234258"/>
                          <a:pt x="384092" y="244540"/>
                        </a:cubicBezTo>
                        <a:lnTo>
                          <a:pt x="384092" y="244540"/>
                        </a:lnTo>
                        <a:cubicBezTo>
                          <a:pt x="384092" y="248053"/>
                          <a:pt x="382639" y="251501"/>
                          <a:pt x="379225" y="254567"/>
                        </a:cubicBezTo>
                        <a:lnTo>
                          <a:pt x="379225" y="254567"/>
                        </a:lnTo>
                        <a:cubicBezTo>
                          <a:pt x="366148" y="265935"/>
                          <a:pt x="348204" y="273535"/>
                          <a:pt x="348349" y="285669"/>
                        </a:cubicBezTo>
                        <a:lnTo>
                          <a:pt x="348349" y="285669"/>
                        </a:lnTo>
                        <a:cubicBezTo>
                          <a:pt x="348276" y="290842"/>
                          <a:pt x="353798" y="292822"/>
                          <a:pt x="360045" y="294610"/>
                        </a:cubicBezTo>
                        <a:lnTo>
                          <a:pt x="360045" y="294610"/>
                        </a:lnTo>
                        <a:cubicBezTo>
                          <a:pt x="366075" y="296399"/>
                          <a:pt x="372832" y="297804"/>
                          <a:pt x="372977" y="303296"/>
                        </a:cubicBezTo>
                        <a:lnTo>
                          <a:pt x="372977" y="303296"/>
                        </a:lnTo>
                        <a:cubicBezTo>
                          <a:pt x="372977" y="304382"/>
                          <a:pt x="372686" y="305531"/>
                          <a:pt x="372105" y="306872"/>
                        </a:cubicBezTo>
                        <a:lnTo>
                          <a:pt x="372105" y="306872"/>
                        </a:lnTo>
                        <a:cubicBezTo>
                          <a:pt x="366003" y="320284"/>
                          <a:pt x="364259" y="328650"/>
                          <a:pt x="364186" y="343084"/>
                        </a:cubicBezTo>
                        <a:lnTo>
                          <a:pt x="364186" y="343084"/>
                        </a:lnTo>
                        <a:cubicBezTo>
                          <a:pt x="363678" y="358731"/>
                          <a:pt x="324012" y="364926"/>
                          <a:pt x="310790" y="376933"/>
                        </a:cubicBezTo>
                        <a:lnTo>
                          <a:pt x="310790" y="376933"/>
                        </a:lnTo>
                        <a:cubicBezTo>
                          <a:pt x="307666" y="379679"/>
                          <a:pt x="304107" y="380828"/>
                          <a:pt x="300183" y="380828"/>
                        </a:cubicBezTo>
                        <a:lnTo>
                          <a:pt x="300183" y="380828"/>
                        </a:lnTo>
                        <a:cubicBezTo>
                          <a:pt x="286308" y="380701"/>
                          <a:pt x="268291" y="367481"/>
                          <a:pt x="239886" y="367544"/>
                        </a:cubicBezTo>
                        <a:lnTo>
                          <a:pt x="239886" y="367544"/>
                        </a:lnTo>
                        <a:cubicBezTo>
                          <a:pt x="203271" y="367544"/>
                          <a:pt x="186780" y="370482"/>
                          <a:pt x="174575" y="381275"/>
                        </a:cubicBezTo>
                        <a:lnTo>
                          <a:pt x="174575" y="381275"/>
                        </a:lnTo>
                        <a:cubicBezTo>
                          <a:pt x="168908" y="386257"/>
                          <a:pt x="162588" y="387215"/>
                          <a:pt x="155759" y="387215"/>
                        </a:cubicBezTo>
                        <a:lnTo>
                          <a:pt x="155759" y="387215"/>
                        </a:lnTo>
                        <a:cubicBezTo>
                          <a:pt x="151473" y="387215"/>
                          <a:pt x="146969" y="386832"/>
                          <a:pt x="142101" y="386832"/>
                        </a:cubicBezTo>
                        <a:lnTo>
                          <a:pt x="142101" y="386832"/>
                        </a:lnTo>
                        <a:cubicBezTo>
                          <a:pt x="136798" y="386832"/>
                          <a:pt x="131059" y="387279"/>
                          <a:pt x="124739" y="388939"/>
                        </a:cubicBezTo>
                        <a:lnTo>
                          <a:pt x="124739" y="388939"/>
                        </a:lnTo>
                        <a:cubicBezTo>
                          <a:pt x="102436" y="394815"/>
                          <a:pt x="69235" y="393985"/>
                          <a:pt x="61171" y="413144"/>
                        </a:cubicBezTo>
                        <a:lnTo>
                          <a:pt x="61171" y="413144"/>
                        </a:lnTo>
                        <a:cubicBezTo>
                          <a:pt x="52163" y="433517"/>
                          <a:pt x="14604" y="445141"/>
                          <a:pt x="9882" y="475796"/>
                        </a:cubicBezTo>
                        <a:lnTo>
                          <a:pt x="9882" y="475796"/>
                        </a:lnTo>
                        <a:cubicBezTo>
                          <a:pt x="7339" y="491890"/>
                          <a:pt x="1963" y="503322"/>
                          <a:pt x="1963" y="511241"/>
                        </a:cubicBezTo>
                        <a:lnTo>
                          <a:pt x="1963" y="511241"/>
                        </a:lnTo>
                        <a:cubicBezTo>
                          <a:pt x="2036" y="515775"/>
                          <a:pt x="3562" y="518969"/>
                          <a:pt x="8502" y="521843"/>
                        </a:cubicBezTo>
                        <a:lnTo>
                          <a:pt x="8502" y="521843"/>
                        </a:lnTo>
                        <a:cubicBezTo>
                          <a:pt x="18527" y="510155"/>
                          <a:pt x="30151" y="498404"/>
                          <a:pt x="53398" y="498404"/>
                        </a:cubicBezTo>
                        <a:lnTo>
                          <a:pt x="53398" y="498404"/>
                        </a:lnTo>
                        <a:cubicBezTo>
                          <a:pt x="56522" y="498404"/>
                          <a:pt x="59864" y="498596"/>
                          <a:pt x="63496" y="499107"/>
                        </a:cubicBezTo>
                        <a:lnTo>
                          <a:pt x="63496" y="499107"/>
                        </a:lnTo>
                        <a:cubicBezTo>
                          <a:pt x="89141" y="502300"/>
                          <a:pt x="116166" y="505557"/>
                          <a:pt x="136798" y="508814"/>
                        </a:cubicBezTo>
                        <a:lnTo>
                          <a:pt x="136798" y="508814"/>
                        </a:lnTo>
                        <a:cubicBezTo>
                          <a:pt x="157503" y="512391"/>
                          <a:pt x="171596" y="514881"/>
                          <a:pt x="172323" y="519735"/>
                        </a:cubicBezTo>
                        <a:lnTo>
                          <a:pt x="172323" y="519735"/>
                        </a:lnTo>
                        <a:cubicBezTo>
                          <a:pt x="172468" y="526824"/>
                          <a:pt x="172250" y="538256"/>
                          <a:pt x="187288" y="538256"/>
                        </a:cubicBezTo>
                        <a:lnTo>
                          <a:pt x="187288" y="538256"/>
                        </a:lnTo>
                        <a:cubicBezTo>
                          <a:pt x="202908" y="538256"/>
                          <a:pt x="205886" y="534041"/>
                          <a:pt x="231676" y="529698"/>
                        </a:cubicBezTo>
                        <a:lnTo>
                          <a:pt x="231676" y="529698"/>
                        </a:lnTo>
                        <a:cubicBezTo>
                          <a:pt x="257539" y="525419"/>
                          <a:pt x="286744" y="527463"/>
                          <a:pt x="307811" y="517947"/>
                        </a:cubicBezTo>
                        <a:lnTo>
                          <a:pt x="307811" y="517947"/>
                        </a:lnTo>
                        <a:cubicBezTo>
                          <a:pt x="313042" y="515584"/>
                          <a:pt x="320089" y="514498"/>
                          <a:pt x="327644" y="514498"/>
                        </a:cubicBezTo>
                        <a:lnTo>
                          <a:pt x="327644" y="514498"/>
                        </a:lnTo>
                        <a:cubicBezTo>
                          <a:pt x="349657" y="514562"/>
                          <a:pt x="376900" y="523759"/>
                          <a:pt x="377118" y="540236"/>
                        </a:cubicBezTo>
                        <a:lnTo>
                          <a:pt x="377118" y="540236"/>
                        </a:lnTo>
                        <a:cubicBezTo>
                          <a:pt x="377118" y="541833"/>
                          <a:pt x="376900" y="543493"/>
                          <a:pt x="376319" y="545217"/>
                        </a:cubicBezTo>
                        <a:lnTo>
                          <a:pt x="376319" y="545217"/>
                        </a:lnTo>
                        <a:cubicBezTo>
                          <a:pt x="375374" y="547964"/>
                          <a:pt x="375011" y="550263"/>
                          <a:pt x="375011" y="552115"/>
                        </a:cubicBezTo>
                        <a:lnTo>
                          <a:pt x="375011" y="552115"/>
                        </a:lnTo>
                        <a:cubicBezTo>
                          <a:pt x="374575" y="563100"/>
                          <a:pt x="389468" y="560098"/>
                          <a:pt x="389976" y="570891"/>
                        </a:cubicBezTo>
                        <a:lnTo>
                          <a:pt x="389976" y="570891"/>
                        </a:lnTo>
                        <a:cubicBezTo>
                          <a:pt x="389976" y="573254"/>
                          <a:pt x="389177" y="576256"/>
                          <a:pt x="387288" y="580216"/>
                        </a:cubicBezTo>
                        <a:lnTo>
                          <a:pt x="387288" y="580216"/>
                        </a:lnTo>
                        <a:cubicBezTo>
                          <a:pt x="384019" y="586921"/>
                          <a:pt x="382348" y="595415"/>
                          <a:pt x="382348" y="603910"/>
                        </a:cubicBezTo>
                        <a:lnTo>
                          <a:pt x="382348" y="603910"/>
                        </a:lnTo>
                        <a:cubicBezTo>
                          <a:pt x="382348" y="623133"/>
                          <a:pt x="390848" y="641846"/>
                          <a:pt x="406613" y="641909"/>
                        </a:cubicBezTo>
                        <a:lnTo>
                          <a:pt x="406613" y="641909"/>
                        </a:lnTo>
                        <a:cubicBezTo>
                          <a:pt x="408066" y="641909"/>
                          <a:pt x="409664" y="641718"/>
                          <a:pt x="411335" y="641398"/>
                        </a:cubicBezTo>
                        <a:lnTo>
                          <a:pt x="411335" y="641398"/>
                        </a:lnTo>
                        <a:cubicBezTo>
                          <a:pt x="415113" y="640568"/>
                          <a:pt x="418818" y="640185"/>
                          <a:pt x="422305" y="640185"/>
                        </a:cubicBezTo>
                        <a:lnTo>
                          <a:pt x="422305" y="640185"/>
                        </a:lnTo>
                        <a:cubicBezTo>
                          <a:pt x="439159" y="640185"/>
                          <a:pt x="451655" y="648679"/>
                          <a:pt x="451727" y="658131"/>
                        </a:cubicBezTo>
                        <a:lnTo>
                          <a:pt x="451727" y="658131"/>
                        </a:lnTo>
                        <a:cubicBezTo>
                          <a:pt x="451727" y="661324"/>
                          <a:pt x="450202" y="664582"/>
                          <a:pt x="447005" y="667455"/>
                        </a:cubicBezTo>
                        <a:lnTo>
                          <a:pt x="447005" y="667455"/>
                        </a:lnTo>
                        <a:cubicBezTo>
                          <a:pt x="433347" y="679207"/>
                          <a:pt x="442792" y="704625"/>
                          <a:pt x="429933" y="716312"/>
                        </a:cubicBezTo>
                        <a:lnTo>
                          <a:pt x="429933" y="716312"/>
                        </a:lnTo>
                        <a:cubicBezTo>
                          <a:pt x="428480" y="717590"/>
                          <a:pt x="427899" y="718803"/>
                          <a:pt x="427899" y="720208"/>
                        </a:cubicBezTo>
                        <a:lnTo>
                          <a:pt x="427899" y="720208"/>
                        </a:lnTo>
                        <a:cubicBezTo>
                          <a:pt x="427463" y="729980"/>
                          <a:pt x="460445" y="744732"/>
                          <a:pt x="460736" y="761401"/>
                        </a:cubicBezTo>
                        <a:lnTo>
                          <a:pt x="460736" y="761401"/>
                        </a:lnTo>
                        <a:cubicBezTo>
                          <a:pt x="460736" y="769129"/>
                          <a:pt x="471197" y="772705"/>
                          <a:pt x="484128" y="772705"/>
                        </a:cubicBezTo>
                        <a:lnTo>
                          <a:pt x="484128" y="772705"/>
                        </a:lnTo>
                        <a:cubicBezTo>
                          <a:pt x="498658" y="772769"/>
                          <a:pt x="515440" y="767915"/>
                          <a:pt x="519508" y="761018"/>
                        </a:cubicBezTo>
                        <a:lnTo>
                          <a:pt x="519508" y="761018"/>
                        </a:lnTo>
                        <a:cubicBezTo>
                          <a:pt x="526918" y="748692"/>
                          <a:pt x="534691" y="747606"/>
                          <a:pt x="548785" y="747670"/>
                        </a:cubicBezTo>
                        <a:lnTo>
                          <a:pt x="548785" y="747670"/>
                        </a:lnTo>
                        <a:cubicBezTo>
                          <a:pt x="550964" y="747670"/>
                          <a:pt x="553289" y="747670"/>
                          <a:pt x="555759" y="747670"/>
                        </a:cubicBezTo>
                        <a:lnTo>
                          <a:pt x="555759" y="747670"/>
                        </a:lnTo>
                        <a:cubicBezTo>
                          <a:pt x="571233" y="747798"/>
                          <a:pt x="599130" y="728511"/>
                          <a:pt x="614531" y="728383"/>
                        </a:cubicBezTo>
                        <a:lnTo>
                          <a:pt x="614531" y="728383"/>
                        </a:lnTo>
                        <a:cubicBezTo>
                          <a:pt x="617365" y="728383"/>
                          <a:pt x="619908" y="729022"/>
                          <a:pt x="621796" y="730746"/>
                        </a:cubicBezTo>
                        <a:lnTo>
                          <a:pt x="621796" y="730746"/>
                        </a:lnTo>
                        <a:cubicBezTo>
                          <a:pt x="622813" y="731640"/>
                          <a:pt x="623758" y="732534"/>
                          <a:pt x="624484" y="733364"/>
                        </a:cubicBezTo>
                        <a:lnTo>
                          <a:pt x="624484" y="733364"/>
                        </a:lnTo>
                        <a:cubicBezTo>
                          <a:pt x="641557" y="724232"/>
                          <a:pt x="675992" y="708138"/>
                          <a:pt x="712025" y="704753"/>
                        </a:cubicBezTo>
                        <a:lnTo>
                          <a:pt x="712025" y="704753"/>
                        </a:lnTo>
                        <a:cubicBezTo>
                          <a:pt x="762879" y="699899"/>
                          <a:pt x="789613" y="704689"/>
                          <a:pt x="819835" y="689808"/>
                        </a:cubicBezTo>
                        <a:lnTo>
                          <a:pt x="819835" y="689808"/>
                        </a:lnTo>
                        <a:cubicBezTo>
                          <a:pt x="850710" y="674608"/>
                          <a:pt x="861026" y="676524"/>
                          <a:pt x="864586" y="657109"/>
                        </a:cubicBezTo>
                        <a:lnTo>
                          <a:pt x="864586" y="657109"/>
                        </a:lnTo>
                        <a:cubicBezTo>
                          <a:pt x="868364" y="637439"/>
                          <a:pt x="884492" y="590689"/>
                          <a:pt x="909483" y="588837"/>
                        </a:cubicBezTo>
                        <a:lnTo>
                          <a:pt x="909483" y="588837"/>
                        </a:lnTo>
                        <a:cubicBezTo>
                          <a:pt x="909410" y="586794"/>
                          <a:pt x="909337" y="584239"/>
                          <a:pt x="909337" y="581365"/>
                        </a:cubicBezTo>
                        <a:lnTo>
                          <a:pt x="909337" y="581365"/>
                        </a:lnTo>
                        <a:cubicBezTo>
                          <a:pt x="909483" y="564633"/>
                          <a:pt x="911226" y="536596"/>
                          <a:pt x="928444" y="536149"/>
                        </a:cubicBezTo>
                        <a:lnTo>
                          <a:pt x="928444" y="536149"/>
                        </a:lnTo>
                        <a:cubicBezTo>
                          <a:pt x="950819" y="536085"/>
                          <a:pt x="962370" y="529443"/>
                          <a:pt x="969127" y="512007"/>
                        </a:cubicBezTo>
                        <a:lnTo>
                          <a:pt x="969127" y="512007"/>
                        </a:lnTo>
                        <a:cubicBezTo>
                          <a:pt x="976028" y="493998"/>
                          <a:pt x="1000946" y="471517"/>
                          <a:pt x="1000874" y="449420"/>
                        </a:cubicBezTo>
                        <a:lnTo>
                          <a:pt x="1000874" y="449420"/>
                        </a:lnTo>
                        <a:cubicBezTo>
                          <a:pt x="1001164" y="427578"/>
                          <a:pt x="970943" y="428536"/>
                          <a:pt x="970362" y="412953"/>
                        </a:cubicBezTo>
                        <a:lnTo>
                          <a:pt x="970362" y="412953"/>
                        </a:lnTo>
                        <a:cubicBezTo>
                          <a:pt x="970362" y="408929"/>
                          <a:pt x="972686" y="407013"/>
                          <a:pt x="975810" y="407013"/>
                        </a:cubicBezTo>
                        <a:lnTo>
                          <a:pt x="975810" y="407013"/>
                        </a:lnTo>
                        <a:cubicBezTo>
                          <a:pt x="981622" y="407077"/>
                          <a:pt x="990485" y="412058"/>
                          <a:pt x="995498" y="411994"/>
                        </a:cubicBezTo>
                        <a:lnTo>
                          <a:pt x="995498" y="411994"/>
                        </a:lnTo>
                        <a:cubicBezTo>
                          <a:pt x="997459" y="411931"/>
                          <a:pt x="998476" y="411484"/>
                          <a:pt x="999130" y="409568"/>
                        </a:cubicBezTo>
                        <a:lnTo>
                          <a:pt x="999130" y="409568"/>
                        </a:lnTo>
                        <a:cubicBezTo>
                          <a:pt x="999276" y="409057"/>
                          <a:pt x="999348" y="408546"/>
                          <a:pt x="999348" y="407971"/>
                        </a:cubicBezTo>
                        <a:lnTo>
                          <a:pt x="999348" y="407971"/>
                        </a:lnTo>
                        <a:cubicBezTo>
                          <a:pt x="999711" y="398647"/>
                          <a:pt x="975447" y="387279"/>
                          <a:pt x="975302" y="369460"/>
                        </a:cubicBezTo>
                        <a:lnTo>
                          <a:pt x="975302" y="369460"/>
                        </a:lnTo>
                        <a:cubicBezTo>
                          <a:pt x="975447" y="350428"/>
                          <a:pt x="1001673" y="342445"/>
                          <a:pt x="1015040" y="338613"/>
                        </a:cubicBezTo>
                        <a:lnTo>
                          <a:pt x="1015040" y="338613"/>
                        </a:lnTo>
                        <a:cubicBezTo>
                          <a:pt x="1026446" y="335420"/>
                          <a:pt x="1041048" y="329417"/>
                          <a:pt x="1053398" y="329417"/>
                        </a:cubicBezTo>
                        <a:lnTo>
                          <a:pt x="1053398" y="329417"/>
                        </a:lnTo>
                        <a:cubicBezTo>
                          <a:pt x="1055505" y="329417"/>
                          <a:pt x="1057539" y="329608"/>
                          <a:pt x="1059501" y="329992"/>
                        </a:cubicBezTo>
                        <a:lnTo>
                          <a:pt x="1059501" y="329992"/>
                        </a:lnTo>
                        <a:cubicBezTo>
                          <a:pt x="1062479" y="330630"/>
                          <a:pt x="1067129" y="332929"/>
                          <a:pt x="1072868" y="336123"/>
                        </a:cubicBezTo>
                        <a:lnTo>
                          <a:pt x="1072868" y="336123"/>
                        </a:lnTo>
                        <a:cubicBezTo>
                          <a:pt x="1073304" y="334462"/>
                          <a:pt x="1073594" y="332418"/>
                          <a:pt x="1073594" y="330183"/>
                        </a:cubicBezTo>
                        <a:lnTo>
                          <a:pt x="1073594" y="330183"/>
                        </a:lnTo>
                        <a:cubicBezTo>
                          <a:pt x="1073594" y="323988"/>
                          <a:pt x="1071270" y="316133"/>
                          <a:pt x="1062334" y="308213"/>
                        </a:cubicBezTo>
                        <a:lnTo>
                          <a:pt x="1062334" y="308213"/>
                        </a:lnTo>
                        <a:lnTo>
                          <a:pt x="1062988" y="307639"/>
                        </a:lnTo>
                        <a:lnTo>
                          <a:pt x="1063642" y="307064"/>
                        </a:lnTo>
                        <a:cubicBezTo>
                          <a:pt x="1072941" y="315239"/>
                          <a:pt x="1075411" y="323605"/>
                          <a:pt x="1075411" y="330119"/>
                        </a:cubicBezTo>
                        <a:lnTo>
                          <a:pt x="1075411" y="330119"/>
                        </a:lnTo>
                        <a:cubicBezTo>
                          <a:pt x="1075411" y="333057"/>
                          <a:pt x="1074902" y="335548"/>
                          <a:pt x="1074321" y="337528"/>
                        </a:cubicBezTo>
                        <a:lnTo>
                          <a:pt x="1074321" y="337528"/>
                        </a:lnTo>
                        <a:cubicBezTo>
                          <a:pt x="1074248" y="337783"/>
                          <a:pt x="1074030" y="337975"/>
                          <a:pt x="1073740" y="338039"/>
                        </a:cubicBezTo>
                        <a:lnTo>
                          <a:pt x="1073740" y="338039"/>
                        </a:lnTo>
                        <a:cubicBezTo>
                          <a:pt x="1073449" y="338103"/>
                          <a:pt x="1073159" y="338103"/>
                          <a:pt x="1072941" y="337975"/>
                        </a:cubicBezTo>
                        <a:lnTo>
                          <a:pt x="1072941" y="337975"/>
                        </a:lnTo>
                        <a:cubicBezTo>
                          <a:pt x="1066838" y="334462"/>
                          <a:pt x="1061680" y="331971"/>
                          <a:pt x="1059065" y="331461"/>
                        </a:cubicBezTo>
                        <a:lnTo>
                          <a:pt x="1059065" y="331461"/>
                        </a:lnTo>
                        <a:cubicBezTo>
                          <a:pt x="1057249" y="331077"/>
                          <a:pt x="1055360" y="330886"/>
                          <a:pt x="1053398" y="330886"/>
                        </a:cubicBezTo>
                        <a:lnTo>
                          <a:pt x="1053398" y="330886"/>
                        </a:lnTo>
                        <a:cubicBezTo>
                          <a:pt x="1041702" y="330886"/>
                          <a:pt x="1027172" y="336761"/>
                          <a:pt x="1015621" y="340018"/>
                        </a:cubicBezTo>
                        <a:lnTo>
                          <a:pt x="1015621" y="340018"/>
                        </a:lnTo>
                        <a:cubicBezTo>
                          <a:pt x="1002181" y="343723"/>
                          <a:pt x="976973" y="351834"/>
                          <a:pt x="977191" y="369333"/>
                        </a:cubicBezTo>
                        <a:lnTo>
                          <a:pt x="977191" y="369333"/>
                        </a:lnTo>
                        <a:cubicBezTo>
                          <a:pt x="977045" y="386001"/>
                          <a:pt x="1000874" y="396731"/>
                          <a:pt x="1001237" y="407843"/>
                        </a:cubicBezTo>
                        <a:lnTo>
                          <a:pt x="1001237" y="407843"/>
                        </a:lnTo>
                        <a:cubicBezTo>
                          <a:pt x="1001237" y="408482"/>
                          <a:pt x="1001164" y="409121"/>
                          <a:pt x="1000946" y="409759"/>
                        </a:cubicBezTo>
                        <a:lnTo>
                          <a:pt x="1000946" y="409759"/>
                        </a:lnTo>
                        <a:cubicBezTo>
                          <a:pt x="1000293" y="412314"/>
                          <a:pt x="997968" y="413463"/>
                          <a:pt x="995570" y="413400"/>
                        </a:cubicBezTo>
                        <a:lnTo>
                          <a:pt x="995570" y="413400"/>
                        </a:lnTo>
                        <a:cubicBezTo>
                          <a:pt x="989613" y="413336"/>
                          <a:pt x="980750" y="408354"/>
                          <a:pt x="975883" y="408418"/>
                        </a:cubicBezTo>
                        <a:lnTo>
                          <a:pt x="975883" y="408418"/>
                        </a:lnTo>
                        <a:cubicBezTo>
                          <a:pt x="973558" y="408546"/>
                          <a:pt x="972396" y="409121"/>
                          <a:pt x="972251" y="412761"/>
                        </a:cubicBezTo>
                        <a:lnTo>
                          <a:pt x="972251" y="412761"/>
                        </a:lnTo>
                        <a:cubicBezTo>
                          <a:pt x="971597" y="426109"/>
                          <a:pt x="1002472" y="425981"/>
                          <a:pt x="1002763" y="449228"/>
                        </a:cubicBezTo>
                        <a:lnTo>
                          <a:pt x="1002763" y="449228"/>
                        </a:lnTo>
                        <a:cubicBezTo>
                          <a:pt x="1002690" y="472283"/>
                          <a:pt x="977481" y="494892"/>
                          <a:pt x="970943" y="512327"/>
                        </a:cubicBezTo>
                        <a:lnTo>
                          <a:pt x="970943" y="512327"/>
                        </a:lnTo>
                        <a:cubicBezTo>
                          <a:pt x="964259" y="530337"/>
                          <a:pt x="951328" y="537681"/>
                          <a:pt x="928589" y="537554"/>
                        </a:cubicBezTo>
                        <a:lnTo>
                          <a:pt x="928589" y="537554"/>
                        </a:lnTo>
                        <a:cubicBezTo>
                          <a:pt x="921469" y="537490"/>
                          <a:pt x="917038" y="543940"/>
                          <a:pt x="914423" y="552881"/>
                        </a:cubicBezTo>
                        <a:lnTo>
                          <a:pt x="914423" y="552881"/>
                        </a:lnTo>
                        <a:cubicBezTo>
                          <a:pt x="911880" y="561759"/>
                          <a:pt x="911299" y="572871"/>
                          <a:pt x="911299" y="581174"/>
                        </a:cubicBezTo>
                        <a:lnTo>
                          <a:pt x="911299" y="581174"/>
                        </a:lnTo>
                        <a:cubicBezTo>
                          <a:pt x="911299" y="584367"/>
                          <a:pt x="911371" y="587177"/>
                          <a:pt x="911517" y="589348"/>
                        </a:cubicBezTo>
                        <a:lnTo>
                          <a:pt x="911517" y="589348"/>
                        </a:lnTo>
                        <a:cubicBezTo>
                          <a:pt x="911517" y="589540"/>
                          <a:pt x="911444" y="589795"/>
                          <a:pt x="911299" y="589923"/>
                        </a:cubicBezTo>
                        <a:lnTo>
                          <a:pt x="911299" y="589923"/>
                        </a:lnTo>
                        <a:cubicBezTo>
                          <a:pt x="911154" y="590115"/>
                          <a:pt x="910863" y="590179"/>
                          <a:pt x="910645" y="590179"/>
                        </a:cubicBezTo>
                        <a:lnTo>
                          <a:pt x="910645" y="590179"/>
                        </a:lnTo>
                        <a:cubicBezTo>
                          <a:pt x="887615" y="590115"/>
                          <a:pt x="870035" y="637439"/>
                          <a:pt x="866548" y="657173"/>
                        </a:cubicBezTo>
                        <a:lnTo>
                          <a:pt x="866548" y="657173"/>
                        </a:lnTo>
                        <a:cubicBezTo>
                          <a:pt x="862770" y="677482"/>
                          <a:pt x="851146" y="676141"/>
                          <a:pt x="820925" y="691022"/>
                        </a:cubicBezTo>
                        <a:lnTo>
                          <a:pt x="820925" y="691022"/>
                        </a:lnTo>
                        <a:cubicBezTo>
                          <a:pt x="790049" y="706222"/>
                          <a:pt x="763024" y="701304"/>
                          <a:pt x="712461" y="706158"/>
                        </a:cubicBezTo>
                        <a:lnTo>
                          <a:pt x="712461" y="706158"/>
                        </a:lnTo>
                        <a:cubicBezTo>
                          <a:pt x="676355" y="709606"/>
                          <a:pt x="641702" y="725956"/>
                          <a:pt x="624920" y="734961"/>
                        </a:cubicBezTo>
                        <a:lnTo>
                          <a:pt x="624920" y="734961"/>
                        </a:lnTo>
                        <a:cubicBezTo>
                          <a:pt x="624557" y="735153"/>
                          <a:pt x="623976" y="735089"/>
                          <a:pt x="623758" y="734769"/>
                        </a:cubicBezTo>
                        <a:lnTo>
                          <a:pt x="623758" y="734769"/>
                        </a:lnTo>
                        <a:cubicBezTo>
                          <a:pt x="622886" y="733811"/>
                          <a:pt x="621942" y="732790"/>
                          <a:pt x="620707" y="731704"/>
                        </a:cubicBezTo>
                        <a:lnTo>
                          <a:pt x="620707" y="731704"/>
                        </a:lnTo>
                        <a:cubicBezTo>
                          <a:pt x="619254" y="730363"/>
                          <a:pt x="617292" y="729852"/>
                          <a:pt x="614749" y="729852"/>
                        </a:cubicBezTo>
                        <a:lnTo>
                          <a:pt x="614749" y="729852"/>
                        </a:lnTo>
                        <a:cubicBezTo>
                          <a:pt x="600510" y="729724"/>
                          <a:pt x="572614" y="749011"/>
                          <a:pt x="555977" y="749139"/>
                        </a:cubicBezTo>
                        <a:lnTo>
                          <a:pt x="555977" y="749139"/>
                        </a:lnTo>
                        <a:cubicBezTo>
                          <a:pt x="553434" y="749139"/>
                          <a:pt x="551110" y="749139"/>
                          <a:pt x="549003" y="749139"/>
                        </a:cubicBezTo>
                        <a:lnTo>
                          <a:pt x="549003" y="749139"/>
                        </a:lnTo>
                        <a:cubicBezTo>
                          <a:pt x="534909" y="749203"/>
                          <a:pt x="528734" y="749778"/>
                          <a:pt x="521324" y="761657"/>
                        </a:cubicBezTo>
                        <a:lnTo>
                          <a:pt x="521324" y="761657"/>
                        </a:lnTo>
                        <a:cubicBezTo>
                          <a:pt x="516311" y="769576"/>
                          <a:pt x="499312" y="774174"/>
                          <a:pt x="484346" y="774174"/>
                        </a:cubicBezTo>
                        <a:lnTo>
                          <a:pt x="484346" y="774174"/>
                        </a:lnTo>
                        <a:cubicBezTo>
                          <a:pt x="470834" y="773855"/>
                          <a:pt x="458847" y="770278"/>
                          <a:pt x="458702" y="760954"/>
                        </a:cubicBezTo>
                        <a:lnTo>
                          <a:pt x="458702" y="76095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9" name="Gráfico 53">
                  <a:extLst>
                    <a:ext uri="{FF2B5EF4-FFF2-40B4-BE49-F238E27FC236}">
                      <a16:creationId xmlns:a16="http://schemas.microsoft.com/office/drawing/2014/main" id="{ECF1B6ED-9C54-81D8-9C5C-1B0F798727A7}"/>
                    </a:ext>
                  </a:extLst>
                </xdr:cNvPr>
                <xdr:cNvGrpSpPr/>
              </xdr:nvGrpSpPr>
              <xdr:grpSpPr>
                <a:xfrm>
                  <a:off x="12855123" y="8463255"/>
                  <a:ext cx="108128" cy="58883"/>
                  <a:chOff x="12855123" y="8463255"/>
                  <a:chExt cx="108128" cy="58883"/>
                </a:xfrm>
                <a:solidFill>
                  <a:srgbClr val="DADADA"/>
                </a:solidFill>
              </xdr:grpSpPr>
              <xdr:sp macro="" textlink="">
                <xdr:nvSpPr>
                  <xdr:cNvPr id="117" name="Freeform: Shape 116">
                    <a:extLst>
                      <a:ext uri="{FF2B5EF4-FFF2-40B4-BE49-F238E27FC236}">
                        <a16:creationId xmlns:a16="http://schemas.microsoft.com/office/drawing/2014/main" id="{46DC46C9-3011-4DA2-8972-E2A2806F96CC}"/>
                      </a:ext>
                    </a:extLst>
                  </xdr:cNvPr>
                  <xdr:cNvSpPr/>
                </xdr:nvSpPr>
                <xdr:spPr>
                  <a:xfrm>
                    <a:off x="12855922" y="8464094"/>
                    <a:ext cx="106283" cy="57341"/>
                  </a:xfrm>
                  <a:custGeom>
                    <a:avLst/>
                    <a:gdLst>
                      <a:gd name="connsiteX0" fmla="*/ 97784 w 106283"/>
                      <a:gd name="connsiteY0" fmla="*/ 8485 h 57341"/>
                      <a:gd name="connsiteX1" fmla="*/ 9807 w 106283"/>
                      <a:gd name="connsiteY1" fmla="*/ 10081 h 57341"/>
                      <a:gd name="connsiteX2" fmla="*/ 0 w 106283"/>
                      <a:gd name="connsiteY2" fmla="*/ 40162 h 57341"/>
                      <a:gd name="connsiteX3" fmla="*/ 79404 w 106283"/>
                      <a:gd name="connsiteY3" fmla="*/ 52488 h 57341"/>
                      <a:gd name="connsiteX4" fmla="*/ 100690 w 106283"/>
                      <a:gd name="connsiteY4" fmla="*/ 57342 h 57341"/>
                      <a:gd name="connsiteX5" fmla="*/ 106284 w 106283"/>
                      <a:gd name="connsiteY5" fmla="*/ 53702 h 57341"/>
                      <a:gd name="connsiteX6" fmla="*/ 94079 w 106283"/>
                      <a:gd name="connsiteY6" fmla="*/ 40162 h 57341"/>
                      <a:gd name="connsiteX7" fmla="*/ 97784 w 106283"/>
                      <a:gd name="connsiteY7" fmla="*/ 8485 h 573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6283" h="57341">
                        <a:moveTo>
                          <a:pt x="97784" y="8485"/>
                        </a:moveTo>
                        <a:cubicBezTo>
                          <a:pt x="97784" y="-3841"/>
                          <a:pt x="9807" y="-2244"/>
                          <a:pt x="9807" y="10081"/>
                        </a:cubicBezTo>
                        <a:cubicBezTo>
                          <a:pt x="9807" y="22408"/>
                          <a:pt x="0" y="27261"/>
                          <a:pt x="0" y="40162"/>
                        </a:cubicBezTo>
                        <a:cubicBezTo>
                          <a:pt x="0" y="53063"/>
                          <a:pt x="64148" y="52488"/>
                          <a:pt x="79404" y="52488"/>
                        </a:cubicBezTo>
                        <a:cubicBezTo>
                          <a:pt x="90156" y="52488"/>
                          <a:pt x="97276" y="55490"/>
                          <a:pt x="100690" y="57342"/>
                        </a:cubicBezTo>
                        <a:cubicBezTo>
                          <a:pt x="102361" y="56064"/>
                          <a:pt x="104250" y="54851"/>
                          <a:pt x="106284" y="53702"/>
                        </a:cubicBezTo>
                        <a:cubicBezTo>
                          <a:pt x="102070" y="48720"/>
                          <a:pt x="96259" y="42078"/>
                          <a:pt x="94079" y="40162"/>
                        </a:cubicBezTo>
                        <a:cubicBezTo>
                          <a:pt x="90519" y="36905"/>
                          <a:pt x="97784" y="20811"/>
                          <a:pt x="97784" y="8485"/>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8" name="Freeform: Shape 117">
                    <a:extLst>
                      <a:ext uri="{FF2B5EF4-FFF2-40B4-BE49-F238E27FC236}">
                        <a16:creationId xmlns:a16="http://schemas.microsoft.com/office/drawing/2014/main" id="{FFEFEB85-2A41-F466-6924-9EC8F1D81F31}"/>
                      </a:ext>
                    </a:extLst>
                  </xdr:cNvPr>
                  <xdr:cNvSpPr/>
                </xdr:nvSpPr>
                <xdr:spPr>
                  <a:xfrm>
                    <a:off x="12855123" y="8463255"/>
                    <a:ext cx="108128" cy="58883"/>
                  </a:xfrm>
                  <a:custGeom>
                    <a:avLst/>
                    <a:gdLst>
                      <a:gd name="connsiteX0" fmla="*/ 80276 w 108128"/>
                      <a:gd name="connsiteY0" fmla="*/ 54094 h 58883"/>
                      <a:gd name="connsiteX1" fmla="*/ 75845 w 108128"/>
                      <a:gd name="connsiteY1" fmla="*/ 54094 h 58883"/>
                      <a:gd name="connsiteX2" fmla="*/ 75845 w 108128"/>
                      <a:gd name="connsiteY2" fmla="*/ 54094 h 58883"/>
                      <a:gd name="connsiteX3" fmla="*/ 0 w 108128"/>
                      <a:gd name="connsiteY3" fmla="*/ 41002 h 58883"/>
                      <a:gd name="connsiteX4" fmla="*/ 0 w 108128"/>
                      <a:gd name="connsiteY4" fmla="*/ 41002 h 58883"/>
                      <a:gd name="connsiteX5" fmla="*/ 9808 w 108128"/>
                      <a:gd name="connsiteY5" fmla="*/ 10921 h 58883"/>
                      <a:gd name="connsiteX6" fmla="*/ 9808 w 108128"/>
                      <a:gd name="connsiteY6" fmla="*/ 10921 h 58883"/>
                      <a:gd name="connsiteX7" fmla="*/ 58990 w 108128"/>
                      <a:gd name="connsiteY7" fmla="*/ 0 h 58883"/>
                      <a:gd name="connsiteX8" fmla="*/ 58990 w 108128"/>
                      <a:gd name="connsiteY8" fmla="*/ 0 h 58883"/>
                      <a:gd name="connsiteX9" fmla="*/ 99600 w 108128"/>
                      <a:gd name="connsiteY9" fmla="*/ 9324 h 58883"/>
                      <a:gd name="connsiteX10" fmla="*/ 99600 w 108128"/>
                      <a:gd name="connsiteY10" fmla="*/ 9324 h 58883"/>
                      <a:gd name="connsiteX11" fmla="*/ 94878 w 108128"/>
                      <a:gd name="connsiteY11" fmla="*/ 37680 h 58883"/>
                      <a:gd name="connsiteX12" fmla="*/ 94878 w 108128"/>
                      <a:gd name="connsiteY12" fmla="*/ 37680 h 58883"/>
                      <a:gd name="connsiteX13" fmla="*/ 95678 w 108128"/>
                      <a:gd name="connsiteY13" fmla="*/ 40491 h 58883"/>
                      <a:gd name="connsiteX14" fmla="*/ 95678 w 108128"/>
                      <a:gd name="connsiteY14" fmla="*/ 40491 h 58883"/>
                      <a:gd name="connsiteX15" fmla="*/ 107955 w 108128"/>
                      <a:gd name="connsiteY15" fmla="*/ 54094 h 58883"/>
                      <a:gd name="connsiteX16" fmla="*/ 107955 w 108128"/>
                      <a:gd name="connsiteY16" fmla="*/ 54094 h 58883"/>
                      <a:gd name="connsiteX17" fmla="*/ 108100 w 108128"/>
                      <a:gd name="connsiteY17" fmla="*/ 54733 h 58883"/>
                      <a:gd name="connsiteX18" fmla="*/ 108100 w 108128"/>
                      <a:gd name="connsiteY18" fmla="*/ 54733 h 58883"/>
                      <a:gd name="connsiteX19" fmla="*/ 107737 w 108128"/>
                      <a:gd name="connsiteY19" fmla="*/ 55243 h 58883"/>
                      <a:gd name="connsiteX20" fmla="*/ 107737 w 108128"/>
                      <a:gd name="connsiteY20" fmla="*/ 55243 h 58883"/>
                      <a:gd name="connsiteX21" fmla="*/ 102216 w 108128"/>
                      <a:gd name="connsiteY21" fmla="*/ 58820 h 58883"/>
                      <a:gd name="connsiteX22" fmla="*/ 102216 w 108128"/>
                      <a:gd name="connsiteY22" fmla="*/ 58820 h 58883"/>
                      <a:gd name="connsiteX23" fmla="*/ 101126 w 108128"/>
                      <a:gd name="connsiteY23" fmla="*/ 58884 h 58883"/>
                      <a:gd name="connsiteX24" fmla="*/ 80276 w 108128"/>
                      <a:gd name="connsiteY24" fmla="*/ 54094 h 58883"/>
                      <a:gd name="connsiteX25" fmla="*/ 80276 w 108128"/>
                      <a:gd name="connsiteY25" fmla="*/ 54094 h 58883"/>
                      <a:gd name="connsiteX26" fmla="*/ 26226 w 108128"/>
                      <a:gd name="connsiteY26" fmla="*/ 4151 h 58883"/>
                      <a:gd name="connsiteX27" fmla="*/ 11551 w 108128"/>
                      <a:gd name="connsiteY27" fmla="*/ 10921 h 58883"/>
                      <a:gd name="connsiteX28" fmla="*/ 11551 w 108128"/>
                      <a:gd name="connsiteY28" fmla="*/ 10921 h 58883"/>
                      <a:gd name="connsiteX29" fmla="*/ 1816 w 108128"/>
                      <a:gd name="connsiteY29" fmla="*/ 41002 h 58883"/>
                      <a:gd name="connsiteX30" fmla="*/ 1816 w 108128"/>
                      <a:gd name="connsiteY30" fmla="*/ 41002 h 58883"/>
                      <a:gd name="connsiteX31" fmla="*/ 30803 w 108128"/>
                      <a:gd name="connsiteY31" fmla="*/ 50837 h 58883"/>
                      <a:gd name="connsiteX32" fmla="*/ 30803 w 108128"/>
                      <a:gd name="connsiteY32" fmla="*/ 50837 h 58883"/>
                      <a:gd name="connsiteX33" fmla="*/ 75845 w 108128"/>
                      <a:gd name="connsiteY33" fmla="*/ 52561 h 58883"/>
                      <a:gd name="connsiteX34" fmla="*/ 75845 w 108128"/>
                      <a:gd name="connsiteY34" fmla="*/ 52561 h 58883"/>
                      <a:gd name="connsiteX35" fmla="*/ 80276 w 108128"/>
                      <a:gd name="connsiteY35" fmla="*/ 52561 h 58883"/>
                      <a:gd name="connsiteX36" fmla="*/ 80276 w 108128"/>
                      <a:gd name="connsiteY36" fmla="*/ 52561 h 58883"/>
                      <a:gd name="connsiteX37" fmla="*/ 101417 w 108128"/>
                      <a:gd name="connsiteY37" fmla="*/ 57223 h 58883"/>
                      <a:gd name="connsiteX38" fmla="*/ 101417 w 108128"/>
                      <a:gd name="connsiteY38" fmla="*/ 57223 h 58883"/>
                      <a:gd name="connsiteX39" fmla="*/ 105776 w 108128"/>
                      <a:gd name="connsiteY39" fmla="*/ 54349 h 58883"/>
                      <a:gd name="connsiteX40" fmla="*/ 105776 w 108128"/>
                      <a:gd name="connsiteY40" fmla="*/ 54349 h 58883"/>
                      <a:gd name="connsiteX41" fmla="*/ 94225 w 108128"/>
                      <a:gd name="connsiteY41" fmla="*/ 41576 h 58883"/>
                      <a:gd name="connsiteX42" fmla="*/ 94225 w 108128"/>
                      <a:gd name="connsiteY42" fmla="*/ 41576 h 58883"/>
                      <a:gd name="connsiteX43" fmla="*/ 92917 w 108128"/>
                      <a:gd name="connsiteY43" fmla="*/ 37680 h 58883"/>
                      <a:gd name="connsiteX44" fmla="*/ 92917 w 108128"/>
                      <a:gd name="connsiteY44" fmla="*/ 37680 h 58883"/>
                      <a:gd name="connsiteX45" fmla="*/ 97639 w 108128"/>
                      <a:gd name="connsiteY45" fmla="*/ 9324 h 58883"/>
                      <a:gd name="connsiteX46" fmla="*/ 97639 w 108128"/>
                      <a:gd name="connsiteY46" fmla="*/ 9324 h 58883"/>
                      <a:gd name="connsiteX47" fmla="*/ 86161 w 108128"/>
                      <a:gd name="connsiteY47" fmla="*/ 3704 h 58883"/>
                      <a:gd name="connsiteX48" fmla="*/ 86161 w 108128"/>
                      <a:gd name="connsiteY48" fmla="*/ 3704 h 58883"/>
                      <a:gd name="connsiteX49" fmla="*/ 58845 w 108128"/>
                      <a:gd name="connsiteY49" fmla="*/ 1661 h 58883"/>
                      <a:gd name="connsiteX50" fmla="*/ 58845 w 108128"/>
                      <a:gd name="connsiteY50" fmla="*/ 1661 h 58883"/>
                      <a:gd name="connsiteX51" fmla="*/ 58554 w 108128"/>
                      <a:gd name="connsiteY51" fmla="*/ 1661 h 58883"/>
                      <a:gd name="connsiteX52" fmla="*/ 58554 w 108128"/>
                      <a:gd name="connsiteY52" fmla="*/ 1661 h 58883"/>
                      <a:gd name="connsiteX53" fmla="*/ 26226 w 108128"/>
                      <a:gd name="connsiteY53" fmla="*/ 4151 h 58883"/>
                      <a:gd name="connsiteX54" fmla="*/ 26226 w 108128"/>
                      <a:gd name="connsiteY54" fmla="*/ 4151 h 58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128" h="58883">
                        <a:moveTo>
                          <a:pt x="80276" y="54094"/>
                        </a:moveTo>
                        <a:cubicBezTo>
                          <a:pt x="79041" y="54094"/>
                          <a:pt x="77588" y="54094"/>
                          <a:pt x="75845" y="54094"/>
                        </a:cubicBezTo>
                        <a:lnTo>
                          <a:pt x="75845" y="54094"/>
                        </a:lnTo>
                        <a:cubicBezTo>
                          <a:pt x="55213" y="53775"/>
                          <a:pt x="1017" y="54413"/>
                          <a:pt x="0" y="41002"/>
                        </a:cubicBezTo>
                        <a:lnTo>
                          <a:pt x="0" y="41002"/>
                        </a:lnTo>
                        <a:cubicBezTo>
                          <a:pt x="73" y="27654"/>
                          <a:pt x="9880" y="22800"/>
                          <a:pt x="9808" y="10921"/>
                        </a:cubicBezTo>
                        <a:lnTo>
                          <a:pt x="9808" y="10921"/>
                        </a:lnTo>
                        <a:cubicBezTo>
                          <a:pt x="10607" y="2938"/>
                          <a:pt x="35525" y="256"/>
                          <a:pt x="58990" y="0"/>
                        </a:cubicBezTo>
                        <a:lnTo>
                          <a:pt x="58990" y="0"/>
                        </a:lnTo>
                        <a:cubicBezTo>
                          <a:pt x="79550" y="256"/>
                          <a:pt x="98874" y="2171"/>
                          <a:pt x="99600" y="9324"/>
                        </a:cubicBezTo>
                        <a:lnTo>
                          <a:pt x="99600" y="9324"/>
                        </a:lnTo>
                        <a:cubicBezTo>
                          <a:pt x="99600" y="19351"/>
                          <a:pt x="94878" y="31741"/>
                          <a:pt x="94878" y="37680"/>
                        </a:cubicBezTo>
                        <a:lnTo>
                          <a:pt x="94878" y="37680"/>
                        </a:lnTo>
                        <a:cubicBezTo>
                          <a:pt x="94878" y="39149"/>
                          <a:pt x="95169" y="40107"/>
                          <a:pt x="95678" y="40491"/>
                        </a:cubicBezTo>
                        <a:lnTo>
                          <a:pt x="95678" y="40491"/>
                        </a:lnTo>
                        <a:cubicBezTo>
                          <a:pt x="98002" y="42534"/>
                          <a:pt x="103669" y="49112"/>
                          <a:pt x="107955" y="54094"/>
                        </a:cubicBezTo>
                        <a:lnTo>
                          <a:pt x="107955" y="54094"/>
                        </a:lnTo>
                        <a:cubicBezTo>
                          <a:pt x="108100" y="54285"/>
                          <a:pt x="108173" y="54477"/>
                          <a:pt x="108100" y="54733"/>
                        </a:cubicBezTo>
                        <a:lnTo>
                          <a:pt x="108100" y="54733"/>
                        </a:lnTo>
                        <a:cubicBezTo>
                          <a:pt x="108100" y="54988"/>
                          <a:pt x="107882" y="55180"/>
                          <a:pt x="107737" y="55243"/>
                        </a:cubicBezTo>
                        <a:lnTo>
                          <a:pt x="107737" y="55243"/>
                        </a:lnTo>
                        <a:cubicBezTo>
                          <a:pt x="105703" y="56329"/>
                          <a:pt x="103887" y="57543"/>
                          <a:pt x="102216" y="58820"/>
                        </a:cubicBezTo>
                        <a:lnTo>
                          <a:pt x="102216" y="58820"/>
                        </a:lnTo>
                        <a:lnTo>
                          <a:pt x="101126" y="58884"/>
                        </a:lnTo>
                        <a:cubicBezTo>
                          <a:pt x="97784" y="57096"/>
                          <a:pt x="90810" y="54094"/>
                          <a:pt x="80276" y="54094"/>
                        </a:cubicBezTo>
                        <a:lnTo>
                          <a:pt x="80276" y="54094"/>
                        </a:lnTo>
                        <a:close/>
                        <a:moveTo>
                          <a:pt x="26226" y="4151"/>
                        </a:moveTo>
                        <a:cubicBezTo>
                          <a:pt x="17072" y="5748"/>
                          <a:pt x="11260" y="8558"/>
                          <a:pt x="11551" y="10921"/>
                        </a:cubicBezTo>
                        <a:lnTo>
                          <a:pt x="11551" y="10921"/>
                        </a:lnTo>
                        <a:cubicBezTo>
                          <a:pt x="11479" y="23758"/>
                          <a:pt x="1671" y="28548"/>
                          <a:pt x="1816" y="41002"/>
                        </a:cubicBezTo>
                        <a:lnTo>
                          <a:pt x="1816" y="41002"/>
                        </a:lnTo>
                        <a:cubicBezTo>
                          <a:pt x="1380" y="45791"/>
                          <a:pt x="14602" y="49368"/>
                          <a:pt x="30803" y="50837"/>
                        </a:cubicBezTo>
                        <a:lnTo>
                          <a:pt x="30803" y="50837"/>
                        </a:lnTo>
                        <a:cubicBezTo>
                          <a:pt x="46931" y="52433"/>
                          <a:pt x="65601" y="52561"/>
                          <a:pt x="75845" y="52561"/>
                        </a:cubicBezTo>
                        <a:lnTo>
                          <a:pt x="75845" y="52561"/>
                        </a:lnTo>
                        <a:cubicBezTo>
                          <a:pt x="77588" y="52561"/>
                          <a:pt x="79114" y="52561"/>
                          <a:pt x="80276" y="52561"/>
                        </a:cubicBezTo>
                        <a:lnTo>
                          <a:pt x="80276" y="52561"/>
                        </a:lnTo>
                        <a:cubicBezTo>
                          <a:pt x="90665" y="52561"/>
                          <a:pt x="97784" y="55307"/>
                          <a:pt x="101417" y="57223"/>
                        </a:cubicBezTo>
                        <a:lnTo>
                          <a:pt x="101417" y="57223"/>
                        </a:lnTo>
                        <a:cubicBezTo>
                          <a:pt x="102797" y="56202"/>
                          <a:pt x="104250" y="55243"/>
                          <a:pt x="105776" y="54349"/>
                        </a:cubicBezTo>
                        <a:lnTo>
                          <a:pt x="105776" y="54349"/>
                        </a:lnTo>
                        <a:cubicBezTo>
                          <a:pt x="101635" y="49496"/>
                          <a:pt x="96259" y="43365"/>
                          <a:pt x="94225" y="41576"/>
                        </a:cubicBezTo>
                        <a:lnTo>
                          <a:pt x="94225" y="41576"/>
                        </a:lnTo>
                        <a:cubicBezTo>
                          <a:pt x="93208" y="40618"/>
                          <a:pt x="92917" y="39277"/>
                          <a:pt x="92917" y="37680"/>
                        </a:cubicBezTo>
                        <a:lnTo>
                          <a:pt x="92917" y="37680"/>
                        </a:lnTo>
                        <a:cubicBezTo>
                          <a:pt x="92917" y="31230"/>
                          <a:pt x="97639" y="19032"/>
                          <a:pt x="97639" y="9324"/>
                        </a:cubicBezTo>
                        <a:lnTo>
                          <a:pt x="97639" y="9324"/>
                        </a:lnTo>
                        <a:cubicBezTo>
                          <a:pt x="97857" y="7344"/>
                          <a:pt x="93498" y="5045"/>
                          <a:pt x="86161" y="3704"/>
                        </a:cubicBezTo>
                        <a:lnTo>
                          <a:pt x="86161" y="3704"/>
                        </a:lnTo>
                        <a:cubicBezTo>
                          <a:pt x="78896" y="2299"/>
                          <a:pt x="69016" y="1597"/>
                          <a:pt x="58845" y="1661"/>
                        </a:cubicBezTo>
                        <a:lnTo>
                          <a:pt x="58845" y="1661"/>
                        </a:lnTo>
                        <a:cubicBezTo>
                          <a:pt x="58772" y="1661"/>
                          <a:pt x="58700" y="1661"/>
                          <a:pt x="58554" y="1661"/>
                        </a:cubicBezTo>
                        <a:lnTo>
                          <a:pt x="58554" y="1661"/>
                        </a:lnTo>
                        <a:cubicBezTo>
                          <a:pt x="47149" y="1597"/>
                          <a:pt x="35234" y="2491"/>
                          <a:pt x="26226" y="4151"/>
                        </a:cubicBezTo>
                        <a:lnTo>
                          <a:pt x="26226" y="415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0" name="Gráfico 53">
                  <a:extLst>
                    <a:ext uri="{FF2B5EF4-FFF2-40B4-BE49-F238E27FC236}">
                      <a16:creationId xmlns:a16="http://schemas.microsoft.com/office/drawing/2014/main" id="{B77FA7DA-8383-00C0-A5CA-35D64BF071A8}"/>
                    </a:ext>
                  </a:extLst>
                </xdr:cNvPr>
                <xdr:cNvGrpSpPr/>
              </xdr:nvGrpSpPr>
              <xdr:grpSpPr>
                <a:xfrm>
                  <a:off x="12369544" y="8192403"/>
                  <a:ext cx="720232" cy="631563"/>
                  <a:chOff x="12369544" y="8192403"/>
                  <a:chExt cx="720232" cy="631563"/>
                </a:xfrm>
                <a:solidFill>
                  <a:srgbClr val="DADADA"/>
                </a:solidFill>
              </xdr:grpSpPr>
              <xdr:sp macro="" textlink="">
                <xdr:nvSpPr>
                  <xdr:cNvPr id="115" name="Freeform: Shape 114">
                    <a:extLst>
                      <a:ext uri="{FF2B5EF4-FFF2-40B4-BE49-F238E27FC236}">
                        <a16:creationId xmlns:a16="http://schemas.microsoft.com/office/drawing/2014/main" id="{9D479209-64C8-F564-1FBC-D6FCE743FCCF}"/>
                      </a:ext>
                    </a:extLst>
                  </xdr:cNvPr>
                  <xdr:cNvSpPr/>
                </xdr:nvSpPr>
                <xdr:spPr>
                  <a:xfrm>
                    <a:off x="12370563" y="8193293"/>
                    <a:ext cx="718649" cy="629842"/>
                  </a:xfrm>
                  <a:custGeom>
                    <a:avLst/>
                    <a:gdLst>
                      <a:gd name="connsiteX0" fmla="*/ 709042 w 718649"/>
                      <a:gd name="connsiteY0" fmla="*/ 157367 h 629842"/>
                      <a:gd name="connsiteX1" fmla="*/ 691316 w 718649"/>
                      <a:gd name="connsiteY1" fmla="*/ 129458 h 629842"/>
                      <a:gd name="connsiteX2" fmla="*/ 694367 w 718649"/>
                      <a:gd name="connsiteY2" fmla="*/ 90245 h 629842"/>
                      <a:gd name="connsiteX3" fmla="*/ 700760 w 718649"/>
                      <a:gd name="connsiteY3" fmla="*/ 76833 h 629842"/>
                      <a:gd name="connsiteX4" fmla="*/ 686376 w 718649"/>
                      <a:gd name="connsiteY4" fmla="*/ 74151 h 629842"/>
                      <a:gd name="connsiteX5" fmla="*/ 674171 w 718649"/>
                      <a:gd name="connsiteY5" fmla="*/ 40302 h 629842"/>
                      <a:gd name="connsiteX6" fmla="*/ 637484 w 718649"/>
                      <a:gd name="connsiteY6" fmla="*/ 49435 h 629842"/>
                      <a:gd name="connsiteX7" fmla="*/ 592878 w 718649"/>
                      <a:gd name="connsiteY7" fmla="*/ 69872 h 629842"/>
                      <a:gd name="connsiteX8" fmla="*/ 564182 w 718649"/>
                      <a:gd name="connsiteY8" fmla="*/ 65593 h 629842"/>
                      <a:gd name="connsiteX9" fmla="*/ 551323 w 718649"/>
                      <a:gd name="connsiteY9" fmla="*/ 77919 h 629842"/>
                      <a:gd name="connsiteX10" fmla="*/ 539409 w 718649"/>
                      <a:gd name="connsiteY10" fmla="*/ 81432 h 629842"/>
                      <a:gd name="connsiteX11" fmla="*/ 485359 w 718649"/>
                      <a:gd name="connsiteY11" fmla="*/ 75237 h 629842"/>
                      <a:gd name="connsiteX12" fmla="*/ 456663 w 718649"/>
                      <a:gd name="connsiteY12" fmla="*/ 60739 h 629842"/>
                      <a:gd name="connsiteX13" fmla="*/ 429129 w 718649"/>
                      <a:gd name="connsiteY13" fmla="*/ 42474 h 629842"/>
                      <a:gd name="connsiteX14" fmla="*/ 393677 w 718649"/>
                      <a:gd name="connsiteY14" fmla="*/ 42474 h 629842"/>
                      <a:gd name="connsiteX15" fmla="*/ 378712 w 718649"/>
                      <a:gd name="connsiteY15" fmla="*/ 72554 h 629842"/>
                      <a:gd name="connsiteX16" fmla="*/ 293496 w 718649"/>
                      <a:gd name="connsiteY16" fmla="*/ 37109 h 629842"/>
                      <a:gd name="connsiteX17" fmla="*/ 300252 w 718649"/>
                      <a:gd name="connsiteY17" fmla="*/ 578 h 629842"/>
                      <a:gd name="connsiteX18" fmla="*/ 262983 w 718649"/>
                      <a:gd name="connsiteY18" fmla="*/ 47327 h 629842"/>
                      <a:gd name="connsiteX19" fmla="*/ 230001 w 718649"/>
                      <a:gd name="connsiteY19" fmla="*/ 134312 h 629842"/>
                      <a:gd name="connsiteX20" fmla="*/ 217142 w 718649"/>
                      <a:gd name="connsiteY20" fmla="*/ 196581 h 629842"/>
                      <a:gd name="connsiteX21" fmla="*/ 185395 w 718649"/>
                      <a:gd name="connsiteY21" fmla="*/ 230940 h 629842"/>
                      <a:gd name="connsiteX22" fmla="*/ 149362 w 718649"/>
                      <a:gd name="connsiteY22" fmla="*/ 276029 h 629842"/>
                      <a:gd name="connsiteX23" fmla="*/ 91970 w 718649"/>
                      <a:gd name="connsiteY23" fmla="*/ 309877 h 629842"/>
                      <a:gd name="connsiteX24" fmla="*/ 58988 w 718649"/>
                      <a:gd name="connsiteY24" fmla="*/ 352859 h 629842"/>
                      <a:gd name="connsiteX25" fmla="*/ 3412 w 718649"/>
                      <a:gd name="connsiteY25" fmla="*/ 428028 h 629842"/>
                      <a:gd name="connsiteX26" fmla="*/ 11984 w 718649"/>
                      <a:gd name="connsiteY26" fmla="*/ 501601 h 629842"/>
                      <a:gd name="connsiteX27" fmla="*/ 32108 w 718649"/>
                      <a:gd name="connsiteY27" fmla="*/ 528999 h 629842"/>
                      <a:gd name="connsiteX28" fmla="*/ 33924 w 718649"/>
                      <a:gd name="connsiteY28" fmla="*/ 547775 h 629842"/>
                      <a:gd name="connsiteX29" fmla="*/ 62039 w 718649"/>
                      <a:gd name="connsiteY29" fmla="*/ 557994 h 629842"/>
                      <a:gd name="connsiteX30" fmla="*/ 145729 w 718649"/>
                      <a:gd name="connsiteY30" fmla="*/ 595547 h 629842"/>
                      <a:gd name="connsiteX31" fmla="*/ 226804 w 718649"/>
                      <a:gd name="connsiteY31" fmla="*/ 629842 h 629842"/>
                      <a:gd name="connsiteX32" fmla="*/ 276496 w 718649"/>
                      <a:gd name="connsiteY32" fmla="*/ 573513 h 629842"/>
                      <a:gd name="connsiteX33" fmla="*/ 340644 w 718649"/>
                      <a:gd name="connsiteY33" fmla="*/ 548797 h 629842"/>
                      <a:gd name="connsiteX34" fmla="*/ 390117 w 718649"/>
                      <a:gd name="connsiteY34" fmla="*/ 541261 h 629842"/>
                      <a:gd name="connsiteX35" fmla="*/ 456082 w 718649"/>
                      <a:gd name="connsiteY35" fmla="*/ 527339 h 629842"/>
                      <a:gd name="connsiteX36" fmla="*/ 526332 w 718649"/>
                      <a:gd name="connsiteY36" fmla="*/ 536982 h 629842"/>
                      <a:gd name="connsiteX37" fmla="*/ 579438 w 718649"/>
                      <a:gd name="connsiteY37" fmla="*/ 503708 h 629842"/>
                      <a:gd name="connsiteX38" fmla="*/ 587357 w 718649"/>
                      <a:gd name="connsiteY38" fmla="*/ 467177 h 629842"/>
                      <a:gd name="connsiteX39" fmla="*/ 563528 w 718649"/>
                      <a:gd name="connsiteY39" fmla="*/ 446230 h 629842"/>
                      <a:gd name="connsiteX40" fmla="*/ 594694 w 718649"/>
                      <a:gd name="connsiteY40" fmla="*/ 414553 h 629842"/>
                      <a:gd name="connsiteX41" fmla="*/ 578784 w 718649"/>
                      <a:gd name="connsiteY41" fmla="*/ 376425 h 629842"/>
                      <a:gd name="connsiteX42" fmla="*/ 578784 w 718649"/>
                      <a:gd name="connsiteY42" fmla="*/ 337786 h 629842"/>
                      <a:gd name="connsiteX43" fmla="*/ 585976 w 718649"/>
                      <a:gd name="connsiteY43" fmla="*/ 328143 h 629842"/>
                      <a:gd name="connsiteX44" fmla="*/ 564691 w 718649"/>
                      <a:gd name="connsiteY44" fmla="*/ 323289 h 629842"/>
                      <a:gd name="connsiteX45" fmla="*/ 485286 w 718649"/>
                      <a:gd name="connsiteY45" fmla="*/ 310963 h 629842"/>
                      <a:gd name="connsiteX46" fmla="*/ 495094 w 718649"/>
                      <a:gd name="connsiteY46" fmla="*/ 280882 h 629842"/>
                      <a:gd name="connsiteX47" fmla="*/ 583070 w 718649"/>
                      <a:gd name="connsiteY47" fmla="*/ 279286 h 629842"/>
                      <a:gd name="connsiteX48" fmla="*/ 579438 w 718649"/>
                      <a:gd name="connsiteY48" fmla="*/ 310963 h 629842"/>
                      <a:gd name="connsiteX49" fmla="*/ 591643 w 718649"/>
                      <a:gd name="connsiteY49" fmla="*/ 324503 h 629842"/>
                      <a:gd name="connsiteX50" fmla="*/ 627676 w 718649"/>
                      <a:gd name="connsiteY50" fmla="*/ 307195 h 629842"/>
                      <a:gd name="connsiteX51" fmla="*/ 622809 w 718649"/>
                      <a:gd name="connsiteY51" fmla="*/ 281968 h 629842"/>
                      <a:gd name="connsiteX52" fmla="*/ 623463 w 718649"/>
                      <a:gd name="connsiteY52" fmla="*/ 263192 h 629842"/>
                      <a:gd name="connsiteX53" fmla="*/ 625933 w 718649"/>
                      <a:gd name="connsiteY53" fmla="*/ 232026 h 629842"/>
                      <a:gd name="connsiteX54" fmla="*/ 657099 w 718649"/>
                      <a:gd name="connsiteY54" fmla="*/ 232537 h 629842"/>
                      <a:gd name="connsiteX55" fmla="*/ 663783 w 718649"/>
                      <a:gd name="connsiteY55" fmla="*/ 203031 h 629842"/>
                      <a:gd name="connsiteX56" fmla="*/ 698581 w 718649"/>
                      <a:gd name="connsiteY56" fmla="*/ 223468 h 629842"/>
                      <a:gd name="connsiteX57" fmla="*/ 711294 w 718649"/>
                      <a:gd name="connsiteY57" fmla="*/ 226278 h 629842"/>
                      <a:gd name="connsiteX58" fmla="*/ 716307 w 718649"/>
                      <a:gd name="connsiteY58" fmla="*/ 195559 h 629842"/>
                      <a:gd name="connsiteX59" fmla="*/ 709042 w 718649"/>
                      <a:gd name="connsiteY59" fmla="*/ 157367 h 62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18649" h="629842">
                        <a:moveTo>
                          <a:pt x="709042" y="157367"/>
                        </a:moveTo>
                        <a:cubicBezTo>
                          <a:pt x="693132" y="150917"/>
                          <a:pt x="691316" y="144466"/>
                          <a:pt x="691316" y="129458"/>
                        </a:cubicBezTo>
                        <a:cubicBezTo>
                          <a:pt x="691316" y="114450"/>
                          <a:pt x="687974" y="95929"/>
                          <a:pt x="694367" y="90245"/>
                        </a:cubicBezTo>
                        <a:cubicBezTo>
                          <a:pt x="700760" y="84625"/>
                          <a:pt x="700760" y="76833"/>
                          <a:pt x="700760" y="76833"/>
                        </a:cubicBezTo>
                        <a:cubicBezTo>
                          <a:pt x="700760" y="76833"/>
                          <a:pt x="686376" y="82773"/>
                          <a:pt x="686376" y="74151"/>
                        </a:cubicBezTo>
                        <a:cubicBezTo>
                          <a:pt x="686376" y="65593"/>
                          <a:pt x="688192" y="40302"/>
                          <a:pt x="674171" y="40302"/>
                        </a:cubicBezTo>
                        <a:cubicBezTo>
                          <a:pt x="660150" y="40302"/>
                          <a:pt x="649761" y="49435"/>
                          <a:pt x="637484" y="49435"/>
                        </a:cubicBezTo>
                        <a:cubicBezTo>
                          <a:pt x="625279" y="49435"/>
                          <a:pt x="608134" y="69872"/>
                          <a:pt x="592878" y="69872"/>
                        </a:cubicBezTo>
                        <a:cubicBezTo>
                          <a:pt x="577622" y="69872"/>
                          <a:pt x="568759" y="69616"/>
                          <a:pt x="564182" y="65593"/>
                        </a:cubicBezTo>
                        <a:cubicBezTo>
                          <a:pt x="559605" y="61569"/>
                          <a:pt x="551323" y="63996"/>
                          <a:pt x="551323" y="77919"/>
                        </a:cubicBezTo>
                        <a:cubicBezTo>
                          <a:pt x="551323" y="91905"/>
                          <a:pt x="546456" y="87563"/>
                          <a:pt x="539409" y="81432"/>
                        </a:cubicBezTo>
                        <a:cubicBezTo>
                          <a:pt x="532362" y="75237"/>
                          <a:pt x="500615" y="72554"/>
                          <a:pt x="485359" y="75237"/>
                        </a:cubicBezTo>
                        <a:cubicBezTo>
                          <a:pt x="470103" y="77919"/>
                          <a:pt x="465235" y="68275"/>
                          <a:pt x="456663" y="60739"/>
                        </a:cubicBezTo>
                        <a:cubicBezTo>
                          <a:pt x="448091" y="53203"/>
                          <a:pt x="439518" y="33341"/>
                          <a:pt x="429129" y="42474"/>
                        </a:cubicBezTo>
                        <a:cubicBezTo>
                          <a:pt x="418741" y="51606"/>
                          <a:pt x="408642" y="29317"/>
                          <a:pt x="393677" y="42474"/>
                        </a:cubicBezTo>
                        <a:cubicBezTo>
                          <a:pt x="378712" y="55630"/>
                          <a:pt x="385904" y="66232"/>
                          <a:pt x="378712" y="72554"/>
                        </a:cubicBezTo>
                        <a:cubicBezTo>
                          <a:pt x="371519" y="78877"/>
                          <a:pt x="296547" y="37109"/>
                          <a:pt x="293496" y="37109"/>
                        </a:cubicBezTo>
                        <a:cubicBezTo>
                          <a:pt x="290444" y="37109"/>
                          <a:pt x="305119" y="4857"/>
                          <a:pt x="300252" y="578"/>
                        </a:cubicBezTo>
                        <a:cubicBezTo>
                          <a:pt x="295384" y="-3701"/>
                          <a:pt x="266035" y="16161"/>
                          <a:pt x="262983" y="47327"/>
                        </a:cubicBezTo>
                        <a:cubicBezTo>
                          <a:pt x="259932" y="78494"/>
                          <a:pt x="234868" y="106403"/>
                          <a:pt x="230001" y="134312"/>
                        </a:cubicBezTo>
                        <a:cubicBezTo>
                          <a:pt x="225134" y="162221"/>
                          <a:pt x="220847" y="170843"/>
                          <a:pt x="217142" y="196581"/>
                        </a:cubicBezTo>
                        <a:cubicBezTo>
                          <a:pt x="213510" y="222382"/>
                          <a:pt x="204284" y="228258"/>
                          <a:pt x="185395" y="230940"/>
                        </a:cubicBezTo>
                        <a:cubicBezTo>
                          <a:pt x="166434" y="233622"/>
                          <a:pt x="152413" y="242180"/>
                          <a:pt x="149362" y="276029"/>
                        </a:cubicBezTo>
                        <a:cubicBezTo>
                          <a:pt x="146311" y="309877"/>
                          <a:pt x="105991" y="291612"/>
                          <a:pt x="91970" y="309877"/>
                        </a:cubicBezTo>
                        <a:cubicBezTo>
                          <a:pt x="77949" y="328143"/>
                          <a:pt x="58988" y="335679"/>
                          <a:pt x="58988" y="352859"/>
                        </a:cubicBezTo>
                        <a:cubicBezTo>
                          <a:pt x="58988" y="370038"/>
                          <a:pt x="16198" y="403312"/>
                          <a:pt x="3412" y="428028"/>
                        </a:cubicBezTo>
                        <a:cubicBezTo>
                          <a:pt x="-9447" y="452744"/>
                          <a:pt x="18668" y="481228"/>
                          <a:pt x="11984" y="501601"/>
                        </a:cubicBezTo>
                        <a:cubicBezTo>
                          <a:pt x="5301" y="522038"/>
                          <a:pt x="20557" y="535960"/>
                          <a:pt x="32108" y="528999"/>
                        </a:cubicBezTo>
                        <a:cubicBezTo>
                          <a:pt x="43732" y="522038"/>
                          <a:pt x="45838" y="537302"/>
                          <a:pt x="33924" y="547775"/>
                        </a:cubicBezTo>
                        <a:cubicBezTo>
                          <a:pt x="22010" y="558249"/>
                          <a:pt x="45548" y="561187"/>
                          <a:pt x="62039" y="557994"/>
                        </a:cubicBezTo>
                        <a:cubicBezTo>
                          <a:pt x="78530" y="554801"/>
                          <a:pt x="120666" y="595547"/>
                          <a:pt x="145729" y="595547"/>
                        </a:cubicBezTo>
                        <a:cubicBezTo>
                          <a:pt x="165417" y="595547"/>
                          <a:pt x="204574" y="615664"/>
                          <a:pt x="226804" y="629842"/>
                        </a:cubicBezTo>
                        <a:cubicBezTo>
                          <a:pt x="235522" y="603466"/>
                          <a:pt x="268577" y="591906"/>
                          <a:pt x="276496" y="573513"/>
                        </a:cubicBezTo>
                        <a:cubicBezTo>
                          <a:pt x="285068" y="553651"/>
                          <a:pt x="318632" y="554737"/>
                          <a:pt x="340644" y="548797"/>
                        </a:cubicBezTo>
                        <a:cubicBezTo>
                          <a:pt x="362656" y="542922"/>
                          <a:pt x="377622" y="552310"/>
                          <a:pt x="390117" y="541261"/>
                        </a:cubicBezTo>
                        <a:cubicBezTo>
                          <a:pt x="402686" y="530276"/>
                          <a:pt x="419467" y="527339"/>
                          <a:pt x="456082" y="527339"/>
                        </a:cubicBezTo>
                        <a:cubicBezTo>
                          <a:pt x="492696" y="527339"/>
                          <a:pt x="512602" y="549053"/>
                          <a:pt x="526332" y="536982"/>
                        </a:cubicBezTo>
                        <a:cubicBezTo>
                          <a:pt x="540063" y="524912"/>
                          <a:pt x="579438" y="518206"/>
                          <a:pt x="579438" y="503708"/>
                        </a:cubicBezTo>
                        <a:cubicBezTo>
                          <a:pt x="579438" y="489211"/>
                          <a:pt x="581254" y="480589"/>
                          <a:pt x="587357" y="467177"/>
                        </a:cubicBezTo>
                        <a:cubicBezTo>
                          <a:pt x="593459" y="453766"/>
                          <a:pt x="563528" y="459130"/>
                          <a:pt x="563528" y="446230"/>
                        </a:cubicBezTo>
                        <a:cubicBezTo>
                          <a:pt x="563528" y="433329"/>
                          <a:pt x="581836" y="425793"/>
                          <a:pt x="594694" y="414553"/>
                        </a:cubicBezTo>
                        <a:cubicBezTo>
                          <a:pt x="607553" y="403248"/>
                          <a:pt x="590989" y="387154"/>
                          <a:pt x="578784" y="376425"/>
                        </a:cubicBezTo>
                        <a:cubicBezTo>
                          <a:pt x="566579" y="365696"/>
                          <a:pt x="574789" y="353561"/>
                          <a:pt x="578784" y="337786"/>
                        </a:cubicBezTo>
                        <a:cubicBezTo>
                          <a:pt x="579729" y="334082"/>
                          <a:pt x="582417" y="330889"/>
                          <a:pt x="585976" y="328143"/>
                        </a:cubicBezTo>
                        <a:cubicBezTo>
                          <a:pt x="582635" y="326355"/>
                          <a:pt x="575443" y="323289"/>
                          <a:pt x="564691" y="323289"/>
                        </a:cubicBezTo>
                        <a:cubicBezTo>
                          <a:pt x="549434" y="323289"/>
                          <a:pt x="485286" y="323864"/>
                          <a:pt x="485286" y="310963"/>
                        </a:cubicBezTo>
                        <a:cubicBezTo>
                          <a:pt x="485286" y="298062"/>
                          <a:pt x="495094" y="293209"/>
                          <a:pt x="495094" y="280882"/>
                        </a:cubicBezTo>
                        <a:cubicBezTo>
                          <a:pt x="495094" y="268557"/>
                          <a:pt x="583070" y="266896"/>
                          <a:pt x="583070" y="279286"/>
                        </a:cubicBezTo>
                        <a:cubicBezTo>
                          <a:pt x="583070" y="291612"/>
                          <a:pt x="575733" y="307770"/>
                          <a:pt x="579438" y="310963"/>
                        </a:cubicBezTo>
                        <a:cubicBezTo>
                          <a:pt x="581618" y="312879"/>
                          <a:pt x="587429" y="319521"/>
                          <a:pt x="591643" y="324503"/>
                        </a:cubicBezTo>
                        <a:cubicBezTo>
                          <a:pt x="603848" y="317605"/>
                          <a:pt x="621065" y="313007"/>
                          <a:pt x="627676" y="307195"/>
                        </a:cubicBezTo>
                        <a:cubicBezTo>
                          <a:pt x="637774" y="298318"/>
                          <a:pt x="622809" y="288930"/>
                          <a:pt x="622809" y="281968"/>
                        </a:cubicBezTo>
                        <a:cubicBezTo>
                          <a:pt x="622809" y="275007"/>
                          <a:pt x="627967" y="267215"/>
                          <a:pt x="623463" y="263192"/>
                        </a:cubicBezTo>
                        <a:cubicBezTo>
                          <a:pt x="618886" y="259168"/>
                          <a:pt x="618595" y="238476"/>
                          <a:pt x="625933" y="232026"/>
                        </a:cubicBezTo>
                        <a:cubicBezTo>
                          <a:pt x="633270" y="225575"/>
                          <a:pt x="646710" y="235794"/>
                          <a:pt x="657099" y="232537"/>
                        </a:cubicBezTo>
                        <a:cubicBezTo>
                          <a:pt x="667487" y="229343"/>
                          <a:pt x="654048" y="206735"/>
                          <a:pt x="663783" y="203031"/>
                        </a:cubicBezTo>
                        <a:cubicBezTo>
                          <a:pt x="673517" y="199263"/>
                          <a:pt x="679038" y="223468"/>
                          <a:pt x="698581" y="223468"/>
                        </a:cubicBezTo>
                        <a:cubicBezTo>
                          <a:pt x="705192" y="223468"/>
                          <a:pt x="709042" y="224554"/>
                          <a:pt x="711294" y="226278"/>
                        </a:cubicBezTo>
                        <a:cubicBezTo>
                          <a:pt x="713546" y="215485"/>
                          <a:pt x="716307" y="201243"/>
                          <a:pt x="716307" y="195559"/>
                        </a:cubicBezTo>
                        <a:cubicBezTo>
                          <a:pt x="716380" y="185787"/>
                          <a:pt x="724880" y="163818"/>
                          <a:pt x="709042" y="157367"/>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6" name="Freeform: Shape 115">
                    <a:extLst>
                      <a:ext uri="{FF2B5EF4-FFF2-40B4-BE49-F238E27FC236}">
                        <a16:creationId xmlns:a16="http://schemas.microsoft.com/office/drawing/2014/main" id="{F1A36EE0-B9ED-EE5B-DDD7-6978AD45A566}"/>
                      </a:ext>
                    </a:extLst>
                  </xdr:cNvPr>
                  <xdr:cNvSpPr/>
                </xdr:nvSpPr>
                <xdr:spPr>
                  <a:xfrm>
                    <a:off x="12369544" y="8192403"/>
                    <a:ext cx="720232" cy="631563"/>
                  </a:xfrm>
                  <a:custGeom>
                    <a:avLst/>
                    <a:gdLst>
                      <a:gd name="connsiteX0" fmla="*/ 227316 w 720232"/>
                      <a:gd name="connsiteY0" fmla="*/ 631372 h 631563"/>
                      <a:gd name="connsiteX1" fmla="*/ 146822 w 720232"/>
                      <a:gd name="connsiteY1" fmla="*/ 597204 h 631563"/>
                      <a:gd name="connsiteX2" fmla="*/ 146822 w 720232"/>
                      <a:gd name="connsiteY2" fmla="*/ 597204 h 631563"/>
                      <a:gd name="connsiteX3" fmla="*/ 65093 w 720232"/>
                      <a:gd name="connsiteY3" fmla="*/ 559459 h 631563"/>
                      <a:gd name="connsiteX4" fmla="*/ 65093 w 720232"/>
                      <a:gd name="connsiteY4" fmla="*/ 559459 h 631563"/>
                      <a:gd name="connsiteX5" fmla="*/ 63276 w 720232"/>
                      <a:gd name="connsiteY5" fmla="*/ 559651 h 631563"/>
                      <a:gd name="connsiteX6" fmla="*/ 63276 w 720232"/>
                      <a:gd name="connsiteY6" fmla="*/ 559651 h 631563"/>
                      <a:gd name="connsiteX7" fmla="*/ 49836 w 720232"/>
                      <a:gd name="connsiteY7" fmla="*/ 560864 h 631563"/>
                      <a:gd name="connsiteX8" fmla="*/ 49836 w 720232"/>
                      <a:gd name="connsiteY8" fmla="*/ 560864 h 631563"/>
                      <a:gd name="connsiteX9" fmla="*/ 30803 w 720232"/>
                      <a:gd name="connsiteY9" fmla="*/ 553775 h 631563"/>
                      <a:gd name="connsiteX10" fmla="*/ 30803 w 720232"/>
                      <a:gd name="connsiteY10" fmla="*/ 553775 h 631563"/>
                      <a:gd name="connsiteX11" fmla="*/ 34290 w 720232"/>
                      <a:gd name="connsiteY11" fmla="*/ 548027 h 631563"/>
                      <a:gd name="connsiteX12" fmla="*/ 34290 w 720232"/>
                      <a:gd name="connsiteY12" fmla="*/ 548027 h 631563"/>
                      <a:gd name="connsiteX13" fmla="*/ 41991 w 720232"/>
                      <a:gd name="connsiteY13" fmla="*/ 533722 h 631563"/>
                      <a:gd name="connsiteX14" fmla="*/ 41991 w 720232"/>
                      <a:gd name="connsiteY14" fmla="*/ 533722 h 631563"/>
                      <a:gd name="connsiteX15" fmla="*/ 38285 w 720232"/>
                      <a:gd name="connsiteY15" fmla="*/ 528804 h 631563"/>
                      <a:gd name="connsiteX16" fmla="*/ 38285 w 720232"/>
                      <a:gd name="connsiteY16" fmla="*/ 528804 h 631563"/>
                      <a:gd name="connsiteX17" fmla="*/ 33563 w 720232"/>
                      <a:gd name="connsiteY17" fmla="*/ 530465 h 631563"/>
                      <a:gd name="connsiteX18" fmla="*/ 33563 w 720232"/>
                      <a:gd name="connsiteY18" fmla="*/ 530465 h 631563"/>
                      <a:gd name="connsiteX19" fmla="*/ 26662 w 720232"/>
                      <a:gd name="connsiteY19" fmla="*/ 532381 h 631563"/>
                      <a:gd name="connsiteX20" fmla="*/ 26662 w 720232"/>
                      <a:gd name="connsiteY20" fmla="*/ 532381 h 631563"/>
                      <a:gd name="connsiteX21" fmla="*/ 10316 w 720232"/>
                      <a:gd name="connsiteY21" fmla="*/ 512135 h 631563"/>
                      <a:gd name="connsiteX22" fmla="*/ 10316 w 720232"/>
                      <a:gd name="connsiteY22" fmla="*/ 512135 h 631563"/>
                      <a:gd name="connsiteX23" fmla="*/ 11987 w 720232"/>
                      <a:gd name="connsiteY23" fmla="*/ 502172 h 631563"/>
                      <a:gd name="connsiteX24" fmla="*/ 11987 w 720232"/>
                      <a:gd name="connsiteY24" fmla="*/ 502172 h 631563"/>
                      <a:gd name="connsiteX25" fmla="*/ 13004 w 720232"/>
                      <a:gd name="connsiteY25" fmla="*/ 495403 h 631563"/>
                      <a:gd name="connsiteX26" fmla="*/ 13004 w 720232"/>
                      <a:gd name="connsiteY26" fmla="*/ 495403 h 631563"/>
                      <a:gd name="connsiteX27" fmla="*/ 0 w 720232"/>
                      <a:gd name="connsiteY27" fmla="*/ 443225 h 631563"/>
                      <a:gd name="connsiteX28" fmla="*/ 0 w 720232"/>
                      <a:gd name="connsiteY28" fmla="*/ 443225 h 631563"/>
                      <a:gd name="connsiteX29" fmla="*/ 3487 w 720232"/>
                      <a:gd name="connsiteY29" fmla="*/ 428472 h 631563"/>
                      <a:gd name="connsiteX30" fmla="*/ 3487 w 720232"/>
                      <a:gd name="connsiteY30" fmla="*/ 428472 h 631563"/>
                      <a:gd name="connsiteX31" fmla="*/ 58990 w 720232"/>
                      <a:gd name="connsiteY31" fmla="*/ 353622 h 631563"/>
                      <a:gd name="connsiteX32" fmla="*/ 58990 w 720232"/>
                      <a:gd name="connsiteY32" fmla="*/ 353622 h 631563"/>
                      <a:gd name="connsiteX33" fmla="*/ 92118 w 720232"/>
                      <a:gd name="connsiteY33" fmla="*/ 310193 h 631563"/>
                      <a:gd name="connsiteX34" fmla="*/ 92118 w 720232"/>
                      <a:gd name="connsiteY34" fmla="*/ 310193 h 631563"/>
                      <a:gd name="connsiteX35" fmla="*/ 149364 w 720232"/>
                      <a:gd name="connsiteY35" fmla="*/ 276728 h 631563"/>
                      <a:gd name="connsiteX36" fmla="*/ 149364 w 720232"/>
                      <a:gd name="connsiteY36" fmla="*/ 276728 h 631563"/>
                      <a:gd name="connsiteX37" fmla="*/ 186124 w 720232"/>
                      <a:gd name="connsiteY37" fmla="*/ 230873 h 631563"/>
                      <a:gd name="connsiteX38" fmla="*/ 186124 w 720232"/>
                      <a:gd name="connsiteY38" fmla="*/ 230873 h 631563"/>
                      <a:gd name="connsiteX39" fmla="*/ 217145 w 720232"/>
                      <a:gd name="connsiteY39" fmla="*/ 197216 h 631563"/>
                      <a:gd name="connsiteX40" fmla="*/ 217145 w 720232"/>
                      <a:gd name="connsiteY40" fmla="*/ 197216 h 631563"/>
                      <a:gd name="connsiteX41" fmla="*/ 230004 w 720232"/>
                      <a:gd name="connsiteY41" fmla="*/ 134947 h 631563"/>
                      <a:gd name="connsiteX42" fmla="*/ 230004 w 720232"/>
                      <a:gd name="connsiteY42" fmla="*/ 134947 h 631563"/>
                      <a:gd name="connsiteX43" fmla="*/ 262986 w 720232"/>
                      <a:gd name="connsiteY43" fmla="*/ 48027 h 631563"/>
                      <a:gd name="connsiteX44" fmla="*/ 262986 w 720232"/>
                      <a:gd name="connsiteY44" fmla="*/ 48027 h 631563"/>
                      <a:gd name="connsiteX45" fmla="*/ 299237 w 720232"/>
                      <a:gd name="connsiteY45" fmla="*/ 0 h 631563"/>
                      <a:gd name="connsiteX46" fmla="*/ 299237 w 720232"/>
                      <a:gd name="connsiteY46" fmla="*/ 0 h 631563"/>
                      <a:gd name="connsiteX47" fmla="*/ 301780 w 720232"/>
                      <a:gd name="connsiteY47" fmla="*/ 830 h 631563"/>
                      <a:gd name="connsiteX48" fmla="*/ 301780 w 720232"/>
                      <a:gd name="connsiteY48" fmla="*/ 830 h 631563"/>
                      <a:gd name="connsiteX49" fmla="*/ 303015 w 720232"/>
                      <a:gd name="connsiteY49" fmla="*/ 4854 h 631563"/>
                      <a:gd name="connsiteX50" fmla="*/ 303015 w 720232"/>
                      <a:gd name="connsiteY50" fmla="*/ 4854 h 631563"/>
                      <a:gd name="connsiteX51" fmla="*/ 294878 w 720232"/>
                      <a:gd name="connsiteY51" fmla="*/ 37106 h 631563"/>
                      <a:gd name="connsiteX52" fmla="*/ 294878 w 720232"/>
                      <a:gd name="connsiteY52" fmla="*/ 37106 h 631563"/>
                      <a:gd name="connsiteX53" fmla="*/ 294878 w 720232"/>
                      <a:gd name="connsiteY53" fmla="*/ 37233 h 631563"/>
                      <a:gd name="connsiteX54" fmla="*/ 294878 w 720232"/>
                      <a:gd name="connsiteY54" fmla="*/ 37233 h 631563"/>
                      <a:gd name="connsiteX55" fmla="*/ 377116 w 720232"/>
                      <a:gd name="connsiteY55" fmla="*/ 73190 h 631563"/>
                      <a:gd name="connsiteX56" fmla="*/ 377116 w 720232"/>
                      <a:gd name="connsiteY56" fmla="*/ 73190 h 631563"/>
                      <a:gd name="connsiteX57" fmla="*/ 378932 w 720232"/>
                      <a:gd name="connsiteY57" fmla="*/ 72806 h 631563"/>
                      <a:gd name="connsiteX58" fmla="*/ 378932 w 720232"/>
                      <a:gd name="connsiteY58" fmla="*/ 72806 h 631563"/>
                      <a:gd name="connsiteX59" fmla="*/ 393898 w 720232"/>
                      <a:gd name="connsiteY59" fmla="*/ 42726 h 631563"/>
                      <a:gd name="connsiteX60" fmla="*/ 393898 w 720232"/>
                      <a:gd name="connsiteY60" fmla="*/ 42726 h 631563"/>
                      <a:gd name="connsiteX61" fmla="*/ 404504 w 720232"/>
                      <a:gd name="connsiteY61" fmla="*/ 38191 h 631563"/>
                      <a:gd name="connsiteX62" fmla="*/ 404504 w 720232"/>
                      <a:gd name="connsiteY62" fmla="*/ 38191 h 631563"/>
                      <a:gd name="connsiteX63" fmla="*/ 424337 w 720232"/>
                      <a:gd name="connsiteY63" fmla="*/ 44769 h 631563"/>
                      <a:gd name="connsiteX64" fmla="*/ 424337 w 720232"/>
                      <a:gd name="connsiteY64" fmla="*/ 44769 h 631563"/>
                      <a:gd name="connsiteX65" fmla="*/ 429277 w 720232"/>
                      <a:gd name="connsiteY65" fmla="*/ 42726 h 631563"/>
                      <a:gd name="connsiteX66" fmla="*/ 429277 w 720232"/>
                      <a:gd name="connsiteY66" fmla="*/ 42726 h 631563"/>
                      <a:gd name="connsiteX67" fmla="*/ 435380 w 720232"/>
                      <a:gd name="connsiteY67" fmla="*/ 40107 h 631563"/>
                      <a:gd name="connsiteX68" fmla="*/ 435380 w 720232"/>
                      <a:gd name="connsiteY68" fmla="*/ 40107 h 631563"/>
                      <a:gd name="connsiteX69" fmla="*/ 458046 w 720232"/>
                      <a:gd name="connsiteY69" fmla="*/ 60927 h 631563"/>
                      <a:gd name="connsiteX70" fmla="*/ 458046 w 720232"/>
                      <a:gd name="connsiteY70" fmla="*/ 60927 h 631563"/>
                      <a:gd name="connsiteX71" fmla="*/ 481148 w 720232"/>
                      <a:gd name="connsiteY71" fmla="*/ 75616 h 631563"/>
                      <a:gd name="connsiteX72" fmla="*/ 481148 w 720232"/>
                      <a:gd name="connsiteY72" fmla="*/ 75616 h 631563"/>
                      <a:gd name="connsiteX73" fmla="*/ 485943 w 720232"/>
                      <a:gd name="connsiteY73" fmla="*/ 75169 h 631563"/>
                      <a:gd name="connsiteX74" fmla="*/ 485943 w 720232"/>
                      <a:gd name="connsiteY74" fmla="*/ 75169 h 631563"/>
                      <a:gd name="connsiteX75" fmla="*/ 500763 w 720232"/>
                      <a:gd name="connsiteY75" fmla="*/ 74084 h 631563"/>
                      <a:gd name="connsiteX76" fmla="*/ 500763 w 720232"/>
                      <a:gd name="connsiteY76" fmla="*/ 74084 h 631563"/>
                      <a:gd name="connsiteX77" fmla="*/ 540792 w 720232"/>
                      <a:gd name="connsiteY77" fmla="*/ 81556 h 631563"/>
                      <a:gd name="connsiteX78" fmla="*/ 540792 w 720232"/>
                      <a:gd name="connsiteY78" fmla="*/ 81556 h 631563"/>
                      <a:gd name="connsiteX79" fmla="*/ 548856 w 720232"/>
                      <a:gd name="connsiteY79" fmla="*/ 87112 h 631563"/>
                      <a:gd name="connsiteX80" fmla="*/ 548856 w 720232"/>
                      <a:gd name="connsiteY80" fmla="*/ 87112 h 631563"/>
                      <a:gd name="connsiteX81" fmla="*/ 551181 w 720232"/>
                      <a:gd name="connsiteY81" fmla="*/ 78618 h 631563"/>
                      <a:gd name="connsiteX82" fmla="*/ 551181 w 720232"/>
                      <a:gd name="connsiteY82" fmla="*/ 78618 h 631563"/>
                      <a:gd name="connsiteX83" fmla="*/ 560480 w 720232"/>
                      <a:gd name="connsiteY83" fmla="*/ 63737 h 631563"/>
                      <a:gd name="connsiteX84" fmla="*/ 560480 w 720232"/>
                      <a:gd name="connsiteY84" fmla="*/ 63737 h 631563"/>
                      <a:gd name="connsiteX85" fmla="*/ 565565 w 720232"/>
                      <a:gd name="connsiteY85" fmla="*/ 65717 h 631563"/>
                      <a:gd name="connsiteX86" fmla="*/ 565565 w 720232"/>
                      <a:gd name="connsiteY86" fmla="*/ 65717 h 631563"/>
                      <a:gd name="connsiteX87" fmla="*/ 593607 w 720232"/>
                      <a:gd name="connsiteY87" fmla="*/ 69805 h 631563"/>
                      <a:gd name="connsiteX88" fmla="*/ 593607 w 720232"/>
                      <a:gd name="connsiteY88" fmla="*/ 69805 h 631563"/>
                      <a:gd name="connsiteX89" fmla="*/ 638213 w 720232"/>
                      <a:gd name="connsiteY89" fmla="*/ 49368 h 631563"/>
                      <a:gd name="connsiteX90" fmla="*/ 638213 w 720232"/>
                      <a:gd name="connsiteY90" fmla="*/ 49368 h 631563"/>
                      <a:gd name="connsiteX91" fmla="*/ 674828 w 720232"/>
                      <a:gd name="connsiteY91" fmla="*/ 40235 h 631563"/>
                      <a:gd name="connsiteX92" fmla="*/ 674828 w 720232"/>
                      <a:gd name="connsiteY92" fmla="*/ 40235 h 631563"/>
                      <a:gd name="connsiteX93" fmla="*/ 688049 w 720232"/>
                      <a:gd name="connsiteY93" fmla="*/ 67761 h 631563"/>
                      <a:gd name="connsiteX94" fmla="*/ 688049 w 720232"/>
                      <a:gd name="connsiteY94" fmla="*/ 67761 h 631563"/>
                      <a:gd name="connsiteX95" fmla="*/ 687977 w 720232"/>
                      <a:gd name="connsiteY95" fmla="*/ 74850 h 631563"/>
                      <a:gd name="connsiteX96" fmla="*/ 687977 w 720232"/>
                      <a:gd name="connsiteY96" fmla="*/ 74850 h 631563"/>
                      <a:gd name="connsiteX97" fmla="*/ 692554 w 720232"/>
                      <a:gd name="connsiteY97" fmla="*/ 78746 h 631563"/>
                      <a:gd name="connsiteX98" fmla="*/ 692554 w 720232"/>
                      <a:gd name="connsiteY98" fmla="*/ 78746 h 631563"/>
                      <a:gd name="connsiteX99" fmla="*/ 701054 w 720232"/>
                      <a:gd name="connsiteY99" fmla="*/ 76830 h 631563"/>
                      <a:gd name="connsiteX100" fmla="*/ 701054 w 720232"/>
                      <a:gd name="connsiteY100" fmla="*/ 76830 h 631563"/>
                      <a:gd name="connsiteX101" fmla="*/ 701925 w 720232"/>
                      <a:gd name="connsiteY101" fmla="*/ 76894 h 631563"/>
                      <a:gd name="connsiteX102" fmla="*/ 701925 w 720232"/>
                      <a:gd name="connsiteY102" fmla="*/ 76894 h 631563"/>
                      <a:gd name="connsiteX103" fmla="*/ 702361 w 720232"/>
                      <a:gd name="connsiteY103" fmla="*/ 77596 h 631563"/>
                      <a:gd name="connsiteX104" fmla="*/ 702361 w 720232"/>
                      <a:gd name="connsiteY104" fmla="*/ 77596 h 631563"/>
                      <a:gd name="connsiteX105" fmla="*/ 695678 w 720232"/>
                      <a:gd name="connsiteY105" fmla="*/ 91583 h 631563"/>
                      <a:gd name="connsiteX106" fmla="*/ 695678 w 720232"/>
                      <a:gd name="connsiteY106" fmla="*/ 91583 h 631563"/>
                      <a:gd name="connsiteX107" fmla="*/ 691973 w 720232"/>
                      <a:gd name="connsiteY107" fmla="*/ 106591 h 631563"/>
                      <a:gd name="connsiteX108" fmla="*/ 691973 w 720232"/>
                      <a:gd name="connsiteY108" fmla="*/ 106591 h 631563"/>
                      <a:gd name="connsiteX109" fmla="*/ 692844 w 720232"/>
                      <a:gd name="connsiteY109" fmla="*/ 130221 h 631563"/>
                      <a:gd name="connsiteX110" fmla="*/ 692844 w 720232"/>
                      <a:gd name="connsiteY110" fmla="*/ 130221 h 631563"/>
                      <a:gd name="connsiteX111" fmla="*/ 710062 w 720232"/>
                      <a:gd name="connsiteY111" fmla="*/ 157428 h 631563"/>
                      <a:gd name="connsiteX112" fmla="*/ 710062 w 720232"/>
                      <a:gd name="connsiteY112" fmla="*/ 157428 h 631563"/>
                      <a:gd name="connsiteX113" fmla="*/ 709699 w 720232"/>
                      <a:gd name="connsiteY113" fmla="*/ 158130 h 631563"/>
                      <a:gd name="connsiteX114" fmla="*/ 709335 w 720232"/>
                      <a:gd name="connsiteY114" fmla="*/ 158833 h 631563"/>
                      <a:gd name="connsiteX115" fmla="*/ 691101 w 720232"/>
                      <a:gd name="connsiteY115" fmla="*/ 130157 h 631563"/>
                      <a:gd name="connsiteX116" fmla="*/ 691101 w 720232"/>
                      <a:gd name="connsiteY116" fmla="*/ 130157 h 631563"/>
                      <a:gd name="connsiteX117" fmla="*/ 690229 w 720232"/>
                      <a:gd name="connsiteY117" fmla="*/ 106527 h 631563"/>
                      <a:gd name="connsiteX118" fmla="*/ 690229 w 720232"/>
                      <a:gd name="connsiteY118" fmla="*/ 106527 h 631563"/>
                      <a:gd name="connsiteX119" fmla="*/ 694443 w 720232"/>
                      <a:gd name="connsiteY119" fmla="*/ 90369 h 631563"/>
                      <a:gd name="connsiteX120" fmla="*/ 694443 w 720232"/>
                      <a:gd name="connsiteY120" fmla="*/ 90369 h 631563"/>
                      <a:gd name="connsiteX121" fmla="*/ 700545 w 720232"/>
                      <a:gd name="connsiteY121" fmla="*/ 78746 h 631563"/>
                      <a:gd name="connsiteX122" fmla="*/ 700545 w 720232"/>
                      <a:gd name="connsiteY122" fmla="*/ 78746 h 631563"/>
                      <a:gd name="connsiteX123" fmla="*/ 692699 w 720232"/>
                      <a:gd name="connsiteY123" fmla="*/ 80279 h 631563"/>
                      <a:gd name="connsiteX124" fmla="*/ 692699 w 720232"/>
                      <a:gd name="connsiteY124" fmla="*/ 80279 h 631563"/>
                      <a:gd name="connsiteX125" fmla="*/ 686306 w 720232"/>
                      <a:gd name="connsiteY125" fmla="*/ 74850 h 631563"/>
                      <a:gd name="connsiteX126" fmla="*/ 686306 w 720232"/>
                      <a:gd name="connsiteY126" fmla="*/ 74850 h 631563"/>
                      <a:gd name="connsiteX127" fmla="*/ 686379 w 720232"/>
                      <a:gd name="connsiteY127" fmla="*/ 67761 h 631563"/>
                      <a:gd name="connsiteX128" fmla="*/ 686379 w 720232"/>
                      <a:gd name="connsiteY128" fmla="*/ 67761 h 631563"/>
                      <a:gd name="connsiteX129" fmla="*/ 684417 w 720232"/>
                      <a:gd name="connsiteY129" fmla="*/ 50517 h 631563"/>
                      <a:gd name="connsiteX130" fmla="*/ 684417 w 720232"/>
                      <a:gd name="connsiteY130" fmla="*/ 50517 h 631563"/>
                      <a:gd name="connsiteX131" fmla="*/ 674973 w 720232"/>
                      <a:gd name="connsiteY131" fmla="*/ 41832 h 631563"/>
                      <a:gd name="connsiteX132" fmla="*/ 674973 w 720232"/>
                      <a:gd name="connsiteY132" fmla="*/ 41832 h 631563"/>
                      <a:gd name="connsiteX133" fmla="*/ 638358 w 720232"/>
                      <a:gd name="connsiteY133" fmla="*/ 50964 h 631563"/>
                      <a:gd name="connsiteX134" fmla="*/ 638358 w 720232"/>
                      <a:gd name="connsiteY134" fmla="*/ 50964 h 631563"/>
                      <a:gd name="connsiteX135" fmla="*/ 593752 w 720232"/>
                      <a:gd name="connsiteY135" fmla="*/ 71401 h 631563"/>
                      <a:gd name="connsiteX136" fmla="*/ 593752 w 720232"/>
                      <a:gd name="connsiteY136" fmla="*/ 71401 h 631563"/>
                      <a:gd name="connsiteX137" fmla="*/ 564403 w 720232"/>
                      <a:gd name="connsiteY137" fmla="*/ 66867 h 631563"/>
                      <a:gd name="connsiteX138" fmla="*/ 564403 w 720232"/>
                      <a:gd name="connsiteY138" fmla="*/ 66867 h 631563"/>
                      <a:gd name="connsiteX139" fmla="*/ 560552 w 720232"/>
                      <a:gd name="connsiteY139" fmla="*/ 65334 h 631563"/>
                      <a:gd name="connsiteX140" fmla="*/ 560552 w 720232"/>
                      <a:gd name="connsiteY140" fmla="*/ 65334 h 631563"/>
                      <a:gd name="connsiteX141" fmla="*/ 553070 w 720232"/>
                      <a:gd name="connsiteY141" fmla="*/ 78682 h 631563"/>
                      <a:gd name="connsiteX142" fmla="*/ 553070 w 720232"/>
                      <a:gd name="connsiteY142" fmla="*/ 78682 h 631563"/>
                      <a:gd name="connsiteX143" fmla="*/ 548929 w 720232"/>
                      <a:gd name="connsiteY143" fmla="*/ 88773 h 631563"/>
                      <a:gd name="connsiteX144" fmla="*/ 548929 w 720232"/>
                      <a:gd name="connsiteY144" fmla="*/ 88773 h 631563"/>
                      <a:gd name="connsiteX145" fmla="*/ 539557 w 720232"/>
                      <a:gd name="connsiteY145" fmla="*/ 82705 h 631563"/>
                      <a:gd name="connsiteX146" fmla="*/ 539557 w 720232"/>
                      <a:gd name="connsiteY146" fmla="*/ 82705 h 631563"/>
                      <a:gd name="connsiteX147" fmla="*/ 500836 w 720232"/>
                      <a:gd name="connsiteY147" fmla="*/ 75744 h 631563"/>
                      <a:gd name="connsiteX148" fmla="*/ 500836 w 720232"/>
                      <a:gd name="connsiteY148" fmla="*/ 75744 h 631563"/>
                      <a:gd name="connsiteX149" fmla="*/ 486379 w 720232"/>
                      <a:gd name="connsiteY149" fmla="*/ 76766 h 631563"/>
                      <a:gd name="connsiteX150" fmla="*/ 486379 w 720232"/>
                      <a:gd name="connsiteY150" fmla="*/ 76766 h 631563"/>
                      <a:gd name="connsiteX151" fmla="*/ 481221 w 720232"/>
                      <a:gd name="connsiteY151" fmla="*/ 77213 h 631563"/>
                      <a:gd name="connsiteX152" fmla="*/ 481221 w 720232"/>
                      <a:gd name="connsiteY152" fmla="*/ 77213 h 631563"/>
                      <a:gd name="connsiteX153" fmla="*/ 456811 w 720232"/>
                      <a:gd name="connsiteY153" fmla="*/ 62013 h 631563"/>
                      <a:gd name="connsiteX154" fmla="*/ 456811 w 720232"/>
                      <a:gd name="connsiteY154" fmla="*/ 62013 h 631563"/>
                      <a:gd name="connsiteX155" fmla="*/ 435452 w 720232"/>
                      <a:gd name="connsiteY155" fmla="*/ 41640 h 631563"/>
                      <a:gd name="connsiteX156" fmla="*/ 435452 w 720232"/>
                      <a:gd name="connsiteY156" fmla="*/ 41640 h 631563"/>
                      <a:gd name="connsiteX157" fmla="*/ 430658 w 720232"/>
                      <a:gd name="connsiteY157" fmla="*/ 43812 h 631563"/>
                      <a:gd name="connsiteX158" fmla="*/ 430658 w 720232"/>
                      <a:gd name="connsiteY158" fmla="*/ 43812 h 631563"/>
                      <a:gd name="connsiteX159" fmla="*/ 424410 w 720232"/>
                      <a:gd name="connsiteY159" fmla="*/ 46302 h 631563"/>
                      <a:gd name="connsiteX160" fmla="*/ 424410 w 720232"/>
                      <a:gd name="connsiteY160" fmla="*/ 46302 h 631563"/>
                      <a:gd name="connsiteX161" fmla="*/ 404577 w 720232"/>
                      <a:gd name="connsiteY161" fmla="*/ 39724 h 631563"/>
                      <a:gd name="connsiteX162" fmla="*/ 404577 w 720232"/>
                      <a:gd name="connsiteY162" fmla="*/ 39724 h 631563"/>
                      <a:gd name="connsiteX163" fmla="*/ 395205 w 720232"/>
                      <a:gd name="connsiteY163" fmla="*/ 43812 h 631563"/>
                      <a:gd name="connsiteX164" fmla="*/ 395205 w 720232"/>
                      <a:gd name="connsiteY164" fmla="*/ 43812 h 631563"/>
                      <a:gd name="connsiteX165" fmla="*/ 380240 w 720232"/>
                      <a:gd name="connsiteY165" fmla="*/ 73892 h 631563"/>
                      <a:gd name="connsiteX166" fmla="*/ 380240 w 720232"/>
                      <a:gd name="connsiteY166" fmla="*/ 73892 h 631563"/>
                      <a:gd name="connsiteX167" fmla="*/ 377116 w 720232"/>
                      <a:gd name="connsiteY167" fmla="*/ 74786 h 631563"/>
                      <a:gd name="connsiteX168" fmla="*/ 377116 w 720232"/>
                      <a:gd name="connsiteY168" fmla="*/ 74786 h 631563"/>
                      <a:gd name="connsiteX169" fmla="*/ 294370 w 720232"/>
                      <a:gd name="connsiteY169" fmla="*/ 38702 h 631563"/>
                      <a:gd name="connsiteX170" fmla="*/ 294370 w 720232"/>
                      <a:gd name="connsiteY170" fmla="*/ 38702 h 631563"/>
                      <a:gd name="connsiteX171" fmla="*/ 293062 w 720232"/>
                      <a:gd name="connsiteY171" fmla="*/ 37042 h 631563"/>
                      <a:gd name="connsiteX172" fmla="*/ 293062 w 720232"/>
                      <a:gd name="connsiteY172" fmla="*/ 37042 h 631563"/>
                      <a:gd name="connsiteX173" fmla="*/ 301199 w 720232"/>
                      <a:gd name="connsiteY173" fmla="*/ 4790 h 631563"/>
                      <a:gd name="connsiteX174" fmla="*/ 301199 w 720232"/>
                      <a:gd name="connsiteY174" fmla="*/ 4790 h 631563"/>
                      <a:gd name="connsiteX175" fmla="*/ 300472 w 720232"/>
                      <a:gd name="connsiteY175" fmla="*/ 1916 h 631563"/>
                      <a:gd name="connsiteX176" fmla="*/ 300472 w 720232"/>
                      <a:gd name="connsiteY176" fmla="*/ 1916 h 631563"/>
                      <a:gd name="connsiteX177" fmla="*/ 299165 w 720232"/>
                      <a:gd name="connsiteY177" fmla="*/ 1533 h 631563"/>
                      <a:gd name="connsiteX178" fmla="*/ 299165 w 720232"/>
                      <a:gd name="connsiteY178" fmla="*/ 1533 h 631563"/>
                      <a:gd name="connsiteX179" fmla="*/ 264729 w 720232"/>
                      <a:gd name="connsiteY179" fmla="*/ 48090 h 631563"/>
                      <a:gd name="connsiteX180" fmla="*/ 264729 w 720232"/>
                      <a:gd name="connsiteY180" fmla="*/ 48090 h 631563"/>
                      <a:gd name="connsiteX181" fmla="*/ 231747 w 720232"/>
                      <a:gd name="connsiteY181" fmla="*/ 135139 h 631563"/>
                      <a:gd name="connsiteX182" fmla="*/ 231747 w 720232"/>
                      <a:gd name="connsiteY182" fmla="*/ 135139 h 631563"/>
                      <a:gd name="connsiteX183" fmla="*/ 218889 w 720232"/>
                      <a:gd name="connsiteY183" fmla="*/ 197407 h 631563"/>
                      <a:gd name="connsiteX184" fmla="*/ 218889 w 720232"/>
                      <a:gd name="connsiteY184" fmla="*/ 197407 h 631563"/>
                      <a:gd name="connsiteX185" fmla="*/ 186342 w 720232"/>
                      <a:gd name="connsiteY185" fmla="*/ 232469 h 631563"/>
                      <a:gd name="connsiteX186" fmla="*/ 186342 w 720232"/>
                      <a:gd name="connsiteY186" fmla="*/ 232469 h 631563"/>
                      <a:gd name="connsiteX187" fmla="*/ 151035 w 720232"/>
                      <a:gd name="connsiteY187" fmla="*/ 276856 h 631563"/>
                      <a:gd name="connsiteX188" fmla="*/ 151035 w 720232"/>
                      <a:gd name="connsiteY188" fmla="*/ 276856 h 631563"/>
                      <a:gd name="connsiteX189" fmla="*/ 93498 w 720232"/>
                      <a:gd name="connsiteY189" fmla="*/ 311088 h 631563"/>
                      <a:gd name="connsiteX190" fmla="*/ 93498 w 720232"/>
                      <a:gd name="connsiteY190" fmla="*/ 311088 h 631563"/>
                      <a:gd name="connsiteX191" fmla="*/ 60661 w 720232"/>
                      <a:gd name="connsiteY191" fmla="*/ 353622 h 631563"/>
                      <a:gd name="connsiteX192" fmla="*/ 60661 w 720232"/>
                      <a:gd name="connsiteY192" fmla="*/ 353622 h 631563"/>
                      <a:gd name="connsiteX193" fmla="*/ 5013 w 720232"/>
                      <a:gd name="connsiteY193" fmla="*/ 429110 h 631563"/>
                      <a:gd name="connsiteX194" fmla="*/ 5013 w 720232"/>
                      <a:gd name="connsiteY194" fmla="*/ 429110 h 631563"/>
                      <a:gd name="connsiteX195" fmla="*/ 1671 w 720232"/>
                      <a:gd name="connsiteY195" fmla="*/ 443225 h 631563"/>
                      <a:gd name="connsiteX196" fmla="*/ 1671 w 720232"/>
                      <a:gd name="connsiteY196" fmla="*/ 443225 h 631563"/>
                      <a:gd name="connsiteX197" fmla="*/ 14675 w 720232"/>
                      <a:gd name="connsiteY197" fmla="*/ 495403 h 631563"/>
                      <a:gd name="connsiteX198" fmla="*/ 14675 w 720232"/>
                      <a:gd name="connsiteY198" fmla="*/ 495403 h 631563"/>
                      <a:gd name="connsiteX199" fmla="*/ 13585 w 720232"/>
                      <a:gd name="connsiteY199" fmla="*/ 502619 h 631563"/>
                      <a:gd name="connsiteX200" fmla="*/ 13585 w 720232"/>
                      <a:gd name="connsiteY200" fmla="*/ 502619 h 631563"/>
                      <a:gd name="connsiteX201" fmla="*/ 11987 w 720232"/>
                      <a:gd name="connsiteY201" fmla="*/ 512135 h 631563"/>
                      <a:gd name="connsiteX202" fmla="*/ 11987 w 720232"/>
                      <a:gd name="connsiteY202" fmla="*/ 512135 h 631563"/>
                      <a:gd name="connsiteX203" fmla="*/ 26516 w 720232"/>
                      <a:gd name="connsiteY203" fmla="*/ 530784 h 631563"/>
                      <a:gd name="connsiteX204" fmla="*/ 26516 w 720232"/>
                      <a:gd name="connsiteY204" fmla="*/ 530784 h 631563"/>
                      <a:gd name="connsiteX205" fmla="*/ 32401 w 720232"/>
                      <a:gd name="connsiteY205" fmla="*/ 529123 h 631563"/>
                      <a:gd name="connsiteX206" fmla="*/ 32401 w 720232"/>
                      <a:gd name="connsiteY206" fmla="*/ 529123 h 631563"/>
                      <a:gd name="connsiteX207" fmla="*/ 38140 w 720232"/>
                      <a:gd name="connsiteY207" fmla="*/ 527208 h 631563"/>
                      <a:gd name="connsiteX208" fmla="*/ 38140 w 720232"/>
                      <a:gd name="connsiteY208" fmla="*/ 527208 h 631563"/>
                      <a:gd name="connsiteX209" fmla="*/ 43662 w 720232"/>
                      <a:gd name="connsiteY209" fmla="*/ 533722 h 631563"/>
                      <a:gd name="connsiteX210" fmla="*/ 43662 w 720232"/>
                      <a:gd name="connsiteY210" fmla="*/ 533722 h 631563"/>
                      <a:gd name="connsiteX211" fmla="*/ 35452 w 720232"/>
                      <a:gd name="connsiteY211" fmla="*/ 549113 h 631563"/>
                      <a:gd name="connsiteX212" fmla="*/ 35452 w 720232"/>
                      <a:gd name="connsiteY212" fmla="*/ 549113 h 631563"/>
                      <a:gd name="connsiteX213" fmla="*/ 32474 w 720232"/>
                      <a:gd name="connsiteY213" fmla="*/ 553712 h 631563"/>
                      <a:gd name="connsiteX214" fmla="*/ 32474 w 720232"/>
                      <a:gd name="connsiteY214" fmla="*/ 553712 h 631563"/>
                      <a:gd name="connsiteX215" fmla="*/ 37341 w 720232"/>
                      <a:gd name="connsiteY215" fmla="*/ 557671 h 631563"/>
                      <a:gd name="connsiteX216" fmla="*/ 37341 w 720232"/>
                      <a:gd name="connsiteY216" fmla="*/ 557671 h 631563"/>
                      <a:gd name="connsiteX217" fmla="*/ 49691 w 720232"/>
                      <a:gd name="connsiteY217" fmla="*/ 559140 h 631563"/>
                      <a:gd name="connsiteX218" fmla="*/ 49691 w 720232"/>
                      <a:gd name="connsiteY218" fmla="*/ 559140 h 631563"/>
                      <a:gd name="connsiteX219" fmla="*/ 62695 w 720232"/>
                      <a:gd name="connsiteY219" fmla="*/ 557927 h 631563"/>
                      <a:gd name="connsiteX220" fmla="*/ 62695 w 720232"/>
                      <a:gd name="connsiteY220" fmla="*/ 557927 h 631563"/>
                      <a:gd name="connsiteX221" fmla="*/ 64875 w 720232"/>
                      <a:gd name="connsiteY221" fmla="*/ 557735 h 631563"/>
                      <a:gd name="connsiteX222" fmla="*/ 64875 w 720232"/>
                      <a:gd name="connsiteY222" fmla="*/ 557735 h 631563"/>
                      <a:gd name="connsiteX223" fmla="*/ 146604 w 720232"/>
                      <a:gd name="connsiteY223" fmla="*/ 595479 h 631563"/>
                      <a:gd name="connsiteX224" fmla="*/ 146604 w 720232"/>
                      <a:gd name="connsiteY224" fmla="*/ 595479 h 631563"/>
                      <a:gd name="connsiteX225" fmla="*/ 227170 w 720232"/>
                      <a:gd name="connsiteY225" fmla="*/ 629264 h 631563"/>
                      <a:gd name="connsiteX226" fmla="*/ 227170 w 720232"/>
                      <a:gd name="connsiteY226" fmla="*/ 629264 h 631563"/>
                      <a:gd name="connsiteX227" fmla="*/ 276498 w 720232"/>
                      <a:gd name="connsiteY227" fmla="*/ 573957 h 631563"/>
                      <a:gd name="connsiteX228" fmla="*/ 276498 w 720232"/>
                      <a:gd name="connsiteY228" fmla="*/ 573957 h 631563"/>
                      <a:gd name="connsiteX229" fmla="*/ 341228 w 720232"/>
                      <a:gd name="connsiteY229" fmla="*/ 548730 h 631563"/>
                      <a:gd name="connsiteX230" fmla="*/ 341228 w 720232"/>
                      <a:gd name="connsiteY230" fmla="*/ 548730 h 631563"/>
                      <a:gd name="connsiteX231" fmla="*/ 359099 w 720232"/>
                      <a:gd name="connsiteY231" fmla="*/ 546559 h 631563"/>
                      <a:gd name="connsiteX232" fmla="*/ 359099 w 720232"/>
                      <a:gd name="connsiteY232" fmla="*/ 546559 h 631563"/>
                      <a:gd name="connsiteX233" fmla="*/ 372757 w 720232"/>
                      <a:gd name="connsiteY233" fmla="*/ 546878 h 631563"/>
                      <a:gd name="connsiteX234" fmla="*/ 372757 w 720232"/>
                      <a:gd name="connsiteY234" fmla="*/ 546878 h 631563"/>
                      <a:gd name="connsiteX235" fmla="*/ 390265 w 720232"/>
                      <a:gd name="connsiteY235" fmla="*/ 541386 h 631563"/>
                      <a:gd name="connsiteX236" fmla="*/ 390265 w 720232"/>
                      <a:gd name="connsiteY236" fmla="*/ 541386 h 631563"/>
                      <a:gd name="connsiteX237" fmla="*/ 456883 w 720232"/>
                      <a:gd name="connsiteY237" fmla="*/ 527208 h 631563"/>
                      <a:gd name="connsiteX238" fmla="*/ 456883 w 720232"/>
                      <a:gd name="connsiteY238" fmla="*/ 527208 h 631563"/>
                      <a:gd name="connsiteX239" fmla="*/ 517181 w 720232"/>
                      <a:gd name="connsiteY239" fmla="*/ 540555 h 631563"/>
                      <a:gd name="connsiteX240" fmla="*/ 517181 w 720232"/>
                      <a:gd name="connsiteY240" fmla="*/ 540555 h 631563"/>
                      <a:gd name="connsiteX241" fmla="*/ 526480 w 720232"/>
                      <a:gd name="connsiteY241" fmla="*/ 537107 h 631563"/>
                      <a:gd name="connsiteX242" fmla="*/ 526480 w 720232"/>
                      <a:gd name="connsiteY242" fmla="*/ 537107 h 631563"/>
                      <a:gd name="connsiteX243" fmla="*/ 579368 w 720232"/>
                      <a:gd name="connsiteY243" fmla="*/ 504408 h 631563"/>
                      <a:gd name="connsiteX244" fmla="*/ 579368 w 720232"/>
                      <a:gd name="connsiteY244" fmla="*/ 504408 h 631563"/>
                      <a:gd name="connsiteX245" fmla="*/ 587359 w 720232"/>
                      <a:gd name="connsiteY245" fmla="*/ 467621 h 631563"/>
                      <a:gd name="connsiteX246" fmla="*/ 587359 w 720232"/>
                      <a:gd name="connsiteY246" fmla="*/ 467621 h 631563"/>
                      <a:gd name="connsiteX247" fmla="*/ 588086 w 720232"/>
                      <a:gd name="connsiteY247" fmla="*/ 464619 h 631563"/>
                      <a:gd name="connsiteX248" fmla="*/ 588086 w 720232"/>
                      <a:gd name="connsiteY248" fmla="*/ 464619 h 631563"/>
                      <a:gd name="connsiteX249" fmla="*/ 576390 w 720232"/>
                      <a:gd name="connsiteY249" fmla="*/ 457403 h 631563"/>
                      <a:gd name="connsiteX250" fmla="*/ 576390 w 720232"/>
                      <a:gd name="connsiteY250" fmla="*/ 457403 h 631563"/>
                      <a:gd name="connsiteX251" fmla="*/ 563458 w 720232"/>
                      <a:gd name="connsiteY251" fmla="*/ 446929 h 631563"/>
                      <a:gd name="connsiteX252" fmla="*/ 563458 w 720232"/>
                      <a:gd name="connsiteY252" fmla="*/ 446929 h 631563"/>
                      <a:gd name="connsiteX253" fmla="*/ 594842 w 720232"/>
                      <a:gd name="connsiteY253" fmla="*/ 414677 h 631563"/>
                      <a:gd name="connsiteX254" fmla="*/ 594842 w 720232"/>
                      <a:gd name="connsiteY254" fmla="*/ 414677 h 631563"/>
                      <a:gd name="connsiteX255" fmla="*/ 599201 w 720232"/>
                      <a:gd name="connsiteY255" fmla="*/ 405800 h 631563"/>
                      <a:gd name="connsiteX256" fmla="*/ 599201 w 720232"/>
                      <a:gd name="connsiteY256" fmla="*/ 405800 h 631563"/>
                      <a:gd name="connsiteX257" fmla="*/ 578932 w 720232"/>
                      <a:gd name="connsiteY257" fmla="*/ 377699 h 631563"/>
                      <a:gd name="connsiteX258" fmla="*/ 578932 w 720232"/>
                      <a:gd name="connsiteY258" fmla="*/ 377699 h 631563"/>
                      <a:gd name="connsiteX259" fmla="*/ 572249 w 720232"/>
                      <a:gd name="connsiteY259" fmla="*/ 363776 h 631563"/>
                      <a:gd name="connsiteX260" fmla="*/ 572249 w 720232"/>
                      <a:gd name="connsiteY260" fmla="*/ 363776 h 631563"/>
                      <a:gd name="connsiteX261" fmla="*/ 578714 w 720232"/>
                      <a:gd name="connsiteY261" fmla="*/ 338294 h 631563"/>
                      <a:gd name="connsiteX262" fmla="*/ 578714 w 720232"/>
                      <a:gd name="connsiteY262" fmla="*/ 338294 h 631563"/>
                      <a:gd name="connsiteX263" fmla="*/ 585325 w 720232"/>
                      <a:gd name="connsiteY263" fmla="*/ 328970 h 631563"/>
                      <a:gd name="connsiteX264" fmla="*/ 585325 w 720232"/>
                      <a:gd name="connsiteY264" fmla="*/ 328970 h 631563"/>
                      <a:gd name="connsiteX265" fmla="*/ 565565 w 720232"/>
                      <a:gd name="connsiteY265" fmla="*/ 324755 h 631563"/>
                      <a:gd name="connsiteX266" fmla="*/ 565565 w 720232"/>
                      <a:gd name="connsiteY266" fmla="*/ 324755 h 631563"/>
                      <a:gd name="connsiteX267" fmla="*/ 561133 w 720232"/>
                      <a:gd name="connsiteY267" fmla="*/ 324755 h 631563"/>
                      <a:gd name="connsiteX268" fmla="*/ 561133 w 720232"/>
                      <a:gd name="connsiteY268" fmla="*/ 324755 h 631563"/>
                      <a:gd name="connsiteX269" fmla="*/ 485216 w 720232"/>
                      <a:gd name="connsiteY269" fmla="*/ 311598 h 631563"/>
                      <a:gd name="connsiteX270" fmla="*/ 485216 w 720232"/>
                      <a:gd name="connsiteY270" fmla="*/ 311598 h 631563"/>
                      <a:gd name="connsiteX271" fmla="*/ 495024 w 720232"/>
                      <a:gd name="connsiteY271" fmla="*/ 281518 h 631563"/>
                      <a:gd name="connsiteX272" fmla="*/ 495024 w 720232"/>
                      <a:gd name="connsiteY272" fmla="*/ 281518 h 631563"/>
                      <a:gd name="connsiteX273" fmla="*/ 544206 w 720232"/>
                      <a:gd name="connsiteY273" fmla="*/ 270597 h 631563"/>
                      <a:gd name="connsiteX274" fmla="*/ 544206 w 720232"/>
                      <a:gd name="connsiteY274" fmla="*/ 270597 h 631563"/>
                      <a:gd name="connsiteX275" fmla="*/ 584817 w 720232"/>
                      <a:gd name="connsiteY275" fmla="*/ 279921 h 631563"/>
                      <a:gd name="connsiteX276" fmla="*/ 584817 w 720232"/>
                      <a:gd name="connsiteY276" fmla="*/ 279921 h 631563"/>
                      <a:gd name="connsiteX277" fmla="*/ 580167 w 720232"/>
                      <a:gd name="connsiteY277" fmla="*/ 308278 h 631563"/>
                      <a:gd name="connsiteX278" fmla="*/ 580167 w 720232"/>
                      <a:gd name="connsiteY278" fmla="*/ 308278 h 631563"/>
                      <a:gd name="connsiteX279" fmla="*/ 580894 w 720232"/>
                      <a:gd name="connsiteY279" fmla="*/ 311088 h 631563"/>
                      <a:gd name="connsiteX280" fmla="*/ 580894 w 720232"/>
                      <a:gd name="connsiteY280" fmla="*/ 311088 h 631563"/>
                      <a:gd name="connsiteX281" fmla="*/ 592663 w 720232"/>
                      <a:gd name="connsiteY281" fmla="*/ 324116 h 631563"/>
                      <a:gd name="connsiteX282" fmla="*/ 592663 w 720232"/>
                      <a:gd name="connsiteY282" fmla="*/ 324116 h 631563"/>
                      <a:gd name="connsiteX283" fmla="*/ 627824 w 720232"/>
                      <a:gd name="connsiteY283" fmla="*/ 307319 h 631563"/>
                      <a:gd name="connsiteX284" fmla="*/ 627824 w 720232"/>
                      <a:gd name="connsiteY284" fmla="*/ 307319 h 631563"/>
                      <a:gd name="connsiteX285" fmla="*/ 631021 w 720232"/>
                      <a:gd name="connsiteY285" fmla="*/ 301125 h 631563"/>
                      <a:gd name="connsiteX286" fmla="*/ 631021 w 720232"/>
                      <a:gd name="connsiteY286" fmla="*/ 301125 h 631563"/>
                      <a:gd name="connsiteX287" fmla="*/ 622666 w 720232"/>
                      <a:gd name="connsiteY287" fmla="*/ 282604 h 631563"/>
                      <a:gd name="connsiteX288" fmla="*/ 622666 w 720232"/>
                      <a:gd name="connsiteY288" fmla="*/ 282604 h 631563"/>
                      <a:gd name="connsiteX289" fmla="*/ 625136 w 720232"/>
                      <a:gd name="connsiteY289" fmla="*/ 268425 h 631563"/>
                      <a:gd name="connsiteX290" fmla="*/ 625136 w 720232"/>
                      <a:gd name="connsiteY290" fmla="*/ 268425 h 631563"/>
                      <a:gd name="connsiteX291" fmla="*/ 623538 w 720232"/>
                      <a:gd name="connsiteY291" fmla="*/ 264402 h 631563"/>
                      <a:gd name="connsiteX292" fmla="*/ 623538 w 720232"/>
                      <a:gd name="connsiteY292" fmla="*/ 264402 h 631563"/>
                      <a:gd name="connsiteX293" fmla="*/ 619978 w 720232"/>
                      <a:gd name="connsiteY293" fmla="*/ 250926 h 631563"/>
                      <a:gd name="connsiteX294" fmla="*/ 619978 w 720232"/>
                      <a:gd name="connsiteY294" fmla="*/ 250926 h 631563"/>
                      <a:gd name="connsiteX295" fmla="*/ 626008 w 720232"/>
                      <a:gd name="connsiteY295" fmla="*/ 232150 h 631563"/>
                      <a:gd name="connsiteX296" fmla="*/ 626008 w 720232"/>
                      <a:gd name="connsiteY296" fmla="*/ 232150 h 631563"/>
                      <a:gd name="connsiteX297" fmla="*/ 633128 w 720232"/>
                      <a:gd name="connsiteY297" fmla="*/ 229723 h 631563"/>
                      <a:gd name="connsiteX298" fmla="*/ 633128 w 720232"/>
                      <a:gd name="connsiteY298" fmla="*/ 229723 h 631563"/>
                      <a:gd name="connsiteX299" fmla="*/ 653179 w 720232"/>
                      <a:gd name="connsiteY299" fmla="*/ 233044 h 631563"/>
                      <a:gd name="connsiteX300" fmla="*/ 653179 w 720232"/>
                      <a:gd name="connsiteY300" fmla="*/ 233044 h 631563"/>
                      <a:gd name="connsiteX301" fmla="*/ 657537 w 720232"/>
                      <a:gd name="connsiteY301" fmla="*/ 232469 h 631563"/>
                      <a:gd name="connsiteX302" fmla="*/ 657537 w 720232"/>
                      <a:gd name="connsiteY302" fmla="*/ 232469 h 631563"/>
                      <a:gd name="connsiteX303" fmla="*/ 661097 w 720232"/>
                      <a:gd name="connsiteY303" fmla="*/ 225508 h 631563"/>
                      <a:gd name="connsiteX304" fmla="*/ 661097 w 720232"/>
                      <a:gd name="connsiteY304" fmla="*/ 225508 h 631563"/>
                      <a:gd name="connsiteX305" fmla="*/ 659790 w 720232"/>
                      <a:gd name="connsiteY305" fmla="*/ 211266 h 631563"/>
                      <a:gd name="connsiteX306" fmla="*/ 659790 w 720232"/>
                      <a:gd name="connsiteY306" fmla="*/ 211266 h 631563"/>
                      <a:gd name="connsiteX307" fmla="*/ 664148 w 720232"/>
                      <a:gd name="connsiteY307" fmla="*/ 202964 h 631563"/>
                      <a:gd name="connsiteX308" fmla="*/ 664148 w 720232"/>
                      <a:gd name="connsiteY308" fmla="*/ 202964 h 631563"/>
                      <a:gd name="connsiteX309" fmla="*/ 666546 w 720232"/>
                      <a:gd name="connsiteY309" fmla="*/ 202517 h 631563"/>
                      <a:gd name="connsiteX310" fmla="*/ 666546 w 720232"/>
                      <a:gd name="connsiteY310" fmla="*/ 202517 h 631563"/>
                      <a:gd name="connsiteX311" fmla="*/ 699310 w 720232"/>
                      <a:gd name="connsiteY311" fmla="*/ 223337 h 631563"/>
                      <a:gd name="connsiteX312" fmla="*/ 699310 w 720232"/>
                      <a:gd name="connsiteY312" fmla="*/ 223337 h 631563"/>
                      <a:gd name="connsiteX313" fmla="*/ 711370 w 720232"/>
                      <a:gd name="connsiteY313" fmla="*/ 225572 h 631563"/>
                      <a:gd name="connsiteX314" fmla="*/ 711370 w 720232"/>
                      <a:gd name="connsiteY314" fmla="*/ 225572 h 631563"/>
                      <a:gd name="connsiteX315" fmla="*/ 716092 w 720232"/>
                      <a:gd name="connsiteY315" fmla="*/ 196194 h 631563"/>
                      <a:gd name="connsiteX316" fmla="*/ 716092 w 720232"/>
                      <a:gd name="connsiteY316" fmla="*/ 196194 h 631563"/>
                      <a:gd name="connsiteX317" fmla="*/ 718416 w 720232"/>
                      <a:gd name="connsiteY317" fmla="*/ 175118 h 631563"/>
                      <a:gd name="connsiteX318" fmla="*/ 718416 w 720232"/>
                      <a:gd name="connsiteY318" fmla="*/ 175118 h 631563"/>
                      <a:gd name="connsiteX319" fmla="*/ 709335 w 720232"/>
                      <a:gd name="connsiteY319" fmla="*/ 158833 h 631563"/>
                      <a:gd name="connsiteX320" fmla="*/ 709335 w 720232"/>
                      <a:gd name="connsiteY320" fmla="*/ 158833 h 631563"/>
                      <a:gd name="connsiteX321" fmla="*/ 709699 w 720232"/>
                      <a:gd name="connsiteY321" fmla="*/ 158130 h 631563"/>
                      <a:gd name="connsiteX322" fmla="*/ 710062 w 720232"/>
                      <a:gd name="connsiteY322" fmla="*/ 157428 h 631563"/>
                      <a:gd name="connsiteX323" fmla="*/ 720233 w 720232"/>
                      <a:gd name="connsiteY323" fmla="*/ 175182 h 631563"/>
                      <a:gd name="connsiteX324" fmla="*/ 720233 w 720232"/>
                      <a:gd name="connsiteY324" fmla="*/ 175182 h 631563"/>
                      <a:gd name="connsiteX325" fmla="*/ 717908 w 720232"/>
                      <a:gd name="connsiteY325" fmla="*/ 196258 h 631563"/>
                      <a:gd name="connsiteX326" fmla="*/ 717908 w 720232"/>
                      <a:gd name="connsiteY326" fmla="*/ 196258 h 631563"/>
                      <a:gd name="connsiteX327" fmla="*/ 712895 w 720232"/>
                      <a:gd name="connsiteY327" fmla="*/ 227169 h 631563"/>
                      <a:gd name="connsiteX328" fmla="*/ 712895 w 720232"/>
                      <a:gd name="connsiteY328" fmla="*/ 227169 h 631563"/>
                      <a:gd name="connsiteX329" fmla="*/ 712314 w 720232"/>
                      <a:gd name="connsiteY329" fmla="*/ 227743 h 631563"/>
                      <a:gd name="connsiteX330" fmla="*/ 712314 w 720232"/>
                      <a:gd name="connsiteY330" fmla="*/ 227743 h 631563"/>
                      <a:gd name="connsiteX331" fmla="*/ 711442 w 720232"/>
                      <a:gd name="connsiteY331" fmla="*/ 227616 h 631563"/>
                      <a:gd name="connsiteX332" fmla="*/ 711442 w 720232"/>
                      <a:gd name="connsiteY332" fmla="*/ 227616 h 631563"/>
                      <a:gd name="connsiteX333" fmla="*/ 699310 w 720232"/>
                      <a:gd name="connsiteY333" fmla="*/ 224997 h 631563"/>
                      <a:gd name="connsiteX334" fmla="*/ 699310 w 720232"/>
                      <a:gd name="connsiteY334" fmla="*/ 224997 h 631563"/>
                      <a:gd name="connsiteX335" fmla="*/ 666546 w 720232"/>
                      <a:gd name="connsiteY335" fmla="*/ 204177 h 631563"/>
                      <a:gd name="connsiteX336" fmla="*/ 666546 w 720232"/>
                      <a:gd name="connsiteY336" fmla="*/ 204177 h 631563"/>
                      <a:gd name="connsiteX337" fmla="*/ 664875 w 720232"/>
                      <a:gd name="connsiteY337" fmla="*/ 204496 h 631563"/>
                      <a:gd name="connsiteX338" fmla="*/ 664875 w 720232"/>
                      <a:gd name="connsiteY338" fmla="*/ 204496 h 631563"/>
                      <a:gd name="connsiteX339" fmla="*/ 661606 w 720232"/>
                      <a:gd name="connsiteY339" fmla="*/ 211330 h 631563"/>
                      <a:gd name="connsiteX340" fmla="*/ 661606 w 720232"/>
                      <a:gd name="connsiteY340" fmla="*/ 211330 h 631563"/>
                      <a:gd name="connsiteX341" fmla="*/ 662913 w 720232"/>
                      <a:gd name="connsiteY341" fmla="*/ 225572 h 631563"/>
                      <a:gd name="connsiteX342" fmla="*/ 662913 w 720232"/>
                      <a:gd name="connsiteY342" fmla="*/ 225572 h 631563"/>
                      <a:gd name="connsiteX343" fmla="*/ 658119 w 720232"/>
                      <a:gd name="connsiteY343" fmla="*/ 234002 h 631563"/>
                      <a:gd name="connsiteX344" fmla="*/ 658119 w 720232"/>
                      <a:gd name="connsiteY344" fmla="*/ 234002 h 631563"/>
                      <a:gd name="connsiteX345" fmla="*/ 653179 w 720232"/>
                      <a:gd name="connsiteY345" fmla="*/ 234641 h 631563"/>
                      <a:gd name="connsiteX346" fmla="*/ 653179 w 720232"/>
                      <a:gd name="connsiteY346" fmla="*/ 234641 h 631563"/>
                      <a:gd name="connsiteX347" fmla="*/ 633128 w 720232"/>
                      <a:gd name="connsiteY347" fmla="*/ 231320 h 631563"/>
                      <a:gd name="connsiteX348" fmla="*/ 633128 w 720232"/>
                      <a:gd name="connsiteY348" fmla="*/ 231320 h 631563"/>
                      <a:gd name="connsiteX349" fmla="*/ 627243 w 720232"/>
                      <a:gd name="connsiteY349" fmla="*/ 233300 h 631563"/>
                      <a:gd name="connsiteX350" fmla="*/ 627243 w 720232"/>
                      <a:gd name="connsiteY350" fmla="*/ 233300 h 631563"/>
                      <a:gd name="connsiteX351" fmla="*/ 621795 w 720232"/>
                      <a:gd name="connsiteY351" fmla="*/ 250990 h 631563"/>
                      <a:gd name="connsiteX352" fmla="*/ 621795 w 720232"/>
                      <a:gd name="connsiteY352" fmla="*/ 250990 h 631563"/>
                      <a:gd name="connsiteX353" fmla="*/ 624846 w 720232"/>
                      <a:gd name="connsiteY353" fmla="*/ 263316 h 631563"/>
                      <a:gd name="connsiteX354" fmla="*/ 624846 w 720232"/>
                      <a:gd name="connsiteY354" fmla="*/ 263316 h 631563"/>
                      <a:gd name="connsiteX355" fmla="*/ 627025 w 720232"/>
                      <a:gd name="connsiteY355" fmla="*/ 268489 h 631563"/>
                      <a:gd name="connsiteX356" fmla="*/ 627025 w 720232"/>
                      <a:gd name="connsiteY356" fmla="*/ 268489 h 631563"/>
                      <a:gd name="connsiteX357" fmla="*/ 624555 w 720232"/>
                      <a:gd name="connsiteY357" fmla="*/ 282667 h 631563"/>
                      <a:gd name="connsiteX358" fmla="*/ 624555 w 720232"/>
                      <a:gd name="connsiteY358" fmla="*/ 282667 h 631563"/>
                      <a:gd name="connsiteX359" fmla="*/ 632910 w 720232"/>
                      <a:gd name="connsiteY359" fmla="*/ 301188 h 631563"/>
                      <a:gd name="connsiteX360" fmla="*/ 632910 w 720232"/>
                      <a:gd name="connsiteY360" fmla="*/ 301188 h 631563"/>
                      <a:gd name="connsiteX361" fmla="*/ 629132 w 720232"/>
                      <a:gd name="connsiteY361" fmla="*/ 308533 h 631563"/>
                      <a:gd name="connsiteX362" fmla="*/ 629132 w 720232"/>
                      <a:gd name="connsiteY362" fmla="*/ 308533 h 631563"/>
                      <a:gd name="connsiteX363" fmla="*/ 592953 w 720232"/>
                      <a:gd name="connsiteY363" fmla="*/ 325904 h 631563"/>
                      <a:gd name="connsiteX364" fmla="*/ 592953 w 720232"/>
                      <a:gd name="connsiteY364" fmla="*/ 325904 h 631563"/>
                      <a:gd name="connsiteX365" fmla="*/ 591718 w 720232"/>
                      <a:gd name="connsiteY365" fmla="*/ 325713 h 631563"/>
                      <a:gd name="connsiteX366" fmla="*/ 591718 w 720232"/>
                      <a:gd name="connsiteY366" fmla="*/ 325713 h 631563"/>
                      <a:gd name="connsiteX367" fmla="*/ 579586 w 720232"/>
                      <a:gd name="connsiteY367" fmla="*/ 312237 h 631563"/>
                      <a:gd name="connsiteX368" fmla="*/ 579586 w 720232"/>
                      <a:gd name="connsiteY368" fmla="*/ 312237 h 631563"/>
                      <a:gd name="connsiteX369" fmla="*/ 578278 w 720232"/>
                      <a:gd name="connsiteY369" fmla="*/ 308341 h 631563"/>
                      <a:gd name="connsiteX370" fmla="*/ 578278 w 720232"/>
                      <a:gd name="connsiteY370" fmla="*/ 308341 h 631563"/>
                      <a:gd name="connsiteX371" fmla="*/ 582928 w 720232"/>
                      <a:gd name="connsiteY371" fmla="*/ 279985 h 631563"/>
                      <a:gd name="connsiteX372" fmla="*/ 582928 w 720232"/>
                      <a:gd name="connsiteY372" fmla="*/ 279985 h 631563"/>
                      <a:gd name="connsiteX373" fmla="*/ 571449 w 720232"/>
                      <a:gd name="connsiteY373" fmla="*/ 274365 h 631563"/>
                      <a:gd name="connsiteX374" fmla="*/ 571449 w 720232"/>
                      <a:gd name="connsiteY374" fmla="*/ 274365 h 631563"/>
                      <a:gd name="connsiteX375" fmla="*/ 544134 w 720232"/>
                      <a:gd name="connsiteY375" fmla="*/ 272321 h 631563"/>
                      <a:gd name="connsiteX376" fmla="*/ 544134 w 720232"/>
                      <a:gd name="connsiteY376" fmla="*/ 272321 h 631563"/>
                      <a:gd name="connsiteX377" fmla="*/ 511442 w 720232"/>
                      <a:gd name="connsiteY377" fmla="*/ 274940 h 631563"/>
                      <a:gd name="connsiteX378" fmla="*/ 511442 w 720232"/>
                      <a:gd name="connsiteY378" fmla="*/ 274940 h 631563"/>
                      <a:gd name="connsiteX379" fmla="*/ 496767 w 720232"/>
                      <a:gd name="connsiteY379" fmla="*/ 281710 h 631563"/>
                      <a:gd name="connsiteX380" fmla="*/ 496767 w 720232"/>
                      <a:gd name="connsiteY380" fmla="*/ 281710 h 631563"/>
                      <a:gd name="connsiteX381" fmla="*/ 486960 w 720232"/>
                      <a:gd name="connsiteY381" fmla="*/ 311790 h 631563"/>
                      <a:gd name="connsiteX382" fmla="*/ 486960 w 720232"/>
                      <a:gd name="connsiteY382" fmla="*/ 311790 h 631563"/>
                      <a:gd name="connsiteX383" fmla="*/ 515946 w 720232"/>
                      <a:gd name="connsiteY383" fmla="*/ 321625 h 631563"/>
                      <a:gd name="connsiteX384" fmla="*/ 515946 w 720232"/>
                      <a:gd name="connsiteY384" fmla="*/ 321625 h 631563"/>
                      <a:gd name="connsiteX385" fmla="*/ 560988 w 720232"/>
                      <a:gd name="connsiteY385" fmla="*/ 323350 h 631563"/>
                      <a:gd name="connsiteX386" fmla="*/ 560988 w 720232"/>
                      <a:gd name="connsiteY386" fmla="*/ 323350 h 631563"/>
                      <a:gd name="connsiteX387" fmla="*/ 565420 w 720232"/>
                      <a:gd name="connsiteY387" fmla="*/ 323350 h 631563"/>
                      <a:gd name="connsiteX388" fmla="*/ 565420 w 720232"/>
                      <a:gd name="connsiteY388" fmla="*/ 323350 h 631563"/>
                      <a:gd name="connsiteX389" fmla="*/ 587141 w 720232"/>
                      <a:gd name="connsiteY389" fmla="*/ 328331 h 631563"/>
                      <a:gd name="connsiteX390" fmla="*/ 587141 w 720232"/>
                      <a:gd name="connsiteY390" fmla="*/ 328331 h 631563"/>
                      <a:gd name="connsiteX391" fmla="*/ 587577 w 720232"/>
                      <a:gd name="connsiteY391" fmla="*/ 328970 h 631563"/>
                      <a:gd name="connsiteX392" fmla="*/ 587577 w 720232"/>
                      <a:gd name="connsiteY392" fmla="*/ 328970 h 631563"/>
                      <a:gd name="connsiteX393" fmla="*/ 587287 w 720232"/>
                      <a:gd name="connsiteY393" fmla="*/ 329608 h 631563"/>
                      <a:gd name="connsiteX394" fmla="*/ 587287 w 720232"/>
                      <a:gd name="connsiteY394" fmla="*/ 329608 h 631563"/>
                      <a:gd name="connsiteX395" fmla="*/ 580385 w 720232"/>
                      <a:gd name="connsiteY395" fmla="*/ 338869 h 631563"/>
                      <a:gd name="connsiteX396" fmla="*/ 580385 w 720232"/>
                      <a:gd name="connsiteY396" fmla="*/ 338869 h 631563"/>
                      <a:gd name="connsiteX397" fmla="*/ 573992 w 720232"/>
                      <a:gd name="connsiteY397" fmla="*/ 364032 h 631563"/>
                      <a:gd name="connsiteX398" fmla="*/ 573992 w 720232"/>
                      <a:gd name="connsiteY398" fmla="*/ 364032 h 631563"/>
                      <a:gd name="connsiteX399" fmla="*/ 580167 w 720232"/>
                      <a:gd name="connsiteY399" fmla="*/ 376805 h 631563"/>
                      <a:gd name="connsiteX400" fmla="*/ 580167 w 720232"/>
                      <a:gd name="connsiteY400" fmla="*/ 376805 h 631563"/>
                      <a:gd name="connsiteX401" fmla="*/ 600945 w 720232"/>
                      <a:gd name="connsiteY401" fmla="*/ 406055 h 631563"/>
                      <a:gd name="connsiteX402" fmla="*/ 600945 w 720232"/>
                      <a:gd name="connsiteY402" fmla="*/ 406055 h 631563"/>
                      <a:gd name="connsiteX403" fmla="*/ 596077 w 720232"/>
                      <a:gd name="connsiteY403" fmla="*/ 416082 h 631563"/>
                      <a:gd name="connsiteX404" fmla="*/ 596077 w 720232"/>
                      <a:gd name="connsiteY404" fmla="*/ 416082 h 631563"/>
                      <a:gd name="connsiteX405" fmla="*/ 565202 w 720232"/>
                      <a:gd name="connsiteY405" fmla="*/ 447184 h 631563"/>
                      <a:gd name="connsiteX406" fmla="*/ 565202 w 720232"/>
                      <a:gd name="connsiteY406" fmla="*/ 447184 h 631563"/>
                      <a:gd name="connsiteX407" fmla="*/ 576898 w 720232"/>
                      <a:gd name="connsiteY407" fmla="*/ 456125 h 631563"/>
                      <a:gd name="connsiteX408" fmla="*/ 576898 w 720232"/>
                      <a:gd name="connsiteY408" fmla="*/ 456125 h 631563"/>
                      <a:gd name="connsiteX409" fmla="*/ 589829 w 720232"/>
                      <a:gd name="connsiteY409" fmla="*/ 464811 h 631563"/>
                      <a:gd name="connsiteX410" fmla="*/ 589829 w 720232"/>
                      <a:gd name="connsiteY410" fmla="*/ 464811 h 631563"/>
                      <a:gd name="connsiteX411" fmla="*/ 588958 w 720232"/>
                      <a:gd name="connsiteY411" fmla="*/ 468387 h 631563"/>
                      <a:gd name="connsiteX412" fmla="*/ 588958 w 720232"/>
                      <a:gd name="connsiteY412" fmla="*/ 468387 h 631563"/>
                      <a:gd name="connsiteX413" fmla="*/ 581112 w 720232"/>
                      <a:gd name="connsiteY413" fmla="*/ 504599 h 631563"/>
                      <a:gd name="connsiteX414" fmla="*/ 581112 w 720232"/>
                      <a:gd name="connsiteY414" fmla="*/ 504599 h 631563"/>
                      <a:gd name="connsiteX415" fmla="*/ 527715 w 720232"/>
                      <a:gd name="connsiteY415" fmla="*/ 538448 h 631563"/>
                      <a:gd name="connsiteX416" fmla="*/ 527715 w 720232"/>
                      <a:gd name="connsiteY416" fmla="*/ 538448 h 631563"/>
                      <a:gd name="connsiteX417" fmla="*/ 517109 w 720232"/>
                      <a:gd name="connsiteY417" fmla="*/ 542344 h 631563"/>
                      <a:gd name="connsiteX418" fmla="*/ 517109 w 720232"/>
                      <a:gd name="connsiteY418" fmla="*/ 542344 h 631563"/>
                      <a:gd name="connsiteX419" fmla="*/ 456811 w 720232"/>
                      <a:gd name="connsiteY419" fmla="*/ 529059 h 631563"/>
                      <a:gd name="connsiteX420" fmla="*/ 456811 w 720232"/>
                      <a:gd name="connsiteY420" fmla="*/ 529059 h 631563"/>
                      <a:gd name="connsiteX421" fmla="*/ 391500 w 720232"/>
                      <a:gd name="connsiteY421" fmla="*/ 542791 h 631563"/>
                      <a:gd name="connsiteX422" fmla="*/ 391500 w 720232"/>
                      <a:gd name="connsiteY422" fmla="*/ 542791 h 631563"/>
                      <a:gd name="connsiteX423" fmla="*/ 372684 w 720232"/>
                      <a:gd name="connsiteY423" fmla="*/ 548730 h 631563"/>
                      <a:gd name="connsiteX424" fmla="*/ 372684 w 720232"/>
                      <a:gd name="connsiteY424" fmla="*/ 548730 h 631563"/>
                      <a:gd name="connsiteX425" fmla="*/ 359027 w 720232"/>
                      <a:gd name="connsiteY425" fmla="*/ 548411 h 631563"/>
                      <a:gd name="connsiteX426" fmla="*/ 359027 w 720232"/>
                      <a:gd name="connsiteY426" fmla="*/ 548411 h 631563"/>
                      <a:gd name="connsiteX427" fmla="*/ 341664 w 720232"/>
                      <a:gd name="connsiteY427" fmla="*/ 550518 h 631563"/>
                      <a:gd name="connsiteX428" fmla="*/ 341664 w 720232"/>
                      <a:gd name="connsiteY428" fmla="*/ 550518 h 631563"/>
                      <a:gd name="connsiteX429" fmla="*/ 278097 w 720232"/>
                      <a:gd name="connsiteY429" fmla="*/ 574723 h 631563"/>
                      <a:gd name="connsiteX430" fmla="*/ 278097 w 720232"/>
                      <a:gd name="connsiteY430" fmla="*/ 574723 h 631563"/>
                      <a:gd name="connsiteX431" fmla="*/ 228478 w 720232"/>
                      <a:gd name="connsiteY431" fmla="*/ 630989 h 631563"/>
                      <a:gd name="connsiteX432" fmla="*/ 228478 w 720232"/>
                      <a:gd name="connsiteY432" fmla="*/ 630989 h 631563"/>
                      <a:gd name="connsiteX433" fmla="*/ 227897 w 720232"/>
                      <a:gd name="connsiteY433" fmla="*/ 631499 h 631563"/>
                      <a:gd name="connsiteX434" fmla="*/ 227897 w 720232"/>
                      <a:gd name="connsiteY434" fmla="*/ 631499 h 631563"/>
                      <a:gd name="connsiteX435" fmla="*/ 227606 w 720232"/>
                      <a:gd name="connsiteY435" fmla="*/ 631563 h 631563"/>
                      <a:gd name="connsiteX436" fmla="*/ 227606 w 720232"/>
                      <a:gd name="connsiteY436" fmla="*/ 631563 h 631563"/>
                      <a:gd name="connsiteX437" fmla="*/ 227316 w 720232"/>
                      <a:gd name="connsiteY437" fmla="*/ 631372 h 631563"/>
                      <a:gd name="connsiteX438" fmla="*/ 227316 w 720232"/>
                      <a:gd name="connsiteY438" fmla="*/ 631372 h 63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Lst>
                    <a:rect l="l" t="t" r="r" b="b"/>
                    <a:pathLst>
                      <a:path w="720232" h="631563">
                        <a:moveTo>
                          <a:pt x="227316" y="631372"/>
                        </a:moveTo>
                        <a:cubicBezTo>
                          <a:pt x="205231" y="617194"/>
                          <a:pt x="165928" y="597140"/>
                          <a:pt x="146822" y="597204"/>
                        </a:cubicBezTo>
                        <a:lnTo>
                          <a:pt x="146822" y="597204"/>
                        </a:lnTo>
                        <a:cubicBezTo>
                          <a:pt x="122049" y="597076"/>
                          <a:pt x="81947" y="559204"/>
                          <a:pt x="65093" y="559459"/>
                        </a:cubicBezTo>
                        <a:lnTo>
                          <a:pt x="65093" y="559459"/>
                        </a:lnTo>
                        <a:cubicBezTo>
                          <a:pt x="64439" y="559459"/>
                          <a:pt x="63858" y="559523"/>
                          <a:pt x="63276" y="559651"/>
                        </a:cubicBezTo>
                        <a:lnTo>
                          <a:pt x="63276" y="559651"/>
                        </a:lnTo>
                        <a:cubicBezTo>
                          <a:pt x="58990" y="560481"/>
                          <a:pt x="54341" y="560864"/>
                          <a:pt x="49836" y="560864"/>
                        </a:cubicBezTo>
                        <a:lnTo>
                          <a:pt x="49836" y="560864"/>
                        </a:lnTo>
                        <a:cubicBezTo>
                          <a:pt x="40174" y="560800"/>
                          <a:pt x="31166" y="559140"/>
                          <a:pt x="30803" y="553775"/>
                        </a:cubicBezTo>
                        <a:lnTo>
                          <a:pt x="30803" y="553775"/>
                        </a:lnTo>
                        <a:cubicBezTo>
                          <a:pt x="30803" y="551987"/>
                          <a:pt x="31965" y="550135"/>
                          <a:pt x="34290" y="548027"/>
                        </a:cubicBezTo>
                        <a:lnTo>
                          <a:pt x="34290" y="548027"/>
                        </a:lnTo>
                        <a:cubicBezTo>
                          <a:pt x="39593" y="543365"/>
                          <a:pt x="41991" y="537681"/>
                          <a:pt x="41991" y="533722"/>
                        </a:cubicBezTo>
                        <a:lnTo>
                          <a:pt x="41991" y="533722"/>
                        </a:lnTo>
                        <a:cubicBezTo>
                          <a:pt x="41918" y="530528"/>
                          <a:pt x="40610" y="528804"/>
                          <a:pt x="38285" y="528804"/>
                        </a:cubicBezTo>
                        <a:lnTo>
                          <a:pt x="38285" y="528804"/>
                        </a:lnTo>
                        <a:cubicBezTo>
                          <a:pt x="37123" y="528804"/>
                          <a:pt x="35525" y="529251"/>
                          <a:pt x="33563" y="530465"/>
                        </a:cubicBezTo>
                        <a:lnTo>
                          <a:pt x="33563" y="530465"/>
                        </a:lnTo>
                        <a:cubicBezTo>
                          <a:pt x="31384" y="531806"/>
                          <a:pt x="28986" y="532381"/>
                          <a:pt x="26662" y="532381"/>
                        </a:cubicBezTo>
                        <a:lnTo>
                          <a:pt x="26662" y="532381"/>
                        </a:lnTo>
                        <a:cubicBezTo>
                          <a:pt x="18017" y="532317"/>
                          <a:pt x="10316" y="524014"/>
                          <a:pt x="10316" y="512135"/>
                        </a:cubicBezTo>
                        <a:lnTo>
                          <a:pt x="10316" y="512135"/>
                        </a:lnTo>
                        <a:cubicBezTo>
                          <a:pt x="10316" y="509006"/>
                          <a:pt x="10824" y="505685"/>
                          <a:pt x="11987" y="502172"/>
                        </a:cubicBezTo>
                        <a:lnTo>
                          <a:pt x="11987" y="502172"/>
                        </a:lnTo>
                        <a:cubicBezTo>
                          <a:pt x="12713" y="500001"/>
                          <a:pt x="13004" y="497766"/>
                          <a:pt x="13004" y="495403"/>
                        </a:cubicBezTo>
                        <a:lnTo>
                          <a:pt x="13004" y="495403"/>
                        </a:lnTo>
                        <a:cubicBezTo>
                          <a:pt x="13077" y="480330"/>
                          <a:pt x="73" y="461554"/>
                          <a:pt x="0" y="443225"/>
                        </a:cubicBezTo>
                        <a:lnTo>
                          <a:pt x="0" y="443225"/>
                        </a:lnTo>
                        <a:cubicBezTo>
                          <a:pt x="0" y="438243"/>
                          <a:pt x="1017" y="433262"/>
                          <a:pt x="3487" y="428472"/>
                        </a:cubicBezTo>
                        <a:lnTo>
                          <a:pt x="3487" y="428472"/>
                        </a:lnTo>
                        <a:cubicBezTo>
                          <a:pt x="16491" y="403628"/>
                          <a:pt x="59208" y="370035"/>
                          <a:pt x="58990" y="353622"/>
                        </a:cubicBezTo>
                        <a:lnTo>
                          <a:pt x="58990" y="353622"/>
                        </a:lnTo>
                        <a:cubicBezTo>
                          <a:pt x="59135" y="335803"/>
                          <a:pt x="78315" y="328267"/>
                          <a:pt x="92118" y="310193"/>
                        </a:cubicBezTo>
                        <a:lnTo>
                          <a:pt x="92118" y="310193"/>
                        </a:lnTo>
                        <a:cubicBezTo>
                          <a:pt x="107374" y="291353"/>
                          <a:pt x="146749" y="309683"/>
                          <a:pt x="149364" y="276728"/>
                        </a:cubicBezTo>
                        <a:lnTo>
                          <a:pt x="149364" y="276728"/>
                        </a:lnTo>
                        <a:cubicBezTo>
                          <a:pt x="152270" y="242752"/>
                          <a:pt x="166945" y="233555"/>
                          <a:pt x="186124" y="230873"/>
                        </a:cubicBezTo>
                        <a:lnTo>
                          <a:pt x="186124" y="230873"/>
                        </a:lnTo>
                        <a:cubicBezTo>
                          <a:pt x="204868" y="228063"/>
                          <a:pt x="213367" y="222890"/>
                          <a:pt x="217145" y="197216"/>
                        </a:cubicBezTo>
                        <a:lnTo>
                          <a:pt x="217145" y="197216"/>
                        </a:lnTo>
                        <a:cubicBezTo>
                          <a:pt x="220850" y="171350"/>
                          <a:pt x="225064" y="162729"/>
                          <a:pt x="230004" y="134947"/>
                        </a:cubicBezTo>
                        <a:lnTo>
                          <a:pt x="230004" y="134947"/>
                        </a:lnTo>
                        <a:cubicBezTo>
                          <a:pt x="235016" y="106719"/>
                          <a:pt x="260007" y="78810"/>
                          <a:pt x="262986" y="48027"/>
                        </a:cubicBezTo>
                        <a:lnTo>
                          <a:pt x="262986" y="48027"/>
                        </a:lnTo>
                        <a:cubicBezTo>
                          <a:pt x="265964" y="19287"/>
                          <a:pt x="290156" y="192"/>
                          <a:pt x="299237" y="0"/>
                        </a:cubicBezTo>
                        <a:lnTo>
                          <a:pt x="299237" y="0"/>
                        </a:lnTo>
                        <a:cubicBezTo>
                          <a:pt x="300182" y="0"/>
                          <a:pt x="301126" y="255"/>
                          <a:pt x="301780" y="830"/>
                        </a:cubicBezTo>
                        <a:lnTo>
                          <a:pt x="301780" y="830"/>
                        </a:lnTo>
                        <a:cubicBezTo>
                          <a:pt x="302797" y="1724"/>
                          <a:pt x="303015" y="3129"/>
                          <a:pt x="303015" y="4854"/>
                        </a:cubicBezTo>
                        <a:lnTo>
                          <a:pt x="303015" y="4854"/>
                        </a:lnTo>
                        <a:cubicBezTo>
                          <a:pt x="303015" y="13539"/>
                          <a:pt x="294806" y="33210"/>
                          <a:pt x="294878" y="37106"/>
                        </a:cubicBezTo>
                        <a:lnTo>
                          <a:pt x="294878" y="37106"/>
                        </a:lnTo>
                        <a:cubicBezTo>
                          <a:pt x="294878" y="37170"/>
                          <a:pt x="294878" y="37233"/>
                          <a:pt x="294878" y="37233"/>
                        </a:cubicBezTo>
                        <a:lnTo>
                          <a:pt x="294878" y="37233"/>
                        </a:lnTo>
                        <a:cubicBezTo>
                          <a:pt x="301925" y="39469"/>
                          <a:pt x="363167" y="73253"/>
                          <a:pt x="377116" y="73190"/>
                        </a:cubicBezTo>
                        <a:lnTo>
                          <a:pt x="377116" y="73190"/>
                        </a:lnTo>
                        <a:cubicBezTo>
                          <a:pt x="378133" y="73190"/>
                          <a:pt x="378714" y="72998"/>
                          <a:pt x="378932" y="72806"/>
                        </a:cubicBezTo>
                        <a:lnTo>
                          <a:pt x="378932" y="72806"/>
                        </a:lnTo>
                        <a:cubicBezTo>
                          <a:pt x="385616" y="67314"/>
                          <a:pt x="378714" y="56201"/>
                          <a:pt x="393898" y="42726"/>
                        </a:cubicBezTo>
                        <a:lnTo>
                          <a:pt x="393898" y="42726"/>
                        </a:lnTo>
                        <a:cubicBezTo>
                          <a:pt x="397603" y="39469"/>
                          <a:pt x="401162" y="38191"/>
                          <a:pt x="404504" y="38191"/>
                        </a:cubicBezTo>
                        <a:lnTo>
                          <a:pt x="404504" y="38191"/>
                        </a:lnTo>
                        <a:cubicBezTo>
                          <a:pt x="412568" y="38255"/>
                          <a:pt x="418961" y="44897"/>
                          <a:pt x="424337" y="44769"/>
                        </a:cubicBezTo>
                        <a:lnTo>
                          <a:pt x="424337" y="44769"/>
                        </a:lnTo>
                        <a:cubicBezTo>
                          <a:pt x="426008" y="44769"/>
                          <a:pt x="427534" y="44259"/>
                          <a:pt x="429277" y="42726"/>
                        </a:cubicBezTo>
                        <a:lnTo>
                          <a:pt x="429277" y="42726"/>
                        </a:lnTo>
                        <a:cubicBezTo>
                          <a:pt x="431239" y="40938"/>
                          <a:pt x="433345" y="40107"/>
                          <a:pt x="435380" y="40107"/>
                        </a:cubicBezTo>
                        <a:lnTo>
                          <a:pt x="435380" y="40107"/>
                        </a:lnTo>
                        <a:cubicBezTo>
                          <a:pt x="444533" y="40363"/>
                          <a:pt x="451144" y="55052"/>
                          <a:pt x="458046" y="60927"/>
                        </a:cubicBezTo>
                        <a:lnTo>
                          <a:pt x="458046" y="60927"/>
                        </a:lnTo>
                        <a:cubicBezTo>
                          <a:pt x="465746" y="67761"/>
                          <a:pt x="470251" y="75680"/>
                          <a:pt x="481148" y="75616"/>
                        </a:cubicBezTo>
                        <a:lnTo>
                          <a:pt x="481148" y="75616"/>
                        </a:lnTo>
                        <a:cubicBezTo>
                          <a:pt x="482601" y="75616"/>
                          <a:pt x="484199" y="75489"/>
                          <a:pt x="485943" y="75169"/>
                        </a:cubicBezTo>
                        <a:lnTo>
                          <a:pt x="485943" y="75169"/>
                        </a:lnTo>
                        <a:cubicBezTo>
                          <a:pt x="490011" y="74403"/>
                          <a:pt x="495242" y="74084"/>
                          <a:pt x="500763" y="74084"/>
                        </a:cubicBezTo>
                        <a:lnTo>
                          <a:pt x="500763" y="74084"/>
                        </a:lnTo>
                        <a:cubicBezTo>
                          <a:pt x="516455" y="74148"/>
                          <a:pt x="535053" y="76638"/>
                          <a:pt x="540792" y="81556"/>
                        </a:cubicBezTo>
                        <a:lnTo>
                          <a:pt x="540792" y="81556"/>
                        </a:lnTo>
                        <a:cubicBezTo>
                          <a:pt x="544279" y="84685"/>
                          <a:pt x="547548" y="87240"/>
                          <a:pt x="548856" y="87112"/>
                        </a:cubicBezTo>
                        <a:lnTo>
                          <a:pt x="548856" y="87112"/>
                        </a:lnTo>
                        <a:cubicBezTo>
                          <a:pt x="549728" y="87112"/>
                          <a:pt x="551181" y="85516"/>
                          <a:pt x="551181" y="78618"/>
                        </a:cubicBezTo>
                        <a:lnTo>
                          <a:pt x="551181" y="78618"/>
                        </a:lnTo>
                        <a:cubicBezTo>
                          <a:pt x="551181" y="68400"/>
                          <a:pt x="555540" y="63737"/>
                          <a:pt x="560480" y="63737"/>
                        </a:cubicBezTo>
                        <a:lnTo>
                          <a:pt x="560480" y="63737"/>
                        </a:lnTo>
                        <a:cubicBezTo>
                          <a:pt x="562368" y="63737"/>
                          <a:pt x="564185" y="64440"/>
                          <a:pt x="565565" y="65717"/>
                        </a:cubicBezTo>
                        <a:lnTo>
                          <a:pt x="565565" y="65717"/>
                        </a:lnTo>
                        <a:cubicBezTo>
                          <a:pt x="569633" y="69421"/>
                          <a:pt x="578351" y="69805"/>
                          <a:pt x="593607" y="69805"/>
                        </a:cubicBezTo>
                        <a:lnTo>
                          <a:pt x="593607" y="69805"/>
                        </a:lnTo>
                        <a:cubicBezTo>
                          <a:pt x="608209" y="69996"/>
                          <a:pt x="625136" y="49623"/>
                          <a:pt x="638213" y="49368"/>
                        </a:cubicBezTo>
                        <a:lnTo>
                          <a:pt x="638213" y="49368"/>
                        </a:lnTo>
                        <a:cubicBezTo>
                          <a:pt x="649909" y="49432"/>
                          <a:pt x="660371" y="40299"/>
                          <a:pt x="674828" y="40235"/>
                        </a:cubicBezTo>
                        <a:lnTo>
                          <a:pt x="674828" y="40235"/>
                        </a:lnTo>
                        <a:cubicBezTo>
                          <a:pt x="687250" y="40554"/>
                          <a:pt x="687904" y="56968"/>
                          <a:pt x="688049" y="67761"/>
                        </a:cubicBezTo>
                        <a:lnTo>
                          <a:pt x="688049" y="67761"/>
                        </a:lnTo>
                        <a:cubicBezTo>
                          <a:pt x="688049" y="70635"/>
                          <a:pt x="687977" y="73126"/>
                          <a:pt x="687977" y="74850"/>
                        </a:cubicBezTo>
                        <a:lnTo>
                          <a:pt x="687977" y="74850"/>
                        </a:lnTo>
                        <a:cubicBezTo>
                          <a:pt x="688122" y="78043"/>
                          <a:pt x="689793" y="78618"/>
                          <a:pt x="692554" y="78746"/>
                        </a:cubicBezTo>
                        <a:lnTo>
                          <a:pt x="692554" y="78746"/>
                        </a:lnTo>
                        <a:cubicBezTo>
                          <a:pt x="696331" y="78746"/>
                          <a:pt x="701054" y="76830"/>
                          <a:pt x="701054" y="76830"/>
                        </a:cubicBezTo>
                        <a:lnTo>
                          <a:pt x="701054" y="76830"/>
                        </a:lnTo>
                        <a:cubicBezTo>
                          <a:pt x="701344" y="76702"/>
                          <a:pt x="701635" y="76702"/>
                          <a:pt x="701925" y="76894"/>
                        </a:cubicBezTo>
                        <a:lnTo>
                          <a:pt x="701925" y="76894"/>
                        </a:lnTo>
                        <a:cubicBezTo>
                          <a:pt x="702143" y="77021"/>
                          <a:pt x="702361" y="77277"/>
                          <a:pt x="702361" y="77596"/>
                        </a:cubicBezTo>
                        <a:lnTo>
                          <a:pt x="702361" y="77596"/>
                        </a:lnTo>
                        <a:cubicBezTo>
                          <a:pt x="702361" y="77660"/>
                          <a:pt x="702361" y="85643"/>
                          <a:pt x="695678" y="91583"/>
                        </a:cubicBezTo>
                        <a:lnTo>
                          <a:pt x="695678" y="91583"/>
                        </a:lnTo>
                        <a:cubicBezTo>
                          <a:pt x="692917" y="93946"/>
                          <a:pt x="691973" y="99630"/>
                          <a:pt x="691973" y="106591"/>
                        </a:cubicBezTo>
                        <a:lnTo>
                          <a:pt x="691973" y="106591"/>
                        </a:lnTo>
                        <a:cubicBezTo>
                          <a:pt x="691973" y="113872"/>
                          <a:pt x="692844" y="122494"/>
                          <a:pt x="692844" y="130221"/>
                        </a:cubicBezTo>
                        <a:lnTo>
                          <a:pt x="692844" y="130221"/>
                        </a:lnTo>
                        <a:cubicBezTo>
                          <a:pt x="692990" y="145293"/>
                          <a:pt x="694443" y="150977"/>
                          <a:pt x="710062" y="157428"/>
                        </a:cubicBezTo>
                        <a:lnTo>
                          <a:pt x="710062" y="157428"/>
                        </a:lnTo>
                        <a:lnTo>
                          <a:pt x="709699" y="158130"/>
                        </a:lnTo>
                        <a:lnTo>
                          <a:pt x="709335" y="158833"/>
                        </a:lnTo>
                        <a:cubicBezTo>
                          <a:pt x="693208" y="152382"/>
                          <a:pt x="690955" y="145166"/>
                          <a:pt x="691101" y="130157"/>
                        </a:cubicBezTo>
                        <a:lnTo>
                          <a:pt x="691101" y="130157"/>
                        </a:lnTo>
                        <a:cubicBezTo>
                          <a:pt x="691101" y="122494"/>
                          <a:pt x="690229" y="113935"/>
                          <a:pt x="690229" y="106527"/>
                        </a:cubicBezTo>
                        <a:lnTo>
                          <a:pt x="690229" y="106527"/>
                        </a:lnTo>
                        <a:cubicBezTo>
                          <a:pt x="690229" y="99502"/>
                          <a:pt x="690955" y="93499"/>
                          <a:pt x="694443" y="90369"/>
                        </a:cubicBezTo>
                        <a:lnTo>
                          <a:pt x="694443" y="90369"/>
                        </a:lnTo>
                        <a:cubicBezTo>
                          <a:pt x="699092" y="86346"/>
                          <a:pt x="700254" y="81045"/>
                          <a:pt x="700545" y="78746"/>
                        </a:cubicBezTo>
                        <a:lnTo>
                          <a:pt x="700545" y="78746"/>
                        </a:lnTo>
                        <a:cubicBezTo>
                          <a:pt x="698801" y="79321"/>
                          <a:pt x="695605" y="80279"/>
                          <a:pt x="692699" y="80279"/>
                        </a:cubicBezTo>
                        <a:lnTo>
                          <a:pt x="692699" y="80279"/>
                        </a:lnTo>
                        <a:cubicBezTo>
                          <a:pt x="689575" y="80279"/>
                          <a:pt x="686306" y="78874"/>
                          <a:pt x="686306" y="74850"/>
                        </a:cubicBezTo>
                        <a:lnTo>
                          <a:pt x="686306" y="74850"/>
                        </a:lnTo>
                        <a:cubicBezTo>
                          <a:pt x="686306" y="73062"/>
                          <a:pt x="686379" y="70571"/>
                          <a:pt x="686379" y="67761"/>
                        </a:cubicBezTo>
                        <a:lnTo>
                          <a:pt x="686379" y="67761"/>
                        </a:lnTo>
                        <a:cubicBezTo>
                          <a:pt x="686379" y="62332"/>
                          <a:pt x="686088" y="55754"/>
                          <a:pt x="684417" y="50517"/>
                        </a:cubicBezTo>
                        <a:lnTo>
                          <a:pt x="684417" y="50517"/>
                        </a:lnTo>
                        <a:cubicBezTo>
                          <a:pt x="682746" y="45280"/>
                          <a:pt x="679913" y="41832"/>
                          <a:pt x="674973" y="41832"/>
                        </a:cubicBezTo>
                        <a:lnTo>
                          <a:pt x="674973" y="41832"/>
                        </a:lnTo>
                        <a:cubicBezTo>
                          <a:pt x="661388" y="41768"/>
                          <a:pt x="651072" y="50900"/>
                          <a:pt x="638358" y="50964"/>
                        </a:cubicBezTo>
                        <a:lnTo>
                          <a:pt x="638358" y="50964"/>
                        </a:lnTo>
                        <a:cubicBezTo>
                          <a:pt x="626952" y="50709"/>
                          <a:pt x="609735" y="71210"/>
                          <a:pt x="593752" y="71401"/>
                        </a:cubicBezTo>
                        <a:lnTo>
                          <a:pt x="593752" y="71401"/>
                        </a:lnTo>
                        <a:cubicBezTo>
                          <a:pt x="578496" y="71337"/>
                          <a:pt x="569488" y="71210"/>
                          <a:pt x="564403" y="66867"/>
                        </a:cubicBezTo>
                        <a:lnTo>
                          <a:pt x="564403" y="66867"/>
                        </a:lnTo>
                        <a:cubicBezTo>
                          <a:pt x="563240" y="65845"/>
                          <a:pt x="561933" y="65334"/>
                          <a:pt x="560552" y="65334"/>
                        </a:cubicBezTo>
                        <a:lnTo>
                          <a:pt x="560552" y="65334"/>
                        </a:lnTo>
                        <a:cubicBezTo>
                          <a:pt x="557283" y="65334"/>
                          <a:pt x="553142" y="68719"/>
                          <a:pt x="553070" y="78682"/>
                        </a:cubicBezTo>
                        <a:lnTo>
                          <a:pt x="553070" y="78682"/>
                        </a:lnTo>
                        <a:cubicBezTo>
                          <a:pt x="552997" y="85452"/>
                          <a:pt x="552125" y="88517"/>
                          <a:pt x="548929" y="88773"/>
                        </a:cubicBezTo>
                        <a:lnTo>
                          <a:pt x="548929" y="88773"/>
                        </a:lnTo>
                        <a:cubicBezTo>
                          <a:pt x="546023" y="88645"/>
                          <a:pt x="543189" y="85835"/>
                          <a:pt x="539557" y="82705"/>
                        </a:cubicBezTo>
                        <a:lnTo>
                          <a:pt x="539557" y="82705"/>
                        </a:lnTo>
                        <a:cubicBezTo>
                          <a:pt x="534980" y="78490"/>
                          <a:pt x="516164" y="75680"/>
                          <a:pt x="500836" y="75744"/>
                        </a:cubicBezTo>
                        <a:lnTo>
                          <a:pt x="500836" y="75744"/>
                        </a:lnTo>
                        <a:cubicBezTo>
                          <a:pt x="495314" y="75744"/>
                          <a:pt x="490229" y="76063"/>
                          <a:pt x="486379" y="76766"/>
                        </a:cubicBezTo>
                        <a:lnTo>
                          <a:pt x="486379" y="76766"/>
                        </a:lnTo>
                        <a:cubicBezTo>
                          <a:pt x="484562" y="77085"/>
                          <a:pt x="482819" y="77213"/>
                          <a:pt x="481221" y="77213"/>
                        </a:cubicBezTo>
                        <a:lnTo>
                          <a:pt x="481221" y="77213"/>
                        </a:lnTo>
                        <a:cubicBezTo>
                          <a:pt x="469088" y="77149"/>
                          <a:pt x="464221" y="68463"/>
                          <a:pt x="456811" y="62013"/>
                        </a:cubicBezTo>
                        <a:lnTo>
                          <a:pt x="456811" y="62013"/>
                        </a:lnTo>
                        <a:cubicBezTo>
                          <a:pt x="449764" y="55563"/>
                          <a:pt x="442281" y="41321"/>
                          <a:pt x="435452" y="41640"/>
                        </a:cubicBezTo>
                        <a:lnTo>
                          <a:pt x="435452" y="41640"/>
                        </a:lnTo>
                        <a:cubicBezTo>
                          <a:pt x="433927" y="41640"/>
                          <a:pt x="432401" y="42215"/>
                          <a:pt x="430658" y="43812"/>
                        </a:cubicBezTo>
                        <a:lnTo>
                          <a:pt x="430658" y="43812"/>
                        </a:lnTo>
                        <a:cubicBezTo>
                          <a:pt x="428696" y="45536"/>
                          <a:pt x="426517" y="46302"/>
                          <a:pt x="424410" y="46302"/>
                        </a:cubicBezTo>
                        <a:lnTo>
                          <a:pt x="424410" y="46302"/>
                        </a:lnTo>
                        <a:cubicBezTo>
                          <a:pt x="417653" y="46175"/>
                          <a:pt x="411551" y="39660"/>
                          <a:pt x="404577" y="39724"/>
                        </a:cubicBezTo>
                        <a:lnTo>
                          <a:pt x="404577" y="39724"/>
                        </a:lnTo>
                        <a:cubicBezTo>
                          <a:pt x="401744" y="39724"/>
                          <a:pt x="398692" y="40746"/>
                          <a:pt x="395205" y="43812"/>
                        </a:cubicBezTo>
                        <a:lnTo>
                          <a:pt x="395205" y="43812"/>
                        </a:lnTo>
                        <a:cubicBezTo>
                          <a:pt x="380458" y="56648"/>
                          <a:pt x="387868" y="66739"/>
                          <a:pt x="380240" y="73892"/>
                        </a:cubicBezTo>
                        <a:lnTo>
                          <a:pt x="380240" y="73892"/>
                        </a:lnTo>
                        <a:cubicBezTo>
                          <a:pt x="379441" y="74595"/>
                          <a:pt x="378351" y="74722"/>
                          <a:pt x="377116" y="74786"/>
                        </a:cubicBezTo>
                        <a:lnTo>
                          <a:pt x="377116" y="74786"/>
                        </a:lnTo>
                        <a:cubicBezTo>
                          <a:pt x="361642" y="74722"/>
                          <a:pt x="296331" y="38511"/>
                          <a:pt x="294370" y="38702"/>
                        </a:cubicBezTo>
                        <a:lnTo>
                          <a:pt x="294370" y="38702"/>
                        </a:lnTo>
                        <a:cubicBezTo>
                          <a:pt x="293062" y="38575"/>
                          <a:pt x="293062" y="37617"/>
                          <a:pt x="293062" y="37042"/>
                        </a:cubicBezTo>
                        <a:lnTo>
                          <a:pt x="293062" y="37042"/>
                        </a:lnTo>
                        <a:cubicBezTo>
                          <a:pt x="293135" y="32380"/>
                          <a:pt x="301271" y="13028"/>
                          <a:pt x="301199" y="4790"/>
                        </a:cubicBezTo>
                        <a:lnTo>
                          <a:pt x="301199" y="4790"/>
                        </a:lnTo>
                        <a:cubicBezTo>
                          <a:pt x="301199" y="3257"/>
                          <a:pt x="300836" y="2235"/>
                          <a:pt x="300472" y="1916"/>
                        </a:cubicBezTo>
                        <a:lnTo>
                          <a:pt x="300472" y="1916"/>
                        </a:lnTo>
                        <a:cubicBezTo>
                          <a:pt x="300254" y="1724"/>
                          <a:pt x="299891" y="1533"/>
                          <a:pt x="299165" y="1533"/>
                        </a:cubicBezTo>
                        <a:lnTo>
                          <a:pt x="299165" y="1533"/>
                        </a:lnTo>
                        <a:cubicBezTo>
                          <a:pt x="292045" y="1341"/>
                          <a:pt x="267272" y="20181"/>
                          <a:pt x="264729" y="48090"/>
                        </a:cubicBezTo>
                        <a:lnTo>
                          <a:pt x="264729" y="48090"/>
                        </a:lnTo>
                        <a:cubicBezTo>
                          <a:pt x="261606" y="79576"/>
                          <a:pt x="236542" y="107549"/>
                          <a:pt x="231747" y="135139"/>
                        </a:cubicBezTo>
                        <a:lnTo>
                          <a:pt x="231747" y="135139"/>
                        </a:lnTo>
                        <a:cubicBezTo>
                          <a:pt x="226807" y="163112"/>
                          <a:pt x="222593" y="171734"/>
                          <a:pt x="218889" y="197407"/>
                        </a:cubicBezTo>
                        <a:lnTo>
                          <a:pt x="218889" y="197407"/>
                        </a:lnTo>
                        <a:cubicBezTo>
                          <a:pt x="215401" y="223273"/>
                          <a:pt x="205521" y="229851"/>
                          <a:pt x="186342" y="232469"/>
                        </a:cubicBezTo>
                        <a:lnTo>
                          <a:pt x="186342" y="232469"/>
                        </a:lnTo>
                        <a:cubicBezTo>
                          <a:pt x="167744" y="235216"/>
                          <a:pt x="154232" y="243135"/>
                          <a:pt x="151035" y="276856"/>
                        </a:cubicBezTo>
                        <a:lnTo>
                          <a:pt x="151035" y="276856"/>
                        </a:lnTo>
                        <a:cubicBezTo>
                          <a:pt x="147621" y="311534"/>
                          <a:pt x="106284" y="293397"/>
                          <a:pt x="93498" y="311088"/>
                        </a:cubicBezTo>
                        <a:lnTo>
                          <a:pt x="93498" y="311088"/>
                        </a:lnTo>
                        <a:cubicBezTo>
                          <a:pt x="79186" y="329545"/>
                          <a:pt x="60516" y="337081"/>
                          <a:pt x="60661" y="353622"/>
                        </a:cubicBezTo>
                        <a:lnTo>
                          <a:pt x="60661" y="353622"/>
                        </a:lnTo>
                        <a:cubicBezTo>
                          <a:pt x="60443" y="371632"/>
                          <a:pt x="17653" y="404586"/>
                          <a:pt x="5013" y="429110"/>
                        </a:cubicBezTo>
                        <a:lnTo>
                          <a:pt x="5013" y="429110"/>
                        </a:lnTo>
                        <a:cubicBezTo>
                          <a:pt x="2615" y="433709"/>
                          <a:pt x="1671" y="438435"/>
                          <a:pt x="1671" y="443225"/>
                        </a:cubicBezTo>
                        <a:lnTo>
                          <a:pt x="1671" y="443225"/>
                        </a:lnTo>
                        <a:cubicBezTo>
                          <a:pt x="1598" y="460915"/>
                          <a:pt x="14602" y="479628"/>
                          <a:pt x="14675" y="495403"/>
                        </a:cubicBezTo>
                        <a:lnTo>
                          <a:pt x="14675" y="495403"/>
                        </a:lnTo>
                        <a:cubicBezTo>
                          <a:pt x="14675" y="497893"/>
                          <a:pt x="14312" y="500256"/>
                          <a:pt x="13585" y="502619"/>
                        </a:cubicBezTo>
                        <a:lnTo>
                          <a:pt x="13585" y="502619"/>
                        </a:lnTo>
                        <a:cubicBezTo>
                          <a:pt x="12495" y="506004"/>
                          <a:pt x="11987" y="509197"/>
                          <a:pt x="11987" y="512135"/>
                        </a:cubicBezTo>
                        <a:lnTo>
                          <a:pt x="11987" y="512135"/>
                        </a:lnTo>
                        <a:cubicBezTo>
                          <a:pt x="11987" y="523503"/>
                          <a:pt x="19324" y="530784"/>
                          <a:pt x="26516" y="530784"/>
                        </a:cubicBezTo>
                        <a:lnTo>
                          <a:pt x="26516" y="530784"/>
                        </a:lnTo>
                        <a:cubicBezTo>
                          <a:pt x="28478" y="530784"/>
                          <a:pt x="30440" y="530273"/>
                          <a:pt x="32401" y="529123"/>
                        </a:cubicBezTo>
                        <a:lnTo>
                          <a:pt x="32401" y="529123"/>
                        </a:lnTo>
                        <a:cubicBezTo>
                          <a:pt x="34508" y="527846"/>
                          <a:pt x="36397" y="527208"/>
                          <a:pt x="38140" y="527208"/>
                        </a:cubicBezTo>
                        <a:lnTo>
                          <a:pt x="38140" y="527208"/>
                        </a:lnTo>
                        <a:cubicBezTo>
                          <a:pt x="41845" y="527208"/>
                          <a:pt x="43662" y="530209"/>
                          <a:pt x="43662" y="533722"/>
                        </a:cubicBezTo>
                        <a:lnTo>
                          <a:pt x="43662" y="533722"/>
                        </a:lnTo>
                        <a:cubicBezTo>
                          <a:pt x="43662" y="538192"/>
                          <a:pt x="41046" y="544196"/>
                          <a:pt x="35452" y="549113"/>
                        </a:cubicBezTo>
                        <a:lnTo>
                          <a:pt x="35452" y="549113"/>
                        </a:lnTo>
                        <a:cubicBezTo>
                          <a:pt x="33273" y="551029"/>
                          <a:pt x="32474" y="552562"/>
                          <a:pt x="32474" y="553712"/>
                        </a:cubicBezTo>
                        <a:lnTo>
                          <a:pt x="32474" y="553712"/>
                        </a:lnTo>
                        <a:cubicBezTo>
                          <a:pt x="32474" y="555308"/>
                          <a:pt x="34145" y="556649"/>
                          <a:pt x="37341" y="557671"/>
                        </a:cubicBezTo>
                        <a:lnTo>
                          <a:pt x="37341" y="557671"/>
                        </a:lnTo>
                        <a:cubicBezTo>
                          <a:pt x="40465" y="558693"/>
                          <a:pt x="44969" y="559140"/>
                          <a:pt x="49691" y="559140"/>
                        </a:cubicBezTo>
                        <a:lnTo>
                          <a:pt x="49691" y="559140"/>
                        </a:lnTo>
                        <a:cubicBezTo>
                          <a:pt x="53977" y="559140"/>
                          <a:pt x="58554" y="558693"/>
                          <a:pt x="62695" y="557927"/>
                        </a:cubicBezTo>
                        <a:lnTo>
                          <a:pt x="62695" y="557927"/>
                        </a:lnTo>
                        <a:cubicBezTo>
                          <a:pt x="63422" y="557799"/>
                          <a:pt x="64148" y="557735"/>
                          <a:pt x="64875" y="557735"/>
                        </a:cubicBezTo>
                        <a:lnTo>
                          <a:pt x="64875" y="557735"/>
                        </a:lnTo>
                        <a:cubicBezTo>
                          <a:pt x="83400" y="557990"/>
                          <a:pt x="123139" y="595671"/>
                          <a:pt x="146604" y="595479"/>
                        </a:cubicBezTo>
                        <a:lnTo>
                          <a:pt x="146604" y="595479"/>
                        </a:lnTo>
                        <a:cubicBezTo>
                          <a:pt x="166582" y="595543"/>
                          <a:pt x="204650" y="615086"/>
                          <a:pt x="227170" y="629264"/>
                        </a:cubicBezTo>
                        <a:lnTo>
                          <a:pt x="227170" y="629264"/>
                        </a:lnTo>
                        <a:cubicBezTo>
                          <a:pt x="236615" y="603207"/>
                          <a:pt x="269016" y="591648"/>
                          <a:pt x="276498" y="573957"/>
                        </a:cubicBezTo>
                        <a:lnTo>
                          <a:pt x="276498" y="573957"/>
                        </a:lnTo>
                        <a:cubicBezTo>
                          <a:pt x="285579" y="553392"/>
                          <a:pt x="319506" y="554733"/>
                          <a:pt x="341228" y="548730"/>
                        </a:cubicBezTo>
                        <a:lnTo>
                          <a:pt x="341228" y="548730"/>
                        </a:lnTo>
                        <a:cubicBezTo>
                          <a:pt x="347766" y="547006"/>
                          <a:pt x="353723" y="546559"/>
                          <a:pt x="359099" y="546559"/>
                        </a:cubicBezTo>
                        <a:lnTo>
                          <a:pt x="359099" y="546559"/>
                        </a:lnTo>
                        <a:cubicBezTo>
                          <a:pt x="364112" y="546559"/>
                          <a:pt x="368616" y="546878"/>
                          <a:pt x="372757" y="546878"/>
                        </a:cubicBezTo>
                        <a:lnTo>
                          <a:pt x="372757" y="546878"/>
                        </a:lnTo>
                        <a:cubicBezTo>
                          <a:pt x="379441" y="546878"/>
                          <a:pt x="385035" y="545984"/>
                          <a:pt x="390265" y="541386"/>
                        </a:cubicBezTo>
                        <a:lnTo>
                          <a:pt x="390265" y="541386"/>
                        </a:lnTo>
                        <a:cubicBezTo>
                          <a:pt x="403051" y="530145"/>
                          <a:pt x="420196" y="527208"/>
                          <a:pt x="456883" y="527208"/>
                        </a:cubicBezTo>
                        <a:lnTo>
                          <a:pt x="456883" y="527208"/>
                        </a:lnTo>
                        <a:cubicBezTo>
                          <a:pt x="485870" y="527271"/>
                          <a:pt x="504613" y="540619"/>
                          <a:pt x="517181" y="540555"/>
                        </a:cubicBezTo>
                        <a:lnTo>
                          <a:pt x="517181" y="540555"/>
                        </a:lnTo>
                        <a:cubicBezTo>
                          <a:pt x="520669" y="540555"/>
                          <a:pt x="523647" y="539597"/>
                          <a:pt x="526480" y="537107"/>
                        </a:cubicBezTo>
                        <a:lnTo>
                          <a:pt x="526480" y="537107"/>
                        </a:lnTo>
                        <a:cubicBezTo>
                          <a:pt x="540719" y="524908"/>
                          <a:pt x="579877" y="517691"/>
                          <a:pt x="579368" y="504408"/>
                        </a:cubicBezTo>
                        <a:lnTo>
                          <a:pt x="579368" y="504408"/>
                        </a:lnTo>
                        <a:cubicBezTo>
                          <a:pt x="579368" y="489846"/>
                          <a:pt x="581257" y="481097"/>
                          <a:pt x="587359" y="467621"/>
                        </a:cubicBezTo>
                        <a:lnTo>
                          <a:pt x="587359" y="467621"/>
                        </a:lnTo>
                        <a:cubicBezTo>
                          <a:pt x="587868" y="466472"/>
                          <a:pt x="588086" y="465450"/>
                          <a:pt x="588086" y="464619"/>
                        </a:cubicBezTo>
                        <a:lnTo>
                          <a:pt x="588086" y="464619"/>
                        </a:lnTo>
                        <a:cubicBezTo>
                          <a:pt x="588231" y="460788"/>
                          <a:pt x="582710" y="459191"/>
                          <a:pt x="576390" y="457403"/>
                        </a:cubicBezTo>
                        <a:lnTo>
                          <a:pt x="576390" y="457403"/>
                        </a:lnTo>
                        <a:cubicBezTo>
                          <a:pt x="570287" y="455678"/>
                          <a:pt x="563531" y="453443"/>
                          <a:pt x="563458" y="446929"/>
                        </a:cubicBezTo>
                        <a:lnTo>
                          <a:pt x="563458" y="446929"/>
                        </a:lnTo>
                        <a:cubicBezTo>
                          <a:pt x="563603" y="433262"/>
                          <a:pt x="582274" y="425853"/>
                          <a:pt x="594842" y="414677"/>
                        </a:cubicBezTo>
                        <a:lnTo>
                          <a:pt x="594842" y="414677"/>
                        </a:lnTo>
                        <a:cubicBezTo>
                          <a:pt x="597966" y="411931"/>
                          <a:pt x="599201" y="408929"/>
                          <a:pt x="599201" y="405800"/>
                        </a:cubicBezTo>
                        <a:lnTo>
                          <a:pt x="599201" y="405800"/>
                        </a:lnTo>
                        <a:cubicBezTo>
                          <a:pt x="599274" y="396603"/>
                          <a:pt x="588013" y="385618"/>
                          <a:pt x="578932" y="377699"/>
                        </a:cubicBezTo>
                        <a:lnTo>
                          <a:pt x="578932" y="377699"/>
                        </a:lnTo>
                        <a:cubicBezTo>
                          <a:pt x="573992" y="373356"/>
                          <a:pt x="572176" y="368694"/>
                          <a:pt x="572249" y="363776"/>
                        </a:cubicBezTo>
                        <a:lnTo>
                          <a:pt x="572249" y="363776"/>
                        </a:lnTo>
                        <a:cubicBezTo>
                          <a:pt x="572249" y="356112"/>
                          <a:pt x="576317" y="347810"/>
                          <a:pt x="578714" y="338294"/>
                        </a:cubicBezTo>
                        <a:lnTo>
                          <a:pt x="578714" y="338294"/>
                        </a:lnTo>
                        <a:cubicBezTo>
                          <a:pt x="579659" y="334654"/>
                          <a:pt x="582056" y="331652"/>
                          <a:pt x="585325" y="328970"/>
                        </a:cubicBezTo>
                        <a:lnTo>
                          <a:pt x="585325" y="328970"/>
                        </a:lnTo>
                        <a:cubicBezTo>
                          <a:pt x="581693" y="327182"/>
                          <a:pt x="575082" y="324755"/>
                          <a:pt x="565565" y="324755"/>
                        </a:cubicBezTo>
                        <a:lnTo>
                          <a:pt x="565565" y="324755"/>
                        </a:lnTo>
                        <a:cubicBezTo>
                          <a:pt x="564330" y="324755"/>
                          <a:pt x="562877" y="324755"/>
                          <a:pt x="561133" y="324755"/>
                        </a:cubicBezTo>
                        <a:lnTo>
                          <a:pt x="561133" y="324755"/>
                        </a:lnTo>
                        <a:cubicBezTo>
                          <a:pt x="540501" y="324435"/>
                          <a:pt x="486306" y="325010"/>
                          <a:pt x="485216" y="311598"/>
                        </a:cubicBezTo>
                        <a:lnTo>
                          <a:pt x="485216" y="311598"/>
                        </a:lnTo>
                        <a:cubicBezTo>
                          <a:pt x="485362" y="298251"/>
                          <a:pt x="495096" y="293397"/>
                          <a:pt x="495024" y="281518"/>
                        </a:cubicBezTo>
                        <a:lnTo>
                          <a:pt x="495024" y="281518"/>
                        </a:lnTo>
                        <a:cubicBezTo>
                          <a:pt x="495823" y="273535"/>
                          <a:pt x="520741" y="270852"/>
                          <a:pt x="544206" y="270597"/>
                        </a:cubicBezTo>
                        <a:lnTo>
                          <a:pt x="544206" y="270597"/>
                        </a:lnTo>
                        <a:cubicBezTo>
                          <a:pt x="564766" y="270852"/>
                          <a:pt x="584090" y="272768"/>
                          <a:pt x="584817" y="279921"/>
                        </a:cubicBezTo>
                        <a:lnTo>
                          <a:pt x="584817" y="279921"/>
                        </a:lnTo>
                        <a:cubicBezTo>
                          <a:pt x="584817" y="290012"/>
                          <a:pt x="580095" y="302338"/>
                          <a:pt x="580167" y="308278"/>
                        </a:cubicBezTo>
                        <a:lnTo>
                          <a:pt x="580167" y="308278"/>
                        </a:lnTo>
                        <a:cubicBezTo>
                          <a:pt x="580167" y="309746"/>
                          <a:pt x="580458" y="310704"/>
                          <a:pt x="580894" y="311088"/>
                        </a:cubicBezTo>
                        <a:lnTo>
                          <a:pt x="580894" y="311088"/>
                        </a:lnTo>
                        <a:cubicBezTo>
                          <a:pt x="583146" y="313067"/>
                          <a:pt x="588449" y="319198"/>
                          <a:pt x="592663" y="324116"/>
                        </a:cubicBezTo>
                        <a:lnTo>
                          <a:pt x="592663" y="324116"/>
                        </a:lnTo>
                        <a:cubicBezTo>
                          <a:pt x="604940" y="317346"/>
                          <a:pt x="621722" y="312812"/>
                          <a:pt x="627824" y="307319"/>
                        </a:cubicBezTo>
                        <a:lnTo>
                          <a:pt x="627824" y="307319"/>
                        </a:lnTo>
                        <a:cubicBezTo>
                          <a:pt x="630222" y="305212"/>
                          <a:pt x="631021" y="303168"/>
                          <a:pt x="631021" y="301125"/>
                        </a:cubicBezTo>
                        <a:lnTo>
                          <a:pt x="631021" y="301125"/>
                        </a:lnTo>
                        <a:cubicBezTo>
                          <a:pt x="631166" y="294930"/>
                          <a:pt x="622812" y="288479"/>
                          <a:pt x="622666" y="282604"/>
                        </a:cubicBezTo>
                        <a:lnTo>
                          <a:pt x="622666" y="282604"/>
                        </a:lnTo>
                        <a:cubicBezTo>
                          <a:pt x="622666" y="277558"/>
                          <a:pt x="625209" y="272257"/>
                          <a:pt x="625136" y="268425"/>
                        </a:cubicBezTo>
                        <a:lnTo>
                          <a:pt x="625136" y="268425"/>
                        </a:lnTo>
                        <a:cubicBezTo>
                          <a:pt x="625136" y="266765"/>
                          <a:pt x="624700" y="265424"/>
                          <a:pt x="623538" y="264402"/>
                        </a:cubicBezTo>
                        <a:lnTo>
                          <a:pt x="623538" y="264402"/>
                        </a:lnTo>
                        <a:cubicBezTo>
                          <a:pt x="621068" y="262167"/>
                          <a:pt x="620051" y="256866"/>
                          <a:pt x="619978" y="250926"/>
                        </a:cubicBezTo>
                        <a:lnTo>
                          <a:pt x="619978" y="250926"/>
                        </a:lnTo>
                        <a:cubicBezTo>
                          <a:pt x="619978" y="243838"/>
                          <a:pt x="621649" y="235982"/>
                          <a:pt x="626008" y="232150"/>
                        </a:cubicBezTo>
                        <a:lnTo>
                          <a:pt x="626008" y="232150"/>
                        </a:lnTo>
                        <a:cubicBezTo>
                          <a:pt x="628042" y="230362"/>
                          <a:pt x="630512" y="229723"/>
                          <a:pt x="633128" y="229723"/>
                        </a:cubicBezTo>
                        <a:lnTo>
                          <a:pt x="633128" y="229723"/>
                        </a:lnTo>
                        <a:cubicBezTo>
                          <a:pt x="639448" y="229723"/>
                          <a:pt x="646713" y="233108"/>
                          <a:pt x="653179" y="233044"/>
                        </a:cubicBezTo>
                        <a:lnTo>
                          <a:pt x="653179" y="233044"/>
                        </a:lnTo>
                        <a:cubicBezTo>
                          <a:pt x="654704" y="233044"/>
                          <a:pt x="656157" y="232853"/>
                          <a:pt x="657537" y="232469"/>
                        </a:cubicBezTo>
                        <a:lnTo>
                          <a:pt x="657537" y="232469"/>
                        </a:lnTo>
                        <a:cubicBezTo>
                          <a:pt x="660225" y="231639"/>
                          <a:pt x="661097" y="229212"/>
                          <a:pt x="661097" y="225508"/>
                        </a:cubicBezTo>
                        <a:lnTo>
                          <a:pt x="661097" y="225508"/>
                        </a:lnTo>
                        <a:cubicBezTo>
                          <a:pt x="661097" y="221229"/>
                          <a:pt x="659790" y="215801"/>
                          <a:pt x="659790" y="211266"/>
                        </a:cubicBezTo>
                        <a:lnTo>
                          <a:pt x="659790" y="211266"/>
                        </a:lnTo>
                        <a:cubicBezTo>
                          <a:pt x="659790" y="207690"/>
                          <a:pt x="660589" y="204305"/>
                          <a:pt x="664148" y="202964"/>
                        </a:cubicBezTo>
                        <a:lnTo>
                          <a:pt x="664148" y="202964"/>
                        </a:lnTo>
                        <a:cubicBezTo>
                          <a:pt x="664947" y="202644"/>
                          <a:pt x="665746" y="202453"/>
                          <a:pt x="666546" y="202517"/>
                        </a:cubicBezTo>
                        <a:lnTo>
                          <a:pt x="666546" y="202517"/>
                        </a:lnTo>
                        <a:cubicBezTo>
                          <a:pt x="676426" y="203091"/>
                          <a:pt x="681874" y="223528"/>
                          <a:pt x="699310" y="223337"/>
                        </a:cubicBezTo>
                        <a:lnTo>
                          <a:pt x="699310" y="223337"/>
                        </a:lnTo>
                        <a:cubicBezTo>
                          <a:pt x="705049" y="223337"/>
                          <a:pt x="708827" y="224167"/>
                          <a:pt x="711370" y="225572"/>
                        </a:cubicBezTo>
                        <a:lnTo>
                          <a:pt x="711370" y="225572"/>
                        </a:lnTo>
                        <a:cubicBezTo>
                          <a:pt x="713549" y="214970"/>
                          <a:pt x="716092" y="201559"/>
                          <a:pt x="716092" y="196194"/>
                        </a:cubicBezTo>
                        <a:lnTo>
                          <a:pt x="716092" y="196194"/>
                        </a:lnTo>
                        <a:cubicBezTo>
                          <a:pt x="716092" y="191021"/>
                          <a:pt x="718416" y="182718"/>
                          <a:pt x="718416" y="175118"/>
                        </a:cubicBezTo>
                        <a:lnTo>
                          <a:pt x="718416" y="175118"/>
                        </a:lnTo>
                        <a:cubicBezTo>
                          <a:pt x="718416" y="167966"/>
                          <a:pt x="716455" y="161707"/>
                          <a:pt x="709335" y="158833"/>
                        </a:cubicBezTo>
                        <a:lnTo>
                          <a:pt x="709335" y="158833"/>
                        </a:lnTo>
                        <a:lnTo>
                          <a:pt x="709699" y="158130"/>
                        </a:lnTo>
                        <a:lnTo>
                          <a:pt x="710062" y="157428"/>
                        </a:lnTo>
                        <a:cubicBezTo>
                          <a:pt x="718198" y="160685"/>
                          <a:pt x="720233" y="167902"/>
                          <a:pt x="720233" y="175182"/>
                        </a:cubicBezTo>
                        <a:lnTo>
                          <a:pt x="720233" y="175182"/>
                        </a:lnTo>
                        <a:cubicBezTo>
                          <a:pt x="720233" y="183038"/>
                          <a:pt x="717908" y="191468"/>
                          <a:pt x="717908" y="196258"/>
                        </a:cubicBezTo>
                        <a:lnTo>
                          <a:pt x="717908" y="196258"/>
                        </a:lnTo>
                        <a:cubicBezTo>
                          <a:pt x="717908" y="202134"/>
                          <a:pt x="715147" y="216311"/>
                          <a:pt x="712895" y="227169"/>
                        </a:cubicBezTo>
                        <a:lnTo>
                          <a:pt x="712895" y="227169"/>
                        </a:lnTo>
                        <a:cubicBezTo>
                          <a:pt x="712823" y="227488"/>
                          <a:pt x="712605" y="227680"/>
                          <a:pt x="712314" y="227743"/>
                        </a:cubicBezTo>
                        <a:lnTo>
                          <a:pt x="712314" y="227743"/>
                        </a:lnTo>
                        <a:cubicBezTo>
                          <a:pt x="712023" y="227871"/>
                          <a:pt x="711660" y="227807"/>
                          <a:pt x="711442" y="227616"/>
                        </a:cubicBezTo>
                        <a:lnTo>
                          <a:pt x="711442" y="227616"/>
                        </a:lnTo>
                        <a:cubicBezTo>
                          <a:pt x="709481" y="226083"/>
                          <a:pt x="705848" y="224997"/>
                          <a:pt x="699310" y="224997"/>
                        </a:cubicBezTo>
                        <a:lnTo>
                          <a:pt x="699310" y="224997"/>
                        </a:lnTo>
                        <a:cubicBezTo>
                          <a:pt x="680494" y="224806"/>
                          <a:pt x="673811" y="203602"/>
                          <a:pt x="666546" y="204177"/>
                        </a:cubicBezTo>
                        <a:lnTo>
                          <a:pt x="666546" y="204177"/>
                        </a:lnTo>
                        <a:cubicBezTo>
                          <a:pt x="666037" y="204177"/>
                          <a:pt x="665456" y="204305"/>
                          <a:pt x="664875" y="204496"/>
                        </a:cubicBezTo>
                        <a:lnTo>
                          <a:pt x="664875" y="204496"/>
                        </a:lnTo>
                        <a:cubicBezTo>
                          <a:pt x="662405" y="205391"/>
                          <a:pt x="661606" y="207817"/>
                          <a:pt x="661606" y="211330"/>
                        </a:cubicBezTo>
                        <a:lnTo>
                          <a:pt x="661606" y="211330"/>
                        </a:lnTo>
                        <a:cubicBezTo>
                          <a:pt x="661606" y="215609"/>
                          <a:pt x="662913" y="221038"/>
                          <a:pt x="662913" y="225572"/>
                        </a:cubicBezTo>
                        <a:lnTo>
                          <a:pt x="662913" y="225572"/>
                        </a:lnTo>
                        <a:cubicBezTo>
                          <a:pt x="662913" y="229340"/>
                          <a:pt x="661969" y="232789"/>
                          <a:pt x="658119" y="234002"/>
                        </a:cubicBezTo>
                        <a:lnTo>
                          <a:pt x="658119" y="234002"/>
                        </a:lnTo>
                        <a:cubicBezTo>
                          <a:pt x="656520" y="234513"/>
                          <a:pt x="654849" y="234705"/>
                          <a:pt x="653179" y="234641"/>
                        </a:cubicBezTo>
                        <a:lnTo>
                          <a:pt x="653179" y="234641"/>
                        </a:lnTo>
                        <a:cubicBezTo>
                          <a:pt x="646132" y="234641"/>
                          <a:pt x="638722" y="231256"/>
                          <a:pt x="633128" y="231320"/>
                        </a:cubicBezTo>
                        <a:lnTo>
                          <a:pt x="633128" y="231320"/>
                        </a:lnTo>
                        <a:cubicBezTo>
                          <a:pt x="630803" y="231320"/>
                          <a:pt x="628914" y="231831"/>
                          <a:pt x="627243" y="233300"/>
                        </a:cubicBezTo>
                        <a:lnTo>
                          <a:pt x="627243" y="233300"/>
                        </a:lnTo>
                        <a:cubicBezTo>
                          <a:pt x="623538" y="236429"/>
                          <a:pt x="621722" y="244093"/>
                          <a:pt x="621795" y="250990"/>
                        </a:cubicBezTo>
                        <a:lnTo>
                          <a:pt x="621795" y="250990"/>
                        </a:lnTo>
                        <a:cubicBezTo>
                          <a:pt x="621722" y="256674"/>
                          <a:pt x="623102" y="261911"/>
                          <a:pt x="624846" y="263316"/>
                        </a:cubicBezTo>
                        <a:lnTo>
                          <a:pt x="624846" y="263316"/>
                        </a:lnTo>
                        <a:cubicBezTo>
                          <a:pt x="626444" y="264721"/>
                          <a:pt x="627025" y="266574"/>
                          <a:pt x="627025" y="268489"/>
                        </a:cubicBezTo>
                        <a:lnTo>
                          <a:pt x="627025" y="268489"/>
                        </a:lnTo>
                        <a:cubicBezTo>
                          <a:pt x="627025" y="272832"/>
                          <a:pt x="624482" y="278069"/>
                          <a:pt x="624555" y="282667"/>
                        </a:cubicBezTo>
                        <a:lnTo>
                          <a:pt x="624555" y="282667"/>
                        </a:lnTo>
                        <a:cubicBezTo>
                          <a:pt x="624337" y="287266"/>
                          <a:pt x="632837" y="293972"/>
                          <a:pt x="632910" y="301188"/>
                        </a:cubicBezTo>
                        <a:lnTo>
                          <a:pt x="632910" y="301188"/>
                        </a:lnTo>
                        <a:cubicBezTo>
                          <a:pt x="632910" y="303615"/>
                          <a:pt x="631820" y="306170"/>
                          <a:pt x="629132" y="308533"/>
                        </a:cubicBezTo>
                        <a:lnTo>
                          <a:pt x="629132" y="308533"/>
                        </a:lnTo>
                        <a:cubicBezTo>
                          <a:pt x="622158" y="314600"/>
                          <a:pt x="605013" y="319071"/>
                          <a:pt x="592953" y="325904"/>
                        </a:cubicBezTo>
                        <a:lnTo>
                          <a:pt x="592953" y="325904"/>
                        </a:lnTo>
                        <a:cubicBezTo>
                          <a:pt x="592517" y="326160"/>
                          <a:pt x="592009" y="326032"/>
                          <a:pt x="591718" y="325713"/>
                        </a:cubicBezTo>
                        <a:lnTo>
                          <a:pt x="591718" y="325713"/>
                        </a:lnTo>
                        <a:cubicBezTo>
                          <a:pt x="587505" y="320795"/>
                          <a:pt x="581693" y="314089"/>
                          <a:pt x="579586" y="312237"/>
                        </a:cubicBezTo>
                        <a:lnTo>
                          <a:pt x="579586" y="312237"/>
                        </a:lnTo>
                        <a:cubicBezTo>
                          <a:pt x="578569" y="311279"/>
                          <a:pt x="578278" y="309938"/>
                          <a:pt x="578278" y="308341"/>
                        </a:cubicBezTo>
                        <a:lnTo>
                          <a:pt x="578278" y="308341"/>
                        </a:lnTo>
                        <a:cubicBezTo>
                          <a:pt x="578278" y="301891"/>
                          <a:pt x="583001" y="289693"/>
                          <a:pt x="582928" y="279985"/>
                        </a:cubicBezTo>
                        <a:lnTo>
                          <a:pt x="582928" y="279985"/>
                        </a:lnTo>
                        <a:cubicBezTo>
                          <a:pt x="583146" y="278005"/>
                          <a:pt x="578860" y="275706"/>
                          <a:pt x="571449" y="274365"/>
                        </a:cubicBezTo>
                        <a:lnTo>
                          <a:pt x="571449" y="274365"/>
                        </a:lnTo>
                        <a:cubicBezTo>
                          <a:pt x="564185" y="272960"/>
                          <a:pt x="554304" y="272321"/>
                          <a:pt x="544134" y="272321"/>
                        </a:cubicBezTo>
                        <a:lnTo>
                          <a:pt x="544134" y="272321"/>
                        </a:lnTo>
                        <a:cubicBezTo>
                          <a:pt x="532510" y="272321"/>
                          <a:pt x="520523" y="273215"/>
                          <a:pt x="511442" y="274940"/>
                        </a:cubicBezTo>
                        <a:lnTo>
                          <a:pt x="511442" y="274940"/>
                        </a:lnTo>
                        <a:cubicBezTo>
                          <a:pt x="502288" y="276536"/>
                          <a:pt x="496477" y="279347"/>
                          <a:pt x="496767" y="281710"/>
                        </a:cubicBezTo>
                        <a:lnTo>
                          <a:pt x="496767" y="281710"/>
                        </a:lnTo>
                        <a:cubicBezTo>
                          <a:pt x="496695" y="294546"/>
                          <a:pt x="486887" y="299336"/>
                          <a:pt x="486960" y="311790"/>
                        </a:cubicBezTo>
                        <a:lnTo>
                          <a:pt x="486960" y="311790"/>
                        </a:lnTo>
                        <a:cubicBezTo>
                          <a:pt x="486524" y="316580"/>
                          <a:pt x="499746" y="320156"/>
                          <a:pt x="515946" y="321625"/>
                        </a:cubicBezTo>
                        <a:lnTo>
                          <a:pt x="515946" y="321625"/>
                        </a:lnTo>
                        <a:cubicBezTo>
                          <a:pt x="532074" y="323222"/>
                          <a:pt x="550745" y="323350"/>
                          <a:pt x="560988" y="323350"/>
                        </a:cubicBezTo>
                        <a:lnTo>
                          <a:pt x="560988" y="323350"/>
                        </a:lnTo>
                        <a:cubicBezTo>
                          <a:pt x="562732" y="323350"/>
                          <a:pt x="564257" y="323350"/>
                          <a:pt x="565420" y="323350"/>
                        </a:cubicBezTo>
                        <a:lnTo>
                          <a:pt x="565420" y="323350"/>
                        </a:lnTo>
                        <a:cubicBezTo>
                          <a:pt x="576317" y="323350"/>
                          <a:pt x="583654" y="326415"/>
                          <a:pt x="587141" y="328331"/>
                        </a:cubicBezTo>
                        <a:lnTo>
                          <a:pt x="587141" y="328331"/>
                        </a:lnTo>
                        <a:cubicBezTo>
                          <a:pt x="587359" y="328459"/>
                          <a:pt x="587577" y="328714"/>
                          <a:pt x="587577" y="328970"/>
                        </a:cubicBezTo>
                        <a:lnTo>
                          <a:pt x="587577" y="328970"/>
                        </a:lnTo>
                        <a:cubicBezTo>
                          <a:pt x="587577" y="329225"/>
                          <a:pt x="587505" y="329481"/>
                          <a:pt x="587287" y="329608"/>
                        </a:cubicBezTo>
                        <a:lnTo>
                          <a:pt x="587287" y="329608"/>
                        </a:lnTo>
                        <a:cubicBezTo>
                          <a:pt x="583800" y="332355"/>
                          <a:pt x="581184" y="335356"/>
                          <a:pt x="580385" y="338869"/>
                        </a:cubicBezTo>
                        <a:lnTo>
                          <a:pt x="580385" y="338869"/>
                        </a:lnTo>
                        <a:cubicBezTo>
                          <a:pt x="577915" y="348576"/>
                          <a:pt x="573992" y="356815"/>
                          <a:pt x="573992" y="364032"/>
                        </a:cubicBezTo>
                        <a:lnTo>
                          <a:pt x="573992" y="364032"/>
                        </a:lnTo>
                        <a:cubicBezTo>
                          <a:pt x="573992" y="368630"/>
                          <a:pt x="575518" y="372717"/>
                          <a:pt x="580167" y="376805"/>
                        </a:cubicBezTo>
                        <a:lnTo>
                          <a:pt x="580167" y="376805"/>
                        </a:lnTo>
                        <a:cubicBezTo>
                          <a:pt x="589248" y="384852"/>
                          <a:pt x="600872" y="395773"/>
                          <a:pt x="600945" y="406055"/>
                        </a:cubicBezTo>
                        <a:lnTo>
                          <a:pt x="600945" y="406055"/>
                        </a:lnTo>
                        <a:cubicBezTo>
                          <a:pt x="600945" y="409568"/>
                          <a:pt x="599492" y="413080"/>
                          <a:pt x="596077" y="416082"/>
                        </a:cubicBezTo>
                        <a:lnTo>
                          <a:pt x="596077" y="416082"/>
                        </a:lnTo>
                        <a:cubicBezTo>
                          <a:pt x="583001" y="427450"/>
                          <a:pt x="565056" y="435050"/>
                          <a:pt x="565202" y="447184"/>
                        </a:cubicBezTo>
                        <a:lnTo>
                          <a:pt x="565202" y="447184"/>
                        </a:lnTo>
                        <a:cubicBezTo>
                          <a:pt x="565129" y="452357"/>
                          <a:pt x="570650" y="454337"/>
                          <a:pt x="576898" y="456125"/>
                        </a:cubicBezTo>
                        <a:lnTo>
                          <a:pt x="576898" y="456125"/>
                        </a:lnTo>
                        <a:cubicBezTo>
                          <a:pt x="582928" y="457914"/>
                          <a:pt x="589684" y="459319"/>
                          <a:pt x="589829" y="464811"/>
                        </a:cubicBezTo>
                        <a:lnTo>
                          <a:pt x="589829" y="464811"/>
                        </a:lnTo>
                        <a:cubicBezTo>
                          <a:pt x="589829" y="465897"/>
                          <a:pt x="589539" y="467046"/>
                          <a:pt x="588958" y="468387"/>
                        </a:cubicBezTo>
                        <a:lnTo>
                          <a:pt x="588958" y="468387"/>
                        </a:lnTo>
                        <a:cubicBezTo>
                          <a:pt x="582855" y="481735"/>
                          <a:pt x="581112" y="490166"/>
                          <a:pt x="581112" y="504599"/>
                        </a:cubicBezTo>
                        <a:lnTo>
                          <a:pt x="581112" y="504599"/>
                        </a:lnTo>
                        <a:cubicBezTo>
                          <a:pt x="580603" y="520246"/>
                          <a:pt x="540937" y="526505"/>
                          <a:pt x="527715" y="538448"/>
                        </a:cubicBezTo>
                        <a:lnTo>
                          <a:pt x="527715" y="538448"/>
                        </a:lnTo>
                        <a:cubicBezTo>
                          <a:pt x="524591" y="541194"/>
                          <a:pt x="520959" y="542344"/>
                          <a:pt x="517109" y="542344"/>
                        </a:cubicBezTo>
                        <a:lnTo>
                          <a:pt x="517109" y="542344"/>
                        </a:lnTo>
                        <a:cubicBezTo>
                          <a:pt x="503233" y="542216"/>
                          <a:pt x="485216" y="528996"/>
                          <a:pt x="456811" y="529059"/>
                        </a:cubicBezTo>
                        <a:lnTo>
                          <a:pt x="456811" y="529059"/>
                        </a:lnTo>
                        <a:cubicBezTo>
                          <a:pt x="420196" y="529059"/>
                          <a:pt x="403705" y="531997"/>
                          <a:pt x="391500" y="542791"/>
                        </a:cubicBezTo>
                        <a:lnTo>
                          <a:pt x="391500" y="542791"/>
                        </a:lnTo>
                        <a:cubicBezTo>
                          <a:pt x="385834" y="547772"/>
                          <a:pt x="379586" y="548730"/>
                          <a:pt x="372684" y="548730"/>
                        </a:cubicBezTo>
                        <a:lnTo>
                          <a:pt x="372684" y="548730"/>
                        </a:lnTo>
                        <a:cubicBezTo>
                          <a:pt x="368471" y="548730"/>
                          <a:pt x="363894" y="548411"/>
                          <a:pt x="359027" y="548411"/>
                        </a:cubicBezTo>
                        <a:lnTo>
                          <a:pt x="359027" y="548411"/>
                        </a:lnTo>
                        <a:cubicBezTo>
                          <a:pt x="353723" y="548411"/>
                          <a:pt x="347984" y="548858"/>
                          <a:pt x="341664" y="550518"/>
                        </a:cubicBezTo>
                        <a:lnTo>
                          <a:pt x="341664" y="550518"/>
                        </a:lnTo>
                        <a:cubicBezTo>
                          <a:pt x="319361" y="556394"/>
                          <a:pt x="286161" y="555564"/>
                          <a:pt x="278097" y="574723"/>
                        </a:cubicBezTo>
                        <a:lnTo>
                          <a:pt x="278097" y="574723"/>
                        </a:lnTo>
                        <a:cubicBezTo>
                          <a:pt x="269815" y="593627"/>
                          <a:pt x="236905" y="604995"/>
                          <a:pt x="228478" y="630989"/>
                        </a:cubicBezTo>
                        <a:lnTo>
                          <a:pt x="228478" y="630989"/>
                        </a:lnTo>
                        <a:cubicBezTo>
                          <a:pt x="228405" y="631244"/>
                          <a:pt x="228188" y="631435"/>
                          <a:pt x="227897" y="631499"/>
                        </a:cubicBezTo>
                        <a:lnTo>
                          <a:pt x="227897" y="631499"/>
                        </a:lnTo>
                        <a:cubicBezTo>
                          <a:pt x="227824" y="631499"/>
                          <a:pt x="227752" y="631563"/>
                          <a:pt x="227606" y="631563"/>
                        </a:cubicBezTo>
                        <a:lnTo>
                          <a:pt x="227606" y="631563"/>
                        </a:lnTo>
                        <a:cubicBezTo>
                          <a:pt x="227679" y="631563"/>
                          <a:pt x="227461" y="631499"/>
                          <a:pt x="227316" y="631372"/>
                        </a:cubicBezTo>
                        <a:lnTo>
                          <a:pt x="227316" y="63137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1" name="Gráfico 53">
                  <a:extLst>
                    <a:ext uri="{FF2B5EF4-FFF2-40B4-BE49-F238E27FC236}">
                      <a16:creationId xmlns:a16="http://schemas.microsoft.com/office/drawing/2014/main" id="{84DBF7EA-D207-A8C1-F487-6121F8617B56}"/>
                    </a:ext>
                  </a:extLst>
                </xdr:cNvPr>
                <xdr:cNvGrpSpPr/>
              </xdr:nvGrpSpPr>
              <xdr:grpSpPr>
                <a:xfrm>
                  <a:off x="11886870" y="8621066"/>
                  <a:ext cx="711950" cy="618534"/>
                  <a:chOff x="11886870" y="8621066"/>
                  <a:chExt cx="711950" cy="618534"/>
                </a:xfrm>
                <a:solidFill>
                  <a:srgbClr val="DADADA"/>
                </a:solidFill>
              </xdr:grpSpPr>
              <xdr:sp macro="" textlink="">
                <xdr:nvSpPr>
                  <xdr:cNvPr id="113" name="Freeform: Shape 112">
                    <a:extLst>
                      <a:ext uri="{FF2B5EF4-FFF2-40B4-BE49-F238E27FC236}">
                        <a16:creationId xmlns:a16="http://schemas.microsoft.com/office/drawing/2014/main" id="{952C0CA0-3088-0DFB-BDAB-7CC564D21559}"/>
                      </a:ext>
                    </a:extLst>
                  </xdr:cNvPr>
                  <xdr:cNvSpPr/>
                </xdr:nvSpPr>
                <xdr:spPr>
                  <a:xfrm>
                    <a:off x="11887597" y="8621896"/>
                    <a:ext cx="709916" cy="616618"/>
                  </a:xfrm>
                  <a:custGeom>
                    <a:avLst/>
                    <a:gdLst>
                      <a:gd name="connsiteX0" fmla="*/ 413730 w 709916"/>
                      <a:gd name="connsiteY0" fmla="*/ 53136 h 616618"/>
                      <a:gd name="connsiteX1" fmla="*/ 442426 w 709916"/>
                      <a:gd name="connsiteY1" fmla="*/ 29506 h 616618"/>
                      <a:gd name="connsiteX2" fmla="*/ 433273 w 709916"/>
                      <a:gd name="connsiteY2" fmla="*/ 0 h 616618"/>
                      <a:gd name="connsiteX3" fmla="*/ 388667 w 709916"/>
                      <a:gd name="connsiteY3" fmla="*/ 38639 h 616618"/>
                      <a:gd name="connsiteX4" fmla="*/ 342899 w 709916"/>
                      <a:gd name="connsiteY4" fmla="*/ 26823 h 616618"/>
                      <a:gd name="connsiteX5" fmla="*/ 287904 w 709916"/>
                      <a:gd name="connsiteY5" fmla="*/ 36467 h 616618"/>
                      <a:gd name="connsiteX6" fmla="*/ 184671 w 709916"/>
                      <a:gd name="connsiteY6" fmla="*/ 1533 h 616618"/>
                      <a:gd name="connsiteX7" fmla="*/ 120523 w 709916"/>
                      <a:gd name="connsiteY7" fmla="*/ 26249 h 616618"/>
                      <a:gd name="connsiteX8" fmla="*/ 47875 w 709916"/>
                      <a:gd name="connsiteY8" fmla="*/ 57287 h 616618"/>
                      <a:gd name="connsiteX9" fmla="*/ 49691 w 709916"/>
                      <a:gd name="connsiteY9" fmla="*/ 64440 h 616618"/>
                      <a:gd name="connsiteX10" fmla="*/ 58627 w 709916"/>
                      <a:gd name="connsiteY10" fmla="*/ 94840 h 616618"/>
                      <a:gd name="connsiteX11" fmla="*/ 41918 w 709916"/>
                      <a:gd name="connsiteY11" fmla="*/ 157109 h 616618"/>
                      <a:gd name="connsiteX12" fmla="*/ 0 w 709916"/>
                      <a:gd name="connsiteY12" fmla="*/ 222954 h 616618"/>
                      <a:gd name="connsiteX13" fmla="*/ 24846 w 709916"/>
                      <a:gd name="connsiteY13" fmla="*/ 247669 h 616618"/>
                      <a:gd name="connsiteX14" fmla="*/ 3632 w 709916"/>
                      <a:gd name="connsiteY14" fmla="*/ 263444 h 616618"/>
                      <a:gd name="connsiteX15" fmla="*/ 18670 w 709916"/>
                      <a:gd name="connsiteY15" fmla="*/ 304637 h 616618"/>
                      <a:gd name="connsiteX16" fmla="*/ 30076 w 709916"/>
                      <a:gd name="connsiteY16" fmla="*/ 350428 h 616618"/>
                      <a:gd name="connsiteX17" fmla="*/ 15401 w 709916"/>
                      <a:gd name="connsiteY17" fmla="*/ 425981 h 616618"/>
                      <a:gd name="connsiteX18" fmla="*/ 99310 w 709916"/>
                      <a:gd name="connsiteY18" fmla="*/ 446418 h 616618"/>
                      <a:gd name="connsiteX19" fmla="*/ 147766 w 709916"/>
                      <a:gd name="connsiteY19" fmla="*/ 439584 h 616618"/>
                      <a:gd name="connsiteX20" fmla="*/ 179150 w 709916"/>
                      <a:gd name="connsiteY20" fmla="*/ 442075 h 616618"/>
                      <a:gd name="connsiteX21" fmla="*/ 229277 w 709916"/>
                      <a:gd name="connsiteY21" fmla="*/ 462129 h 616618"/>
                      <a:gd name="connsiteX22" fmla="*/ 245187 w 709916"/>
                      <a:gd name="connsiteY22" fmla="*/ 501853 h 616618"/>
                      <a:gd name="connsiteX23" fmla="*/ 260225 w 709916"/>
                      <a:gd name="connsiteY23" fmla="*/ 577725 h 616618"/>
                      <a:gd name="connsiteX24" fmla="*/ 320087 w 709916"/>
                      <a:gd name="connsiteY24" fmla="*/ 597076 h 616618"/>
                      <a:gd name="connsiteX25" fmla="*/ 375881 w 709916"/>
                      <a:gd name="connsiteY25" fmla="*/ 609274 h 616618"/>
                      <a:gd name="connsiteX26" fmla="*/ 381983 w 709916"/>
                      <a:gd name="connsiteY26" fmla="*/ 616619 h 616618"/>
                      <a:gd name="connsiteX27" fmla="*/ 399927 w 709916"/>
                      <a:gd name="connsiteY27" fmla="*/ 595990 h 616618"/>
                      <a:gd name="connsiteX28" fmla="*/ 417871 w 709916"/>
                      <a:gd name="connsiteY28" fmla="*/ 553009 h 616618"/>
                      <a:gd name="connsiteX29" fmla="*/ 442281 w 709916"/>
                      <a:gd name="connsiteY29" fmla="*/ 523631 h 616618"/>
                      <a:gd name="connsiteX30" fmla="*/ 498656 w 709916"/>
                      <a:gd name="connsiteY30" fmla="*/ 489463 h 616618"/>
                      <a:gd name="connsiteX31" fmla="*/ 522121 w 709916"/>
                      <a:gd name="connsiteY31" fmla="*/ 466344 h 616618"/>
                      <a:gd name="connsiteX32" fmla="*/ 606030 w 709916"/>
                      <a:gd name="connsiteY32" fmla="*/ 381850 h 616618"/>
                      <a:gd name="connsiteX33" fmla="*/ 680131 w 709916"/>
                      <a:gd name="connsiteY33" fmla="*/ 277495 h 616618"/>
                      <a:gd name="connsiteX34" fmla="*/ 707955 w 709916"/>
                      <a:gd name="connsiteY34" fmla="*/ 254886 h 616618"/>
                      <a:gd name="connsiteX35" fmla="*/ 708246 w 709916"/>
                      <a:gd name="connsiteY35" fmla="*/ 207690 h 616618"/>
                      <a:gd name="connsiteX36" fmla="*/ 709917 w 709916"/>
                      <a:gd name="connsiteY36" fmla="*/ 201175 h 616618"/>
                      <a:gd name="connsiteX37" fmla="*/ 628841 w 709916"/>
                      <a:gd name="connsiteY37" fmla="*/ 166880 h 616618"/>
                      <a:gd name="connsiteX38" fmla="*/ 545151 w 709916"/>
                      <a:gd name="connsiteY38" fmla="*/ 129327 h 616618"/>
                      <a:gd name="connsiteX39" fmla="*/ 517036 w 709916"/>
                      <a:gd name="connsiteY39" fmla="*/ 119109 h 616618"/>
                      <a:gd name="connsiteX40" fmla="*/ 515220 w 709916"/>
                      <a:gd name="connsiteY40" fmla="*/ 100332 h 616618"/>
                      <a:gd name="connsiteX41" fmla="*/ 495096 w 709916"/>
                      <a:gd name="connsiteY41" fmla="*/ 72934 h 616618"/>
                      <a:gd name="connsiteX42" fmla="*/ 495459 w 709916"/>
                      <a:gd name="connsiteY42" fmla="*/ 71338 h 616618"/>
                      <a:gd name="connsiteX43" fmla="*/ 449909 w 709916"/>
                      <a:gd name="connsiteY43" fmla="*/ 71338 h 616618"/>
                      <a:gd name="connsiteX44" fmla="*/ 413730 w 709916"/>
                      <a:gd name="connsiteY44" fmla="*/ 53136 h 61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709916" h="616618">
                        <a:moveTo>
                          <a:pt x="413730" y="53136"/>
                        </a:moveTo>
                        <a:cubicBezTo>
                          <a:pt x="413730" y="39149"/>
                          <a:pt x="442426" y="42917"/>
                          <a:pt x="442426" y="29506"/>
                        </a:cubicBezTo>
                        <a:cubicBezTo>
                          <a:pt x="442426" y="16094"/>
                          <a:pt x="445478" y="0"/>
                          <a:pt x="433273" y="0"/>
                        </a:cubicBezTo>
                        <a:cubicBezTo>
                          <a:pt x="421068" y="0"/>
                          <a:pt x="407628" y="38639"/>
                          <a:pt x="388667" y="38639"/>
                        </a:cubicBezTo>
                        <a:cubicBezTo>
                          <a:pt x="369706" y="38639"/>
                          <a:pt x="361206" y="17691"/>
                          <a:pt x="342899" y="26823"/>
                        </a:cubicBezTo>
                        <a:cubicBezTo>
                          <a:pt x="324591" y="35956"/>
                          <a:pt x="317254" y="42917"/>
                          <a:pt x="287904" y="36467"/>
                        </a:cubicBezTo>
                        <a:cubicBezTo>
                          <a:pt x="258554" y="30017"/>
                          <a:pt x="217072" y="-5428"/>
                          <a:pt x="184671" y="1533"/>
                        </a:cubicBezTo>
                        <a:cubicBezTo>
                          <a:pt x="152270" y="8494"/>
                          <a:pt x="131202" y="6642"/>
                          <a:pt x="120523" y="26249"/>
                        </a:cubicBezTo>
                        <a:cubicBezTo>
                          <a:pt x="111442" y="42854"/>
                          <a:pt x="76571" y="61694"/>
                          <a:pt x="47875" y="57287"/>
                        </a:cubicBezTo>
                        <a:cubicBezTo>
                          <a:pt x="48384" y="59586"/>
                          <a:pt x="48965" y="61949"/>
                          <a:pt x="49691" y="64440"/>
                        </a:cubicBezTo>
                        <a:cubicBezTo>
                          <a:pt x="55430" y="83727"/>
                          <a:pt x="67999" y="90561"/>
                          <a:pt x="58627" y="94840"/>
                        </a:cubicBezTo>
                        <a:cubicBezTo>
                          <a:pt x="49255" y="99119"/>
                          <a:pt x="43952" y="141717"/>
                          <a:pt x="41918" y="157109"/>
                        </a:cubicBezTo>
                        <a:cubicBezTo>
                          <a:pt x="39884" y="172500"/>
                          <a:pt x="0" y="208648"/>
                          <a:pt x="0" y="222954"/>
                        </a:cubicBezTo>
                        <a:cubicBezTo>
                          <a:pt x="0" y="237259"/>
                          <a:pt x="26880" y="232278"/>
                          <a:pt x="24846" y="247669"/>
                        </a:cubicBezTo>
                        <a:cubicBezTo>
                          <a:pt x="22811" y="263061"/>
                          <a:pt x="3632" y="253417"/>
                          <a:pt x="3632" y="263444"/>
                        </a:cubicBezTo>
                        <a:cubicBezTo>
                          <a:pt x="3632" y="273471"/>
                          <a:pt x="11769" y="301380"/>
                          <a:pt x="18670" y="304637"/>
                        </a:cubicBezTo>
                        <a:cubicBezTo>
                          <a:pt x="25572" y="307830"/>
                          <a:pt x="30076" y="317538"/>
                          <a:pt x="30076" y="350428"/>
                        </a:cubicBezTo>
                        <a:cubicBezTo>
                          <a:pt x="30076" y="383383"/>
                          <a:pt x="15401" y="411675"/>
                          <a:pt x="15401" y="425981"/>
                        </a:cubicBezTo>
                        <a:cubicBezTo>
                          <a:pt x="15401" y="440287"/>
                          <a:pt x="79332" y="446418"/>
                          <a:pt x="99310" y="446418"/>
                        </a:cubicBezTo>
                        <a:cubicBezTo>
                          <a:pt x="119288" y="446418"/>
                          <a:pt x="136142" y="449803"/>
                          <a:pt x="147766" y="439584"/>
                        </a:cubicBezTo>
                        <a:cubicBezTo>
                          <a:pt x="159390" y="429366"/>
                          <a:pt x="166509" y="431027"/>
                          <a:pt x="179150" y="442075"/>
                        </a:cubicBezTo>
                        <a:cubicBezTo>
                          <a:pt x="191791" y="453188"/>
                          <a:pt x="227243" y="449228"/>
                          <a:pt x="229277" y="462129"/>
                        </a:cubicBezTo>
                        <a:cubicBezTo>
                          <a:pt x="231311" y="475030"/>
                          <a:pt x="245187" y="476051"/>
                          <a:pt x="245187" y="501853"/>
                        </a:cubicBezTo>
                        <a:cubicBezTo>
                          <a:pt x="245187" y="527655"/>
                          <a:pt x="257392" y="545537"/>
                          <a:pt x="260225" y="577725"/>
                        </a:cubicBezTo>
                        <a:cubicBezTo>
                          <a:pt x="263058" y="609913"/>
                          <a:pt x="287541" y="608508"/>
                          <a:pt x="320087" y="597076"/>
                        </a:cubicBezTo>
                        <a:cubicBezTo>
                          <a:pt x="352706" y="585644"/>
                          <a:pt x="359608" y="600269"/>
                          <a:pt x="375881" y="609274"/>
                        </a:cubicBezTo>
                        <a:cubicBezTo>
                          <a:pt x="378859" y="610935"/>
                          <a:pt x="380821" y="613489"/>
                          <a:pt x="381983" y="616619"/>
                        </a:cubicBezTo>
                        <a:cubicBezTo>
                          <a:pt x="391864" y="610999"/>
                          <a:pt x="399927" y="603974"/>
                          <a:pt x="399927" y="595990"/>
                        </a:cubicBezTo>
                        <a:cubicBezTo>
                          <a:pt x="399927" y="575234"/>
                          <a:pt x="403197" y="553009"/>
                          <a:pt x="417871" y="553009"/>
                        </a:cubicBezTo>
                        <a:cubicBezTo>
                          <a:pt x="432546" y="553009"/>
                          <a:pt x="442281" y="539406"/>
                          <a:pt x="442281" y="523631"/>
                        </a:cubicBezTo>
                        <a:cubicBezTo>
                          <a:pt x="442281" y="511561"/>
                          <a:pt x="469670" y="496935"/>
                          <a:pt x="498656" y="489463"/>
                        </a:cubicBezTo>
                        <a:cubicBezTo>
                          <a:pt x="500981" y="483268"/>
                          <a:pt x="507301" y="475413"/>
                          <a:pt x="522121" y="466344"/>
                        </a:cubicBezTo>
                        <a:cubicBezTo>
                          <a:pt x="560407" y="442714"/>
                          <a:pt x="592953" y="411931"/>
                          <a:pt x="606030" y="381850"/>
                        </a:cubicBezTo>
                        <a:cubicBezTo>
                          <a:pt x="619034" y="351770"/>
                          <a:pt x="650200" y="286627"/>
                          <a:pt x="680131" y="277495"/>
                        </a:cubicBezTo>
                        <a:cubicBezTo>
                          <a:pt x="692408" y="273726"/>
                          <a:pt x="699891" y="264274"/>
                          <a:pt x="707955" y="254886"/>
                        </a:cubicBezTo>
                        <a:cubicBezTo>
                          <a:pt x="692772" y="246967"/>
                          <a:pt x="704250" y="233364"/>
                          <a:pt x="708246" y="207690"/>
                        </a:cubicBezTo>
                        <a:cubicBezTo>
                          <a:pt x="708609" y="205391"/>
                          <a:pt x="709190" y="203283"/>
                          <a:pt x="709917" y="201175"/>
                        </a:cubicBezTo>
                        <a:cubicBezTo>
                          <a:pt x="687686" y="186997"/>
                          <a:pt x="648602" y="166880"/>
                          <a:pt x="628841" y="166880"/>
                        </a:cubicBezTo>
                        <a:cubicBezTo>
                          <a:pt x="603778" y="166880"/>
                          <a:pt x="561642" y="126070"/>
                          <a:pt x="545151" y="129327"/>
                        </a:cubicBezTo>
                        <a:cubicBezTo>
                          <a:pt x="528660" y="132520"/>
                          <a:pt x="505122" y="129583"/>
                          <a:pt x="517036" y="119109"/>
                        </a:cubicBezTo>
                        <a:cubicBezTo>
                          <a:pt x="528950" y="108635"/>
                          <a:pt x="526843" y="93371"/>
                          <a:pt x="515220" y="100332"/>
                        </a:cubicBezTo>
                        <a:cubicBezTo>
                          <a:pt x="503596" y="107294"/>
                          <a:pt x="488340" y="93371"/>
                          <a:pt x="495096" y="72934"/>
                        </a:cubicBezTo>
                        <a:cubicBezTo>
                          <a:pt x="495242" y="72423"/>
                          <a:pt x="495314" y="71848"/>
                          <a:pt x="495459" y="71338"/>
                        </a:cubicBezTo>
                        <a:cubicBezTo>
                          <a:pt x="480857" y="71338"/>
                          <a:pt x="461388" y="71338"/>
                          <a:pt x="449909" y="71338"/>
                        </a:cubicBezTo>
                        <a:cubicBezTo>
                          <a:pt x="429640" y="71338"/>
                          <a:pt x="413730" y="67058"/>
                          <a:pt x="413730" y="5313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4" name="Freeform: Shape 113">
                    <a:extLst>
                      <a:ext uri="{FF2B5EF4-FFF2-40B4-BE49-F238E27FC236}">
                        <a16:creationId xmlns:a16="http://schemas.microsoft.com/office/drawing/2014/main" id="{6B5B7051-62D8-F33C-1EA1-861E4B3B09EB}"/>
                      </a:ext>
                    </a:extLst>
                  </xdr:cNvPr>
                  <xdr:cNvSpPr/>
                </xdr:nvSpPr>
                <xdr:spPr>
                  <a:xfrm>
                    <a:off x="11886870" y="8621066"/>
                    <a:ext cx="711950" cy="618534"/>
                  </a:xfrm>
                  <a:custGeom>
                    <a:avLst/>
                    <a:gdLst>
                      <a:gd name="connsiteX0" fmla="*/ 382347 w 711950"/>
                      <a:gd name="connsiteY0" fmla="*/ 618216 h 618534"/>
                      <a:gd name="connsiteX1" fmla="*/ 381765 w 711950"/>
                      <a:gd name="connsiteY1" fmla="*/ 617705 h 618534"/>
                      <a:gd name="connsiteX2" fmla="*/ 381765 w 711950"/>
                      <a:gd name="connsiteY2" fmla="*/ 617705 h 618534"/>
                      <a:gd name="connsiteX3" fmla="*/ 376099 w 711950"/>
                      <a:gd name="connsiteY3" fmla="*/ 610807 h 618534"/>
                      <a:gd name="connsiteX4" fmla="*/ 376099 w 711950"/>
                      <a:gd name="connsiteY4" fmla="*/ 610807 h 618534"/>
                      <a:gd name="connsiteX5" fmla="*/ 341664 w 711950"/>
                      <a:gd name="connsiteY5" fmla="*/ 594522 h 618534"/>
                      <a:gd name="connsiteX6" fmla="*/ 341664 w 711950"/>
                      <a:gd name="connsiteY6" fmla="*/ 594522 h 618534"/>
                      <a:gd name="connsiteX7" fmla="*/ 321104 w 711950"/>
                      <a:gd name="connsiteY7" fmla="*/ 598673 h 618534"/>
                      <a:gd name="connsiteX8" fmla="*/ 321104 w 711950"/>
                      <a:gd name="connsiteY8" fmla="*/ 598673 h 618534"/>
                      <a:gd name="connsiteX9" fmla="*/ 287105 w 711950"/>
                      <a:gd name="connsiteY9" fmla="*/ 606145 h 618534"/>
                      <a:gd name="connsiteX10" fmla="*/ 287105 w 711950"/>
                      <a:gd name="connsiteY10" fmla="*/ 606145 h 618534"/>
                      <a:gd name="connsiteX11" fmla="*/ 260007 w 711950"/>
                      <a:gd name="connsiteY11" fmla="*/ 578683 h 618534"/>
                      <a:gd name="connsiteX12" fmla="*/ 260007 w 711950"/>
                      <a:gd name="connsiteY12" fmla="*/ 578683 h 618534"/>
                      <a:gd name="connsiteX13" fmla="*/ 244969 w 711950"/>
                      <a:gd name="connsiteY13" fmla="*/ 502747 h 618534"/>
                      <a:gd name="connsiteX14" fmla="*/ 244969 w 711950"/>
                      <a:gd name="connsiteY14" fmla="*/ 502747 h 618534"/>
                      <a:gd name="connsiteX15" fmla="*/ 229132 w 711950"/>
                      <a:gd name="connsiteY15" fmla="*/ 463087 h 618534"/>
                      <a:gd name="connsiteX16" fmla="*/ 229132 w 711950"/>
                      <a:gd name="connsiteY16" fmla="*/ 463087 h 618534"/>
                      <a:gd name="connsiteX17" fmla="*/ 179295 w 711950"/>
                      <a:gd name="connsiteY17" fmla="*/ 443480 h 618534"/>
                      <a:gd name="connsiteX18" fmla="*/ 179295 w 711950"/>
                      <a:gd name="connsiteY18" fmla="*/ 443480 h 618534"/>
                      <a:gd name="connsiteX19" fmla="*/ 162514 w 711950"/>
                      <a:gd name="connsiteY19" fmla="*/ 434411 h 618534"/>
                      <a:gd name="connsiteX20" fmla="*/ 162514 w 711950"/>
                      <a:gd name="connsiteY20" fmla="*/ 434411 h 618534"/>
                      <a:gd name="connsiteX21" fmla="*/ 149292 w 711950"/>
                      <a:gd name="connsiteY21" fmla="*/ 440990 h 618534"/>
                      <a:gd name="connsiteX22" fmla="*/ 149292 w 711950"/>
                      <a:gd name="connsiteY22" fmla="*/ 440990 h 618534"/>
                      <a:gd name="connsiteX23" fmla="*/ 122485 w 711950"/>
                      <a:gd name="connsiteY23" fmla="*/ 448590 h 618534"/>
                      <a:gd name="connsiteX24" fmla="*/ 122485 w 711950"/>
                      <a:gd name="connsiteY24" fmla="*/ 448590 h 618534"/>
                      <a:gd name="connsiteX25" fmla="*/ 100182 w 711950"/>
                      <a:gd name="connsiteY25" fmla="*/ 448078 h 618534"/>
                      <a:gd name="connsiteX26" fmla="*/ 100182 w 711950"/>
                      <a:gd name="connsiteY26" fmla="*/ 448078 h 618534"/>
                      <a:gd name="connsiteX27" fmla="*/ 15401 w 711950"/>
                      <a:gd name="connsiteY27" fmla="*/ 426875 h 618534"/>
                      <a:gd name="connsiteX28" fmla="*/ 15401 w 711950"/>
                      <a:gd name="connsiteY28" fmla="*/ 426875 h 618534"/>
                      <a:gd name="connsiteX29" fmla="*/ 30076 w 711950"/>
                      <a:gd name="connsiteY29" fmla="*/ 351323 h 618534"/>
                      <a:gd name="connsiteX30" fmla="*/ 30076 w 711950"/>
                      <a:gd name="connsiteY30" fmla="*/ 351323 h 618534"/>
                      <a:gd name="connsiteX31" fmla="*/ 19179 w 711950"/>
                      <a:gd name="connsiteY31" fmla="*/ 306234 h 618534"/>
                      <a:gd name="connsiteX32" fmla="*/ 19179 w 711950"/>
                      <a:gd name="connsiteY32" fmla="*/ 306234 h 618534"/>
                      <a:gd name="connsiteX33" fmla="*/ 3632 w 711950"/>
                      <a:gd name="connsiteY33" fmla="*/ 264338 h 618534"/>
                      <a:gd name="connsiteX34" fmla="*/ 3632 w 711950"/>
                      <a:gd name="connsiteY34" fmla="*/ 264338 h 618534"/>
                      <a:gd name="connsiteX35" fmla="*/ 14239 w 711950"/>
                      <a:gd name="connsiteY35" fmla="*/ 257696 h 618534"/>
                      <a:gd name="connsiteX36" fmla="*/ 14239 w 711950"/>
                      <a:gd name="connsiteY36" fmla="*/ 257696 h 618534"/>
                      <a:gd name="connsiteX37" fmla="*/ 24846 w 711950"/>
                      <a:gd name="connsiteY37" fmla="*/ 248500 h 618534"/>
                      <a:gd name="connsiteX38" fmla="*/ 24846 w 711950"/>
                      <a:gd name="connsiteY38" fmla="*/ 248500 h 618534"/>
                      <a:gd name="connsiteX39" fmla="*/ 24918 w 711950"/>
                      <a:gd name="connsiteY39" fmla="*/ 246967 h 618534"/>
                      <a:gd name="connsiteX40" fmla="*/ 24918 w 711950"/>
                      <a:gd name="connsiteY40" fmla="*/ 246967 h 618534"/>
                      <a:gd name="connsiteX41" fmla="*/ 0 w 711950"/>
                      <a:gd name="connsiteY41" fmla="*/ 223848 h 618534"/>
                      <a:gd name="connsiteX42" fmla="*/ 0 w 711950"/>
                      <a:gd name="connsiteY42" fmla="*/ 223848 h 618534"/>
                      <a:gd name="connsiteX43" fmla="*/ 41991 w 711950"/>
                      <a:gd name="connsiteY43" fmla="*/ 157875 h 618534"/>
                      <a:gd name="connsiteX44" fmla="*/ 41991 w 711950"/>
                      <a:gd name="connsiteY44" fmla="*/ 157875 h 618534"/>
                      <a:gd name="connsiteX45" fmla="*/ 59135 w 711950"/>
                      <a:gd name="connsiteY45" fmla="*/ 94968 h 618534"/>
                      <a:gd name="connsiteX46" fmla="*/ 59135 w 711950"/>
                      <a:gd name="connsiteY46" fmla="*/ 94968 h 618534"/>
                      <a:gd name="connsiteX47" fmla="*/ 62041 w 711950"/>
                      <a:gd name="connsiteY47" fmla="*/ 91711 h 618534"/>
                      <a:gd name="connsiteX48" fmla="*/ 62041 w 711950"/>
                      <a:gd name="connsiteY48" fmla="*/ 91711 h 618534"/>
                      <a:gd name="connsiteX49" fmla="*/ 49764 w 711950"/>
                      <a:gd name="connsiteY49" fmla="*/ 65462 h 618534"/>
                      <a:gd name="connsiteX50" fmla="*/ 49764 w 711950"/>
                      <a:gd name="connsiteY50" fmla="*/ 65462 h 618534"/>
                      <a:gd name="connsiteX51" fmla="*/ 47948 w 711950"/>
                      <a:gd name="connsiteY51" fmla="*/ 58309 h 618534"/>
                      <a:gd name="connsiteX52" fmla="*/ 47948 w 711950"/>
                      <a:gd name="connsiteY52" fmla="*/ 58309 h 618534"/>
                      <a:gd name="connsiteX53" fmla="*/ 48238 w 711950"/>
                      <a:gd name="connsiteY53" fmla="*/ 57607 h 618534"/>
                      <a:gd name="connsiteX54" fmla="*/ 48238 w 711950"/>
                      <a:gd name="connsiteY54" fmla="*/ 57607 h 618534"/>
                      <a:gd name="connsiteX55" fmla="*/ 49037 w 711950"/>
                      <a:gd name="connsiteY55" fmla="*/ 57351 h 618534"/>
                      <a:gd name="connsiteX56" fmla="*/ 49037 w 711950"/>
                      <a:gd name="connsiteY56" fmla="*/ 57351 h 618534"/>
                      <a:gd name="connsiteX57" fmla="*/ 57683 w 711950"/>
                      <a:gd name="connsiteY57" fmla="*/ 57990 h 618534"/>
                      <a:gd name="connsiteX58" fmla="*/ 57683 w 711950"/>
                      <a:gd name="connsiteY58" fmla="*/ 57990 h 618534"/>
                      <a:gd name="connsiteX59" fmla="*/ 120668 w 711950"/>
                      <a:gd name="connsiteY59" fmla="*/ 26760 h 618534"/>
                      <a:gd name="connsiteX60" fmla="*/ 120668 w 711950"/>
                      <a:gd name="connsiteY60" fmla="*/ 26760 h 618534"/>
                      <a:gd name="connsiteX61" fmla="*/ 185398 w 711950"/>
                      <a:gd name="connsiteY61" fmla="*/ 1661 h 618534"/>
                      <a:gd name="connsiteX62" fmla="*/ 185398 w 711950"/>
                      <a:gd name="connsiteY62" fmla="*/ 1661 h 618534"/>
                      <a:gd name="connsiteX63" fmla="*/ 194479 w 711950"/>
                      <a:gd name="connsiteY63" fmla="*/ 703 h 618534"/>
                      <a:gd name="connsiteX64" fmla="*/ 194479 w 711950"/>
                      <a:gd name="connsiteY64" fmla="*/ 703 h 618534"/>
                      <a:gd name="connsiteX65" fmla="*/ 289067 w 711950"/>
                      <a:gd name="connsiteY65" fmla="*/ 36531 h 618534"/>
                      <a:gd name="connsiteX66" fmla="*/ 289067 w 711950"/>
                      <a:gd name="connsiteY66" fmla="*/ 36531 h 618534"/>
                      <a:gd name="connsiteX67" fmla="*/ 308464 w 711950"/>
                      <a:gd name="connsiteY67" fmla="*/ 39022 h 618534"/>
                      <a:gd name="connsiteX68" fmla="*/ 308464 w 711950"/>
                      <a:gd name="connsiteY68" fmla="*/ 39022 h 618534"/>
                      <a:gd name="connsiteX69" fmla="*/ 343407 w 711950"/>
                      <a:gd name="connsiteY69" fmla="*/ 26951 h 618534"/>
                      <a:gd name="connsiteX70" fmla="*/ 343407 w 711950"/>
                      <a:gd name="connsiteY70" fmla="*/ 26951 h 618534"/>
                      <a:gd name="connsiteX71" fmla="*/ 352852 w 711950"/>
                      <a:gd name="connsiteY71" fmla="*/ 24524 h 618534"/>
                      <a:gd name="connsiteX72" fmla="*/ 352852 w 711950"/>
                      <a:gd name="connsiteY72" fmla="*/ 24524 h 618534"/>
                      <a:gd name="connsiteX73" fmla="*/ 389684 w 711950"/>
                      <a:gd name="connsiteY73" fmla="*/ 38639 h 618534"/>
                      <a:gd name="connsiteX74" fmla="*/ 389684 w 711950"/>
                      <a:gd name="connsiteY74" fmla="*/ 38639 h 618534"/>
                      <a:gd name="connsiteX75" fmla="*/ 434290 w 711950"/>
                      <a:gd name="connsiteY75" fmla="*/ 0 h 618534"/>
                      <a:gd name="connsiteX76" fmla="*/ 434290 w 711950"/>
                      <a:gd name="connsiteY76" fmla="*/ 0 h 618534"/>
                      <a:gd name="connsiteX77" fmla="*/ 444679 w 711950"/>
                      <a:gd name="connsiteY77" fmla="*/ 16733 h 618534"/>
                      <a:gd name="connsiteX78" fmla="*/ 444679 w 711950"/>
                      <a:gd name="connsiteY78" fmla="*/ 16733 h 618534"/>
                      <a:gd name="connsiteX79" fmla="*/ 444315 w 711950"/>
                      <a:gd name="connsiteY79" fmla="*/ 30336 h 618534"/>
                      <a:gd name="connsiteX80" fmla="*/ 444315 w 711950"/>
                      <a:gd name="connsiteY80" fmla="*/ 30336 h 618534"/>
                      <a:gd name="connsiteX81" fmla="*/ 415619 w 711950"/>
                      <a:gd name="connsiteY81" fmla="*/ 53966 h 618534"/>
                      <a:gd name="connsiteX82" fmla="*/ 415619 w 711950"/>
                      <a:gd name="connsiteY82" fmla="*/ 53966 h 618534"/>
                      <a:gd name="connsiteX83" fmla="*/ 450781 w 711950"/>
                      <a:gd name="connsiteY83" fmla="*/ 71401 h 618534"/>
                      <a:gd name="connsiteX84" fmla="*/ 450781 w 711950"/>
                      <a:gd name="connsiteY84" fmla="*/ 71401 h 618534"/>
                      <a:gd name="connsiteX85" fmla="*/ 496331 w 711950"/>
                      <a:gd name="connsiteY85" fmla="*/ 71401 h 618534"/>
                      <a:gd name="connsiteX86" fmla="*/ 496331 w 711950"/>
                      <a:gd name="connsiteY86" fmla="*/ 71401 h 618534"/>
                      <a:gd name="connsiteX87" fmla="*/ 497058 w 711950"/>
                      <a:gd name="connsiteY87" fmla="*/ 71721 h 618534"/>
                      <a:gd name="connsiteX88" fmla="*/ 497058 w 711950"/>
                      <a:gd name="connsiteY88" fmla="*/ 71721 h 618534"/>
                      <a:gd name="connsiteX89" fmla="*/ 497276 w 711950"/>
                      <a:gd name="connsiteY89" fmla="*/ 72359 h 618534"/>
                      <a:gd name="connsiteX90" fmla="*/ 497276 w 711950"/>
                      <a:gd name="connsiteY90" fmla="*/ 72359 h 618534"/>
                      <a:gd name="connsiteX91" fmla="*/ 496913 w 711950"/>
                      <a:gd name="connsiteY91" fmla="*/ 74020 h 618534"/>
                      <a:gd name="connsiteX92" fmla="*/ 496913 w 711950"/>
                      <a:gd name="connsiteY92" fmla="*/ 74020 h 618534"/>
                      <a:gd name="connsiteX93" fmla="*/ 495314 w 711950"/>
                      <a:gd name="connsiteY93" fmla="*/ 83536 h 618534"/>
                      <a:gd name="connsiteX94" fmla="*/ 495314 w 711950"/>
                      <a:gd name="connsiteY94" fmla="*/ 83536 h 618534"/>
                      <a:gd name="connsiteX95" fmla="*/ 509844 w 711950"/>
                      <a:gd name="connsiteY95" fmla="*/ 102248 h 618534"/>
                      <a:gd name="connsiteX96" fmla="*/ 509844 w 711950"/>
                      <a:gd name="connsiteY96" fmla="*/ 102248 h 618534"/>
                      <a:gd name="connsiteX97" fmla="*/ 515728 w 711950"/>
                      <a:gd name="connsiteY97" fmla="*/ 100588 h 618534"/>
                      <a:gd name="connsiteX98" fmla="*/ 515728 w 711950"/>
                      <a:gd name="connsiteY98" fmla="*/ 100588 h 618534"/>
                      <a:gd name="connsiteX99" fmla="*/ 521468 w 711950"/>
                      <a:gd name="connsiteY99" fmla="*/ 98672 h 618534"/>
                      <a:gd name="connsiteX100" fmla="*/ 521468 w 711950"/>
                      <a:gd name="connsiteY100" fmla="*/ 98672 h 618534"/>
                      <a:gd name="connsiteX101" fmla="*/ 526989 w 711950"/>
                      <a:gd name="connsiteY101" fmla="*/ 105186 h 618534"/>
                      <a:gd name="connsiteX102" fmla="*/ 526989 w 711950"/>
                      <a:gd name="connsiteY102" fmla="*/ 105186 h 618534"/>
                      <a:gd name="connsiteX103" fmla="*/ 518780 w 711950"/>
                      <a:gd name="connsiteY103" fmla="*/ 120578 h 618534"/>
                      <a:gd name="connsiteX104" fmla="*/ 518780 w 711950"/>
                      <a:gd name="connsiteY104" fmla="*/ 120578 h 618534"/>
                      <a:gd name="connsiteX105" fmla="*/ 515801 w 711950"/>
                      <a:gd name="connsiteY105" fmla="*/ 125176 h 618534"/>
                      <a:gd name="connsiteX106" fmla="*/ 515801 w 711950"/>
                      <a:gd name="connsiteY106" fmla="*/ 125176 h 618534"/>
                      <a:gd name="connsiteX107" fmla="*/ 520669 w 711950"/>
                      <a:gd name="connsiteY107" fmla="*/ 129199 h 618534"/>
                      <a:gd name="connsiteX108" fmla="*/ 520669 w 711950"/>
                      <a:gd name="connsiteY108" fmla="*/ 129199 h 618534"/>
                      <a:gd name="connsiteX109" fmla="*/ 533091 w 711950"/>
                      <a:gd name="connsiteY109" fmla="*/ 130732 h 618534"/>
                      <a:gd name="connsiteX110" fmla="*/ 533091 w 711950"/>
                      <a:gd name="connsiteY110" fmla="*/ 130732 h 618534"/>
                      <a:gd name="connsiteX111" fmla="*/ 546095 w 711950"/>
                      <a:gd name="connsiteY111" fmla="*/ 129519 h 618534"/>
                      <a:gd name="connsiteX112" fmla="*/ 546095 w 711950"/>
                      <a:gd name="connsiteY112" fmla="*/ 129519 h 618534"/>
                      <a:gd name="connsiteX113" fmla="*/ 548275 w 711950"/>
                      <a:gd name="connsiteY113" fmla="*/ 129327 h 618534"/>
                      <a:gd name="connsiteX114" fmla="*/ 548275 w 711950"/>
                      <a:gd name="connsiteY114" fmla="*/ 129327 h 618534"/>
                      <a:gd name="connsiteX115" fmla="*/ 630004 w 711950"/>
                      <a:gd name="connsiteY115" fmla="*/ 167135 h 618534"/>
                      <a:gd name="connsiteX116" fmla="*/ 630004 w 711950"/>
                      <a:gd name="connsiteY116" fmla="*/ 167135 h 618534"/>
                      <a:gd name="connsiteX117" fmla="*/ 711588 w 711950"/>
                      <a:gd name="connsiteY117" fmla="*/ 201623 h 618534"/>
                      <a:gd name="connsiteX118" fmla="*/ 711588 w 711950"/>
                      <a:gd name="connsiteY118" fmla="*/ 201623 h 618534"/>
                      <a:gd name="connsiteX119" fmla="*/ 711951 w 711950"/>
                      <a:gd name="connsiteY119" fmla="*/ 202517 h 618534"/>
                      <a:gd name="connsiteX120" fmla="*/ 710352 w 711950"/>
                      <a:gd name="connsiteY120" fmla="*/ 208903 h 618534"/>
                      <a:gd name="connsiteX121" fmla="*/ 710352 w 711950"/>
                      <a:gd name="connsiteY121" fmla="*/ 208903 h 618534"/>
                      <a:gd name="connsiteX122" fmla="*/ 702434 w 711950"/>
                      <a:gd name="connsiteY122" fmla="*/ 244348 h 618534"/>
                      <a:gd name="connsiteX123" fmla="*/ 702434 w 711950"/>
                      <a:gd name="connsiteY123" fmla="*/ 244348 h 618534"/>
                      <a:gd name="connsiteX124" fmla="*/ 709626 w 711950"/>
                      <a:gd name="connsiteY124" fmla="*/ 255333 h 618534"/>
                      <a:gd name="connsiteX125" fmla="*/ 709626 w 711950"/>
                      <a:gd name="connsiteY125" fmla="*/ 255333 h 618534"/>
                      <a:gd name="connsiteX126" fmla="*/ 710062 w 711950"/>
                      <a:gd name="connsiteY126" fmla="*/ 255908 h 618534"/>
                      <a:gd name="connsiteX127" fmla="*/ 710062 w 711950"/>
                      <a:gd name="connsiteY127" fmla="*/ 255908 h 618534"/>
                      <a:gd name="connsiteX128" fmla="*/ 709917 w 711950"/>
                      <a:gd name="connsiteY128" fmla="*/ 256547 h 618534"/>
                      <a:gd name="connsiteX129" fmla="*/ 709917 w 711950"/>
                      <a:gd name="connsiteY129" fmla="*/ 256547 h 618534"/>
                      <a:gd name="connsiteX130" fmla="*/ 681729 w 711950"/>
                      <a:gd name="connsiteY130" fmla="*/ 279410 h 618534"/>
                      <a:gd name="connsiteX131" fmla="*/ 681729 w 711950"/>
                      <a:gd name="connsiteY131" fmla="*/ 279410 h 618534"/>
                      <a:gd name="connsiteX132" fmla="*/ 608137 w 711950"/>
                      <a:gd name="connsiteY132" fmla="*/ 383319 h 618534"/>
                      <a:gd name="connsiteX133" fmla="*/ 608137 w 711950"/>
                      <a:gd name="connsiteY133" fmla="*/ 383319 h 618534"/>
                      <a:gd name="connsiteX134" fmla="*/ 523938 w 711950"/>
                      <a:gd name="connsiteY134" fmla="*/ 468196 h 618534"/>
                      <a:gd name="connsiteX135" fmla="*/ 523938 w 711950"/>
                      <a:gd name="connsiteY135" fmla="*/ 468196 h 618534"/>
                      <a:gd name="connsiteX136" fmla="*/ 500836 w 711950"/>
                      <a:gd name="connsiteY136" fmla="*/ 490932 h 618534"/>
                      <a:gd name="connsiteX137" fmla="*/ 500836 w 711950"/>
                      <a:gd name="connsiteY137" fmla="*/ 490932 h 618534"/>
                      <a:gd name="connsiteX138" fmla="*/ 500254 w 711950"/>
                      <a:gd name="connsiteY138" fmla="*/ 491443 h 618534"/>
                      <a:gd name="connsiteX139" fmla="*/ 444533 w 711950"/>
                      <a:gd name="connsiteY139" fmla="*/ 524845 h 618534"/>
                      <a:gd name="connsiteX140" fmla="*/ 444533 w 711950"/>
                      <a:gd name="connsiteY140" fmla="*/ 524845 h 618534"/>
                      <a:gd name="connsiteX141" fmla="*/ 419179 w 711950"/>
                      <a:gd name="connsiteY141" fmla="*/ 554989 h 618534"/>
                      <a:gd name="connsiteX142" fmla="*/ 419179 w 711950"/>
                      <a:gd name="connsiteY142" fmla="*/ 554989 h 618534"/>
                      <a:gd name="connsiteX143" fmla="*/ 405594 w 711950"/>
                      <a:gd name="connsiteY143" fmla="*/ 568081 h 618534"/>
                      <a:gd name="connsiteX144" fmla="*/ 405594 w 711950"/>
                      <a:gd name="connsiteY144" fmla="*/ 568081 h 618534"/>
                      <a:gd name="connsiteX145" fmla="*/ 402180 w 711950"/>
                      <a:gd name="connsiteY145" fmla="*/ 597140 h 618534"/>
                      <a:gd name="connsiteX146" fmla="*/ 402180 w 711950"/>
                      <a:gd name="connsiteY146" fmla="*/ 597140 h 618534"/>
                      <a:gd name="connsiteX147" fmla="*/ 383799 w 711950"/>
                      <a:gd name="connsiteY147" fmla="*/ 618407 h 618534"/>
                      <a:gd name="connsiteX148" fmla="*/ 383799 w 711950"/>
                      <a:gd name="connsiteY148" fmla="*/ 618407 h 618534"/>
                      <a:gd name="connsiteX149" fmla="*/ 383291 w 711950"/>
                      <a:gd name="connsiteY149" fmla="*/ 618535 h 618534"/>
                      <a:gd name="connsiteX150" fmla="*/ 383291 w 711950"/>
                      <a:gd name="connsiteY150" fmla="*/ 618535 h 618534"/>
                      <a:gd name="connsiteX151" fmla="*/ 382347 w 711950"/>
                      <a:gd name="connsiteY151" fmla="*/ 618216 h 618534"/>
                      <a:gd name="connsiteX152" fmla="*/ 382347 w 711950"/>
                      <a:gd name="connsiteY152" fmla="*/ 618216 h 618534"/>
                      <a:gd name="connsiteX153" fmla="*/ 377116 w 711950"/>
                      <a:gd name="connsiteY153" fmla="*/ 609402 h 618534"/>
                      <a:gd name="connsiteX154" fmla="*/ 383218 w 711950"/>
                      <a:gd name="connsiteY154" fmla="*/ 616172 h 618534"/>
                      <a:gd name="connsiteX155" fmla="*/ 383218 w 711950"/>
                      <a:gd name="connsiteY155" fmla="*/ 616172 h 618534"/>
                      <a:gd name="connsiteX156" fmla="*/ 399782 w 711950"/>
                      <a:gd name="connsiteY156" fmla="*/ 596821 h 618534"/>
                      <a:gd name="connsiteX157" fmla="*/ 399782 w 711950"/>
                      <a:gd name="connsiteY157" fmla="*/ 596821 h 618534"/>
                      <a:gd name="connsiteX158" fmla="*/ 418598 w 711950"/>
                      <a:gd name="connsiteY158" fmla="*/ 553073 h 618534"/>
                      <a:gd name="connsiteX159" fmla="*/ 418598 w 711950"/>
                      <a:gd name="connsiteY159" fmla="*/ 553073 h 618534"/>
                      <a:gd name="connsiteX160" fmla="*/ 442136 w 711950"/>
                      <a:gd name="connsiteY160" fmla="*/ 524525 h 618534"/>
                      <a:gd name="connsiteX161" fmla="*/ 442136 w 711950"/>
                      <a:gd name="connsiteY161" fmla="*/ 524525 h 618534"/>
                      <a:gd name="connsiteX162" fmla="*/ 498729 w 711950"/>
                      <a:gd name="connsiteY162" fmla="*/ 489719 h 618534"/>
                      <a:gd name="connsiteX163" fmla="*/ 498729 w 711950"/>
                      <a:gd name="connsiteY163" fmla="*/ 489719 h 618534"/>
                      <a:gd name="connsiteX164" fmla="*/ 522339 w 711950"/>
                      <a:gd name="connsiteY164" fmla="*/ 466600 h 618534"/>
                      <a:gd name="connsiteX165" fmla="*/ 522339 w 711950"/>
                      <a:gd name="connsiteY165" fmla="*/ 466600 h 618534"/>
                      <a:gd name="connsiteX166" fmla="*/ 605885 w 711950"/>
                      <a:gd name="connsiteY166" fmla="*/ 382489 h 618534"/>
                      <a:gd name="connsiteX167" fmla="*/ 605885 w 711950"/>
                      <a:gd name="connsiteY167" fmla="*/ 382489 h 618534"/>
                      <a:gd name="connsiteX168" fmla="*/ 680567 w 711950"/>
                      <a:gd name="connsiteY168" fmla="*/ 277686 h 618534"/>
                      <a:gd name="connsiteX169" fmla="*/ 680567 w 711950"/>
                      <a:gd name="connsiteY169" fmla="*/ 277686 h 618534"/>
                      <a:gd name="connsiteX170" fmla="*/ 707374 w 711950"/>
                      <a:gd name="connsiteY170" fmla="*/ 256036 h 618534"/>
                      <a:gd name="connsiteX171" fmla="*/ 707374 w 711950"/>
                      <a:gd name="connsiteY171" fmla="*/ 256036 h 618534"/>
                      <a:gd name="connsiteX172" fmla="*/ 700109 w 711950"/>
                      <a:gd name="connsiteY172" fmla="*/ 244157 h 618534"/>
                      <a:gd name="connsiteX173" fmla="*/ 700109 w 711950"/>
                      <a:gd name="connsiteY173" fmla="*/ 244157 h 618534"/>
                      <a:gd name="connsiteX174" fmla="*/ 708028 w 711950"/>
                      <a:gd name="connsiteY174" fmla="*/ 208520 h 618534"/>
                      <a:gd name="connsiteX175" fmla="*/ 708028 w 711950"/>
                      <a:gd name="connsiteY175" fmla="*/ 208520 h 618534"/>
                      <a:gd name="connsiteX176" fmla="*/ 709481 w 711950"/>
                      <a:gd name="connsiteY176" fmla="*/ 202453 h 618534"/>
                      <a:gd name="connsiteX177" fmla="*/ 709481 w 711950"/>
                      <a:gd name="connsiteY177" fmla="*/ 202453 h 618534"/>
                      <a:gd name="connsiteX178" fmla="*/ 629495 w 711950"/>
                      <a:gd name="connsiteY178" fmla="*/ 168604 h 618534"/>
                      <a:gd name="connsiteX179" fmla="*/ 629495 w 711950"/>
                      <a:gd name="connsiteY179" fmla="*/ 168604 h 618534"/>
                      <a:gd name="connsiteX180" fmla="*/ 547766 w 711950"/>
                      <a:gd name="connsiteY180" fmla="*/ 130860 h 618534"/>
                      <a:gd name="connsiteX181" fmla="*/ 547766 w 711950"/>
                      <a:gd name="connsiteY181" fmla="*/ 130860 h 618534"/>
                      <a:gd name="connsiteX182" fmla="*/ 545950 w 711950"/>
                      <a:gd name="connsiteY182" fmla="*/ 131052 h 618534"/>
                      <a:gd name="connsiteX183" fmla="*/ 545950 w 711950"/>
                      <a:gd name="connsiteY183" fmla="*/ 131052 h 618534"/>
                      <a:gd name="connsiteX184" fmla="*/ 532583 w 711950"/>
                      <a:gd name="connsiteY184" fmla="*/ 132265 h 618534"/>
                      <a:gd name="connsiteX185" fmla="*/ 532583 w 711950"/>
                      <a:gd name="connsiteY185" fmla="*/ 132265 h 618534"/>
                      <a:gd name="connsiteX186" fmla="*/ 513549 w 711950"/>
                      <a:gd name="connsiteY186" fmla="*/ 125176 h 618534"/>
                      <a:gd name="connsiteX187" fmla="*/ 513549 w 711950"/>
                      <a:gd name="connsiteY187" fmla="*/ 125176 h 618534"/>
                      <a:gd name="connsiteX188" fmla="*/ 517036 w 711950"/>
                      <a:gd name="connsiteY188" fmla="*/ 119492 h 618534"/>
                      <a:gd name="connsiteX189" fmla="*/ 517036 w 711950"/>
                      <a:gd name="connsiteY189" fmla="*/ 119492 h 618534"/>
                      <a:gd name="connsiteX190" fmla="*/ 524737 w 711950"/>
                      <a:gd name="connsiteY190" fmla="*/ 105186 h 618534"/>
                      <a:gd name="connsiteX191" fmla="*/ 524737 w 711950"/>
                      <a:gd name="connsiteY191" fmla="*/ 105186 h 618534"/>
                      <a:gd name="connsiteX192" fmla="*/ 521032 w 711950"/>
                      <a:gd name="connsiteY192" fmla="*/ 100268 h 618534"/>
                      <a:gd name="connsiteX193" fmla="*/ 521032 w 711950"/>
                      <a:gd name="connsiteY193" fmla="*/ 100268 h 618534"/>
                      <a:gd name="connsiteX194" fmla="*/ 516310 w 711950"/>
                      <a:gd name="connsiteY194" fmla="*/ 101929 h 618534"/>
                      <a:gd name="connsiteX195" fmla="*/ 516310 w 711950"/>
                      <a:gd name="connsiteY195" fmla="*/ 101929 h 618534"/>
                      <a:gd name="connsiteX196" fmla="*/ 509408 w 711950"/>
                      <a:gd name="connsiteY196" fmla="*/ 103845 h 618534"/>
                      <a:gd name="connsiteX197" fmla="*/ 509408 w 711950"/>
                      <a:gd name="connsiteY197" fmla="*/ 103845 h 618534"/>
                      <a:gd name="connsiteX198" fmla="*/ 493062 w 711950"/>
                      <a:gd name="connsiteY198" fmla="*/ 83600 h 618534"/>
                      <a:gd name="connsiteX199" fmla="*/ 493062 w 711950"/>
                      <a:gd name="connsiteY199" fmla="*/ 83600 h 618534"/>
                      <a:gd name="connsiteX200" fmla="*/ 494733 w 711950"/>
                      <a:gd name="connsiteY200" fmla="*/ 73637 h 618534"/>
                      <a:gd name="connsiteX201" fmla="*/ 494733 w 711950"/>
                      <a:gd name="connsiteY201" fmla="*/ 73637 h 618534"/>
                      <a:gd name="connsiteX202" fmla="*/ 494878 w 711950"/>
                      <a:gd name="connsiteY202" fmla="*/ 73062 h 618534"/>
                      <a:gd name="connsiteX203" fmla="*/ 494878 w 711950"/>
                      <a:gd name="connsiteY203" fmla="*/ 73062 h 618534"/>
                      <a:gd name="connsiteX204" fmla="*/ 450418 w 711950"/>
                      <a:gd name="connsiteY204" fmla="*/ 73062 h 618534"/>
                      <a:gd name="connsiteX205" fmla="*/ 450418 w 711950"/>
                      <a:gd name="connsiteY205" fmla="*/ 73062 h 618534"/>
                      <a:gd name="connsiteX206" fmla="*/ 413440 w 711950"/>
                      <a:gd name="connsiteY206" fmla="*/ 53966 h 618534"/>
                      <a:gd name="connsiteX207" fmla="*/ 413440 w 711950"/>
                      <a:gd name="connsiteY207" fmla="*/ 53966 h 618534"/>
                      <a:gd name="connsiteX208" fmla="*/ 442136 w 711950"/>
                      <a:gd name="connsiteY208" fmla="*/ 30336 h 618534"/>
                      <a:gd name="connsiteX209" fmla="*/ 442136 w 711950"/>
                      <a:gd name="connsiteY209" fmla="*/ 30336 h 618534"/>
                      <a:gd name="connsiteX210" fmla="*/ 442499 w 711950"/>
                      <a:gd name="connsiteY210" fmla="*/ 16733 h 618534"/>
                      <a:gd name="connsiteX211" fmla="*/ 442499 w 711950"/>
                      <a:gd name="connsiteY211" fmla="*/ 16733 h 618534"/>
                      <a:gd name="connsiteX212" fmla="*/ 433927 w 711950"/>
                      <a:gd name="connsiteY212" fmla="*/ 1597 h 618534"/>
                      <a:gd name="connsiteX213" fmla="*/ 433927 w 711950"/>
                      <a:gd name="connsiteY213" fmla="*/ 1597 h 618534"/>
                      <a:gd name="connsiteX214" fmla="*/ 389321 w 711950"/>
                      <a:gd name="connsiteY214" fmla="*/ 40235 h 618534"/>
                      <a:gd name="connsiteX215" fmla="*/ 389321 w 711950"/>
                      <a:gd name="connsiteY215" fmla="*/ 40235 h 618534"/>
                      <a:gd name="connsiteX216" fmla="*/ 352488 w 711950"/>
                      <a:gd name="connsiteY216" fmla="*/ 26121 h 618534"/>
                      <a:gd name="connsiteX217" fmla="*/ 352488 w 711950"/>
                      <a:gd name="connsiteY217" fmla="*/ 26121 h 618534"/>
                      <a:gd name="connsiteX218" fmla="*/ 343916 w 711950"/>
                      <a:gd name="connsiteY218" fmla="*/ 28356 h 618534"/>
                      <a:gd name="connsiteX219" fmla="*/ 343916 w 711950"/>
                      <a:gd name="connsiteY219" fmla="*/ 28356 h 618534"/>
                      <a:gd name="connsiteX220" fmla="*/ 308100 w 711950"/>
                      <a:gd name="connsiteY220" fmla="*/ 40618 h 618534"/>
                      <a:gd name="connsiteX221" fmla="*/ 308100 w 711950"/>
                      <a:gd name="connsiteY221" fmla="*/ 40618 h 618534"/>
                      <a:gd name="connsiteX222" fmla="*/ 288267 w 711950"/>
                      <a:gd name="connsiteY222" fmla="*/ 38128 h 618534"/>
                      <a:gd name="connsiteX223" fmla="*/ 288267 w 711950"/>
                      <a:gd name="connsiteY223" fmla="*/ 38128 h 618534"/>
                      <a:gd name="connsiteX224" fmla="*/ 194116 w 711950"/>
                      <a:gd name="connsiteY224" fmla="*/ 2299 h 618534"/>
                      <a:gd name="connsiteX225" fmla="*/ 194116 w 711950"/>
                      <a:gd name="connsiteY225" fmla="*/ 2299 h 618534"/>
                      <a:gd name="connsiteX226" fmla="*/ 185470 w 711950"/>
                      <a:gd name="connsiteY226" fmla="*/ 3193 h 618534"/>
                      <a:gd name="connsiteX227" fmla="*/ 185470 w 711950"/>
                      <a:gd name="connsiteY227" fmla="*/ 3193 h 618534"/>
                      <a:gd name="connsiteX228" fmla="*/ 121903 w 711950"/>
                      <a:gd name="connsiteY228" fmla="*/ 27462 h 618534"/>
                      <a:gd name="connsiteX229" fmla="*/ 121903 w 711950"/>
                      <a:gd name="connsiteY229" fmla="*/ 27462 h 618534"/>
                      <a:gd name="connsiteX230" fmla="*/ 57247 w 711950"/>
                      <a:gd name="connsiteY230" fmla="*/ 59586 h 618534"/>
                      <a:gd name="connsiteX231" fmla="*/ 57247 w 711950"/>
                      <a:gd name="connsiteY231" fmla="*/ 59586 h 618534"/>
                      <a:gd name="connsiteX232" fmla="*/ 49546 w 711950"/>
                      <a:gd name="connsiteY232" fmla="*/ 59139 h 618534"/>
                      <a:gd name="connsiteX233" fmla="*/ 49546 w 711950"/>
                      <a:gd name="connsiteY233" fmla="*/ 59139 h 618534"/>
                      <a:gd name="connsiteX234" fmla="*/ 51072 w 711950"/>
                      <a:gd name="connsiteY234" fmla="*/ 65079 h 618534"/>
                      <a:gd name="connsiteX235" fmla="*/ 51072 w 711950"/>
                      <a:gd name="connsiteY235" fmla="*/ 65079 h 618534"/>
                      <a:gd name="connsiteX236" fmla="*/ 63422 w 711950"/>
                      <a:gd name="connsiteY236" fmla="*/ 91711 h 618534"/>
                      <a:gd name="connsiteX237" fmla="*/ 63422 w 711950"/>
                      <a:gd name="connsiteY237" fmla="*/ 91711 h 618534"/>
                      <a:gd name="connsiteX238" fmla="*/ 59571 w 711950"/>
                      <a:gd name="connsiteY238" fmla="*/ 96373 h 618534"/>
                      <a:gd name="connsiteX239" fmla="*/ 59571 w 711950"/>
                      <a:gd name="connsiteY239" fmla="*/ 96373 h 618534"/>
                      <a:gd name="connsiteX240" fmla="*/ 43371 w 711950"/>
                      <a:gd name="connsiteY240" fmla="*/ 158066 h 618534"/>
                      <a:gd name="connsiteX241" fmla="*/ 43371 w 711950"/>
                      <a:gd name="connsiteY241" fmla="*/ 158066 h 618534"/>
                      <a:gd name="connsiteX242" fmla="*/ 1453 w 711950"/>
                      <a:gd name="connsiteY242" fmla="*/ 223848 h 618534"/>
                      <a:gd name="connsiteX243" fmla="*/ 1453 w 711950"/>
                      <a:gd name="connsiteY243" fmla="*/ 223848 h 618534"/>
                      <a:gd name="connsiteX244" fmla="*/ 26371 w 711950"/>
                      <a:gd name="connsiteY244" fmla="*/ 246967 h 618534"/>
                      <a:gd name="connsiteX245" fmla="*/ 26371 w 711950"/>
                      <a:gd name="connsiteY245" fmla="*/ 246967 h 618534"/>
                      <a:gd name="connsiteX246" fmla="*/ 26226 w 711950"/>
                      <a:gd name="connsiteY246" fmla="*/ 248691 h 618534"/>
                      <a:gd name="connsiteX247" fmla="*/ 26226 w 711950"/>
                      <a:gd name="connsiteY247" fmla="*/ 248691 h 618534"/>
                      <a:gd name="connsiteX248" fmla="*/ 14094 w 711950"/>
                      <a:gd name="connsiteY248" fmla="*/ 259293 h 618534"/>
                      <a:gd name="connsiteX249" fmla="*/ 14094 w 711950"/>
                      <a:gd name="connsiteY249" fmla="*/ 259293 h 618534"/>
                      <a:gd name="connsiteX250" fmla="*/ 5013 w 711950"/>
                      <a:gd name="connsiteY250" fmla="*/ 264402 h 618534"/>
                      <a:gd name="connsiteX251" fmla="*/ 5013 w 711950"/>
                      <a:gd name="connsiteY251" fmla="*/ 264402 h 618534"/>
                      <a:gd name="connsiteX252" fmla="*/ 19615 w 711950"/>
                      <a:gd name="connsiteY252" fmla="*/ 304893 h 618534"/>
                      <a:gd name="connsiteX253" fmla="*/ 19615 w 711950"/>
                      <a:gd name="connsiteY253" fmla="*/ 304893 h 618534"/>
                      <a:gd name="connsiteX254" fmla="*/ 31529 w 711950"/>
                      <a:gd name="connsiteY254" fmla="*/ 351387 h 618534"/>
                      <a:gd name="connsiteX255" fmla="*/ 31529 w 711950"/>
                      <a:gd name="connsiteY255" fmla="*/ 351387 h 618534"/>
                      <a:gd name="connsiteX256" fmla="*/ 16854 w 711950"/>
                      <a:gd name="connsiteY256" fmla="*/ 426939 h 618534"/>
                      <a:gd name="connsiteX257" fmla="*/ 16854 w 711950"/>
                      <a:gd name="connsiteY257" fmla="*/ 426939 h 618534"/>
                      <a:gd name="connsiteX258" fmla="*/ 50563 w 711950"/>
                      <a:gd name="connsiteY258" fmla="*/ 441756 h 618534"/>
                      <a:gd name="connsiteX259" fmla="*/ 50563 w 711950"/>
                      <a:gd name="connsiteY259" fmla="*/ 441756 h 618534"/>
                      <a:gd name="connsiteX260" fmla="*/ 99818 w 711950"/>
                      <a:gd name="connsiteY260" fmla="*/ 446546 h 618534"/>
                      <a:gd name="connsiteX261" fmla="*/ 99818 w 711950"/>
                      <a:gd name="connsiteY261" fmla="*/ 446546 h 618534"/>
                      <a:gd name="connsiteX262" fmla="*/ 122121 w 711950"/>
                      <a:gd name="connsiteY262" fmla="*/ 447121 h 618534"/>
                      <a:gd name="connsiteX263" fmla="*/ 122121 w 711950"/>
                      <a:gd name="connsiteY263" fmla="*/ 447121 h 618534"/>
                      <a:gd name="connsiteX264" fmla="*/ 147621 w 711950"/>
                      <a:gd name="connsiteY264" fmla="*/ 440032 h 618534"/>
                      <a:gd name="connsiteX265" fmla="*/ 147621 w 711950"/>
                      <a:gd name="connsiteY265" fmla="*/ 440032 h 618534"/>
                      <a:gd name="connsiteX266" fmla="*/ 162150 w 711950"/>
                      <a:gd name="connsiteY266" fmla="*/ 433006 h 618534"/>
                      <a:gd name="connsiteX267" fmla="*/ 162150 w 711950"/>
                      <a:gd name="connsiteY267" fmla="*/ 433006 h 618534"/>
                      <a:gd name="connsiteX268" fmla="*/ 180240 w 711950"/>
                      <a:gd name="connsiteY268" fmla="*/ 442586 h 618534"/>
                      <a:gd name="connsiteX269" fmla="*/ 180240 w 711950"/>
                      <a:gd name="connsiteY269" fmla="*/ 442586 h 618534"/>
                      <a:gd name="connsiteX270" fmla="*/ 230585 w 711950"/>
                      <a:gd name="connsiteY270" fmla="*/ 463087 h 618534"/>
                      <a:gd name="connsiteX271" fmla="*/ 230585 w 711950"/>
                      <a:gd name="connsiteY271" fmla="*/ 463087 h 618534"/>
                      <a:gd name="connsiteX272" fmla="*/ 246495 w 711950"/>
                      <a:gd name="connsiteY272" fmla="*/ 502939 h 618534"/>
                      <a:gd name="connsiteX273" fmla="*/ 246495 w 711950"/>
                      <a:gd name="connsiteY273" fmla="*/ 502939 h 618534"/>
                      <a:gd name="connsiteX274" fmla="*/ 261533 w 711950"/>
                      <a:gd name="connsiteY274" fmla="*/ 578747 h 618534"/>
                      <a:gd name="connsiteX275" fmla="*/ 261533 w 711950"/>
                      <a:gd name="connsiteY275" fmla="*/ 578747 h 618534"/>
                      <a:gd name="connsiteX276" fmla="*/ 286814 w 711950"/>
                      <a:gd name="connsiteY276" fmla="*/ 604804 h 618534"/>
                      <a:gd name="connsiteX277" fmla="*/ 286814 w 711950"/>
                      <a:gd name="connsiteY277" fmla="*/ 604804 h 618534"/>
                      <a:gd name="connsiteX278" fmla="*/ 320160 w 711950"/>
                      <a:gd name="connsiteY278" fmla="*/ 597459 h 618534"/>
                      <a:gd name="connsiteX279" fmla="*/ 320160 w 711950"/>
                      <a:gd name="connsiteY279" fmla="*/ 597459 h 618534"/>
                      <a:gd name="connsiteX280" fmla="*/ 341373 w 711950"/>
                      <a:gd name="connsiteY280" fmla="*/ 593180 h 618534"/>
                      <a:gd name="connsiteX281" fmla="*/ 341373 w 711950"/>
                      <a:gd name="connsiteY281" fmla="*/ 593180 h 618534"/>
                      <a:gd name="connsiteX282" fmla="*/ 377116 w 711950"/>
                      <a:gd name="connsiteY282" fmla="*/ 609402 h 618534"/>
                      <a:gd name="connsiteX283" fmla="*/ 377116 w 711950"/>
                      <a:gd name="connsiteY283" fmla="*/ 609402 h 618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Lst>
                    <a:rect l="l" t="t" r="r" b="b"/>
                    <a:pathLst>
                      <a:path w="711950" h="618534">
                        <a:moveTo>
                          <a:pt x="382347" y="618216"/>
                        </a:moveTo>
                        <a:cubicBezTo>
                          <a:pt x="382056" y="618152"/>
                          <a:pt x="381838" y="617960"/>
                          <a:pt x="381765" y="617705"/>
                        </a:cubicBezTo>
                        <a:lnTo>
                          <a:pt x="381765" y="617705"/>
                        </a:lnTo>
                        <a:cubicBezTo>
                          <a:pt x="380676" y="614703"/>
                          <a:pt x="378859" y="612340"/>
                          <a:pt x="376099" y="610807"/>
                        </a:cubicBezTo>
                        <a:lnTo>
                          <a:pt x="376099" y="610807"/>
                        </a:lnTo>
                        <a:cubicBezTo>
                          <a:pt x="363821" y="603974"/>
                          <a:pt x="357138" y="594522"/>
                          <a:pt x="341664" y="594522"/>
                        </a:cubicBezTo>
                        <a:lnTo>
                          <a:pt x="341664" y="594522"/>
                        </a:lnTo>
                        <a:cubicBezTo>
                          <a:pt x="336215" y="594522"/>
                          <a:pt x="329532" y="595735"/>
                          <a:pt x="321104" y="598673"/>
                        </a:cubicBezTo>
                        <a:lnTo>
                          <a:pt x="321104" y="598673"/>
                        </a:lnTo>
                        <a:cubicBezTo>
                          <a:pt x="308318" y="603143"/>
                          <a:pt x="296767" y="606145"/>
                          <a:pt x="287105" y="606145"/>
                        </a:cubicBezTo>
                        <a:lnTo>
                          <a:pt x="287105" y="606145"/>
                        </a:lnTo>
                        <a:cubicBezTo>
                          <a:pt x="271994" y="606209"/>
                          <a:pt x="261606" y="598481"/>
                          <a:pt x="260007" y="578683"/>
                        </a:cubicBezTo>
                        <a:lnTo>
                          <a:pt x="260007" y="578683"/>
                        </a:lnTo>
                        <a:cubicBezTo>
                          <a:pt x="257174" y="546623"/>
                          <a:pt x="244969" y="528740"/>
                          <a:pt x="244969" y="502747"/>
                        </a:cubicBezTo>
                        <a:lnTo>
                          <a:pt x="244969" y="502747"/>
                        </a:lnTo>
                        <a:cubicBezTo>
                          <a:pt x="244969" y="477265"/>
                          <a:pt x="231457" y="476690"/>
                          <a:pt x="229132" y="463087"/>
                        </a:cubicBezTo>
                        <a:lnTo>
                          <a:pt x="229132" y="463087"/>
                        </a:lnTo>
                        <a:cubicBezTo>
                          <a:pt x="227897" y="451336"/>
                          <a:pt x="192663" y="454784"/>
                          <a:pt x="179295" y="443480"/>
                        </a:cubicBezTo>
                        <a:lnTo>
                          <a:pt x="179295" y="443480"/>
                        </a:lnTo>
                        <a:cubicBezTo>
                          <a:pt x="172394" y="437413"/>
                          <a:pt x="167308" y="434347"/>
                          <a:pt x="162514" y="434411"/>
                        </a:cubicBezTo>
                        <a:lnTo>
                          <a:pt x="162514" y="434411"/>
                        </a:lnTo>
                        <a:cubicBezTo>
                          <a:pt x="158591" y="434411"/>
                          <a:pt x="154450" y="436455"/>
                          <a:pt x="149292" y="440990"/>
                        </a:cubicBezTo>
                        <a:lnTo>
                          <a:pt x="149292" y="440990"/>
                        </a:lnTo>
                        <a:cubicBezTo>
                          <a:pt x="142100" y="447312"/>
                          <a:pt x="132873" y="448590"/>
                          <a:pt x="122485" y="448590"/>
                        </a:cubicBezTo>
                        <a:lnTo>
                          <a:pt x="122485" y="448590"/>
                        </a:lnTo>
                        <a:cubicBezTo>
                          <a:pt x="115583" y="448590"/>
                          <a:pt x="108100" y="448078"/>
                          <a:pt x="100182" y="448078"/>
                        </a:cubicBezTo>
                        <a:lnTo>
                          <a:pt x="100182" y="448078"/>
                        </a:lnTo>
                        <a:cubicBezTo>
                          <a:pt x="79985" y="447759"/>
                          <a:pt x="16346" y="442650"/>
                          <a:pt x="15401" y="426875"/>
                        </a:cubicBezTo>
                        <a:lnTo>
                          <a:pt x="15401" y="426875"/>
                        </a:lnTo>
                        <a:cubicBezTo>
                          <a:pt x="15474" y="412186"/>
                          <a:pt x="30076" y="384086"/>
                          <a:pt x="30076" y="351323"/>
                        </a:cubicBezTo>
                        <a:lnTo>
                          <a:pt x="30076" y="351323"/>
                        </a:lnTo>
                        <a:cubicBezTo>
                          <a:pt x="30076" y="318368"/>
                          <a:pt x="25427" y="309044"/>
                          <a:pt x="19179" y="306234"/>
                        </a:cubicBezTo>
                        <a:lnTo>
                          <a:pt x="19179" y="306234"/>
                        </a:lnTo>
                        <a:cubicBezTo>
                          <a:pt x="11478" y="302274"/>
                          <a:pt x="3850" y="274748"/>
                          <a:pt x="3632" y="264338"/>
                        </a:cubicBezTo>
                        <a:lnTo>
                          <a:pt x="3632" y="264338"/>
                        </a:lnTo>
                        <a:cubicBezTo>
                          <a:pt x="3632" y="258590"/>
                          <a:pt x="9444" y="258399"/>
                          <a:pt x="14239" y="257696"/>
                        </a:cubicBezTo>
                        <a:lnTo>
                          <a:pt x="14239" y="257696"/>
                        </a:lnTo>
                        <a:cubicBezTo>
                          <a:pt x="19252" y="256866"/>
                          <a:pt x="23756" y="255844"/>
                          <a:pt x="24846" y="248500"/>
                        </a:cubicBezTo>
                        <a:lnTo>
                          <a:pt x="24846" y="248500"/>
                        </a:lnTo>
                        <a:cubicBezTo>
                          <a:pt x="24918" y="247925"/>
                          <a:pt x="24991" y="247414"/>
                          <a:pt x="24918" y="246967"/>
                        </a:cubicBezTo>
                        <a:lnTo>
                          <a:pt x="24918" y="246967"/>
                        </a:lnTo>
                        <a:cubicBezTo>
                          <a:pt x="25572" y="234577"/>
                          <a:pt x="581" y="238665"/>
                          <a:pt x="0" y="223848"/>
                        </a:cubicBezTo>
                        <a:lnTo>
                          <a:pt x="0" y="223848"/>
                        </a:lnTo>
                        <a:cubicBezTo>
                          <a:pt x="218" y="208839"/>
                          <a:pt x="40102" y="172756"/>
                          <a:pt x="41991" y="157875"/>
                        </a:cubicBezTo>
                        <a:lnTo>
                          <a:pt x="41991" y="157875"/>
                        </a:lnTo>
                        <a:cubicBezTo>
                          <a:pt x="44243" y="142356"/>
                          <a:pt x="48892" y="100141"/>
                          <a:pt x="59135" y="94968"/>
                        </a:cubicBezTo>
                        <a:lnTo>
                          <a:pt x="59135" y="94968"/>
                        </a:lnTo>
                        <a:cubicBezTo>
                          <a:pt x="61388" y="93882"/>
                          <a:pt x="61969" y="92988"/>
                          <a:pt x="62041" y="91711"/>
                        </a:cubicBezTo>
                        <a:lnTo>
                          <a:pt x="62041" y="91711"/>
                        </a:lnTo>
                        <a:cubicBezTo>
                          <a:pt x="62187" y="87751"/>
                          <a:pt x="54050" y="79895"/>
                          <a:pt x="49764" y="65462"/>
                        </a:cubicBezTo>
                        <a:lnTo>
                          <a:pt x="49764" y="65462"/>
                        </a:lnTo>
                        <a:cubicBezTo>
                          <a:pt x="49037" y="62971"/>
                          <a:pt x="48456" y="60608"/>
                          <a:pt x="47948" y="58309"/>
                        </a:cubicBezTo>
                        <a:lnTo>
                          <a:pt x="47948" y="58309"/>
                        </a:lnTo>
                        <a:cubicBezTo>
                          <a:pt x="47875" y="58054"/>
                          <a:pt x="48020" y="57798"/>
                          <a:pt x="48238" y="57607"/>
                        </a:cubicBezTo>
                        <a:lnTo>
                          <a:pt x="48238" y="57607"/>
                        </a:lnTo>
                        <a:cubicBezTo>
                          <a:pt x="48456" y="57415"/>
                          <a:pt x="48747" y="57351"/>
                          <a:pt x="49037" y="57351"/>
                        </a:cubicBezTo>
                        <a:lnTo>
                          <a:pt x="49037" y="57351"/>
                        </a:lnTo>
                        <a:cubicBezTo>
                          <a:pt x="51871" y="57798"/>
                          <a:pt x="54777" y="57990"/>
                          <a:pt x="57683" y="57990"/>
                        </a:cubicBezTo>
                        <a:lnTo>
                          <a:pt x="57683" y="57990"/>
                        </a:lnTo>
                        <a:cubicBezTo>
                          <a:pt x="83909" y="58054"/>
                          <a:pt x="112822" y="41321"/>
                          <a:pt x="120668" y="26760"/>
                        </a:cubicBezTo>
                        <a:lnTo>
                          <a:pt x="120668" y="26760"/>
                        </a:lnTo>
                        <a:cubicBezTo>
                          <a:pt x="131711" y="6642"/>
                          <a:pt x="153287" y="8622"/>
                          <a:pt x="185398" y="1661"/>
                        </a:cubicBezTo>
                        <a:lnTo>
                          <a:pt x="185398" y="1661"/>
                        </a:lnTo>
                        <a:cubicBezTo>
                          <a:pt x="188376" y="1022"/>
                          <a:pt x="191355" y="703"/>
                          <a:pt x="194479" y="703"/>
                        </a:cubicBezTo>
                        <a:lnTo>
                          <a:pt x="194479" y="703"/>
                        </a:lnTo>
                        <a:cubicBezTo>
                          <a:pt x="225863" y="767"/>
                          <a:pt x="262768" y="30847"/>
                          <a:pt x="289067" y="36531"/>
                        </a:cubicBezTo>
                        <a:lnTo>
                          <a:pt x="289067" y="36531"/>
                        </a:lnTo>
                        <a:cubicBezTo>
                          <a:pt x="296985" y="38255"/>
                          <a:pt x="303160" y="39022"/>
                          <a:pt x="308464" y="39022"/>
                        </a:cubicBezTo>
                        <a:lnTo>
                          <a:pt x="308464" y="39022"/>
                        </a:lnTo>
                        <a:cubicBezTo>
                          <a:pt x="322630" y="39022"/>
                          <a:pt x="329895" y="33657"/>
                          <a:pt x="343407" y="26951"/>
                        </a:cubicBezTo>
                        <a:lnTo>
                          <a:pt x="343407" y="26951"/>
                        </a:lnTo>
                        <a:cubicBezTo>
                          <a:pt x="346822" y="25227"/>
                          <a:pt x="349946" y="24524"/>
                          <a:pt x="352852" y="24524"/>
                        </a:cubicBezTo>
                        <a:lnTo>
                          <a:pt x="352852" y="24524"/>
                        </a:lnTo>
                        <a:cubicBezTo>
                          <a:pt x="366291" y="24716"/>
                          <a:pt x="374718" y="38766"/>
                          <a:pt x="389684" y="38639"/>
                        </a:cubicBezTo>
                        <a:lnTo>
                          <a:pt x="389684" y="38639"/>
                        </a:lnTo>
                        <a:cubicBezTo>
                          <a:pt x="407628" y="38958"/>
                          <a:pt x="420778" y="575"/>
                          <a:pt x="434290" y="0"/>
                        </a:cubicBezTo>
                        <a:lnTo>
                          <a:pt x="434290" y="0"/>
                        </a:lnTo>
                        <a:cubicBezTo>
                          <a:pt x="443371" y="64"/>
                          <a:pt x="444679" y="8047"/>
                          <a:pt x="444679" y="16733"/>
                        </a:cubicBezTo>
                        <a:lnTo>
                          <a:pt x="444679" y="16733"/>
                        </a:lnTo>
                        <a:cubicBezTo>
                          <a:pt x="444679" y="21140"/>
                          <a:pt x="444315" y="25929"/>
                          <a:pt x="444315" y="30336"/>
                        </a:cubicBezTo>
                        <a:lnTo>
                          <a:pt x="444315" y="30336"/>
                        </a:lnTo>
                        <a:cubicBezTo>
                          <a:pt x="443589" y="44834"/>
                          <a:pt x="414966" y="41065"/>
                          <a:pt x="415619" y="53966"/>
                        </a:cubicBezTo>
                        <a:lnTo>
                          <a:pt x="415619" y="53966"/>
                        </a:lnTo>
                        <a:cubicBezTo>
                          <a:pt x="415619" y="67186"/>
                          <a:pt x="430585" y="71401"/>
                          <a:pt x="450781" y="71401"/>
                        </a:cubicBezTo>
                        <a:lnTo>
                          <a:pt x="450781" y="71401"/>
                        </a:lnTo>
                        <a:cubicBezTo>
                          <a:pt x="462259" y="71401"/>
                          <a:pt x="481729" y="71401"/>
                          <a:pt x="496331" y="71401"/>
                        </a:cubicBezTo>
                        <a:lnTo>
                          <a:pt x="496331" y="71401"/>
                        </a:lnTo>
                        <a:cubicBezTo>
                          <a:pt x="496622" y="71401"/>
                          <a:pt x="496840" y="71529"/>
                          <a:pt x="497058" y="71721"/>
                        </a:cubicBezTo>
                        <a:lnTo>
                          <a:pt x="497058" y="71721"/>
                        </a:lnTo>
                        <a:cubicBezTo>
                          <a:pt x="497203" y="71912"/>
                          <a:pt x="497276" y="72104"/>
                          <a:pt x="497276" y="72359"/>
                        </a:cubicBezTo>
                        <a:lnTo>
                          <a:pt x="497276" y="72359"/>
                        </a:lnTo>
                        <a:cubicBezTo>
                          <a:pt x="497130" y="72870"/>
                          <a:pt x="497130" y="73445"/>
                          <a:pt x="496913" y="74020"/>
                        </a:cubicBezTo>
                        <a:lnTo>
                          <a:pt x="496913" y="74020"/>
                        </a:lnTo>
                        <a:cubicBezTo>
                          <a:pt x="495823" y="77405"/>
                          <a:pt x="495314" y="80598"/>
                          <a:pt x="495314" y="83536"/>
                        </a:cubicBezTo>
                        <a:lnTo>
                          <a:pt x="495314" y="83536"/>
                        </a:lnTo>
                        <a:cubicBezTo>
                          <a:pt x="495314" y="94904"/>
                          <a:pt x="502652" y="102184"/>
                          <a:pt x="509844" y="102248"/>
                        </a:cubicBezTo>
                        <a:lnTo>
                          <a:pt x="509844" y="102248"/>
                        </a:lnTo>
                        <a:cubicBezTo>
                          <a:pt x="511806" y="102248"/>
                          <a:pt x="513767" y="101674"/>
                          <a:pt x="515728" y="100588"/>
                        </a:cubicBezTo>
                        <a:lnTo>
                          <a:pt x="515728" y="100588"/>
                        </a:lnTo>
                        <a:cubicBezTo>
                          <a:pt x="517835" y="99311"/>
                          <a:pt x="519724" y="98672"/>
                          <a:pt x="521468" y="98672"/>
                        </a:cubicBezTo>
                        <a:lnTo>
                          <a:pt x="521468" y="98672"/>
                        </a:lnTo>
                        <a:cubicBezTo>
                          <a:pt x="525173" y="98672"/>
                          <a:pt x="526989" y="101674"/>
                          <a:pt x="526989" y="105186"/>
                        </a:cubicBezTo>
                        <a:lnTo>
                          <a:pt x="526989" y="105186"/>
                        </a:lnTo>
                        <a:cubicBezTo>
                          <a:pt x="526989" y="109657"/>
                          <a:pt x="524373" y="115660"/>
                          <a:pt x="518780" y="120578"/>
                        </a:cubicBezTo>
                        <a:lnTo>
                          <a:pt x="518780" y="120578"/>
                        </a:lnTo>
                        <a:cubicBezTo>
                          <a:pt x="516600" y="122494"/>
                          <a:pt x="515801" y="124026"/>
                          <a:pt x="515801" y="125176"/>
                        </a:cubicBezTo>
                        <a:lnTo>
                          <a:pt x="515801" y="125176"/>
                        </a:lnTo>
                        <a:cubicBezTo>
                          <a:pt x="515801" y="126773"/>
                          <a:pt x="517399" y="128178"/>
                          <a:pt x="520669" y="129199"/>
                        </a:cubicBezTo>
                        <a:lnTo>
                          <a:pt x="520669" y="129199"/>
                        </a:lnTo>
                        <a:cubicBezTo>
                          <a:pt x="523865" y="130157"/>
                          <a:pt x="528297" y="130732"/>
                          <a:pt x="533091" y="130732"/>
                        </a:cubicBezTo>
                        <a:lnTo>
                          <a:pt x="533091" y="130732"/>
                        </a:lnTo>
                        <a:cubicBezTo>
                          <a:pt x="537450" y="130732"/>
                          <a:pt x="542027" y="130285"/>
                          <a:pt x="546095" y="129519"/>
                        </a:cubicBezTo>
                        <a:lnTo>
                          <a:pt x="546095" y="129519"/>
                        </a:lnTo>
                        <a:cubicBezTo>
                          <a:pt x="546822" y="129391"/>
                          <a:pt x="547548" y="129327"/>
                          <a:pt x="548275" y="129327"/>
                        </a:cubicBezTo>
                        <a:lnTo>
                          <a:pt x="548275" y="129327"/>
                        </a:lnTo>
                        <a:cubicBezTo>
                          <a:pt x="566800" y="129583"/>
                          <a:pt x="606611" y="167263"/>
                          <a:pt x="630004" y="167135"/>
                        </a:cubicBezTo>
                        <a:lnTo>
                          <a:pt x="630004" y="167135"/>
                        </a:lnTo>
                        <a:cubicBezTo>
                          <a:pt x="650273" y="167199"/>
                          <a:pt x="689212" y="187381"/>
                          <a:pt x="711588" y="201623"/>
                        </a:cubicBezTo>
                        <a:lnTo>
                          <a:pt x="711588" y="201623"/>
                        </a:lnTo>
                        <a:lnTo>
                          <a:pt x="711951" y="202517"/>
                        </a:lnTo>
                        <a:cubicBezTo>
                          <a:pt x="711297" y="204561"/>
                          <a:pt x="710716" y="206668"/>
                          <a:pt x="710352" y="208903"/>
                        </a:cubicBezTo>
                        <a:lnTo>
                          <a:pt x="710352" y="208903"/>
                        </a:lnTo>
                        <a:cubicBezTo>
                          <a:pt x="707810" y="224997"/>
                          <a:pt x="702434" y="236429"/>
                          <a:pt x="702434" y="244348"/>
                        </a:cubicBezTo>
                        <a:lnTo>
                          <a:pt x="702434" y="244348"/>
                        </a:lnTo>
                        <a:cubicBezTo>
                          <a:pt x="702507" y="249074"/>
                          <a:pt x="704177" y="252396"/>
                          <a:pt x="709626" y="255333"/>
                        </a:cubicBezTo>
                        <a:lnTo>
                          <a:pt x="709626" y="255333"/>
                        </a:lnTo>
                        <a:cubicBezTo>
                          <a:pt x="709844" y="255461"/>
                          <a:pt x="709989" y="255653"/>
                          <a:pt x="710062" y="255908"/>
                        </a:cubicBezTo>
                        <a:lnTo>
                          <a:pt x="710062" y="255908"/>
                        </a:lnTo>
                        <a:cubicBezTo>
                          <a:pt x="710135" y="256164"/>
                          <a:pt x="710062" y="256355"/>
                          <a:pt x="709917" y="256547"/>
                        </a:cubicBezTo>
                        <a:lnTo>
                          <a:pt x="709917" y="256547"/>
                        </a:lnTo>
                        <a:cubicBezTo>
                          <a:pt x="701853" y="265935"/>
                          <a:pt x="694297" y="275579"/>
                          <a:pt x="681729" y="279410"/>
                        </a:cubicBezTo>
                        <a:lnTo>
                          <a:pt x="681729" y="279410"/>
                        </a:lnTo>
                        <a:cubicBezTo>
                          <a:pt x="652597" y="288096"/>
                          <a:pt x="621068" y="353303"/>
                          <a:pt x="608137" y="383319"/>
                        </a:cubicBezTo>
                        <a:lnTo>
                          <a:pt x="608137" y="383319"/>
                        </a:lnTo>
                        <a:cubicBezTo>
                          <a:pt x="594987" y="413655"/>
                          <a:pt x="562296" y="444502"/>
                          <a:pt x="523938" y="468196"/>
                        </a:cubicBezTo>
                        <a:lnTo>
                          <a:pt x="523938" y="468196"/>
                        </a:lnTo>
                        <a:cubicBezTo>
                          <a:pt x="509263" y="477265"/>
                          <a:pt x="503015" y="484993"/>
                          <a:pt x="500836" y="490932"/>
                        </a:cubicBezTo>
                        <a:lnTo>
                          <a:pt x="500836" y="490932"/>
                        </a:lnTo>
                        <a:lnTo>
                          <a:pt x="500254" y="491443"/>
                        </a:lnTo>
                        <a:cubicBezTo>
                          <a:pt x="471413" y="498724"/>
                          <a:pt x="444243" y="513668"/>
                          <a:pt x="444533" y="524845"/>
                        </a:cubicBezTo>
                        <a:lnTo>
                          <a:pt x="444533" y="524845"/>
                        </a:lnTo>
                        <a:cubicBezTo>
                          <a:pt x="444533" y="540811"/>
                          <a:pt x="434581" y="554925"/>
                          <a:pt x="419179" y="554989"/>
                        </a:cubicBezTo>
                        <a:lnTo>
                          <a:pt x="419179" y="554989"/>
                        </a:lnTo>
                        <a:cubicBezTo>
                          <a:pt x="412496" y="554989"/>
                          <a:pt x="408282" y="560034"/>
                          <a:pt x="405594" y="568081"/>
                        </a:cubicBezTo>
                        <a:lnTo>
                          <a:pt x="405594" y="568081"/>
                        </a:lnTo>
                        <a:cubicBezTo>
                          <a:pt x="402979" y="576064"/>
                          <a:pt x="402180" y="586794"/>
                          <a:pt x="402180" y="597140"/>
                        </a:cubicBezTo>
                        <a:lnTo>
                          <a:pt x="402180" y="597140"/>
                        </a:lnTo>
                        <a:cubicBezTo>
                          <a:pt x="402107" y="605634"/>
                          <a:pt x="393752" y="612723"/>
                          <a:pt x="383799" y="618407"/>
                        </a:cubicBezTo>
                        <a:lnTo>
                          <a:pt x="383799" y="618407"/>
                        </a:lnTo>
                        <a:cubicBezTo>
                          <a:pt x="383654" y="618471"/>
                          <a:pt x="383509" y="618535"/>
                          <a:pt x="383291" y="618535"/>
                        </a:cubicBezTo>
                        <a:lnTo>
                          <a:pt x="383291" y="618535"/>
                        </a:lnTo>
                        <a:cubicBezTo>
                          <a:pt x="382565" y="618216"/>
                          <a:pt x="382492" y="618216"/>
                          <a:pt x="382347" y="618216"/>
                        </a:cubicBezTo>
                        <a:lnTo>
                          <a:pt x="382347" y="618216"/>
                        </a:lnTo>
                        <a:close/>
                        <a:moveTo>
                          <a:pt x="377116" y="609402"/>
                        </a:moveTo>
                        <a:cubicBezTo>
                          <a:pt x="380022" y="610999"/>
                          <a:pt x="381983" y="613362"/>
                          <a:pt x="383218" y="616172"/>
                        </a:cubicBezTo>
                        <a:lnTo>
                          <a:pt x="383218" y="616172"/>
                        </a:lnTo>
                        <a:cubicBezTo>
                          <a:pt x="392590" y="610743"/>
                          <a:pt x="399855" y="603974"/>
                          <a:pt x="399782" y="596821"/>
                        </a:cubicBezTo>
                        <a:lnTo>
                          <a:pt x="399782" y="596821"/>
                        </a:lnTo>
                        <a:cubicBezTo>
                          <a:pt x="399927" y="576064"/>
                          <a:pt x="402688" y="553392"/>
                          <a:pt x="418598" y="553073"/>
                        </a:cubicBezTo>
                        <a:lnTo>
                          <a:pt x="418598" y="553073"/>
                        </a:lnTo>
                        <a:cubicBezTo>
                          <a:pt x="432546" y="553073"/>
                          <a:pt x="442136" y="540045"/>
                          <a:pt x="442136" y="524525"/>
                        </a:cubicBezTo>
                        <a:lnTo>
                          <a:pt x="442136" y="524525"/>
                        </a:lnTo>
                        <a:cubicBezTo>
                          <a:pt x="442426" y="511561"/>
                          <a:pt x="469815" y="497319"/>
                          <a:pt x="498729" y="489719"/>
                        </a:cubicBezTo>
                        <a:lnTo>
                          <a:pt x="498729" y="489719"/>
                        </a:lnTo>
                        <a:cubicBezTo>
                          <a:pt x="501199" y="483332"/>
                          <a:pt x="507810" y="475541"/>
                          <a:pt x="522339" y="466600"/>
                        </a:cubicBezTo>
                        <a:lnTo>
                          <a:pt x="522339" y="466600"/>
                        </a:lnTo>
                        <a:cubicBezTo>
                          <a:pt x="560480" y="443033"/>
                          <a:pt x="592953" y="412314"/>
                          <a:pt x="605885" y="382489"/>
                        </a:cubicBezTo>
                        <a:lnTo>
                          <a:pt x="605885" y="382489"/>
                        </a:lnTo>
                        <a:cubicBezTo>
                          <a:pt x="619034" y="352345"/>
                          <a:pt x="649837" y="287202"/>
                          <a:pt x="680567" y="277686"/>
                        </a:cubicBezTo>
                        <a:lnTo>
                          <a:pt x="680567" y="277686"/>
                        </a:lnTo>
                        <a:cubicBezTo>
                          <a:pt x="692190" y="274174"/>
                          <a:pt x="699455" y="265232"/>
                          <a:pt x="707374" y="256036"/>
                        </a:cubicBezTo>
                        <a:lnTo>
                          <a:pt x="707374" y="256036"/>
                        </a:lnTo>
                        <a:cubicBezTo>
                          <a:pt x="702071" y="253034"/>
                          <a:pt x="700109" y="249011"/>
                          <a:pt x="700109" y="244157"/>
                        </a:cubicBezTo>
                        <a:lnTo>
                          <a:pt x="700109" y="244157"/>
                        </a:lnTo>
                        <a:cubicBezTo>
                          <a:pt x="700109" y="235663"/>
                          <a:pt x="705558" y="224423"/>
                          <a:pt x="708028" y="208520"/>
                        </a:cubicBezTo>
                        <a:lnTo>
                          <a:pt x="708028" y="208520"/>
                        </a:lnTo>
                        <a:cubicBezTo>
                          <a:pt x="708391" y="206412"/>
                          <a:pt x="708899" y="204369"/>
                          <a:pt x="709481" y="202453"/>
                        </a:cubicBezTo>
                        <a:lnTo>
                          <a:pt x="709481" y="202453"/>
                        </a:lnTo>
                        <a:cubicBezTo>
                          <a:pt x="687323" y="188275"/>
                          <a:pt x="648529" y="168540"/>
                          <a:pt x="629495" y="168604"/>
                        </a:cubicBezTo>
                        <a:lnTo>
                          <a:pt x="629495" y="168604"/>
                        </a:lnTo>
                        <a:cubicBezTo>
                          <a:pt x="604722" y="168477"/>
                          <a:pt x="564621" y="130604"/>
                          <a:pt x="547766" y="130860"/>
                        </a:cubicBezTo>
                        <a:lnTo>
                          <a:pt x="547766" y="130860"/>
                        </a:lnTo>
                        <a:cubicBezTo>
                          <a:pt x="547112" y="130860"/>
                          <a:pt x="546531" y="130924"/>
                          <a:pt x="545950" y="131052"/>
                        </a:cubicBezTo>
                        <a:lnTo>
                          <a:pt x="545950" y="131052"/>
                        </a:lnTo>
                        <a:cubicBezTo>
                          <a:pt x="541736" y="131882"/>
                          <a:pt x="537014" y="132265"/>
                          <a:pt x="532583" y="132265"/>
                        </a:cubicBezTo>
                        <a:lnTo>
                          <a:pt x="532583" y="132265"/>
                        </a:lnTo>
                        <a:cubicBezTo>
                          <a:pt x="522921" y="132137"/>
                          <a:pt x="513912" y="130541"/>
                          <a:pt x="513549" y="125176"/>
                        </a:cubicBezTo>
                        <a:lnTo>
                          <a:pt x="513549" y="125176"/>
                        </a:lnTo>
                        <a:cubicBezTo>
                          <a:pt x="513549" y="123388"/>
                          <a:pt x="514711" y="121536"/>
                          <a:pt x="517036" y="119492"/>
                        </a:cubicBezTo>
                        <a:lnTo>
                          <a:pt x="517036" y="119492"/>
                        </a:lnTo>
                        <a:cubicBezTo>
                          <a:pt x="522339" y="114830"/>
                          <a:pt x="524737" y="109146"/>
                          <a:pt x="524737" y="105186"/>
                        </a:cubicBezTo>
                        <a:lnTo>
                          <a:pt x="524737" y="105186"/>
                        </a:lnTo>
                        <a:cubicBezTo>
                          <a:pt x="524664" y="101993"/>
                          <a:pt x="523357" y="100268"/>
                          <a:pt x="521032" y="100268"/>
                        </a:cubicBezTo>
                        <a:lnTo>
                          <a:pt x="521032" y="100268"/>
                        </a:lnTo>
                        <a:cubicBezTo>
                          <a:pt x="519869" y="100268"/>
                          <a:pt x="518271" y="100716"/>
                          <a:pt x="516310" y="101929"/>
                        </a:cubicBezTo>
                        <a:lnTo>
                          <a:pt x="516310" y="101929"/>
                        </a:lnTo>
                        <a:cubicBezTo>
                          <a:pt x="514130" y="103270"/>
                          <a:pt x="511733" y="103845"/>
                          <a:pt x="509408" y="103845"/>
                        </a:cubicBezTo>
                        <a:lnTo>
                          <a:pt x="509408" y="103845"/>
                        </a:lnTo>
                        <a:cubicBezTo>
                          <a:pt x="500763" y="103781"/>
                          <a:pt x="493062" y="95479"/>
                          <a:pt x="493062" y="83600"/>
                        </a:cubicBezTo>
                        <a:lnTo>
                          <a:pt x="493062" y="83600"/>
                        </a:lnTo>
                        <a:cubicBezTo>
                          <a:pt x="493062" y="80534"/>
                          <a:pt x="493571" y="77149"/>
                          <a:pt x="494733" y="73637"/>
                        </a:cubicBezTo>
                        <a:lnTo>
                          <a:pt x="494733" y="73637"/>
                        </a:lnTo>
                        <a:cubicBezTo>
                          <a:pt x="494806" y="73445"/>
                          <a:pt x="494806" y="73253"/>
                          <a:pt x="494878" y="73062"/>
                        </a:cubicBezTo>
                        <a:lnTo>
                          <a:pt x="494878" y="73062"/>
                        </a:lnTo>
                        <a:cubicBezTo>
                          <a:pt x="480421" y="73062"/>
                          <a:pt x="461606" y="73062"/>
                          <a:pt x="450418" y="73062"/>
                        </a:cubicBezTo>
                        <a:lnTo>
                          <a:pt x="450418" y="73062"/>
                        </a:lnTo>
                        <a:cubicBezTo>
                          <a:pt x="430222" y="73062"/>
                          <a:pt x="413513" y="68719"/>
                          <a:pt x="413440" y="53966"/>
                        </a:cubicBezTo>
                        <a:lnTo>
                          <a:pt x="413440" y="53966"/>
                        </a:lnTo>
                        <a:cubicBezTo>
                          <a:pt x="414094" y="38958"/>
                          <a:pt x="442862" y="42662"/>
                          <a:pt x="442136" y="30336"/>
                        </a:cubicBezTo>
                        <a:lnTo>
                          <a:pt x="442136" y="30336"/>
                        </a:lnTo>
                        <a:cubicBezTo>
                          <a:pt x="442136" y="25802"/>
                          <a:pt x="442499" y="21012"/>
                          <a:pt x="442499" y="16733"/>
                        </a:cubicBezTo>
                        <a:lnTo>
                          <a:pt x="442499" y="16733"/>
                        </a:lnTo>
                        <a:cubicBezTo>
                          <a:pt x="442426" y="7855"/>
                          <a:pt x="441119" y="1597"/>
                          <a:pt x="433927" y="1597"/>
                        </a:cubicBezTo>
                        <a:lnTo>
                          <a:pt x="433927" y="1597"/>
                        </a:lnTo>
                        <a:cubicBezTo>
                          <a:pt x="422957" y="1022"/>
                          <a:pt x="409226" y="39916"/>
                          <a:pt x="389321" y="40235"/>
                        </a:cubicBezTo>
                        <a:lnTo>
                          <a:pt x="389321" y="40235"/>
                        </a:lnTo>
                        <a:cubicBezTo>
                          <a:pt x="373120" y="40108"/>
                          <a:pt x="364403" y="25929"/>
                          <a:pt x="352488" y="26121"/>
                        </a:cubicBezTo>
                        <a:lnTo>
                          <a:pt x="352488" y="26121"/>
                        </a:lnTo>
                        <a:cubicBezTo>
                          <a:pt x="349873" y="26121"/>
                          <a:pt x="347112" y="26760"/>
                          <a:pt x="343916" y="28356"/>
                        </a:cubicBezTo>
                        <a:lnTo>
                          <a:pt x="343916" y="28356"/>
                        </a:lnTo>
                        <a:cubicBezTo>
                          <a:pt x="330621" y="34934"/>
                          <a:pt x="322848" y="40618"/>
                          <a:pt x="308100" y="40618"/>
                        </a:cubicBezTo>
                        <a:lnTo>
                          <a:pt x="308100" y="40618"/>
                        </a:lnTo>
                        <a:cubicBezTo>
                          <a:pt x="302652" y="40618"/>
                          <a:pt x="296259" y="39852"/>
                          <a:pt x="288267" y="38128"/>
                        </a:cubicBezTo>
                        <a:lnTo>
                          <a:pt x="288267" y="38128"/>
                        </a:lnTo>
                        <a:cubicBezTo>
                          <a:pt x="261170" y="32124"/>
                          <a:pt x="224337" y="2235"/>
                          <a:pt x="194116" y="2299"/>
                        </a:cubicBezTo>
                        <a:lnTo>
                          <a:pt x="194116" y="2299"/>
                        </a:lnTo>
                        <a:cubicBezTo>
                          <a:pt x="191137" y="2299"/>
                          <a:pt x="188304" y="2555"/>
                          <a:pt x="185470" y="3193"/>
                        </a:cubicBezTo>
                        <a:lnTo>
                          <a:pt x="185470" y="3193"/>
                        </a:lnTo>
                        <a:cubicBezTo>
                          <a:pt x="152852" y="10218"/>
                          <a:pt x="132292" y="8367"/>
                          <a:pt x="121903" y="27462"/>
                        </a:cubicBezTo>
                        <a:lnTo>
                          <a:pt x="121903" y="27462"/>
                        </a:lnTo>
                        <a:cubicBezTo>
                          <a:pt x="113476" y="42790"/>
                          <a:pt x="84344" y="59522"/>
                          <a:pt x="57247" y="59586"/>
                        </a:cubicBezTo>
                        <a:lnTo>
                          <a:pt x="57247" y="59586"/>
                        </a:lnTo>
                        <a:cubicBezTo>
                          <a:pt x="54631" y="59586"/>
                          <a:pt x="52089" y="59459"/>
                          <a:pt x="49546" y="59139"/>
                        </a:cubicBezTo>
                        <a:lnTo>
                          <a:pt x="49546" y="59139"/>
                        </a:lnTo>
                        <a:cubicBezTo>
                          <a:pt x="49982" y="61055"/>
                          <a:pt x="50490" y="63035"/>
                          <a:pt x="51072" y="65079"/>
                        </a:cubicBezTo>
                        <a:lnTo>
                          <a:pt x="51072" y="65079"/>
                        </a:lnTo>
                        <a:cubicBezTo>
                          <a:pt x="55285" y="79321"/>
                          <a:pt x="63276" y="86410"/>
                          <a:pt x="63422" y="91711"/>
                        </a:cubicBezTo>
                        <a:lnTo>
                          <a:pt x="63422" y="91711"/>
                        </a:lnTo>
                        <a:cubicBezTo>
                          <a:pt x="63422" y="93626"/>
                          <a:pt x="62114" y="95223"/>
                          <a:pt x="59571" y="96373"/>
                        </a:cubicBezTo>
                        <a:lnTo>
                          <a:pt x="59571" y="96373"/>
                        </a:lnTo>
                        <a:cubicBezTo>
                          <a:pt x="51144" y="99821"/>
                          <a:pt x="45187" y="142739"/>
                          <a:pt x="43371" y="158066"/>
                        </a:cubicBezTo>
                        <a:lnTo>
                          <a:pt x="43371" y="158066"/>
                        </a:lnTo>
                        <a:cubicBezTo>
                          <a:pt x="41119" y="173969"/>
                          <a:pt x="1235" y="210244"/>
                          <a:pt x="1453" y="223848"/>
                        </a:cubicBezTo>
                        <a:lnTo>
                          <a:pt x="1453" y="223848"/>
                        </a:lnTo>
                        <a:cubicBezTo>
                          <a:pt x="799" y="236621"/>
                          <a:pt x="25717" y="232470"/>
                          <a:pt x="26371" y="246967"/>
                        </a:cubicBezTo>
                        <a:lnTo>
                          <a:pt x="26371" y="246967"/>
                        </a:lnTo>
                        <a:cubicBezTo>
                          <a:pt x="26371" y="247478"/>
                          <a:pt x="26299" y="248053"/>
                          <a:pt x="26226" y="248691"/>
                        </a:cubicBezTo>
                        <a:lnTo>
                          <a:pt x="26226" y="248691"/>
                        </a:lnTo>
                        <a:cubicBezTo>
                          <a:pt x="25281" y="256738"/>
                          <a:pt x="19179" y="258590"/>
                          <a:pt x="14094" y="259293"/>
                        </a:cubicBezTo>
                        <a:lnTo>
                          <a:pt x="14094" y="259293"/>
                        </a:lnTo>
                        <a:cubicBezTo>
                          <a:pt x="8790" y="260123"/>
                          <a:pt x="5013" y="260123"/>
                          <a:pt x="5013" y="264402"/>
                        </a:cubicBezTo>
                        <a:lnTo>
                          <a:pt x="5013" y="264402"/>
                        </a:lnTo>
                        <a:cubicBezTo>
                          <a:pt x="4867" y="274110"/>
                          <a:pt x="13440" y="302338"/>
                          <a:pt x="19615" y="304893"/>
                        </a:cubicBezTo>
                        <a:lnTo>
                          <a:pt x="19615" y="304893"/>
                        </a:lnTo>
                        <a:cubicBezTo>
                          <a:pt x="27170" y="308469"/>
                          <a:pt x="31457" y="318496"/>
                          <a:pt x="31529" y="351387"/>
                        </a:cubicBezTo>
                        <a:lnTo>
                          <a:pt x="31529" y="351387"/>
                        </a:lnTo>
                        <a:cubicBezTo>
                          <a:pt x="31529" y="384469"/>
                          <a:pt x="16854" y="412953"/>
                          <a:pt x="16854" y="426939"/>
                        </a:cubicBezTo>
                        <a:lnTo>
                          <a:pt x="16854" y="426939"/>
                        </a:lnTo>
                        <a:cubicBezTo>
                          <a:pt x="16491" y="433006"/>
                          <a:pt x="32110" y="438563"/>
                          <a:pt x="50563" y="441756"/>
                        </a:cubicBezTo>
                        <a:lnTo>
                          <a:pt x="50563" y="441756"/>
                        </a:lnTo>
                        <a:cubicBezTo>
                          <a:pt x="68943" y="445077"/>
                          <a:pt x="89938" y="446546"/>
                          <a:pt x="99818" y="446546"/>
                        </a:cubicBezTo>
                        <a:lnTo>
                          <a:pt x="99818" y="446546"/>
                        </a:lnTo>
                        <a:cubicBezTo>
                          <a:pt x="107810" y="446546"/>
                          <a:pt x="115365" y="447121"/>
                          <a:pt x="122121" y="447121"/>
                        </a:cubicBezTo>
                        <a:lnTo>
                          <a:pt x="122121" y="447121"/>
                        </a:lnTo>
                        <a:cubicBezTo>
                          <a:pt x="132365" y="447121"/>
                          <a:pt x="140865" y="445907"/>
                          <a:pt x="147621" y="440032"/>
                        </a:cubicBezTo>
                        <a:lnTo>
                          <a:pt x="147621" y="440032"/>
                        </a:lnTo>
                        <a:cubicBezTo>
                          <a:pt x="152924" y="435369"/>
                          <a:pt x="157428" y="433006"/>
                          <a:pt x="162150" y="433006"/>
                        </a:cubicBezTo>
                        <a:lnTo>
                          <a:pt x="162150" y="433006"/>
                        </a:lnTo>
                        <a:cubicBezTo>
                          <a:pt x="167890" y="433006"/>
                          <a:pt x="173266" y="436455"/>
                          <a:pt x="180240" y="442586"/>
                        </a:cubicBezTo>
                        <a:lnTo>
                          <a:pt x="180240" y="442586"/>
                        </a:lnTo>
                        <a:cubicBezTo>
                          <a:pt x="192154" y="453507"/>
                          <a:pt x="227752" y="449037"/>
                          <a:pt x="230585" y="463087"/>
                        </a:cubicBezTo>
                        <a:lnTo>
                          <a:pt x="230585" y="463087"/>
                        </a:lnTo>
                        <a:cubicBezTo>
                          <a:pt x="232328" y="475285"/>
                          <a:pt x="246422" y="476818"/>
                          <a:pt x="246495" y="502939"/>
                        </a:cubicBezTo>
                        <a:lnTo>
                          <a:pt x="246495" y="502939"/>
                        </a:lnTo>
                        <a:cubicBezTo>
                          <a:pt x="246495" y="528421"/>
                          <a:pt x="258627" y="546367"/>
                          <a:pt x="261533" y="578747"/>
                        </a:cubicBezTo>
                        <a:lnTo>
                          <a:pt x="261533" y="578747"/>
                        </a:lnTo>
                        <a:cubicBezTo>
                          <a:pt x="263349" y="598162"/>
                          <a:pt x="272503" y="604676"/>
                          <a:pt x="286814" y="604804"/>
                        </a:cubicBezTo>
                        <a:lnTo>
                          <a:pt x="286814" y="604804"/>
                        </a:lnTo>
                        <a:cubicBezTo>
                          <a:pt x="296041" y="604804"/>
                          <a:pt x="307447" y="601866"/>
                          <a:pt x="320160" y="597459"/>
                        </a:cubicBezTo>
                        <a:lnTo>
                          <a:pt x="320160" y="597459"/>
                        </a:lnTo>
                        <a:cubicBezTo>
                          <a:pt x="328732" y="594458"/>
                          <a:pt x="335561" y="593180"/>
                          <a:pt x="341373" y="593180"/>
                        </a:cubicBezTo>
                        <a:lnTo>
                          <a:pt x="341373" y="593180"/>
                        </a:lnTo>
                        <a:cubicBezTo>
                          <a:pt x="358155" y="592925"/>
                          <a:pt x="365274" y="602952"/>
                          <a:pt x="377116" y="609402"/>
                        </a:cubicBezTo>
                        <a:lnTo>
                          <a:pt x="377116" y="60940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2" name="Gráfico 53">
                  <a:extLst>
                    <a:ext uri="{FF2B5EF4-FFF2-40B4-BE49-F238E27FC236}">
                      <a16:creationId xmlns:a16="http://schemas.microsoft.com/office/drawing/2014/main" id="{9C017408-5708-4901-D7DA-F68831F36B10}"/>
                    </a:ext>
                  </a:extLst>
                </xdr:cNvPr>
                <xdr:cNvGrpSpPr/>
              </xdr:nvGrpSpPr>
              <xdr:grpSpPr>
                <a:xfrm>
                  <a:off x="13029406" y="7845167"/>
                  <a:ext cx="903962" cy="877322"/>
                  <a:chOff x="13029406" y="7845167"/>
                  <a:chExt cx="903962" cy="877322"/>
                </a:xfrm>
                <a:solidFill>
                  <a:srgbClr val="DADADA"/>
                </a:solidFill>
              </xdr:grpSpPr>
              <xdr:sp macro="" textlink="">
                <xdr:nvSpPr>
                  <xdr:cNvPr id="111" name="Freeform: Shape 110">
                    <a:extLst>
                      <a:ext uri="{FF2B5EF4-FFF2-40B4-BE49-F238E27FC236}">
                        <a16:creationId xmlns:a16="http://schemas.microsoft.com/office/drawing/2014/main" id="{8AADE991-CD5D-D92A-1CFC-A66AC358254E}"/>
                      </a:ext>
                    </a:extLst>
                  </xdr:cNvPr>
                  <xdr:cNvSpPr/>
                </xdr:nvSpPr>
                <xdr:spPr>
                  <a:xfrm>
                    <a:off x="13030297" y="7846148"/>
                    <a:ext cx="902123" cy="875633"/>
                  </a:xfrm>
                  <a:custGeom>
                    <a:avLst/>
                    <a:gdLst>
                      <a:gd name="connsiteX0" fmla="*/ 848873 w 902123"/>
                      <a:gd name="connsiteY0" fmla="*/ 245156 h 875633"/>
                      <a:gd name="connsiteX1" fmla="*/ 824463 w 902123"/>
                      <a:gd name="connsiteY1" fmla="*/ 200578 h 875633"/>
                      <a:gd name="connsiteX2" fmla="*/ 858099 w 902123"/>
                      <a:gd name="connsiteY2" fmla="*/ 194127 h 875633"/>
                      <a:gd name="connsiteX3" fmla="*/ 855629 w 902123"/>
                      <a:gd name="connsiteY3" fmla="*/ 133455 h 875633"/>
                      <a:gd name="connsiteX4" fmla="*/ 835506 w 902123"/>
                      <a:gd name="connsiteY4" fmla="*/ 82427 h 875633"/>
                      <a:gd name="connsiteX5" fmla="*/ 812258 w 902123"/>
                      <a:gd name="connsiteY5" fmla="*/ 45385 h 875633"/>
                      <a:gd name="connsiteX6" fmla="*/ 725517 w 902123"/>
                      <a:gd name="connsiteY6" fmla="*/ 6747 h 875633"/>
                      <a:gd name="connsiteX7" fmla="*/ 686432 w 902123"/>
                      <a:gd name="connsiteY7" fmla="*/ 14283 h 875633"/>
                      <a:gd name="connsiteX8" fmla="*/ 660787 w 902123"/>
                      <a:gd name="connsiteY8" fmla="*/ 33634 h 875633"/>
                      <a:gd name="connsiteX9" fmla="*/ 614365 w 902123"/>
                      <a:gd name="connsiteY9" fmla="*/ 65311 h 875633"/>
                      <a:gd name="connsiteX10" fmla="*/ 573464 w 902123"/>
                      <a:gd name="connsiteY10" fmla="*/ 73358 h 875633"/>
                      <a:gd name="connsiteX11" fmla="*/ 530674 w 902123"/>
                      <a:gd name="connsiteY11" fmla="*/ 15368 h 875633"/>
                      <a:gd name="connsiteX12" fmla="*/ 454321 w 902123"/>
                      <a:gd name="connsiteY12" fmla="*/ 62629 h 875633"/>
                      <a:gd name="connsiteX13" fmla="*/ 385887 w 902123"/>
                      <a:gd name="connsiteY13" fmla="*/ 89452 h 875633"/>
                      <a:gd name="connsiteX14" fmla="*/ 327260 w 902123"/>
                      <a:gd name="connsiteY14" fmla="*/ 76551 h 875633"/>
                      <a:gd name="connsiteX15" fmla="*/ 297329 w 902123"/>
                      <a:gd name="connsiteY15" fmla="*/ 67993 h 875633"/>
                      <a:gd name="connsiteX16" fmla="*/ 285705 w 902123"/>
                      <a:gd name="connsiteY16" fmla="*/ 108292 h 875633"/>
                      <a:gd name="connsiteX17" fmla="*/ 239283 w 902123"/>
                      <a:gd name="connsiteY17" fmla="*/ 183462 h 875633"/>
                      <a:gd name="connsiteX18" fmla="*/ 177605 w 902123"/>
                      <a:gd name="connsiteY18" fmla="*/ 199045 h 875633"/>
                      <a:gd name="connsiteX19" fmla="*/ 108589 w 902123"/>
                      <a:gd name="connsiteY19" fmla="*/ 173818 h 875633"/>
                      <a:gd name="connsiteX20" fmla="*/ 82291 w 902123"/>
                      <a:gd name="connsiteY20" fmla="*/ 151785 h 875633"/>
                      <a:gd name="connsiteX21" fmla="*/ 12040 w 902123"/>
                      <a:gd name="connsiteY21" fmla="*/ 217310 h 875633"/>
                      <a:gd name="connsiteX22" fmla="*/ 14510 w 902123"/>
                      <a:gd name="connsiteY22" fmla="*/ 264060 h 875633"/>
                      <a:gd name="connsiteX23" fmla="*/ 18143 w 902123"/>
                      <a:gd name="connsiteY23" fmla="*/ 309149 h 875633"/>
                      <a:gd name="connsiteX24" fmla="*/ 29766 w 902123"/>
                      <a:gd name="connsiteY24" fmla="*/ 352130 h 875633"/>
                      <a:gd name="connsiteX25" fmla="*/ 23373 w 902123"/>
                      <a:gd name="connsiteY25" fmla="*/ 393451 h 875633"/>
                      <a:gd name="connsiteX26" fmla="*/ 26715 w 902123"/>
                      <a:gd name="connsiteY26" fmla="*/ 421424 h 875633"/>
                      <a:gd name="connsiteX27" fmla="*/ 41099 w 902123"/>
                      <a:gd name="connsiteY27" fmla="*/ 424106 h 875633"/>
                      <a:gd name="connsiteX28" fmla="*/ 34706 w 902123"/>
                      <a:gd name="connsiteY28" fmla="*/ 437518 h 875633"/>
                      <a:gd name="connsiteX29" fmla="*/ 31655 w 902123"/>
                      <a:gd name="connsiteY29" fmla="*/ 476731 h 875633"/>
                      <a:gd name="connsiteX30" fmla="*/ 49381 w 902123"/>
                      <a:gd name="connsiteY30" fmla="*/ 504640 h 875633"/>
                      <a:gd name="connsiteX31" fmla="*/ 56719 w 902123"/>
                      <a:gd name="connsiteY31" fmla="*/ 542768 h 875633"/>
                      <a:gd name="connsiteX32" fmla="*/ 51706 w 902123"/>
                      <a:gd name="connsiteY32" fmla="*/ 573487 h 875633"/>
                      <a:gd name="connsiteX33" fmla="*/ 54321 w 902123"/>
                      <a:gd name="connsiteY33" fmla="*/ 586771 h 875633"/>
                      <a:gd name="connsiteX34" fmla="*/ 80620 w 902123"/>
                      <a:gd name="connsiteY34" fmla="*/ 584599 h 875633"/>
                      <a:gd name="connsiteX35" fmla="*/ 159443 w 902123"/>
                      <a:gd name="connsiteY35" fmla="*/ 542704 h 875633"/>
                      <a:gd name="connsiteX36" fmla="*/ 241317 w 902123"/>
                      <a:gd name="connsiteY36" fmla="*/ 508855 h 875633"/>
                      <a:gd name="connsiteX37" fmla="*/ 267616 w 902123"/>
                      <a:gd name="connsiteY37" fmla="*/ 536253 h 875633"/>
                      <a:gd name="connsiteX38" fmla="*/ 312803 w 902123"/>
                      <a:gd name="connsiteY38" fmla="*/ 550751 h 875633"/>
                      <a:gd name="connsiteX39" fmla="*/ 370195 w 902123"/>
                      <a:gd name="connsiteY39" fmla="*/ 559309 h 875633"/>
                      <a:gd name="connsiteX40" fmla="*/ 457518 w 902123"/>
                      <a:gd name="connsiteY40" fmla="*/ 588878 h 875633"/>
                      <a:gd name="connsiteX41" fmla="*/ 513748 w 902123"/>
                      <a:gd name="connsiteY41" fmla="*/ 628603 h 875633"/>
                      <a:gd name="connsiteX42" fmla="*/ 545495 w 902123"/>
                      <a:gd name="connsiteY42" fmla="*/ 638246 h 875633"/>
                      <a:gd name="connsiteX43" fmla="*/ 660932 w 902123"/>
                      <a:gd name="connsiteY43" fmla="*/ 672606 h 875633"/>
                      <a:gd name="connsiteX44" fmla="*/ 618797 w 902123"/>
                      <a:gd name="connsiteY44" fmla="*/ 732192 h 875633"/>
                      <a:gd name="connsiteX45" fmla="*/ 610878 w 902123"/>
                      <a:gd name="connsiteY45" fmla="*/ 748286 h 875633"/>
                      <a:gd name="connsiteX46" fmla="*/ 591989 w 902123"/>
                      <a:gd name="connsiteY46" fmla="*/ 774598 h 875633"/>
                      <a:gd name="connsiteX47" fmla="*/ 619450 w 902123"/>
                      <a:gd name="connsiteY47" fmla="*/ 815408 h 875633"/>
                      <a:gd name="connsiteX48" fmla="*/ 629912 w 902123"/>
                      <a:gd name="connsiteY48" fmla="*/ 845169 h 875633"/>
                      <a:gd name="connsiteX49" fmla="*/ 676842 w 902123"/>
                      <a:gd name="connsiteY49" fmla="*/ 875633 h 875633"/>
                      <a:gd name="connsiteX50" fmla="*/ 714183 w 902123"/>
                      <a:gd name="connsiteY50" fmla="*/ 835909 h 875633"/>
                      <a:gd name="connsiteX51" fmla="*/ 725153 w 902123"/>
                      <a:gd name="connsiteY51" fmla="*/ 790118 h 875633"/>
                      <a:gd name="connsiteX52" fmla="*/ 742226 w 902123"/>
                      <a:gd name="connsiteY52" fmla="*/ 697385 h 875633"/>
                      <a:gd name="connsiteX53" fmla="*/ 747093 w 902123"/>
                      <a:gd name="connsiteY53" fmla="*/ 617937 h 875633"/>
                      <a:gd name="connsiteX54" fmla="*/ 742226 w 902123"/>
                      <a:gd name="connsiteY54" fmla="*/ 517349 h 875633"/>
                      <a:gd name="connsiteX55" fmla="*/ 750798 w 902123"/>
                      <a:gd name="connsiteY55" fmla="*/ 430684 h 875633"/>
                      <a:gd name="connsiteX56" fmla="*/ 754866 w 902123"/>
                      <a:gd name="connsiteY56" fmla="*/ 414207 h 875633"/>
                      <a:gd name="connsiteX57" fmla="*/ 793588 w 902123"/>
                      <a:gd name="connsiteY57" fmla="*/ 390960 h 875633"/>
                      <a:gd name="connsiteX58" fmla="*/ 864420 w 902123"/>
                      <a:gd name="connsiteY58" fmla="*/ 331501 h 875633"/>
                      <a:gd name="connsiteX59" fmla="*/ 902124 w 902123"/>
                      <a:gd name="connsiteY59" fmla="*/ 268530 h 875633"/>
                      <a:gd name="connsiteX60" fmla="*/ 848873 w 902123"/>
                      <a:gd name="connsiteY60" fmla="*/ 245156 h 875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902123" h="875633">
                        <a:moveTo>
                          <a:pt x="848873" y="245156"/>
                        </a:moveTo>
                        <a:cubicBezTo>
                          <a:pt x="848873" y="224719"/>
                          <a:pt x="817997" y="220184"/>
                          <a:pt x="824463" y="200578"/>
                        </a:cubicBezTo>
                        <a:cubicBezTo>
                          <a:pt x="830856" y="180971"/>
                          <a:pt x="847710" y="194127"/>
                          <a:pt x="858099" y="194127"/>
                        </a:cubicBezTo>
                        <a:cubicBezTo>
                          <a:pt x="868488" y="194127"/>
                          <a:pt x="875825" y="151146"/>
                          <a:pt x="855629" y="133455"/>
                        </a:cubicBezTo>
                        <a:cubicBezTo>
                          <a:pt x="835506" y="115765"/>
                          <a:pt x="854394" y="89963"/>
                          <a:pt x="835506" y="82427"/>
                        </a:cubicBezTo>
                        <a:cubicBezTo>
                          <a:pt x="816545" y="74891"/>
                          <a:pt x="831873" y="50750"/>
                          <a:pt x="812258" y="45385"/>
                        </a:cubicBezTo>
                        <a:cubicBezTo>
                          <a:pt x="792716" y="40020"/>
                          <a:pt x="739247" y="18817"/>
                          <a:pt x="725517" y="6747"/>
                        </a:cubicBezTo>
                        <a:cubicBezTo>
                          <a:pt x="711786" y="-5324"/>
                          <a:pt x="686432" y="-215"/>
                          <a:pt x="686432" y="14283"/>
                        </a:cubicBezTo>
                        <a:cubicBezTo>
                          <a:pt x="686432" y="28780"/>
                          <a:pt x="660787" y="19137"/>
                          <a:pt x="660787" y="33634"/>
                        </a:cubicBezTo>
                        <a:cubicBezTo>
                          <a:pt x="660787" y="48131"/>
                          <a:pt x="615891" y="47301"/>
                          <a:pt x="614365" y="65311"/>
                        </a:cubicBezTo>
                        <a:cubicBezTo>
                          <a:pt x="612839" y="83321"/>
                          <a:pt x="573464" y="84662"/>
                          <a:pt x="573464" y="73358"/>
                        </a:cubicBezTo>
                        <a:cubicBezTo>
                          <a:pt x="573464" y="62118"/>
                          <a:pt x="566127" y="25012"/>
                          <a:pt x="530674" y="15368"/>
                        </a:cubicBezTo>
                        <a:cubicBezTo>
                          <a:pt x="495222" y="5725"/>
                          <a:pt x="481201" y="62629"/>
                          <a:pt x="454321" y="62629"/>
                        </a:cubicBezTo>
                        <a:cubicBezTo>
                          <a:pt x="427442" y="62629"/>
                          <a:pt x="412186" y="78212"/>
                          <a:pt x="385887" y="89452"/>
                        </a:cubicBezTo>
                        <a:cubicBezTo>
                          <a:pt x="359661" y="100756"/>
                          <a:pt x="350435" y="68504"/>
                          <a:pt x="327260" y="76551"/>
                        </a:cubicBezTo>
                        <a:cubicBezTo>
                          <a:pt x="304013" y="84598"/>
                          <a:pt x="321739" y="57775"/>
                          <a:pt x="297329" y="67993"/>
                        </a:cubicBezTo>
                        <a:cubicBezTo>
                          <a:pt x="272919" y="78212"/>
                          <a:pt x="271684" y="90538"/>
                          <a:pt x="285705" y="108292"/>
                        </a:cubicBezTo>
                        <a:cubicBezTo>
                          <a:pt x="299726" y="126047"/>
                          <a:pt x="252723" y="183462"/>
                          <a:pt x="239283" y="183462"/>
                        </a:cubicBezTo>
                        <a:cubicBezTo>
                          <a:pt x="225843" y="183462"/>
                          <a:pt x="192861" y="177011"/>
                          <a:pt x="177605" y="199045"/>
                        </a:cubicBezTo>
                        <a:cubicBezTo>
                          <a:pt x="162349" y="221078"/>
                          <a:pt x="108589" y="208178"/>
                          <a:pt x="108589" y="173818"/>
                        </a:cubicBezTo>
                        <a:cubicBezTo>
                          <a:pt x="108589" y="139459"/>
                          <a:pt x="82291" y="138373"/>
                          <a:pt x="82291" y="151785"/>
                        </a:cubicBezTo>
                        <a:cubicBezTo>
                          <a:pt x="82291" y="165196"/>
                          <a:pt x="30057" y="201472"/>
                          <a:pt x="12040" y="217310"/>
                        </a:cubicBezTo>
                        <a:cubicBezTo>
                          <a:pt x="-5977" y="233149"/>
                          <a:pt x="-2635" y="264060"/>
                          <a:pt x="14510" y="264060"/>
                        </a:cubicBezTo>
                        <a:cubicBezTo>
                          <a:pt x="31582" y="264060"/>
                          <a:pt x="21194" y="289287"/>
                          <a:pt x="18143" y="309149"/>
                        </a:cubicBezTo>
                        <a:cubicBezTo>
                          <a:pt x="15091" y="329011"/>
                          <a:pt x="25480" y="326903"/>
                          <a:pt x="29766" y="352130"/>
                        </a:cubicBezTo>
                        <a:cubicBezTo>
                          <a:pt x="32527" y="368416"/>
                          <a:pt x="27369" y="384254"/>
                          <a:pt x="23373" y="393451"/>
                        </a:cubicBezTo>
                        <a:cubicBezTo>
                          <a:pt x="27587" y="401434"/>
                          <a:pt x="26715" y="415420"/>
                          <a:pt x="26715" y="421424"/>
                        </a:cubicBezTo>
                        <a:cubicBezTo>
                          <a:pt x="26715" y="430045"/>
                          <a:pt x="41099" y="424106"/>
                          <a:pt x="41099" y="424106"/>
                        </a:cubicBezTo>
                        <a:cubicBezTo>
                          <a:pt x="41099" y="424106"/>
                          <a:pt x="41099" y="431897"/>
                          <a:pt x="34706" y="437518"/>
                        </a:cubicBezTo>
                        <a:cubicBezTo>
                          <a:pt x="28313" y="443138"/>
                          <a:pt x="31655" y="461659"/>
                          <a:pt x="31655" y="476731"/>
                        </a:cubicBezTo>
                        <a:cubicBezTo>
                          <a:pt x="31655" y="491803"/>
                          <a:pt x="33471" y="498190"/>
                          <a:pt x="49381" y="504640"/>
                        </a:cubicBezTo>
                        <a:cubicBezTo>
                          <a:pt x="65291" y="511090"/>
                          <a:pt x="56719" y="533124"/>
                          <a:pt x="56719" y="542768"/>
                        </a:cubicBezTo>
                        <a:cubicBezTo>
                          <a:pt x="56719" y="548452"/>
                          <a:pt x="53958" y="562757"/>
                          <a:pt x="51706" y="573487"/>
                        </a:cubicBezTo>
                        <a:cubicBezTo>
                          <a:pt x="56137" y="576808"/>
                          <a:pt x="54321" y="582492"/>
                          <a:pt x="54321" y="586771"/>
                        </a:cubicBezTo>
                        <a:cubicBezTo>
                          <a:pt x="54321" y="593221"/>
                          <a:pt x="68706" y="595073"/>
                          <a:pt x="80620" y="584599"/>
                        </a:cubicBezTo>
                        <a:cubicBezTo>
                          <a:pt x="92534" y="574125"/>
                          <a:pt x="133725" y="559372"/>
                          <a:pt x="159443" y="542704"/>
                        </a:cubicBezTo>
                        <a:cubicBezTo>
                          <a:pt x="185088" y="526035"/>
                          <a:pt x="219305" y="508855"/>
                          <a:pt x="241317" y="508855"/>
                        </a:cubicBezTo>
                        <a:cubicBezTo>
                          <a:pt x="263330" y="508855"/>
                          <a:pt x="271902" y="525524"/>
                          <a:pt x="267616" y="536253"/>
                        </a:cubicBezTo>
                        <a:cubicBezTo>
                          <a:pt x="263330" y="546983"/>
                          <a:pt x="300598" y="561480"/>
                          <a:pt x="312803" y="550751"/>
                        </a:cubicBezTo>
                        <a:cubicBezTo>
                          <a:pt x="325008" y="540021"/>
                          <a:pt x="348836" y="540532"/>
                          <a:pt x="370195" y="559309"/>
                        </a:cubicBezTo>
                        <a:cubicBezTo>
                          <a:pt x="391554" y="578085"/>
                          <a:pt x="436159" y="588878"/>
                          <a:pt x="457518" y="588878"/>
                        </a:cubicBezTo>
                        <a:cubicBezTo>
                          <a:pt x="478876" y="588878"/>
                          <a:pt x="513748" y="614105"/>
                          <a:pt x="513748" y="628603"/>
                        </a:cubicBezTo>
                        <a:cubicBezTo>
                          <a:pt x="513748" y="643100"/>
                          <a:pt x="529003" y="645782"/>
                          <a:pt x="545495" y="638246"/>
                        </a:cubicBezTo>
                        <a:cubicBezTo>
                          <a:pt x="561986" y="630710"/>
                          <a:pt x="654249" y="652233"/>
                          <a:pt x="660932" y="672606"/>
                        </a:cubicBezTo>
                        <a:cubicBezTo>
                          <a:pt x="667616" y="693043"/>
                          <a:pt x="611459" y="725741"/>
                          <a:pt x="618797" y="732192"/>
                        </a:cubicBezTo>
                        <a:cubicBezTo>
                          <a:pt x="626134" y="738642"/>
                          <a:pt x="623664" y="748286"/>
                          <a:pt x="610878" y="748286"/>
                        </a:cubicBezTo>
                        <a:cubicBezTo>
                          <a:pt x="598092" y="748286"/>
                          <a:pt x="591989" y="752565"/>
                          <a:pt x="591989" y="774598"/>
                        </a:cubicBezTo>
                        <a:cubicBezTo>
                          <a:pt x="591989" y="796632"/>
                          <a:pt x="600199" y="798484"/>
                          <a:pt x="619450" y="815408"/>
                        </a:cubicBezTo>
                        <a:cubicBezTo>
                          <a:pt x="632600" y="827032"/>
                          <a:pt x="631801" y="838847"/>
                          <a:pt x="629912" y="845169"/>
                        </a:cubicBezTo>
                        <a:cubicBezTo>
                          <a:pt x="644441" y="853472"/>
                          <a:pt x="665073" y="867458"/>
                          <a:pt x="676842" y="875633"/>
                        </a:cubicBezTo>
                        <a:cubicBezTo>
                          <a:pt x="683599" y="857687"/>
                          <a:pt x="697983" y="850087"/>
                          <a:pt x="714183" y="835909"/>
                        </a:cubicBezTo>
                        <a:cubicBezTo>
                          <a:pt x="732927" y="819432"/>
                          <a:pt x="725153" y="811896"/>
                          <a:pt x="725153" y="790118"/>
                        </a:cubicBezTo>
                        <a:cubicBezTo>
                          <a:pt x="725153" y="768276"/>
                          <a:pt x="730457" y="723889"/>
                          <a:pt x="742226" y="697385"/>
                        </a:cubicBezTo>
                        <a:cubicBezTo>
                          <a:pt x="754067" y="670881"/>
                          <a:pt x="755230" y="648337"/>
                          <a:pt x="747093" y="617937"/>
                        </a:cubicBezTo>
                        <a:cubicBezTo>
                          <a:pt x="738956" y="587473"/>
                          <a:pt x="739320" y="537403"/>
                          <a:pt x="742226" y="517349"/>
                        </a:cubicBezTo>
                        <a:cubicBezTo>
                          <a:pt x="745059" y="497296"/>
                          <a:pt x="750798" y="445756"/>
                          <a:pt x="750798" y="430684"/>
                        </a:cubicBezTo>
                        <a:cubicBezTo>
                          <a:pt x="750798" y="415676"/>
                          <a:pt x="754866" y="414207"/>
                          <a:pt x="754866" y="414207"/>
                        </a:cubicBezTo>
                        <a:cubicBezTo>
                          <a:pt x="779712" y="407373"/>
                          <a:pt x="780148" y="383041"/>
                          <a:pt x="793588" y="390960"/>
                        </a:cubicBezTo>
                        <a:cubicBezTo>
                          <a:pt x="807028" y="398815"/>
                          <a:pt x="839211" y="365158"/>
                          <a:pt x="864420" y="331501"/>
                        </a:cubicBezTo>
                        <a:cubicBezTo>
                          <a:pt x="874663" y="317834"/>
                          <a:pt x="887740" y="293502"/>
                          <a:pt x="902124" y="268530"/>
                        </a:cubicBezTo>
                        <a:cubicBezTo>
                          <a:pt x="877496" y="274534"/>
                          <a:pt x="848873" y="262080"/>
                          <a:pt x="848873" y="24515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2" name="Freeform: Shape 111">
                    <a:extLst>
                      <a:ext uri="{FF2B5EF4-FFF2-40B4-BE49-F238E27FC236}">
                        <a16:creationId xmlns:a16="http://schemas.microsoft.com/office/drawing/2014/main" id="{143D9A26-726F-29D7-79D4-6824A0668B4D}"/>
                      </a:ext>
                    </a:extLst>
                  </xdr:cNvPr>
                  <xdr:cNvSpPr/>
                </xdr:nvSpPr>
                <xdr:spPr>
                  <a:xfrm>
                    <a:off x="13029406" y="7845167"/>
                    <a:ext cx="903962" cy="877322"/>
                  </a:xfrm>
                  <a:custGeom>
                    <a:avLst/>
                    <a:gdLst>
                      <a:gd name="connsiteX0" fmla="*/ 676862 w 903962"/>
                      <a:gd name="connsiteY0" fmla="*/ 877189 h 877322"/>
                      <a:gd name="connsiteX1" fmla="*/ 630004 w 903962"/>
                      <a:gd name="connsiteY1" fmla="*/ 846789 h 877322"/>
                      <a:gd name="connsiteX2" fmla="*/ 630004 w 903962"/>
                      <a:gd name="connsiteY2" fmla="*/ 846789 h 877322"/>
                      <a:gd name="connsiteX3" fmla="*/ 629641 w 903962"/>
                      <a:gd name="connsiteY3" fmla="*/ 845959 h 877322"/>
                      <a:gd name="connsiteX4" fmla="*/ 630658 w 903962"/>
                      <a:gd name="connsiteY4" fmla="*/ 838934 h 877322"/>
                      <a:gd name="connsiteX5" fmla="*/ 630658 w 903962"/>
                      <a:gd name="connsiteY5" fmla="*/ 838934 h 877322"/>
                      <a:gd name="connsiteX6" fmla="*/ 619397 w 903962"/>
                      <a:gd name="connsiteY6" fmla="*/ 816964 h 877322"/>
                      <a:gd name="connsiteX7" fmla="*/ 619397 w 903962"/>
                      <a:gd name="connsiteY7" fmla="*/ 816964 h 877322"/>
                      <a:gd name="connsiteX8" fmla="*/ 591646 w 903962"/>
                      <a:gd name="connsiteY8" fmla="*/ 775579 h 877322"/>
                      <a:gd name="connsiteX9" fmla="*/ 591646 w 903962"/>
                      <a:gd name="connsiteY9" fmla="*/ 775579 h 877322"/>
                      <a:gd name="connsiteX10" fmla="*/ 596513 w 903962"/>
                      <a:gd name="connsiteY10" fmla="*/ 753738 h 877322"/>
                      <a:gd name="connsiteX11" fmla="*/ 596513 w 903962"/>
                      <a:gd name="connsiteY11" fmla="*/ 753738 h 877322"/>
                      <a:gd name="connsiteX12" fmla="*/ 611551 w 903962"/>
                      <a:gd name="connsiteY12" fmla="*/ 748501 h 877322"/>
                      <a:gd name="connsiteX13" fmla="*/ 611551 w 903962"/>
                      <a:gd name="connsiteY13" fmla="*/ 748501 h 877322"/>
                      <a:gd name="connsiteX14" fmla="*/ 622666 w 903962"/>
                      <a:gd name="connsiteY14" fmla="*/ 741028 h 877322"/>
                      <a:gd name="connsiteX15" fmla="*/ 622666 w 903962"/>
                      <a:gd name="connsiteY15" fmla="*/ 741028 h 877322"/>
                      <a:gd name="connsiteX16" fmla="*/ 618889 w 903962"/>
                      <a:gd name="connsiteY16" fmla="*/ 733748 h 877322"/>
                      <a:gd name="connsiteX17" fmla="*/ 618889 w 903962"/>
                      <a:gd name="connsiteY17" fmla="*/ 733748 h 877322"/>
                      <a:gd name="connsiteX18" fmla="*/ 617944 w 903962"/>
                      <a:gd name="connsiteY18" fmla="*/ 731704 h 877322"/>
                      <a:gd name="connsiteX19" fmla="*/ 617944 w 903962"/>
                      <a:gd name="connsiteY19" fmla="*/ 731704 h 877322"/>
                      <a:gd name="connsiteX20" fmla="*/ 661315 w 903962"/>
                      <a:gd name="connsiteY20" fmla="*/ 677163 h 877322"/>
                      <a:gd name="connsiteX21" fmla="*/ 661315 w 903962"/>
                      <a:gd name="connsiteY21" fmla="*/ 677163 h 877322"/>
                      <a:gd name="connsiteX22" fmla="*/ 660807 w 903962"/>
                      <a:gd name="connsiteY22" fmla="*/ 673842 h 877322"/>
                      <a:gd name="connsiteX23" fmla="*/ 660807 w 903962"/>
                      <a:gd name="connsiteY23" fmla="*/ 673842 h 877322"/>
                      <a:gd name="connsiteX24" fmla="*/ 557138 w 903962"/>
                      <a:gd name="connsiteY24" fmla="*/ 638461 h 877322"/>
                      <a:gd name="connsiteX25" fmla="*/ 557138 w 903962"/>
                      <a:gd name="connsiteY25" fmla="*/ 638461 h 877322"/>
                      <a:gd name="connsiteX26" fmla="*/ 546676 w 903962"/>
                      <a:gd name="connsiteY26" fmla="*/ 639930 h 877322"/>
                      <a:gd name="connsiteX27" fmla="*/ 546676 w 903962"/>
                      <a:gd name="connsiteY27" fmla="*/ 639930 h 877322"/>
                      <a:gd name="connsiteX28" fmla="*/ 529604 w 903962"/>
                      <a:gd name="connsiteY28" fmla="*/ 644081 h 877322"/>
                      <a:gd name="connsiteX29" fmla="*/ 529604 w 903962"/>
                      <a:gd name="connsiteY29" fmla="*/ 644081 h 877322"/>
                      <a:gd name="connsiteX30" fmla="*/ 513549 w 903962"/>
                      <a:gd name="connsiteY30" fmla="*/ 629520 h 877322"/>
                      <a:gd name="connsiteX31" fmla="*/ 513549 w 903962"/>
                      <a:gd name="connsiteY31" fmla="*/ 629520 h 877322"/>
                      <a:gd name="connsiteX32" fmla="*/ 493789 w 903962"/>
                      <a:gd name="connsiteY32" fmla="*/ 604804 h 877322"/>
                      <a:gd name="connsiteX33" fmla="*/ 493789 w 903962"/>
                      <a:gd name="connsiteY33" fmla="*/ 604804 h 877322"/>
                      <a:gd name="connsiteX34" fmla="*/ 458264 w 903962"/>
                      <a:gd name="connsiteY34" fmla="*/ 590562 h 877322"/>
                      <a:gd name="connsiteX35" fmla="*/ 458264 w 903962"/>
                      <a:gd name="connsiteY35" fmla="*/ 590562 h 877322"/>
                      <a:gd name="connsiteX36" fmla="*/ 370287 w 903962"/>
                      <a:gd name="connsiteY36" fmla="*/ 560801 h 877322"/>
                      <a:gd name="connsiteX37" fmla="*/ 370287 w 903962"/>
                      <a:gd name="connsiteY37" fmla="*/ 560801 h 877322"/>
                      <a:gd name="connsiteX38" fmla="*/ 334108 w 903962"/>
                      <a:gd name="connsiteY38" fmla="*/ 545409 h 877322"/>
                      <a:gd name="connsiteX39" fmla="*/ 334108 w 903962"/>
                      <a:gd name="connsiteY39" fmla="*/ 545409 h 877322"/>
                      <a:gd name="connsiteX40" fmla="*/ 314203 w 903962"/>
                      <a:gd name="connsiteY40" fmla="*/ 552243 h 877322"/>
                      <a:gd name="connsiteX41" fmla="*/ 314203 w 903962"/>
                      <a:gd name="connsiteY41" fmla="*/ 552243 h 877322"/>
                      <a:gd name="connsiteX42" fmla="*/ 300836 w 903962"/>
                      <a:gd name="connsiteY42" fmla="*/ 556202 h 877322"/>
                      <a:gd name="connsiteX43" fmla="*/ 300836 w 903962"/>
                      <a:gd name="connsiteY43" fmla="*/ 556202 h 877322"/>
                      <a:gd name="connsiteX44" fmla="*/ 267054 w 903962"/>
                      <a:gd name="connsiteY44" fmla="*/ 538895 h 877322"/>
                      <a:gd name="connsiteX45" fmla="*/ 267054 w 903962"/>
                      <a:gd name="connsiteY45" fmla="*/ 538895 h 877322"/>
                      <a:gd name="connsiteX46" fmla="*/ 267417 w 903962"/>
                      <a:gd name="connsiteY46" fmla="*/ 536851 h 877322"/>
                      <a:gd name="connsiteX47" fmla="*/ 267417 w 903962"/>
                      <a:gd name="connsiteY47" fmla="*/ 536851 h 877322"/>
                      <a:gd name="connsiteX48" fmla="*/ 268435 w 903962"/>
                      <a:gd name="connsiteY48" fmla="*/ 531359 h 877322"/>
                      <a:gd name="connsiteX49" fmla="*/ 268435 w 903962"/>
                      <a:gd name="connsiteY49" fmla="*/ 531359 h 877322"/>
                      <a:gd name="connsiteX50" fmla="*/ 241991 w 903962"/>
                      <a:gd name="connsiteY50" fmla="*/ 510539 h 877322"/>
                      <a:gd name="connsiteX51" fmla="*/ 241991 w 903962"/>
                      <a:gd name="connsiteY51" fmla="*/ 510539 h 877322"/>
                      <a:gd name="connsiteX52" fmla="*/ 160698 w 903962"/>
                      <a:gd name="connsiteY52" fmla="*/ 544196 h 877322"/>
                      <a:gd name="connsiteX53" fmla="*/ 160698 w 903962"/>
                      <a:gd name="connsiteY53" fmla="*/ 544196 h 877322"/>
                      <a:gd name="connsiteX54" fmla="*/ 82020 w 903962"/>
                      <a:gd name="connsiteY54" fmla="*/ 586027 h 877322"/>
                      <a:gd name="connsiteX55" fmla="*/ 82020 w 903962"/>
                      <a:gd name="connsiteY55" fmla="*/ 586027 h 877322"/>
                      <a:gd name="connsiteX56" fmla="*/ 63640 w 903962"/>
                      <a:gd name="connsiteY56" fmla="*/ 593627 h 877322"/>
                      <a:gd name="connsiteX57" fmla="*/ 63640 w 903962"/>
                      <a:gd name="connsiteY57" fmla="*/ 593627 h 877322"/>
                      <a:gd name="connsiteX58" fmla="*/ 54196 w 903962"/>
                      <a:gd name="connsiteY58" fmla="*/ 587560 h 877322"/>
                      <a:gd name="connsiteX59" fmla="*/ 54196 w 903962"/>
                      <a:gd name="connsiteY59" fmla="*/ 587560 h 877322"/>
                      <a:gd name="connsiteX60" fmla="*/ 54559 w 903962"/>
                      <a:gd name="connsiteY60" fmla="*/ 581238 h 877322"/>
                      <a:gd name="connsiteX61" fmla="*/ 54559 w 903962"/>
                      <a:gd name="connsiteY61" fmla="*/ 581238 h 877322"/>
                      <a:gd name="connsiteX62" fmla="*/ 51944 w 903962"/>
                      <a:gd name="connsiteY62" fmla="*/ 574915 h 877322"/>
                      <a:gd name="connsiteX63" fmla="*/ 51944 w 903962"/>
                      <a:gd name="connsiteY63" fmla="*/ 574915 h 877322"/>
                      <a:gd name="connsiteX64" fmla="*/ 51653 w 903962"/>
                      <a:gd name="connsiteY64" fmla="*/ 574148 h 877322"/>
                      <a:gd name="connsiteX65" fmla="*/ 56666 w 903962"/>
                      <a:gd name="connsiteY65" fmla="*/ 543557 h 877322"/>
                      <a:gd name="connsiteX66" fmla="*/ 56666 w 903962"/>
                      <a:gd name="connsiteY66" fmla="*/ 543557 h 877322"/>
                      <a:gd name="connsiteX67" fmla="*/ 58990 w 903962"/>
                      <a:gd name="connsiteY67" fmla="*/ 522481 h 877322"/>
                      <a:gd name="connsiteX68" fmla="*/ 58990 w 903962"/>
                      <a:gd name="connsiteY68" fmla="*/ 522481 h 877322"/>
                      <a:gd name="connsiteX69" fmla="*/ 49909 w 903962"/>
                      <a:gd name="connsiteY69" fmla="*/ 506196 h 877322"/>
                      <a:gd name="connsiteX70" fmla="*/ 49909 w 903962"/>
                      <a:gd name="connsiteY70" fmla="*/ 506196 h 877322"/>
                      <a:gd name="connsiteX71" fmla="*/ 31675 w 903962"/>
                      <a:gd name="connsiteY71" fmla="*/ 477584 h 877322"/>
                      <a:gd name="connsiteX72" fmla="*/ 31675 w 903962"/>
                      <a:gd name="connsiteY72" fmla="*/ 477584 h 877322"/>
                      <a:gd name="connsiteX73" fmla="*/ 30803 w 903962"/>
                      <a:gd name="connsiteY73" fmla="*/ 453954 h 877322"/>
                      <a:gd name="connsiteX74" fmla="*/ 30803 w 903962"/>
                      <a:gd name="connsiteY74" fmla="*/ 453954 h 877322"/>
                      <a:gd name="connsiteX75" fmla="*/ 35016 w 903962"/>
                      <a:gd name="connsiteY75" fmla="*/ 437796 h 877322"/>
                      <a:gd name="connsiteX76" fmla="*/ 35016 w 903962"/>
                      <a:gd name="connsiteY76" fmla="*/ 437796 h 877322"/>
                      <a:gd name="connsiteX77" fmla="*/ 41046 w 903962"/>
                      <a:gd name="connsiteY77" fmla="*/ 426173 h 877322"/>
                      <a:gd name="connsiteX78" fmla="*/ 41046 w 903962"/>
                      <a:gd name="connsiteY78" fmla="*/ 426173 h 877322"/>
                      <a:gd name="connsiteX79" fmla="*/ 33127 w 903962"/>
                      <a:gd name="connsiteY79" fmla="*/ 427705 h 877322"/>
                      <a:gd name="connsiteX80" fmla="*/ 33127 w 903962"/>
                      <a:gd name="connsiteY80" fmla="*/ 427705 h 877322"/>
                      <a:gd name="connsiteX81" fmla="*/ 26735 w 903962"/>
                      <a:gd name="connsiteY81" fmla="*/ 422277 h 877322"/>
                      <a:gd name="connsiteX82" fmla="*/ 26735 w 903962"/>
                      <a:gd name="connsiteY82" fmla="*/ 422277 h 877322"/>
                      <a:gd name="connsiteX83" fmla="*/ 26807 w 903962"/>
                      <a:gd name="connsiteY83" fmla="*/ 415252 h 877322"/>
                      <a:gd name="connsiteX84" fmla="*/ 26807 w 903962"/>
                      <a:gd name="connsiteY84" fmla="*/ 415252 h 877322"/>
                      <a:gd name="connsiteX85" fmla="*/ 23465 w 903962"/>
                      <a:gd name="connsiteY85" fmla="*/ 394623 h 877322"/>
                      <a:gd name="connsiteX86" fmla="*/ 23465 w 903962"/>
                      <a:gd name="connsiteY86" fmla="*/ 394623 h 877322"/>
                      <a:gd name="connsiteX87" fmla="*/ 23465 w 903962"/>
                      <a:gd name="connsiteY87" fmla="*/ 393985 h 877322"/>
                      <a:gd name="connsiteX88" fmla="*/ 30512 w 903962"/>
                      <a:gd name="connsiteY88" fmla="*/ 362499 h 877322"/>
                      <a:gd name="connsiteX89" fmla="*/ 30512 w 903962"/>
                      <a:gd name="connsiteY89" fmla="*/ 362499 h 877322"/>
                      <a:gd name="connsiteX90" fmla="*/ 29713 w 903962"/>
                      <a:gd name="connsiteY90" fmla="*/ 353047 h 877322"/>
                      <a:gd name="connsiteX91" fmla="*/ 29713 w 903962"/>
                      <a:gd name="connsiteY91" fmla="*/ 353047 h 877322"/>
                      <a:gd name="connsiteX92" fmla="*/ 17581 w 903962"/>
                      <a:gd name="connsiteY92" fmla="*/ 316516 h 877322"/>
                      <a:gd name="connsiteX93" fmla="*/ 17581 w 903962"/>
                      <a:gd name="connsiteY93" fmla="*/ 316516 h 877322"/>
                      <a:gd name="connsiteX94" fmla="*/ 18162 w 903962"/>
                      <a:gd name="connsiteY94" fmla="*/ 309874 h 877322"/>
                      <a:gd name="connsiteX95" fmla="*/ 18162 w 903962"/>
                      <a:gd name="connsiteY95" fmla="*/ 309874 h 877322"/>
                      <a:gd name="connsiteX96" fmla="*/ 24046 w 903962"/>
                      <a:gd name="connsiteY96" fmla="*/ 276217 h 877322"/>
                      <a:gd name="connsiteX97" fmla="*/ 24046 w 903962"/>
                      <a:gd name="connsiteY97" fmla="*/ 276217 h 877322"/>
                      <a:gd name="connsiteX98" fmla="*/ 15402 w 903962"/>
                      <a:gd name="connsiteY98" fmla="*/ 265679 h 877322"/>
                      <a:gd name="connsiteX99" fmla="*/ 15402 w 903962"/>
                      <a:gd name="connsiteY99" fmla="*/ 265679 h 877322"/>
                      <a:gd name="connsiteX100" fmla="*/ 0 w 903962"/>
                      <a:gd name="connsiteY100" fmla="*/ 245051 h 877322"/>
                      <a:gd name="connsiteX101" fmla="*/ 0 w 903962"/>
                      <a:gd name="connsiteY101" fmla="*/ 245051 h 877322"/>
                      <a:gd name="connsiteX102" fmla="*/ 12350 w 903962"/>
                      <a:gd name="connsiteY102" fmla="*/ 217589 h 877322"/>
                      <a:gd name="connsiteX103" fmla="*/ 12350 w 903962"/>
                      <a:gd name="connsiteY103" fmla="*/ 217589 h 877322"/>
                      <a:gd name="connsiteX104" fmla="*/ 82310 w 903962"/>
                      <a:gd name="connsiteY104" fmla="*/ 152638 h 877322"/>
                      <a:gd name="connsiteX105" fmla="*/ 82310 w 903962"/>
                      <a:gd name="connsiteY105" fmla="*/ 152638 h 877322"/>
                      <a:gd name="connsiteX106" fmla="*/ 91464 w 903962"/>
                      <a:gd name="connsiteY106" fmla="*/ 143825 h 877322"/>
                      <a:gd name="connsiteX107" fmla="*/ 91464 w 903962"/>
                      <a:gd name="connsiteY107" fmla="*/ 143825 h 877322"/>
                      <a:gd name="connsiteX108" fmla="*/ 110425 w 903962"/>
                      <a:gd name="connsiteY108" fmla="*/ 174671 h 877322"/>
                      <a:gd name="connsiteX109" fmla="*/ 110425 w 903962"/>
                      <a:gd name="connsiteY109" fmla="*/ 174671 h 877322"/>
                      <a:gd name="connsiteX110" fmla="*/ 153505 w 903962"/>
                      <a:gd name="connsiteY110" fmla="*/ 209989 h 877322"/>
                      <a:gd name="connsiteX111" fmla="*/ 153505 w 903962"/>
                      <a:gd name="connsiteY111" fmla="*/ 209989 h 877322"/>
                      <a:gd name="connsiteX112" fmla="*/ 177770 w 903962"/>
                      <a:gd name="connsiteY112" fmla="*/ 199515 h 877322"/>
                      <a:gd name="connsiteX113" fmla="*/ 177770 w 903962"/>
                      <a:gd name="connsiteY113" fmla="*/ 199515 h 877322"/>
                      <a:gd name="connsiteX114" fmla="*/ 219252 w 903962"/>
                      <a:gd name="connsiteY114" fmla="*/ 182655 h 877322"/>
                      <a:gd name="connsiteX115" fmla="*/ 219252 w 903962"/>
                      <a:gd name="connsiteY115" fmla="*/ 182655 h 877322"/>
                      <a:gd name="connsiteX116" fmla="*/ 240247 w 903962"/>
                      <a:gd name="connsiteY116" fmla="*/ 183549 h 877322"/>
                      <a:gd name="connsiteX117" fmla="*/ 240247 w 903962"/>
                      <a:gd name="connsiteY117" fmla="*/ 183549 h 877322"/>
                      <a:gd name="connsiteX118" fmla="*/ 268435 w 903962"/>
                      <a:gd name="connsiteY118" fmla="*/ 159152 h 877322"/>
                      <a:gd name="connsiteX119" fmla="*/ 268435 w 903962"/>
                      <a:gd name="connsiteY119" fmla="*/ 159152 h 877322"/>
                      <a:gd name="connsiteX120" fmla="*/ 288413 w 903962"/>
                      <a:gd name="connsiteY120" fmla="*/ 117640 h 877322"/>
                      <a:gd name="connsiteX121" fmla="*/ 288413 w 903962"/>
                      <a:gd name="connsiteY121" fmla="*/ 117640 h 877322"/>
                      <a:gd name="connsiteX122" fmla="*/ 286016 w 903962"/>
                      <a:gd name="connsiteY122" fmla="*/ 109593 h 877322"/>
                      <a:gd name="connsiteX123" fmla="*/ 286016 w 903962"/>
                      <a:gd name="connsiteY123" fmla="*/ 109593 h 877322"/>
                      <a:gd name="connsiteX124" fmla="*/ 276789 w 903962"/>
                      <a:gd name="connsiteY124" fmla="*/ 89603 h 877322"/>
                      <a:gd name="connsiteX125" fmla="*/ 276789 w 903962"/>
                      <a:gd name="connsiteY125" fmla="*/ 89603 h 877322"/>
                      <a:gd name="connsiteX126" fmla="*/ 297930 w 903962"/>
                      <a:gd name="connsiteY126" fmla="*/ 68144 h 877322"/>
                      <a:gd name="connsiteX127" fmla="*/ 297930 w 903962"/>
                      <a:gd name="connsiteY127" fmla="*/ 68144 h 877322"/>
                      <a:gd name="connsiteX128" fmla="*/ 307301 w 903962"/>
                      <a:gd name="connsiteY128" fmla="*/ 65717 h 877322"/>
                      <a:gd name="connsiteX129" fmla="*/ 307301 w 903962"/>
                      <a:gd name="connsiteY129" fmla="*/ 65717 h 877322"/>
                      <a:gd name="connsiteX130" fmla="*/ 320959 w 903962"/>
                      <a:gd name="connsiteY130" fmla="*/ 78235 h 877322"/>
                      <a:gd name="connsiteX131" fmla="*/ 320959 w 903962"/>
                      <a:gd name="connsiteY131" fmla="*/ 78235 h 877322"/>
                      <a:gd name="connsiteX132" fmla="*/ 327933 w 903962"/>
                      <a:gd name="connsiteY132" fmla="*/ 76766 h 877322"/>
                      <a:gd name="connsiteX133" fmla="*/ 327933 w 903962"/>
                      <a:gd name="connsiteY133" fmla="*/ 76766 h 877322"/>
                      <a:gd name="connsiteX134" fmla="*/ 335634 w 903962"/>
                      <a:gd name="connsiteY134" fmla="*/ 75361 h 877322"/>
                      <a:gd name="connsiteX135" fmla="*/ 335634 w 903962"/>
                      <a:gd name="connsiteY135" fmla="*/ 75361 h 877322"/>
                      <a:gd name="connsiteX136" fmla="*/ 376026 w 903962"/>
                      <a:gd name="connsiteY136" fmla="*/ 91966 h 877322"/>
                      <a:gd name="connsiteX137" fmla="*/ 376026 w 903962"/>
                      <a:gd name="connsiteY137" fmla="*/ 91966 h 877322"/>
                      <a:gd name="connsiteX138" fmla="*/ 386560 w 903962"/>
                      <a:gd name="connsiteY138" fmla="*/ 89603 h 877322"/>
                      <a:gd name="connsiteX139" fmla="*/ 386560 w 903962"/>
                      <a:gd name="connsiteY139" fmla="*/ 89603 h 877322"/>
                      <a:gd name="connsiteX140" fmla="*/ 455358 w 903962"/>
                      <a:gd name="connsiteY140" fmla="*/ 62652 h 877322"/>
                      <a:gd name="connsiteX141" fmla="*/ 455358 w 903962"/>
                      <a:gd name="connsiteY141" fmla="*/ 62652 h 877322"/>
                      <a:gd name="connsiteX142" fmla="*/ 523720 w 903962"/>
                      <a:gd name="connsiteY142" fmla="*/ 14306 h 877322"/>
                      <a:gd name="connsiteX143" fmla="*/ 523720 w 903962"/>
                      <a:gd name="connsiteY143" fmla="*/ 14306 h 877322"/>
                      <a:gd name="connsiteX144" fmla="*/ 531929 w 903962"/>
                      <a:gd name="connsiteY144" fmla="*/ 15455 h 877322"/>
                      <a:gd name="connsiteX145" fmla="*/ 531929 w 903962"/>
                      <a:gd name="connsiteY145" fmla="*/ 15455 h 877322"/>
                      <a:gd name="connsiteX146" fmla="*/ 575300 w 903962"/>
                      <a:gd name="connsiteY146" fmla="*/ 74211 h 877322"/>
                      <a:gd name="connsiteX147" fmla="*/ 575300 w 903962"/>
                      <a:gd name="connsiteY147" fmla="*/ 74211 h 877322"/>
                      <a:gd name="connsiteX148" fmla="*/ 589466 w 903962"/>
                      <a:gd name="connsiteY148" fmla="*/ 80598 h 877322"/>
                      <a:gd name="connsiteX149" fmla="*/ 589466 w 903962"/>
                      <a:gd name="connsiteY149" fmla="*/ 80598 h 877322"/>
                      <a:gd name="connsiteX150" fmla="*/ 614457 w 903962"/>
                      <a:gd name="connsiteY150" fmla="*/ 66037 h 877322"/>
                      <a:gd name="connsiteX151" fmla="*/ 614457 w 903962"/>
                      <a:gd name="connsiteY151" fmla="*/ 66037 h 877322"/>
                      <a:gd name="connsiteX152" fmla="*/ 638794 w 903962"/>
                      <a:gd name="connsiteY152" fmla="*/ 48218 h 877322"/>
                      <a:gd name="connsiteX153" fmla="*/ 638794 w 903962"/>
                      <a:gd name="connsiteY153" fmla="*/ 48218 h 877322"/>
                      <a:gd name="connsiteX154" fmla="*/ 660879 w 903962"/>
                      <a:gd name="connsiteY154" fmla="*/ 34423 h 877322"/>
                      <a:gd name="connsiteX155" fmla="*/ 660879 w 903962"/>
                      <a:gd name="connsiteY155" fmla="*/ 34423 h 877322"/>
                      <a:gd name="connsiteX156" fmla="*/ 674392 w 903962"/>
                      <a:gd name="connsiteY156" fmla="*/ 23949 h 877322"/>
                      <a:gd name="connsiteX157" fmla="*/ 674392 w 903962"/>
                      <a:gd name="connsiteY157" fmla="*/ 23949 h 877322"/>
                      <a:gd name="connsiteX158" fmla="*/ 686524 w 903962"/>
                      <a:gd name="connsiteY158" fmla="*/ 15072 h 877322"/>
                      <a:gd name="connsiteX159" fmla="*/ 686524 w 903962"/>
                      <a:gd name="connsiteY159" fmla="*/ 15072 h 877322"/>
                      <a:gd name="connsiteX160" fmla="*/ 707592 w 903962"/>
                      <a:gd name="connsiteY160" fmla="*/ 0 h 877322"/>
                      <a:gd name="connsiteX161" fmla="*/ 707592 w 903962"/>
                      <a:gd name="connsiteY161" fmla="*/ 0 h 877322"/>
                      <a:gd name="connsiteX162" fmla="*/ 727207 w 903962"/>
                      <a:gd name="connsiteY162" fmla="*/ 7025 h 877322"/>
                      <a:gd name="connsiteX163" fmla="*/ 727207 w 903962"/>
                      <a:gd name="connsiteY163" fmla="*/ 7025 h 877322"/>
                      <a:gd name="connsiteX164" fmla="*/ 813586 w 903962"/>
                      <a:gd name="connsiteY164" fmla="*/ 45472 h 877322"/>
                      <a:gd name="connsiteX165" fmla="*/ 813586 w 903962"/>
                      <a:gd name="connsiteY165" fmla="*/ 45472 h 877322"/>
                      <a:gd name="connsiteX166" fmla="*/ 836905 w 903962"/>
                      <a:gd name="connsiteY166" fmla="*/ 82578 h 877322"/>
                      <a:gd name="connsiteX167" fmla="*/ 836905 w 903962"/>
                      <a:gd name="connsiteY167" fmla="*/ 82578 h 877322"/>
                      <a:gd name="connsiteX168" fmla="*/ 857320 w 903962"/>
                      <a:gd name="connsiteY168" fmla="*/ 133734 h 877322"/>
                      <a:gd name="connsiteX169" fmla="*/ 857320 w 903962"/>
                      <a:gd name="connsiteY169" fmla="*/ 133734 h 877322"/>
                      <a:gd name="connsiteX170" fmla="*/ 870324 w 903962"/>
                      <a:gd name="connsiteY170" fmla="*/ 168221 h 877322"/>
                      <a:gd name="connsiteX171" fmla="*/ 870324 w 903962"/>
                      <a:gd name="connsiteY171" fmla="*/ 168221 h 877322"/>
                      <a:gd name="connsiteX172" fmla="*/ 859136 w 903962"/>
                      <a:gd name="connsiteY172" fmla="*/ 195747 h 877322"/>
                      <a:gd name="connsiteX173" fmla="*/ 859136 w 903962"/>
                      <a:gd name="connsiteY173" fmla="*/ 195747 h 877322"/>
                      <a:gd name="connsiteX174" fmla="*/ 838141 w 903962"/>
                      <a:gd name="connsiteY174" fmla="*/ 191404 h 877322"/>
                      <a:gd name="connsiteX175" fmla="*/ 838141 w 903962"/>
                      <a:gd name="connsiteY175" fmla="*/ 191404 h 877322"/>
                      <a:gd name="connsiteX176" fmla="*/ 826444 w 903962"/>
                      <a:gd name="connsiteY176" fmla="*/ 201623 h 877322"/>
                      <a:gd name="connsiteX177" fmla="*/ 826444 w 903962"/>
                      <a:gd name="connsiteY177" fmla="*/ 201623 h 877322"/>
                      <a:gd name="connsiteX178" fmla="*/ 825572 w 903962"/>
                      <a:gd name="connsiteY178" fmla="*/ 206540 h 877322"/>
                      <a:gd name="connsiteX179" fmla="*/ 825572 w 903962"/>
                      <a:gd name="connsiteY179" fmla="*/ 206540 h 877322"/>
                      <a:gd name="connsiteX180" fmla="*/ 850926 w 903962"/>
                      <a:gd name="connsiteY180" fmla="*/ 245945 h 877322"/>
                      <a:gd name="connsiteX181" fmla="*/ 850926 w 903962"/>
                      <a:gd name="connsiteY181" fmla="*/ 245945 h 877322"/>
                      <a:gd name="connsiteX182" fmla="*/ 889938 w 903962"/>
                      <a:gd name="connsiteY182" fmla="*/ 270022 h 877322"/>
                      <a:gd name="connsiteX183" fmla="*/ 889938 w 903962"/>
                      <a:gd name="connsiteY183" fmla="*/ 270022 h 877322"/>
                      <a:gd name="connsiteX184" fmla="*/ 902797 w 903962"/>
                      <a:gd name="connsiteY184" fmla="*/ 268489 h 877322"/>
                      <a:gd name="connsiteX185" fmla="*/ 902797 w 903962"/>
                      <a:gd name="connsiteY185" fmla="*/ 268489 h 877322"/>
                      <a:gd name="connsiteX186" fmla="*/ 903742 w 903962"/>
                      <a:gd name="connsiteY186" fmla="*/ 268745 h 877322"/>
                      <a:gd name="connsiteX187" fmla="*/ 903742 w 903962"/>
                      <a:gd name="connsiteY187" fmla="*/ 268745 h 877322"/>
                      <a:gd name="connsiteX188" fmla="*/ 903887 w 903962"/>
                      <a:gd name="connsiteY188" fmla="*/ 269575 h 877322"/>
                      <a:gd name="connsiteX189" fmla="*/ 903887 w 903962"/>
                      <a:gd name="connsiteY189" fmla="*/ 269575 h 877322"/>
                      <a:gd name="connsiteX190" fmla="*/ 866110 w 903962"/>
                      <a:gd name="connsiteY190" fmla="*/ 332674 h 877322"/>
                      <a:gd name="connsiteX191" fmla="*/ 866110 w 903962"/>
                      <a:gd name="connsiteY191" fmla="*/ 332674 h 877322"/>
                      <a:gd name="connsiteX192" fmla="*/ 799056 w 903962"/>
                      <a:gd name="connsiteY192" fmla="*/ 393601 h 877322"/>
                      <a:gd name="connsiteX193" fmla="*/ 799056 w 903962"/>
                      <a:gd name="connsiteY193" fmla="*/ 393601 h 877322"/>
                      <a:gd name="connsiteX194" fmla="*/ 793970 w 903962"/>
                      <a:gd name="connsiteY194" fmla="*/ 392324 h 877322"/>
                      <a:gd name="connsiteX195" fmla="*/ 793970 w 903962"/>
                      <a:gd name="connsiteY195" fmla="*/ 392324 h 877322"/>
                      <a:gd name="connsiteX196" fmla="*/ 789612 w 903962"/>
                      <a:gd name="connsiteY196" fmla="*/ 390919 h 877322"/>
                      <a:gd name="connsiteX197" fmla="*/ 789612 w 903962"/>
                      <a:gd name="connsiteY197" fmla="*/ 390919 h 877322"/>
                      <a:gd name="connsiteX198" fmla="*/ 756121 w 903962"/>
                      <a:gd name="connsiteY198" fmla="*/ 415699 h 877322"/>
                      <a:gd name="connsiteX199" fmla="*/ 756121 w 903962"/>
                      <a:gd name="connsiteY199" fmla="*/ 415699 h 877322"/>
                      <a:gd name="connsiteX200" fmla="*/ 755830 w 903962"/>
                      <a:gd name="connsiteY200" fmla="*/ 415954 h 877322"/>
                      <a:gd name="connsiteX201" fmla="*/ 755830 w 903962"/>
                      <a:gd name="connsiteY201" fmla="*/ 415954 h 877322"/>
                      <a:gd name="connsiteX202" fmla="*/ 754595 w 903962"/>
                      <a:gd name="connsiteY202" fmla="*/ 417870 h 877322"/>
                      <a:gd name="connsiteX203" fmla="*/ 754595 w 903962"/>
                      <a:gd name="connsiteY203" fmla="*/ 417870 h 877322"/>
                      <a:gd name="connsiteX204" fmla="*/ 752634 w 903962"/>
                      <a:gd name="connsiteY204" fmla="*/ 431473 h 877322"/>
                      <a:gd name="connsiteX205" fmla="*/ 752634 w 903962"/>
                      <a:gd name="connsiteY205" fmla="*/ 431473 h 877322"/>
                      <a:gd name="connsiteX206" fmla="*/ 744061 w 903962"/>
                      <a:gd name="connsiteY206" fmla="*/ 518203 h 877322"/>
                      <a:gd name="connsiteX207" fmla="*/ 744061 w 903962"/>
                      <a:gd name="connsiteY207" fmla="*/ 518203 h 877322"/>
                      <a:gd name="connsiteX208" fmla="*/ 742245 w 903962"/>
                      <a:gd name="connsiteY208" fmla="*/ 552434 h 877322"/>
                      <a:gd name="connsiteX209" fmla="*/ 742245 w 903962"/>
                      <a:gd name="connsiteY209" fmla="*/ 552434 h 877322"/>
                      <a:gd name="connsiteX210" fmla="*/ 749001 w 903962"/>
                      <a:gd name="connsiteY210" fmla="*/ 618535 h 877322"/>
                      <a:gd name="connsiteX211" fmla="*/ 749001 w 903962"/>
                      <a:gd name="connsiteY211" fmla="*/ 618535 h 877322"/>
                      <a:gd name="connsiteX212" fmla="*/ 754232 w 903962"/>
                      <a:gd name="connsiteY212" fmla="*/ 653980 h 877322"/>
                      <a:gd name="connsiteX213" fmla="*/ 754232 w 903962"/>
                      <a:gd name="connsiteY213" fmla="*/ 653980 h 877322"/>
                      <a:gd name="connsiteX214" fmla="*/ 744061 w 903962"/>
                      <a:gd name="connsiteY214" fmla="*/ 698494 h 877322"/>
                      <a:gd name="connsiteX215" fmla="*/ 744061 w 903962"/>
                      <a:gd name="connsiteY215" fmla="*/ 698494 h 877322"/>
                      <a:gd name="connsiteX216" fmla="*/ 727062 w 903962"/>
                      <a:gd name="connsiteY216" fmla="*/ 790907 h 877322"/>
                      <a:gd name="connsiteX217" fmla="*/ 727062 w 903962"/>
                      <a:gd name="connsiteY217" fmla="*/ 790907 h 877322"/>
                      <a:gd name="connsiteX218" fmla="*/ 728587 w 903962"/>
                      <a:gd name="connsiteY218" fmla="*/ 813899 h 877322"/>
                      <a:gd name="connsiteX219" fmla="*/ 728587 w 903962"/>
                      <a:gd name="connsiteY219" fmla="*/ 813899 h 877322"/>
                      <a:gd name="connsiteX220" fmla="*/ 715801 w 903962"/>
                      <a:gd name="connsiteY220" fmla="*/ 837273 h 877322"/>
                      <a:gd name="connsiteX221" fmla="*/ 715801 w 903962"/>
                      <a:gd name="connsiteY221" fmla="*/ 837273 h 877322"/>
                      <a:gd name="connsiteX222" fmla="*/ 678751 w 903962"/>
                      <a:gd name="connsiteY222" fmla="*/ 876678 h 877322"/>
                      <a:gd name="connsiteX223" fmla="*/ 678751 w 903962"/>
                      <a:gd name="connsiteY223" fmla="*/ 876678 h 877322"/>
                      <a:gd name="connsiteX224" fmla="*/ 678169 w 903962"/>
                      <a:gd name="connsiteY224" fmla="*/ 877189 h 877322"/>
                      <a:gd name="connsiteX225" fmla="*/ 678169 w 903962"/>
                      <a:gd name="connsiteY225" fmla="*/ 877189 h 877322"/>
                      <a:gd name="connsiteX226" fmla="*/ 677879 w 903962"/>
                      <a:gd name="connsiteY226" fmla="*/ 877253 h 877322"/>
                      <a:gd name="connsiteX227" fmla="*/ 677879 w 903962"/>
                      <a:gd name="connsiteY227" fmla="*/ 877253 h 877322"/>
                      <a:gd name="connsiteX228" fmla="*/ 676862 w 903962"/>
                      <a:gd name="connsiteY228" fmla="*/ 877189 h 877322"/>
                      <a:gd name="connsiteX229" fmla="*/ 676862 w 903962"/>
                      <a:gd name="connsiteY229" fmla="*/ 877189 h 877322"/>
                      <a:gd name="connsiteX230" fmla="*/ 677007 w 903962"/>
                      <a:gd name="connsiteY230" fmla="*/ 875209 h 877322"/>
                      <a:gd name="connsiteX231" fmla="*/ 714130 w 903962"/>
                      <a:gd name="connsiteY231" fmla="*/ 836187 h 877322"/>
                      <a:gd name="connsiteX232" fmla="*/ 714130 w 903962"/>
                      <a:gd name="connsiteY232" fmla="*/ 836187 h 877322"/>
                      <a:gd name="connsiteX233" fmla="*/ 726408 w 903962"/>
                      <a:gd name="connsiteY233" fmla="*/ 813899 h 877322"/>
                      <a:gd name="connsiteX234" fmla="*/ 726408 w 903962"/>
                      <a:gd name="connsiteY234" fmla="*/ 813899 h 877322"/>
                      <a:gd name="connsiteX235" fmla="*/ 724810 w 903962"/>
                      <a:gd name="connsiteY235" fmla="*/ 790907 h 877322"/>
                      <a:gd name="connsiteX236" fmla="*/ 724810 w 903962"/>
                      <a:gd name="connsiteY236" fmla="*/ 790907 h 877322"/>
                      <a:gd name="connsiteX237" fmla="*/ 741954 w 903962"/>
                      <a:gd name="connsiteY237" fmla="*/ 697919 h 877322"/>
                      <a:gd name="connsiteX238" fmla="*/ 741954 w 903962"/>
                      <a:gd name="connsiteY238" fmla="*/ 697919 h 877322"/>
                      <a:gd name="connsiteX239" fmla="*/ 751980 w 903962"/>
                      <a:gd name="connsiteY239" fmla="*/ 653980 h 877322"/>
                      <a:gd name="connsiteX240" fmla="*/ 751980 w 903962"/>
                      <a:gd name="connsiteY240" fmla="*/ 653980 h 877322"/>
                      <a:gd name="connsiteX241" fmla="*/ 746822 w 903962"/>
                      <a:gd name="connsiteY241" fmla="*/ 618918 h 877322"/>
                      <a:gd name="connsiteX242" fmla="*/ 746822 w 903962"/>
                      <a:gd name="connsiteY242" fmla="*/ 618918 h 877322"/>
                      <a:gd name="connsiteX243" fmla="*/ 740066 w 903962"/>
                      <a:gd name="connsiteY243" fmla="*/ 552498 h 877322"/>
                      <a:gd name="connsiteX244" fmla="*/ 740066 w 903962"/>
                      <a:gd name="connsiteY244" fmla="*/ 552498 h 877322"/>
                      <a:gd name="connsiteX245" fmla="*/ 741954 w 903962"/>
                      <a:gd name="connsiteY245" fmla="*/ 518075 h 877322"/>
                      <a:gd name="connsiteX246" fmla="*/ 741954 w 903962"/>
                      <a:gd name="connsiteY246" fmla="*/ 518075 h 877322"/>
                      <a:gd name="connsiteX247" fmla="*/ 750454 w 903962"/>
                      <a:gd name="connsiteY247" fmla="*/ 431537 h 877322"/>
                      <a:gd name="connsiteX248" fmla="*/ 750454 w 903962"/>
                      <a:gd name="connsiteY248" fmla="*/ 431537 h 877322"/>
                      <a:gd name="connsiteX249" fmla="*/ 755176 w 903962"/>
                      <a:gd name="connsiteY249" fmla="*/ 414294 h 877322"/>
                      <a:gd name="connsiteX250" fmla="*/ 755176 w 903962"/>
                      <a:gd name="connsiteY250" fmla="*/ 414294 h 877322"/>
                      <a:gd name="connsiteX251" fmla="*/ 789248 w 903962"/>
                      <a:gd name="connsiteY251" fmla="*/ 389450 h 877322"/>
                      <a:gd name="connsiteX252" fmla="*/ 789248 w 903962"/>
                      <a:gd name="connsiteY252" fmla="*/ 389450 h 877322"/>
                      <a:gd name="connsiteX253" fmla="*/ 794624 w 903962"/>
                      <a:gd name="connsiteY253" fmla="*/ 391111 h 877322"/>
                      <a:gd name="connsiteX254" fmla="*/ 794624 w 903962"/>
                      <a:gd name="connsiteY254" fmla="*/ 391111 h 877322"/>
                      <a:gd name="connsiteX255" fmla="*/ 798693 w 903962"/>
                      <a:gd name="connsiteY255" fmla="*/ 392133 h 877322"/>
                      <a:gd name="connsiteX256" fmla="*/ 798693 w 903962"/>
                      <a:gd name="connsiteY256" fmla="*/ 392133 h 877322"/>
                      <a:gd name="connsiteX257" fmla="*/ 864221 w 903962"/>
                      <a:gd name="connsiteY257" fmla="*/ 331908 h 877322"/>
                      <a:gd name="connsiteX258" fmla="*/ 864221 w 903962"/>
                      <a:gd name="connsiteY258" fmla="*/ 331908 h 877322"/>
                      <a:gd name="connsiteX259" fmla="*/ 900981 w 903962"/>
                      <a:gd name="connsiteY259" fmla="*/ 270597 h 877322"/>
                      <a:gd name="connsiteX260" fmla="*/ 900981 w 903962"/>
                      <a:gd name="connsiteY260" fmla="*/ 270597 h 877322"/>
                      <a:gd name="connsiteX261" fmla="*/ 889648 w 903962"/>
                      <a:gd name="connsiteY261" fmla="*/ 271747 h 877322"/>
                      <a:gd name="connsiteX262" fmla="*/ 889648 w 903962"/>
                      <a:gd name="connsiteY262" fmla="*/ 271747 h 877322"/>
                      <a:gd name="connsiteX263" fmla="*/ 848820 w 903962"/>
                      <a:gd name="connsiteY263" fmla="*/ 246073 h 877322"/>
                      <a:gd name="connsiteX264" fmla="*/ 848820 w 903962"/>
                      <a:gd name="connsiteY264" fmla="*/ 246073 h 877322"/>
                      <a:gd name="connsiteX265" fmla="*/ 823466 w 903962"/>
                      <a:gd name="connsiteY265" fmla="*/ 206668 h 877322"/>
                      <a:gd name="connsiteX266" fmla="*/ 823466 w 903962"/>
                      <a:gd name="connsiteY266" fmla="*/ 206668 h 877322"/>
                      <a:gd name="connsiteX267" fmla="*/ 824410 w 903962"/>
                      <a:gd name="connsiteY267" fmla="*/ 201303 h 877322"/>
                      <a:gd name="connsiteX268" fmla="*/ 824410 w 903962"/>
                      <a:gd name="connsiteY268" fmla="*/ 201303 h 877322"/>
                      <a:gd name="connsiteX269" fmla="*/ 837850 w 903962"/>
                      <a:gd name="connsiteY269" fmla="*/ 189935 h 877322"/>
                      <a:gd name="connsiteX270" fmla="*/ 837850 w 903962"/>
                      <a:gd name="connsiteY270" fmla="*/ 189935 h 877322"/>
                      <a:gd name="connsiteX271" fmla="*/ 858845 w 903962"/>
                      <a:gd name="connsiteY271" fmla="*/ 194278 h 877322"/>
                      <a:gd name="connsiteX272" fmla="*/ 858845 w 903962"/>
                      <a:gd name="connsiteY272" fmla="*/ 194278 h 877322"/>
                      <a:gd name="connsiteX273" fmla="*/ 865238 w 903962"/>
                      <a:gd name="connsiteY273" fmla="*/ 186806 h 877322"/>
                      <a:gd name="connsiteX274" fmla="*/ 865238 w 903962"/>
                      <a:gd name="connsiteY274" fmla="*/ 186806 h 877322"/>
                      <a:gd name="connsiteX275" fmla="*/ 868289 w 903962"/>
                      <a:gd name="connsiteY275" fmla="*/ 168349 h 877322"/>
                      <a:gd name="connsiteX276" fmla="*/ 868289 w 903962"/>
                      <a:gd name="connsiteY276" fmla="*/ 168349 h 877322"/>
                      <a:gd name="connsiteX277" fmla="*/ 855794 w 903962"/>
                      <a:gd name="connsiteY277" fmla="*/ 135011 h 877322"/>
                      <a:gd name="connsiteX278" fmla="*/ 855794 w 903962"/>
                      <a:gd name="connsiteY278" fmla="*/ 135011 h 877322"/>
                      <a:gd name="connsiteX279" fmla="*/ 835888 w 903962"/>
                      <a:gd name="connsiteY279" fmla="*/ 84174 h 877322"/>
                      <a:gd name="connsiteX280" fmla="*/ 835888 w 903962"/>
                      <a:gd name="connsiteY280" fmla="*/ 84174 h 877322"/>
                      <a:gd name="connsiteX281" fmla="*/ 812786 w 903962"/>
                      <a:gd name="connsiteY281" fmla="*/ 47133 h 877322"/>
                      <a:gd name="connsiteX282" fmla="*/ 812786 w 903962"/>
                      <a:gd name="connsiteY282" fmla="*/ 47133 h 877322"/>
                      <a:gd name="connsiteX283" fmla="*/ 725681 w 903962"/>
                      <a:gd name="connsiteY283" fmla="*/ 8302 h 877322"/>
                      <a:gd name="connsiteX284" fmla="*/ 725681 w 903962"/>
                      <a:gd name="connsiteY284" fmla="*/ 8302 h 877322"/>
                      <a:gd name="connsiteX285" fmla="*/ 707374 w 903962"/>
                      <a:gd name="connsiteY285" fmla="*/ 1788 h 877322"/>
                      <a:gd name="connsiteX286" fmla="*/ 707374 w 903962"/>
                      <a:gd name="connsiteY286" fmla="*/ 1788 h 877322"/>
                      <a:gd name="connsiteX287" fmla="*/ 688122 w 903962"/>
                      <a:gd name="connsiteY287" fmla="*/ 15264 h 877322"/>
                      <a:gd name="connsiteX288" fmla="*/ 688122 w 903962"/>
                      <a:gd name="connsiteY288" fmla="*/ 15264 h 877322"/>
                      <a:gd name="connsiteX289" fmla="*/ 674537 w 903962"/>
                      <a:gd name="connsiteY289" fmla="*/ 25674 h 877322"/>
                      <a:gd name="connsiteX290" fmla="*/ 674537 w 903962"/>
                      <a:gd name="connsiteY290" fmla="*/ 25674 h 877322"/>
                      <a:gd name="connsiteX291" fmla="*/ 662405 w 903962"/>
                      <a:gd name="connsiteY291" fmla="*/ 34551 h 877322"/>
                      <a:gd name="connsiteX292" fmla="*/ 662405 w 903962"/>
                      <a:gd name="connsiteY292" fmla="*/ 34551 h 877322"/>
                      <a:gd name="connsiteX293" fmla="*/ 639158 w 903962"/>
                      <a:gd name="connsiteY293" fmla="*/ 49815 h 877322"/>
                      <a:gd name="connsiteX294" fmla="*/ 639158 w 903962"/>
                      <a:gd name="connsiteY294" fmla="*/ 49815 h 877322"/>
                      <a:gd name="connsiteX295" fmla="*/ 615983 w 903962"/>
                      <a:gd name="connsiteY295" fmla="*/ 66292 h 877322"/>
                      <a:gd name="connsiteX296" fmla="*/ 615983 w 903962"/>
                      <a:gd name="connsiteY296" fmla="*/ 66292 h 877322"/>
                      <a:gd name="connsiteX297" fmla="*/ 589176 w 903962"/>
                      <a:gd name="connsiteY297" fmla="*/ 82322 h 877322"/>
                      <a:gd name="connsiteX298" fmla="*/ 589176 w 903962"/>
                      <a:gd name="connsiteY298" fmla="*/ 82322 h 877322"/>
                      <a:gd name="connsiteX299" fmla="*/ 573193 w 903962"/>
                      <a:gd name="connsiteY299" fmla="*/ 74339 h 877322"/>
                      <a:gd name="connsiteX300" fmla="*/ 573193 w 903962"/>
                      <a:gd name="connsiteY300" fmla="*/ 74339 h 877322"/>
                      <a:gd name="connsiteX301" fmla="*/ 531057 w 903962"/>
                      <a:gd name="connsiteY301" fmla="*/ 17116 h 877322"/>
                      <a:gd name="connsiteX302" fmla="*/ 531057 w 903962"/>
                      <a:gd name="connsiteY302" fmla="*/ 17116 h 877322"/>
                      <a:gd name="connsiteX303" fmla="*/ 523357 w 903962"/>
                      <a:gd name="connsiteY303" fmla="*/ 16030 h 877322"/>
                      <a:gd name="connsiteX304" fmla="*/ 523357 w 903962"/>
                      <a:gd name="connsiteY304" fmla="*/ 16030 h 877322"/>
                      <a:gd name="connsiteX305" fmla="*/ 454995 w 903962"/>
                      <a:gd name="connsiteY305" fmla="*/ 64440 h 877322"/>
                      <a:gd name="connsiteX306" fmla="*/ 454995 w 903962"/>
                      <a:gd name="connsiteY306" fmla="*/ 64440 h 877322"/>
                      <a:gd name="connsiteX307" fmla="*/ 386996 w 903962"/>
                      <a:gd name="connsiteY307" fmla="*/ 91200 h 877322"/>
                      <a:gd name="connsiteX308" fmla="*/ 386996 w 903962"/>
                      <a:gd name="connsiteY308" fmla="*/ 91200 h 877322"/>
                      <a:gd name="connsiteX309" fmla="*/ 375736 w 903962"/>
                      <a:gd name="connsiteY309" fmla="*/ 93690 h 877322"/>
                      <a:gd name="connsiteX310" fmla="*/ 375736 w 903962"/>
                      <a:gd name="connsiteY310" fmla="*/ 93690 h 877322"/>
                      <a:gd name="connsiteX311" fmla="*/ 335343 w 903962"/>
                      <a:gd name="connsiteY311" fmla="*/ 77021 h 877322"/>
                      <a:gd name="connsiteX312" fmla="*/ 335343 w 903962"/>
                      <a:gd name="connsiteY312" fmla="*/ 77021 h 877322"/>
                      <a:gd name="connsiteX313" fmla="*/ 328296 w 903962"/>
                      <a:gd name="connsiteY313" fmla="*/ 78299 h 877322"/>
                      <a:gd name="connsiteX314" fmla="*/ 328296 w 903962"/>
                      <a:gd name="connsiteY314" fmla="*/ 78299 h 877322"/>
                      <a:gd name="connsiteX315" fmla="*/ 320669 w 903962"/>
                      <a:gd name="connsiteY315" fmla="*/ 79895 h 877322"/>
                      <a:gd name="connsiteX316" fmla="*/ 320669 w 903962"/>
                      <a:gd name="connsiteY316" fmla="*/ 79895 h 877322"/>
                      <a:gd name="connsiteX317" fmla="*/ 307011 w 903962"/>
                      <a:gd name="connsiteY317" fmla="*/ 67442 h 877322"/>
                      <a:gd name="connsiteX318" fmla="*/ 307011 w 903962"/>
                      <a:gd name="connsiteY318" fmla="*/ 67442 h 877322"/>
                      <a:gd name="connsiteX319" fmla="*/ 298438 w 903962"/>
                      <a:gd name="connsiteY319" fmla="*/ 69741 h 877322"/>
                      <a:gd name="connsiteX320" fmla="*/ 298438 w 903962"/>
                      <a:gd name="connsiteY320" fmla="*/ 69741 h 877322"/>
                      <a:gd name="connsiteX321" fmla="*/ 278315 w 903962"/>
                      <a:gd name="connsiteY321" fmla="*/ 89794 h 877322"/>
                      <a:gd name="connsiteX322" fmla="*/ 278315 w 903962"/>
                      <a:gd name="connsiteY322" fmla="*/ 89794 h 877322"/>
                      <a:gd name="connsiteX323" fmla="*/ 287178 w 903962"/>
                      <a:gd name="connsiteY323" fmla="*/ 108890 h 877322"/>
                      <a:gd name="connsiteX324" fmla="*/ 287178 w 903962"/>
                      <a:gd name="connsiteY324" fmla="*/ 108890 h 877322"/>
                      <a:gd name="connsiteX325" fmla="*/ 289938 w 903962"/>
                      <a:gd name="connsiteY325" fmla="*/ 117895 h 877322"/>
                      <a:gd name="connsiteX326" fmla="*/ 289938 w 903962"/>
                      <a:gd name="connsiteY326" fmla="*/ 117895 h 877322"/>
                      <a:gd name="connsiteX327" fmla="*/ 240029 w 903962"/>
                      <a:gd name="connsiteY327" fmla="*/ 185337 h 877322"/>
                      <a:gd name="connsiteX328" fmla="*/ 240029 w 903962"/>
                      <a:gd name="connsiteY328" fmla="*/ 185337 h 877322"/>
                      <a:gd name="connsiteX329" fmla="*/ 219034 w 903962"/>
                      <a:gd name="connsiteY329" fmla="*/ 184443 h 877322"/>
                      <a:gd name="connsiteX330" fmla="*/ 219034 w 903962"/>
                      <a:gd name="connsiteY330" fmla="*/ 184443 h 877322"/>
                      <a:gd name="connsiteX331" fmla="*/ 179078 w 903962"/>
                      <a:gd name="connsiteY331" fmla="*/ 200473 h 877322"/>
                      <a:gd name="connsiteX332" fmla="*/ 179078 w 903962"/>
                      <a:gd name="connsiteY332" fmla="*/ 200473 h 877322"/>
                      <a:gd name="connsiteX333" fmla="*/ 153287 w 903962"/>
                      <a:gd name="connsiteY333" fmla="*/ 211713 h 877322"/>
                      <a:gd name="connsiteX334" fmla="*/ 153287 w 903962"/>
                      <a:gd name="connsiteY334" fmla="*/ 211713 h 877322"/>
                      <a:gd name="connsiteX335" fmla="*/ 108391 w 903962"/>
                      <a:gd name="connsiteY335" fmla="*/ 174799 h 877322"/>
                      <a:gd name="connsiteX336" fmla="*/ 108391 w 903962"/>
                      <a:gd name="connsiteY336" fmla="*/ 174799 h 877322"/>
                      <a:gd name="connsiteX337" fmla="*/ 91246 w 903962"/>
                      <a:gd name="connsiteY337" fmla="*/ 145549 h 877322"/>
                      <a:gd name="connsiteX338" fmla="*/ 91246 w 903962"/>
                      <a:gd name="connsiteY338" fmla="*/ 145549 h 877322"/>
                      <a:gd name="connsiteX339" fmla="*/ 83909 w 903962"/>
                      <a:gd name="connsiteY339" fmla="*/ 152766 h 877322"/>
                      <a:gd name="connsiteX340" fmla="*/ 83909 w 903962"/>
                      <a:gd name="connsiteY340" fmla="*/ 152766 h 877322"/>
                      <a:gd name="connsiteX341" fmla="*/ 13440 w 903962"/>
                      <a:gd name="connsiteY341" fmla="*/ 218866 h 877322"/>
                      <a:gd name="connsiteX342" fmla="*/ 13440 w 903962"/>
                      <a:gd name="connsiteY342" fmla="*/ 218866 h 877322"/>
                      <a:gd name="connsiteX343" fmla="*/ 1671 w 903962"/>
                      <a:gd name="connsiteY343" fmla="*/ 245179 h 877322"/>
                      <a:gd name="connsiteX344" fmla="*/ 1671 w 903962"/>
                      <a:gd name="connsiteY344" fmla="*/ 245179 h 877322"/>
                      <a:gd name="connsiteX345" fmla="*/ 15256 w 903962"/>
                      <a:gd name="connsiteY345" fmla="*/ 264211 h 877322"/>
                      <a:gd name="connsiteX346" fmla="*/ 15256 w 903962"/>
                      <a:gd name="connsiteY346" fmla="*/ 264211 h 877322"/>
                      <a:gd name="connsiteX347" fmla="*/ 25717 w 903962"/>
                      <a:gd name="connsiteY347" fmla="*/ 276345 h 877322"/>
                      <a:gd name="connsiteX348" fmla="*/ 25717 w 903962"/>
                      <a:gd name="connsiteY348" fmla="*/ 276345 h 877322"/>
                      <a:gd name="connsiteX349" fmla="*/ 19760 w 903962"/>
                      <a:gd name="connsiteY349" fmla="*/ 310193 h 877322"/>
                      <a:gd name="connsiteX350" fmla="*/ 19760 w 903962"/>
                      <a:gd name="connsiteY350" fmla="*/ 310193 h 877322"/>
                      <a:gd name="connsiteX351" fmla="*/ 19179 w 903962"/>
                      <a:gd name="connsiteY351" fmla="*/ 316580 h 877322"/>
                      <a:gd name="connsiteX352" fmla="*/ 19179 w 903962"/>
                      <a:gd name="connsiteY352" fmla="*/ 316580 h 877322"/>
                      <a:gd name="connsiteX353" fmla="*/ 31311 w 903962"/>
                      <a:gd name="connsiteY353" fmla="*/ 352919 h 877322"/>
                      <a:gd name="connsiteX354" fmla="*/ 31311 w 903962"/>
                      <a:gd name="connsiteY354" fmla="*/ 352919 h 877322"/>
                      <a:gd name="connsiteX355" fmla="*/ 32111 w 903962"/>
                      <a:gd name="connsiteY355" fmla="*/ 362563 h 877322"/>
                      <a:gd name="connsiteX356" fmla="*/ 32111 w 903962"/>
                      <a:gd name="connsiteY356" fmla="*/ 362563 h 877322"/>
                      <a:gd name="connsiteX357" fmla="*/ 25064 w 903962"/>
                      <a:gd name="connsiteY357" fmla="*/ 394304 h 877322"/>
                      <a:gd name="connsiteX358" fmla="*/ 25064 w 903962"/>
                      <a:gd name="connsiteY358" fmla="*/ 394304 h 877322"/>
                      <a:gd name="connsiteX359" fmla="*/ 28333 w 903962"/>
                      <a:gd name="connsiteY359" fmla="*/ 415252 h 877322"/>
                      <a:gd name="connsiteX360" fmla="*/ 28333 w 903962"/>
                      <a:gd name="connsiteY360" fmla="*/ 415252 h 877322"/>
                      <a:gd name="connsiteX361" fmla="*/ 28260 w 903962"/>
                      <a:gd name="connsiteY361" fmla="*/ 422277 h 877322"/>
                      <a:gd name="connsiteX362" fmla="*/ 28260 w 903962"/>
                      <a:gd name="connsiteY362" fmla="*/ 422277 h 877322"/>
                      <a:gd name="connsiteX363" fmla="*/ 32837 w 903962"/>
                      <a:gd name="connsiteY363" fmla="*/ 426109 h 877322"/>
                      <a:gd name="connsiteX364" fmla="*/ 32837 w 903962"/>
                      <a:gd name="connsiteY364" fmla="*/ 426109 h 877322"/>
                      <a:gd name="connsiteX365" fmla="*/ 41337 w 903962"/>
                      <a:gd name="connsiteY365" fmla="*/ 424193 h 877322"/>
                      <a:gd name="connsiteX366" fmla="*/ 41337 w 903962"/>
                      <a:gd name="connsiteY366" fmla="*/ 424193 h 877322"/>
                      <a:gd name="connsiteX367" fmla="*/ 42208 w 903962"/>
                      <a:gd name="connsiteY367" fmla="*/ 424257 h 877322"/>
                      <a:gd name="connsiteX368" fmla="*/ 42208 w 903962"/>
                      <a:gd name="connsiteY368" fmla="*/ 424257 h 877322"/>
                      <a:gd name="connsiteX369" fmla="*/ 42645 w 903962"/>
                      <a:gd name="connsiteY369" fmla="*/ 424959 h 877322"/>
                      <a:gd name="connsiteX370" fmla="*/ 42645 w 903962"/>
                      <a:gd name="connsiteY370" fmla="*/ 424959 h 877322"/>
                      <a:gd name="connsiteX371" fmla="*/ 35961 w 903962"/>
                      <a:gd name="connsiteY371" fmla="*/ 438946 h 877322"/>
                      <a:gd name="connsiteX372" fmla="*/ 35961 w 903962"/>
                      <a:gd name="connsiteY372" fmla="*/ 438946 h 877322"/>
                      <a:gd name="connsiteX373" fmla="*/ 32256 w 903962"/>
                      <a:gd name="connsiteY373" fmla="*/ 453954 h 877322"/>
                      <a:gd name="connsiteX374" fmla="*/ 32256 w 903962"/>
                      <a:gd name="connsiteY374" fmla="*/ 453954 h 877322"/>
                      <a:gd name="connsiteX375" fmla="*/ 33127 w 903962"/>
                      <a:gd name="connsiteY375" fmla="*/ 477584 h 877322"/>
                      <a:gd name="connsiteX376" fmla="*/ 33127 w 903962"/>
                      <a:gd name="connsiteY376" fmla="*/ 477584 h 877322"/>
                      <a:gd name="connsiteX377" fmla="*/ 50345 w 903962"/>
                      <a:gd name="connsiteY377" fmla="*/ 504791 h 877322"/>
                      <a:gd name="connsiteX378" fmla="*/ 50345 w 903962"/>
                      <a:gd name="connsiteY378" fmla="*/ 504791 h 877322"/>
                      <a:gd name="connsiteX379" fmla="*/ 60516 w 903962"/>
                      <a:gd name="connsiteY379" fmla="*/ 522545 h 877322"/>
                      <a:gd name="connsiteX380" fmla="*/ 60516 w 903962"/>
                      <a:gd name="connsiteY380" fmla="*/ 522545 h 877322"/>
                      <a:gd name="connsiteX381" fmla="*/ 58191 w 903962"/>
                      <a:gd name="connsiteY381" fmla="*/ 543621 h 877322"/>
                      <a:gd name="connsiteX382" fmla="*/ 58191 w 903962"/>
                      <a:gd name="connsiteY382" fmla="*/ 543621 h 877322"/>
                      <a:gd name="connsiteX383" fmla="*/ 53251 w 903962"/>
                      <a:gd name="connsiteY383" fmla="*/ 574085 h 877322"/>
                      <a:gd name="connsiteX384" fmla="*/ 53251 w 903962"/>
                      <a:gd name="connsiteY384" fmla="*/ 574085 h 877322"/>
                      <a:gd name="connsiteX385" fmla="*/ 56157 w 903962"/>
                      <a:gd name="connsiteY385" fmla="*/ 581301 h 877322"/>
                      <a:gd name="connsiteX386" fmla="*/ 56157 w 903962"/>
                      <a:gd name="connsiteY386" fmla="*/ 581301 h 877322"/>
                      <a:gd name="connsiteX387" fmla="*/ 55794 w 903962"/>
                      <a:gd name="connsiteY387" fmla="*/ 587624 h 877322"/>
                      <a:gd name="connsiteX388" fmla="*/ 55794 w 903962"/>
                      <a:gd name="connsiteY388" fmla="*/ 587624 h 877322"/>
                      <a:gd name="connsiteX389" fmla="*/ 63422 w 903962"/>
                      <a:gd name="connsiteY389" fmla="*/ 592095 h 877322"/>
                      <a:gd name="connsiteX390" fmla="*/ 63422 w 903962"/>
                      <a:gd name="connsiteY390" fmla="*/ 592095 h 877322"/>
                      <a:gd name="connsiteX391" fmla="*/ 80494 w 903962"/>
                      <a:gd name="connsiteY391" fmla="*/ 584942 h 877322"/>
                      <a:gd name="connsiteX392" fmla="*/ 80494 w 903962"/>
                      <a:gd name="connsiteY392" fmla="*/ 584942 h 877322"/>
                      <a:gd name="connsiteX393" fmla="*/ 159390 w 903962"/>
                      <a:gd name="connsiteY393" fmla="*/ 542982 h 877322"/>
                      <a:gd name="connsiteX394" fmla="*/ 159390 w 903962"/>
                      <a:gd name="connsiteY394" fmla="*/ 542982 h 877322"/>
                      <a:gd name="connsiteX395" fmla="*/ 241773 w 903962"/>
                      <a:gd name="connsiteY395" fmla="*/ 509006 h 877322"/>
                      <a:gd name="connsiteX396" fmla="*/ 241773 w 903962"/>
                      <a:gd name="connsiteY396" fmla="*/ 509006 h 877322"/>
                      <a:gd name="connsiteX397" fmla="*/ 270033 w 903962"/>
                      <a:gd name="connsiteY397" fmla="*/ 531423 h 877322"/>
                      <a:gd name="connsiteX398" fmla="*/ 270033 w 903962"/>
                      <a:gd name="connsiteY398" fmla="*/ 531423 h 877322"/>
                      <a:gd name="connsiteX399" fmla="*/ 268943 w 903962"/>
                      <a:gd name="connsiteY399" fmla="*/ 537426 h 877322"/>
                      <a:gd name="connsiteX400" fmla="*/ 268943 w 903962"/>
                      <a:gd name="connsiteY400" fmla="*/ 537426 h 877322"/>
                      <a:gd name="connsiteX401" fmla="*/ 268653 w 903962"/>
                      <a:gd name="connsiteY401" fmla="*/ 538895 h 877322"/>
                      <a:gd name="connsiteX402" fmla="*/ 268653 w 903962"/>
                      <a:gd name="connsiteY402" fmla="*/ 538895 h 877322"/>
                      <a:gd name="connsiteX403" fmla="*/ 279259 w 903962"/>
                      <a:gd name="connsiteY403" fmla="*/ 549305 h 877322"/>
                      <a:gd name="connsiteX404" fmla="*/ 279259 w 903962"/>
                      <a:gd name="connsiteY404" fmla="*/ 549305 h 877322"/>
                      <a:gd name="connsiteX405" fmla="*/ 300618 w 903962"/>
                      <a:gd name="connsiteY405" fmla="*/ 554542 h 877322"/>
                      <a:gd name="connsiteX406" fmla="*/ 300618 w 903962"/>
                      <a:gd name="connsiteY406" fmla="*/ 554542 h 877322"/>
                      <a:gd name="connsiteX407" fmla="*/ 312677 w 903962"/>
                      <a:gd name="connsiteY407" fmla="*/ 551029 h 877322"/>
                      <a:gd name="connsiteX408" fmla="*/ 312677 w 903962"/>
                      <a:gd name="connsiteY408" fmla="*/ 551029 h 877322"/>
                      <a:gd name="connsiteX409" fmla="*/ 333891 w 903962"/>
                      <a:gd name="connsiteY409" fmla="*/ 543749 h 877322"/>
                      <a:gd name="connsiteX410" fmla="*/ 333891 w 903962"/>
                      <a:gd name="connsiteY410" fmla="*/ 543749 h 877322"/>
                      <a:gd name="connsiteX411" fmla="*/ 371377 w 903962"/>
                      <a:gd name="connsiteY411" fmla="*/ 559651 h 877322"/>
                      <a:gd name="connsiteX412" fmla="*/ 371377 w 903962"/>
                      <a:gd name="connsiteY412" fmla="*/ 559651 h 877322"/>
                      <a:gd name="connsiteX413" fmla="*/ 458118 w 903962"/>
                      <a:gd name="connsiteY413" fmla="*/ 588965 h 877322"/>
                      <a:gd name="connsiteX414" fmla="*/ 458118 w 903962"/>
                      <a:gd name="connsiteY414" fmla="*/ 588965 h 877322"/>
                      <a:gd name="connsiteX415" fmla="*/ 515220 w 903962"/>
                      <a:gd name="connsiteY415" fmla="*/ 629520 h 877322"/>
                      <a:gd name="connsiteX416" fmla="*/ 515220 w 903962"/>
                      <a:gd name="connsiteY416" fmla="*/ 629520 h 877322"/>
                      <a:gd name="connsiteX417" fmla="*/ 529459 w 903962"/>
                      <a:gd name="connsiteY417" fmla="*/ 642484 h 877322"/>
                      <a:gd name="connsiteX418" fmla="*/ 529459 w 903962"/>
                      <a:gd name="connsiteY418" fmla="*/ 642484 h 877322"/>
                      <a:gd name="connsiteX419" fmla="*/ 545660 w 903962"/>
                      <a:gd name="connsiteY419" fmla="*/ 638525 h 877322"/>
                      <a:gd name="connsiteX420" fmla="*/ 545660 w 903962"/>
                      <a:gd name="connsiteY420" fmla="*/ 638525 h 877322"/>
                      <a:gd name="connsiteX421" fmla="*/ 556993 w 903962"/>
                      <a:gd name="connsiteY421" fmla="*/ 636864 h 877322"/>
                      <a:gd name="connsiteX422" fmla="*/ 556993 w 903962"/>
                      <a:gd name="connsiteY422" fmla="*/ 636864 h 877322"/>
                      <a:gd name="connsiteX423" fmla="*/ 662405 w 903962"/>
                      <a:gd name="connsiteY423" fmla="*/ 673331 h 877322"/>
                      <a:gd name="connsiteX424" fmla="*/ 662405 w 903962"/>
                      <a:gd name="connsiteY424" fmla="*/ 673331 h 877322"/>
                      <a:gd name="connsiteX425" fmla="*/ 662986 w 903962"/>
                      <a:gd name="connsiteY425" fmla="*/ 677099 h 877322"/>
                      <a:gd name="connsiteX426" fmla="*/ 662986 w 903962"/>
                      <a:gd name="connsiteY426" fmla="*/ 677099 h 877322"/>
                      <a:gd name="connsiteX427" fmla="*/ 619615 w 903962"/>
                      <a:gd name="connsiteY427" fmla="*/ 731640 h 877322"/>
                      <a:gd name="connsiteX428" fmla="*/ 619615 w 903962"/>
                      <a:gd name="connsiteY428" fmla="*/ 731640 h 877322"/>
                      <a:gd name="connsiteX429" fmla="*/ 620051 w 903962"/>
                      <a:gd name="connsiteY429" fmla="*/ 732598 h 877322"/>
                      <a:gd name="connsiteX430" fmla="*/ 620051 w 903962"/>
                      <a:gd name="connsiteY430" fmla="*/ 732598 h 877322"/>
                      <a:gd name="connsiteX431" fmla="*/ 624410 w 903962"/>
                      <a:gd name="connsiteY431" fmla="*/ 740965 h 877322"/>
                      <a:gd name="connsiteX432" fmla="*/ 624410 w 903962"/>
                      <a:gd name="connsiteY432" fmla="*/ 740965 h 877322"/>
                      <a:gd name="connsiteX433" fmla="*/ 611479 w 903962"/>
                      <a:gd name="connsiteY433" fmla="*/ 750033 h 877322"/>
                      <a:gd name="connsiteX434" fmla="*/ 611479 w 903962"/>
                      <a:gd name="connsiteY434" fmla="*/ 750033 h 877322"/>
                      <a:gd name="connsiteX435" fmla="*/ 593462 w 903962"/>
                      <a:gd name="connsiteY435" fmla="*/ 775579 h 877322"/>
                      <a:gd name="connsiteX436" fmla="*/ 593462 w 903962"/>
                      <a:gd name="connsiteY436" fmla="*/ 775579 h 877322"/>
                      <a:gd name="connsiteX437" fmla="*/ 620705 w 903962"/>
                      <a:gd name="connsiteY437" fmla="*/ 815814 h 877322"/>
                      <a:gd name="connsiteX438" fmla="*/ 620705 w 903962"/>
                      <a:gd name="connsiteY438" fmla="*/ 815814 h 877322"/>
                      <a:gd name="connsiteX439" fmla="*/ 632474 w 903962"/>
                      <a:gd name="connsiteY439" fmla="*/ 838870 h 877322"/>
                      <a:gd name="connsiteX440" fmla="*/ 632474 w 903962"/>
                      <a:gd name="connsiteY440" fmla="*/ 838870 h 877322"/>
                      <a:gd name="connsiteX441" fmla="*/ 631602 w 903962"/>
                      <a:gd name="connsiteY441" fmla="*/ 845703 h 877322"/>
                      <a:gd name="connsiteX442" fmla="*/ 631602 w 903962"/>
                      <a:gd name="connsiteY442" fmla="*/ 845703 h 877322"/>
                      <a:gd name="connsiteX443" fmla="*/ 677007 w 903962"/>
                      <a:gd name="connsiteY443" fmla="*/ 875209 h 877322"/>
                      <a:gd name="connsiteX444" fmla="*/ 677007 w 903962"/>
                      <a:gd name="connsiteY444" fmla="*/ 875209 h 877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Lst>
                    <a:rect l="l" t="t" r="r" b="b"/>
                    <a:pathLst>
                      <a:path w="903962" h="877322">
                        <a:moveTo>
                          <a:pt x="676862" y="877189"/>
                        </a:moveTo>
                        <a:cubicBezTo>
                          <a:pt x="665093" y="869014"/>
                          <a:pt x="644533" y="855092"/>
                          <a:pt x="630004" y="846789"/>
                        </a:cubicBezTo>
                        <a:lnTo>
                          <a:pt x="630004" y="846789"/>
                        </a:lnTo>
                        <a:lnTo>
                          <a:pt x="629641" y="845959"/>
                        </a:lnTo>
                        <a:cubicBezTo>
                          <a:pt x="630149" y="844043"/>
                          <a:pt x="630658" y="841680"/>
                          <a:pt x="630658" y="838934"/>
                        </a:cubicBezTo>
                        <a:lnTo>
                          <a:pt x="630658" y="838934"/>
                        </a:lnTo>
                        <a:cubicBezTo>
                          <a:pt x="630658" y="832803"/>
                          <a:pt x="628333" y="824883"/>
                          <a:pt x="619397" y="816964"/>
                        </a:cubicBezTo>
                        <a:lnTo>
                          <a:pt x="619397" y="816964"/>
                        </a:lnTo>
                        <a:cubicBezTo>
                          <a:pt x="600363" y="800231"/>
                          <a:pt x="591573" y="797868"/>
                          <a:pt x="591646" y="775579"/>
                        </a:cubicBezTo>
                        <a:lnTo>
                          <a:pt x="591646" y="775579"/>
                        </a:lnTo>
                        <a:cubicBezTo>
                          <a:pt x="591646" y="764531"/>
                          <a:pt x="593171" y="757761"/>
                          <a:pt x="596513" y="753738"/>
                        </a:cubicBezTo>
                        <a:lnTo>
                          <a:pt x="596513" y="753738"/>
                        </a:lnTo>
                        <a:cubicBezTo>
                          <a:pt x="599855" y="749586"/>
                          <a:pt x="605013" y="748501"/>
                          <a:pt x="611551" y="748501"/>
                        </a:cubicBezTo>
                        <a:lnTo>
                          <a:pt x="611551" y="748501"/>
                        </a:lnTo>
                        <a:cubicBezTo>
                          <a:pt x="619325" y="748437"/>
                          <a:pt x="622594" y="744988"/>
                          <a:pt x="622666" y="741028"/>
                        </a:cubicBezTo>
                        <a:lnTo>
                          <a:pt x="622666" y="741028"/>
                        </a:lnTo>
                        <a:cubicBezTo>
                          <a:pt x="622666" y="738665"/>
                          <a:pt x="621431" y="736047"/>
                          <a:pt x="618889" y="733748"/>
                        </a:cubicBezTo>
                        <a:lnTo>
                          <a:pt x="618889" y="733748"/>
                        </a:lnTo>
                        <a:cubicBezTo>
                          <a:pt x="618235" y="733173"/>
                          <a:pt x="617944" y="732406"/>
                          <a:pt x="617944" y="731704"/>
                        </a:cubicBezTo>
                        <a:lnTo>
                          <a:pt x="617944" y="731704"/>
                        </a:lnTo>
                        <a:cubicBezTo>
                          <a:pt x="618453" y="722316"/>
                          <a:pt x="661533" y="695684"/>
                          <a:pt x="661315" y="677163"/>
                        </a:cubicBezTo>
                        <a:lnTo>
                          <a:pt x="661315" y="677163"/>
                        </a:lnTo>
                        <a:cubicBezTo>
                          <a:pt x="661315" y="676014"/>
                          <a:pt x="661170" y="674864"/>
                          <a:pt x="660807" y="673842"/>
                        </a:cubicBezTo>
                        <a:lnTo>
                          <a:pt x="660807" y="673842"/>
                        </a:lnTo>
                        <a:cubicBezTo>
                          <a:pt x="655721" y="657173"/>
                          <a:pt x="586415" y="638333"/>
                          <a:pt x="557138" y="638461"/>
                        </a:cubicBezTo>
                        <a:lnTo>
                          <a:pt x="557138" y="638461"/>
                        </a:lnTo>
                        <a:cubicBezTo>
                          <a:pt x="552416" y="638461"/>
                          <a:pt x="548711" y="638972"/>
                          <a:pt x="546676" y="639930"/>
                        </a:cubicBezTo>
                        <a:lnTo>
                          <a:pt x="546676" y="639930"/>
                        </a:lnTo>
                        <a:cubicBezTo>
                          <a:pt x="540647" y="642676"/>
                          <a:pt x="534762" y="644081"/>
                          <a:pt x="529604" y="644081"/>
                        </a:cubicBezTo>
                        <a:lnTo>
                          <a:pt x="529604" y="644081"/>
                        </a:lnTo>
                        <a:cubicBezTo>
                          <a:pt x="520378" y="644081"/>
                          <a:pt x="513549" y="639227"/>
                          <a:pt x="513549" y="629520"/>
                        </a:cubicBezTo>
                        <a:lnTo>
                          <a:pt x="513549" y="629520"/>
                        </a:lnTo>
                        <a:cubicBezTo>
                          <a:pt x="513622" y="622814"/>
                          <a:pt x="505122" y="612851"/>
                          <a:pt x="493789" y="604804"/>
                        </a:cubicBezTo>
                        <a:lnTo>
                          <a:pt x="493789" y="604804"/>
                        </a:lnTo>
                        <a:cubicBezTo>
                          <a:pt x="482528" y="596757"/>
                          <a:pt x="468507" y="590498"/>
                          <a:pt x="458264" y="590562"/>
                        </a:cubicBezTo>
                        <a:lnTo>
                          <a:pt x="458264" y="590562"/>
                        </a:lnTo>
                        <a:cubicBezTo>
                          <a:pt x="436615" y="590562"/>
                          <a:pt x="392009" y="579832"/>
                          <a:pt x="370287" y="560801"/>
                        </a:cubicBezTo>
                        <a:lnTo>
                          <a:pt x="370287" y="560801"/>
                        </a:lnTo>
                        <a:cubicBezTo>
                          <a:pt x="358082" y="550007"/>
                          <a:pt x="345078" y="545409"/>
                          <a:pt x="334108" y="545409"/>
                        </a:cubicBezTo>
                        <a:lnTo>
                          <a:pt x="334108" y="545409"/>
                        </a:lnTo>
                        <a:cubicBezTo>
                          <a:pt x="326117" y="545409"/>
                          <a:pt x="319143" y="547836"/>
                          <a:pt x="314203" y="552243"/>
                        </a:cubicBezTo>
                        <a:lnTo>
                          <a:pt x="314203" y="552243"/>
                        </a:lnTo>
                        <a:cubicBezTo>
                          <a:pt x="310934" y="555117"/>
                          <a:pt x="306066" y="556202"/>
                          <a:pt x="300836" y="556202"/>
                        </a:cubicBezTo>
                        <a:lnTo>
                          <a:pt x="300836" y="556202"/>
                        </a:lnTo>
                        <a:cubicBezTo>
                          <a:pt x="286161" y="556075"/>
                          <a:pt x="267417" y="547580"/>
                          <a:pt x="267054" y="538895"/>
                        </a:cubicBezTo>
                        <a:lnTo>
                          <a:pt x="267054" y="538895"/>
                        </a:lnTo>
                        <a:cubicBezTo>
                          <a:pt x="267054" y="538192"/>
                          <a:pt x="267199" y="537554"/>
                          <a:pt x="267417" y="536851"/>
                        </a:cubicBezTo>
                        <a:lnTo>
                          <a:pt x="267417" y="536851"/>
                        </a:lnTo>
                        <a:cubicBezTo>
                          <a:pt x="268071" y="535127"/>
                          <a:pt x="268435" y="533275"/>
                          <a:pt x="268435" y="531359"/>
                        </a:cubicBezTo>
                        <a:lnTo>
                          <a:pt x="268435" y="531359"/>
                        </a:lnTo>
                        <a:cubicBezTo>
                          <a:pt x="268435" y="521715"/>
                          <a:pt x="259862" y="510539"/>
                          <a:pt x="241991" y="510539"/>
                        </a:cubicBezTo>
                        <a:lnTo>
                          <a:pt x="241991" y="510539"/>
                        </a:lnTo>
                        <a:cubicBezTo>
                          <a:pt x="220487" y="510475"/>
                          <a:pt x="186270" y="527591"/>
                          <a:pt x="160698" y="544196"/>
                        </a:cubicBezTo>
                        <a:lnTo>
                          <a:pt x="160698" y="544196"/>
                        </a:lnTo>
                        <a:cubicBezTo>
                          <a:pt x="134907" y="560865"/>
                          <a:pt x="93571" y="575745"/>
                          <a:pt x="82020" y="586027"/>
                        </a:cubicBezTo>
                        <a:lnTo>
                          <a:pt x="82020" y="586027"/>
                        </a:lnTo>
                        <a:cubicBezTo>
                          <a:pt x="75845" y="591392"/>
                          <a:pt x="69016" y="593627"/>
                          <a:pt x="63640" y="593627"/>
                        </a:cubicBezTo>
                        <a:lnTo>
                          <a:pt x="63640" y="593627"/>
                        </a:lnTo>
                        <a:cubicBezTo>
                          <a:pt x="58409" y="593627"/>
                          <a:pt x="54196" y="591392"/>
                          <a:pt x="54196" y="587560"/>
                        </a:cubicBezTo>
                        <a:lnTo>
                          <a:pt x="54196" y="587560"/>
                        </a:lnTo>
                        <a:cubicBezTo>
                          <a:pt x="54196" y="585516"/>
                          <a:pt x="54559" y="583281"/>
                          <a:pt x="54559" y="581238"/>
                        </a:cubicBezTo>
                        <a:lnTo>
                          <a:pt x="54559" y="581238"/>
                        </a:lnTo>
                        <a:cubicBezTo>
                          <a:pt x="54559" y="578747"/>
                          <a:pt x="54050" y="576512"/>
                          <a:pt x="51944" y="574915"/>
                        </a:cubicBezTo>
                        <a:lnTo>
                          <a:pt x="51944" y="574915"/>
                        </a:lnTo>
                        <a:lnTo>
                          <a:pt x="51653" y="574148"/>
                        </a:lnTo>
                        <a:cubicBezTo>
                          <a:pt x="53905" y="563419"/>
                          <a:pt x="56666" y="549113"/>
                          <a:pt x="56666" y="543557"/>
                        </a:cubicBezTo>
                        <a:lnTo>
                          <a:pt x="56666" y="543557"/>
                        </a:lnTo>
                        <a:cubicBezTo>
                          <a:pt x="56666" y="538320"/>
                          <a:pt x="58990" y="530081"/>
                          <a:pt x="58990" y="522481"/>
                        </a:cubicBezTo>
                        <a:lnTo>
                          <a:pt x="58990" y="522481"/>
                        </a:lnTo>
                        <a:cubicBezTo>
                          <a:pt x="58990" y="515392"/>
                          <a:pt x="57029" y="509070"/>
                          <a:pt x="49909" y="506196"/>
                        </a:cubicBezTo>
                        <a:lnTo>
                          <a:pt x="49909" y="506196"/>
                        </a:lnTo>
                        <a:cubicBezTo>
                          <a:pt x="33782" y="499745"/>
                          <a:pt x="31529" y="492593"/>
                          <a:pt x="31675" y="477584"/>
                        </a:cubicBezTo>
                        <a:lnTo>
                          <a:pt x="31675" y="477584"/>
                        </a:lnTo>
                        <a:cubicBezTo>
                          <a:pt x="31675" y="469920"/>
                          <a:pt x="30803" y="461299"/>
                          <a:pt x="30803" y="453954"/>
                        </a:cubicBezTo>
                        <a:lnTo>
                          <a:pt x="30803" y="453954"/>
                        </a:lnTo>
                        <a:cubicBezTo>
                          <a:pt x="30803" y="446929"/>
                          <a:pt x="31529" y="440990"/>
                          <a:pt x="35016" y="437796"/>
                        </a:cubicBezTo>
                        <a:lnTo>
                          <a:pt x="35016" y="437796"/>
                        </a:lnTo>
                        <a:cubicBezTo>
                          <a:pt x="39666" y="433773"/>
                          <a:pt x="40756" y="428472"/>
                          <a:pt x="41046" y="426173"/>
                        </a:cubicBezTo>
                        <a:lnTo>
                          <a:pt x="41046" y="426173"/>
                        </a:lnTo>
                        <a:cubicBezTo>
                          <a:pt x="39303" y="426811"/>
                          <a:pt x="36106" y="427705"/>
                          <a:pt x="33127" y="427705"/>
                        </a:cubicBezTo>
                        <a:lnTo>
                          <a:pt x="33127" y="427705"/>
                        </a:lnTo>
                        <a:cubicBezTo>
                          <a:pt x="30004" y="427705"/>
                          <a:pt x="26735" y="426300"/>
                          <a:pt x="26735" y="422277"/>
                        </a:cubicBezTo>
                        <a:lnTo>
                          <a:pt x="26735" y="422277"/>
                        </a:lnTo>
                        <a:cubicBezTo>
                          <a:pt x="26735" y="420489"/>
                          <a:pt x="26807" y="417998"/>
                          <a:pt x="26807" y="415252"/>
                        </a:cubicBezTo>
                        <a:lnTo>
                          <a:pt x="26807" y="415252"/>
                        </a:lnTo>
                        <a:cubicBezTo>
                          <a:pt x="26807" y="408610"/>
                          <a:pt x="26299" y="400052"/>
                          <a:pt x="23465" y="394623"/>
                        </a:cubicBezTo>
                        <a:lnTo>
                          <a:pt x="23465" y="394623"/>
                        </a:lnTo>
                        <a:lnTo>
                          <a:pt x="23465" y="393985"/>
                        </a:lnTo>
                        <a:cubicBezTo>
                          <a:pt x="26662" y="386704"/>
                          <a:pt x="30512" y="375081"/>
                          <a:pt x="30512" y="362499"/>
                        </a:cubicBezTo>
                        <a:lnTo>
                          <a:pt x="30512" y="362499"/>
                        </a:lnTo>
                        <a:cubicBezTo>
                          <a:pt x="30512" y="359370"/>
                          <a:pt x="30294" y="356240"/>
                          <a:pt x="29713" y="353047"/>
                        </a:cubicBezTo>
                        <a:lnTo>
                          <a:pt x="29713" y="353047"/>
                        </a:lnTo>
                        <a:cubicBezTo>
                          <a:pt x="26081" y="331205"/>
                          <a:pt x="17654" y="330183"/>
                          <a:pt x="17581" y="316516"/>
                        </a:cubicBezTo>
                        <a:lnTo>
                          <a:pt x="17581" y="316516"/>
                        </a:lnTo>
                        <a:cubicBezTo>
                          <a:pt x="17581" y="314600"/>
                          <a:pt x="17726" y="312429"/>
                          <a:pt x="18162" y="309874"/>
                        </a:cubicBezTo>
                        <a:lnTo>
                          <a:pt x="18162" y="309874"/>
                        </a:lnTo>
                        <a:cubicBezTo>
                          <a:pt x="19906" y="298378"/>
                          <a:pt x="24046" y="285222"/>
                          <a:pt x="24046" y="276217"/>
                        </a:cubicBezTo>
                        <a:lnTo>
                          <a:pt x="24046" y="276217"/>
                        </a:lnTo>
                        <a:cubicBezTo>
                          <a:pt x="23901" y="269511"/>
                          <a:pt x="22085" y="265679"/>
                          <a:pt x="15402" y="265679"/>
                        </a:cubicBezTo>
                        <a:lnTo>
                          <a:pt x="15402" y="265679"/>
                        </a:lnTo>
                        <a:cubicBezTo>
                          <a:pt x="5303" y="265616"/>
                          <a:pt x="0" y="255972"/>
                          <a:pt x="0" y="245051"/>
                        </a:cubicBezTo>
                        <a:lnTo>
                          <a:pt x="0" y="245051"/>
                        </a:lnTo>
                        <a:cubicBezTo>
                          <a:pt x="0" y="235663"/>
                          <a:pt x="3850" y="225061"/>
                          <a:pt x="12350" y="217589"/>
                        </a:cubicBezTo>
                        <a:lnTo>
                          <a:pt x="12350" y="217589"/>
                        </a:lnTo>
                        <a:cubicBezTo>
                          <a:pt x="30440" y="201878"/>
                          <a:pt x="82674" y="165028"/>
                          <a:pt x="82310" y="152638"/>
                        </a:cubicBezTo>
                        <a:lnTo>
                          <a:pt x="82310" y="152638"/>
                        </a:lnTo>
                        <a:cubicBezTo>
                          <a:pt x="82310" y="147273"/>
                          <a:pt x="86379" y="143825"/>
                          <a:pt x="91464" y="143825"/>
                        </a:cubicBezTo>
                        <a:lnTo>
                          <a:pt x="91464" y="143825"/>
                        </a:lnTo>
                        <a:cubicBezTo>
                          <a:pt x="99964" y="143888"/>
                          <a:pt x="110425" y="152893"/>
                          <a:pt x="110425" y="174671"/>
                        </a:cubicBezTo>
                        <a:lnTo>
                          <a:pt x="110425" y="174671"/>
                        </a:lnTo>
                        <a:cubicBezTo>
                          <a:pt x="110425" y="196833"/>
                          <a:pt x="133527" y="209989"/>
                          <a:pt x="153505" y="209989"/>
                        </a:cubicBezTo>
                        <a:lnTo>
                          <a:pt x="153505" y="209989"/>
                        </a:lnTo>
                        <a:cubicBezTo>
                          <a:pt x="163676" y="209989"/>
                          <a:pt x="172830" y="206604"/>
                          <a:pt x="177770" y="199515"/>
                        </a:cubicBezTo>
                        <a:lnTo>
                          <a:pt x="177770" y="199515"/>
                        </a:lnTo>
                        <a:cubicBezTo>
                          <a:pt x="187650" y="185273"/>
                          <a:pt x="204795" y="182655"/>
                          <a:pt x="219252" y="182655"/>
                        </a:cubicBezTo>
                        <a:lnTo>
                          <a:pt x="219252" y="182655"/>
                        </a:lnTo>
                        <a:cubicBezTo>
                          <a:pt x="227752" y="182655"/>
                          <a:pt x="235380" y="183549"/>
                          <a:pt x="240247" y="183549"/>
                        </a:cubicBezTo>
                        <a:lnTo>
                          <a:pt x="240247" y="183549"/>
                        </a:lnTo>
                        <a:cubicBezTo>
                          <a:pt x="245187" y="183740"/>
                          <a:pt x="257828" y="172947"/>
                          <a:pt x="268435" y="159152"/>
                        </a:cubicBezTo>
                        <a:lnTo>
                          <a:pt x="268435" y="159152"/>
                        </a:lnTo>
                        <a:cubicBezTo>
                          <a:pt x="279187" y="145421"/>
                          <a:pt x="288413" y="128816"/>
                          <a:pt x="288413" y="117640"/>
                        </a:cubicBezTo>
                        <a:lnTo>
                          <a:pt x="288413" y="117640"/>
                        </a:lnTo>
                        <a:cubicBezTo>
                          <a:pt x="288413" y="114383"/>
                          <a:pt x="287614" y="111636"/>
                          <a:pt x="286016" y="109593"/>
                        </a:cubicBezTo>
                        <a:lnTo>
                          <a:pt x="286016" y="109593"/>
                        </a:lnTo>
                        <a:cubicBezTo>
                          <a:pt x="280131" y="102121"/>
                          <a:pt x="276789" y="95606"/>
                          <a:pt x="276789" y="89603"/>
                        </a:cubicBezTo>
                        <a:lnTo>
                          <a:pt x="276789" y="89603"/>
                        </a:lnTo>
                        <a:cubicBezTo>
                          <a:pt x="276789" y="81109"/>
                          <a:pt x="283545" y="74148"/>
                          <a:pt x="297930" y="68144"/>
                        </a:cubicBezTo>
                        <a:lnTo>
                          <a:pt x="297930" y="68144"/>
                        </a:lnTo>
                        <a:cubicBezTo>
                          <a:pt x="301998" y="66420"/>
                          <a:pt x="304977" y="65717"/>
                          <a:pt x="307301" y="65717"/>
                        </a:cubicBezTo>
                        <a:lnTo>
                          <a:pt x="307301" y="65717"/>
                        </a:lnTo>
                        <a:cubicBezTo>
                          <a:pt x="317617" y="66420"/>
                          <a:pt x="312459" y="78810"/>
                          <a:pt x="320959" y="78235"/>
                        </a:cubicBezTo>
                        <a:lnTo>
                          <a:pt x="320959" y="78235"/>
                        </a:lnTo>
                        <a:cubicBezTo>
                          <a:pt x="322630" y="78235"/>
                          <a:pt x="324882" y="77852"/>
                          <a:pt x="327933" y="76766"/>
                        </a:cubicBezTo>
                        <a:lnTo>
                          <a:pt x="327933" y="76766"/>
                        </a:lnTo>
                        <a:cubicBezTo>
                          <a:pt x="330621" y="75808"/>
                          <a:pt x="333237" y="75361"/>
                          <a:pt x="335634" y="75361"/>
                        </a:cubicBezTo>
                        <a:lnTo>
                          <a:pt x="335634" y="75361"/>
                        </a:lnTo>
                        <a:cubicBezTo>
                          <a:pt x="351399" y="75553"/>
                          <a:pt x="360698" y="92158"/>
                          <a:pt x="376026" y="91966"/>
                        </a:cubicBezTo>
                        <a:lnTo>
                          <a:pt x="376026" y="91966"/>
                        </a:lnTo>
                        <a:cubicBezTo>
                          <a:pt x="379150" y="91966"/>
                          <a:pt x="382637" y="91327"/>
                          <a:pt x="386560" y="89603"/>
                        </a:cubicBezTo>
                        <a:lnTo>
                          <a:pt x="386560" y="89603"/>
                        </a:lnTo>
                        <a:cubicBezTo>
                          <a:pt x="412641" y="78426"/>
                          <a:pt x="428042" y="62716"/>
                          <a:pt x="455358" y="62652"/>
                        </a:cubicBezTo>
                        <a:lnTo>
                          <a:pt x="455358" y="62652"/>
                        </a:lnTo>
                        <a:cubicBezTo>
                          <a:pt x="478969" y="63099"/>
                          <a:pt x="492990" y="14625"/>
                          <a:pt x="523720" y="14306"/>
                        </a:cubicBezTo>
                        <a:lnTo>
                          <a:pt x="523720" y="14306"/>
                        </a:lnTo>
                        <a:cubicBezTo>
                          <a:pt x="526335" y="14306"/>
                          <a:pt x="529096" y="14689"/>
                          <a:pt x="531929" y="15455"/>
                        </a:cubicBezTo>
                        <a:lnTo>
                          <a:pt x="531929" y="15455"/>
                        </a:lnTo>
                        <a:cubicBezTo>
                          <a:pt x="568035" y="25418"/>
                          <a:pt x="575300" y="62780"/>
                          <a:pt x="575300" y="74211"/>
                        </a:cubicBezTo>
                        <a:lnTo>
                          <a:pt x="575300" y="74211"/>
                        </a:lnTo>
                        <a:cubicBezTo>
                          <a:pt x="575300" y="78043"/>
                          <a:pt x="581402" y="80598"/>
                          <a:pt x="589466" y="80598"/>
                        </a:cubicBezTo>
                        <a:lnTo>
                          <a:pt x="589466" y="80598"/>
                        </a:lnTo>
                        <a:cubicBezTo>
                          <a:pt x="600581" y="80598"/>
                          <a:pt x="613731" y="75808"/>
                          <a:pt x="614457" y="66037"/>
                        </a:cubicBezTo>
                        <a:lnTo>
                          <a:pt x="614457" y="66037"/>
                        </a:lnTo>
                        <a:cubicBezTo>
                          <a:pt x="615402" y="56329"/>
                          <a:pt x="627461" y="52050"/>
                          <a:pt x="638794" y="48218"/>
                        </a:cubicBezTo>
                        <a:lnTo>
                          <a:pt x="638794" y="48218"/>
                        </a:lnTo>
                        <a:cubicBezTo>
                          <a:pt x="650345" y="44386"/>
                          <a:pt x="661097" y="40810"/>
                          <a:pt x="660879" y="34423"/>
                        </a:cubicBezTo>
                        <a:lnTo>
                          <a:pt x="660879" y="34423"/>
                        </a:lnTo>
                        <a:cubicBezTo>
                          <a:pt x="660879" y="26568"/>
                          <a:pt x="668144" y="25099"/>
                          <a:pt x="674392" y="23949"/>
                        </a:cubicBezTo>
                        <a:lnTo>
                          <a:pt x="674392" y="23949"/>
                        </a:lnTo>
                        <a:cubicBezTo>
                          <a:pt x="680930" y="22672"/>
                          <a:pt x="686524" y="21714"/>
                          <a:pt x="686524" y="15072"/>
                        </a:cubicBezTo>
                        <a:lnTo>
                          <a:pt x="686524" y="15072"/>
                        </a:lnTo>
                        <a:cubicBezTo>
                          <a:pt x="686524" y="5556"/>
                          <a:pt x="696695" y="0"/>
                          <a:pt x="707592" y="0"/>
                        </a:cubicBezTo>
                        <a:lnTo>
                          <a:pt x="707592" y="0"/>
                        </a:lnTo>
                        <a:cubicBezTo>
                          <a:pt x="714421" y="0"/>
                          <a:pt x="721686" y="2171"/>
                          <a:pt x="727207" y="7025"/>
                        </a:cubicBezTo>
                        <a:lnTo>
                          <a:pt x="727207" y="7025"/>
                        </a:lnTo>
                        <a:cubicBezTo>
                          <a:pt x="740574" y="18840"/>
                          <a:pt x="794188" y="40171"/>
                          <a:pt x="813586" y="45472"/>
                        </a:cubicBezTo>
                        <a:lnTo>
                          <a:pt x="813586" y="45472"/>
                        </a:lnTo>
                        <a:cubicBezTo>
                          <a:pt x="834072" y="51603"/>
                          <a:pt x="818743" y="75872"/>
                          <a:pt x="836905" y="82578"/>
                        </a:cubicBezTo>
                        <a:lnTo>
                          <a:pt x="836905" y="82578"/>
                        </a:lnTo>
                        <a:cubicBezTo>
                          <a:pt x="856738" y="91008"/>
                          <a:pt x="837487" y="116746"/>
                          <a:pt x="857320" y="133734"/>
                        </a:cubicBezTo>
                        <a:lnTo>
                          <a:pt x="857320" y="133734"/>
                        </a:lnTo>
                        <a:cubicBezTo>
                          <a:pt x="866909" y="142164"/>
                          <a:pt x="870324" y="155895"/>
                          <a:pt x="870324" y="168221"/>
                        </a:cubicBezTo>
                        <a:lnTo>
                          <a:pt x="870324" y="168221"/>
                        </a:lnTo>
                        <a:cubicBezTo>
                          <a:pt x="870106" y="182591"/>
                          <a:pt x="866110" y="195300"/>
                          <a:pt x="859136" y="195747"/>
                        </a:cubicBezTo>
                        <a:lnTo>
                          <a:pt x="859136" y="195747"/>
                        </a:lnTo>
                        <a:cubicBezTo>
                          <a:pt x="852743" y="195683"/>
                          <a:pt x="844751" y="191404"/>
                          <a:pt x="838141" y="191404"/>
                        </a:cubicBezTo>
                        <a:lnTo>
                          <a:pt x="838141" y="191404"/>
                        </a:lnTo>
                        <a:cubicBezTo>
                          <a:pt x="833273" y="191468"/>
                          <a:pt x="829205" y="193448"/>
                          <a:pt x="826444" y="201623"/>
                        </a:cubicBezTo>
                        <a:lnTo>
                          <a:pt x="826444" y="201623"/>
                        </a:lnTo>
                        <a:cubicBezTo>
                          <a:pt x="825863" y="203347"/>
                          <a:pt x="825572" y="205007"/>
                          <a:pt x="825572" y="206540"/>
                        </a:cubicBezTo>
                        <a:lnTo>
                          <a:pt x="825572" y="206540"/>
                        </a:lnTo>
                        <a:cubicBezTo>
                          <a:pt x="825209" y="221165"/>
                          <a:pt x="850636" y="226785"/>
                          <a:pt x="850926" y="245945"/>
                        </a:cubicBezTo>
                        <a:lnTo>
                          <a:pt x="850926" y="245945"/>
                        </a:lnTo>
                        <a:cubicBezTo>
                          <a:pt x="850926" y="259165"/>
                          <a:pt x="869742" y="269958"/>
                          <a:pt x="889938" y="270022"/>
                        </a:cubicBezTo>
                        <a:lnTo>
                          <a:pt x="889938" y="270022"/>
                        </a:lnTo>
                        <a:cubicBezTo>
                          <a:pt x="894225" y="270022"/>
                          <a:pt x="898584" y="269575"/>
                          <a:pt x="902797" y="268489"/>
                        </a:cubicBezTo>
                        <a:lnTo>
                          <a:pt x="902797" y="268489"/>
                        </a:lnTo>
                        <a:cubicBezTo>
                          <a:pt x="903160" y="268426"/>
                          <a:pt x="903524" y="268489"/>
                          <a:pt x="903742" y="268745"/>
                        </a:cubicBezTo>
                        <a:lnTo>
                          <a:pt x="903742" y="268745"/>
                        </a:lnTo>
                        <a:cubicBezTo>
                          <a:pt x="903960" y="269000"/>
                          <a:pt x="904032" y="269320"/>
                          <a:pt x="903887" y="269575"/>
                        </a:cubicBezTo>
                        <a:lnTo>
                          <a:pt x="903887" y="269575"/>
                        </a:lnTo>
                        <a:cubicBezTo>
                          <a:pt x="889503" y="294610"/>
                          <a:pt x="876426" y="318879"/>
                          <a:pt x="866110" y="332674"/>
                        </a:cubicBezTo>
                        <a:lnTo>
                          <a:pt x="866110" y="332674"/>
                        </a:lnTo>
                        <a:cubicBezTo>
                          <a:pt x="843153" y="363010"/>
                          <a:pt x="815256" y="393346"/>
                          <a:pt x="799056" y="393601"/>
                        </a:cubicBezTo>
                        <a:lnTo>
                          <a:pt x="799056" y="393601"/>
                        </a:lnTo>
                        <a:cubicBezTo>
                          <a:pt x="797240" y="393601"/>
                          <a:pt x="795496" y="393218"/>
                          <a:pt x="793970" y="392324"/>
                        </a:cubicBezTo>
                        <a:lnTo>
                          <a:pt x="793970" y="392324"/>
                        </a:lnTo>
                        <a:cubicBezTo>
                          <a:pt x="792227" y="391302"/>
                          <a:pt x="790774" y="390919"/>
                          <a:pt x="789612" y="390919"/>
                        </a:cubicBezTo>
                        <a:lnTo>
                          <a:pt x="789612" y="390919"/>
                        </a:lnTo>
                        <a:cubicBezTo>
                          <a:pt x="781838" y="390408"/>
                          <a:pt x="777843" y="409632"/>
                          <a:pt x="756121" y="415699"/>
                        </a:cubicBezTo>
                        <a:lnTo>
                          <a:pt x="756121" y="415699"/>
                        </a:lnTo>
                        <a:cubicBezTo>
                          <a:pt x="756121" y="415763"/>
                          <a:pt x="756121" y="415699"/>
                          <a:pt x="755830" y="415954"/>
                        </a:cubicBezTo>
                        <a:lnTo>
                          <a:pt x="755830" y="415954"/>
                        </a:lnTo>
                        <a:cubicBezTo>
                          <a:pt x="755540" y="416274"/>
                          <a:pt x="755104" y="416785"/>
                          <a:pt x="754595" y="417870"/>
                        </a:cubicBezTo>
                        <a:lnTo>
                          <a:pt x="754595" y="417870"/>
                        </a:lnTo>
                        <a:cubicBezTo>
                          <a:pt x="753651" y="419978"/>
                          <a:pt x="752634" y="424001"/>
                          <a:pt x="752634" y="431473"/>
                        </a:cubicBezTo>
                        <a:lnTo>
                          <a:pt x="752634" y="431473"/>
                        </a:lnTo>
                        <a:cubicBezTo>
                          <a:pt x="752634" y="446610"/>
                          <a:pt x="746967" y="498085"/>
                          <a:pt x="744061" y="518203"/>
                        </a:cubicBezTo>
                        <a:lnTo>
                          <a:pt x="744061" y="518203"/>
                        </a:lnTo>
                        <a:cubicBezTo>
                          <a:pt x="742972" y="525994"/>
                          <a:pt x="742245" y="538384"/>
                          <a:pt x="742245" y="552434"/>
                        </a:cubicBezTo>
                        <a:lnTo>
                          <a:pt x="742245" y="552434"/>
                        </a:lnTo>
                        <a:cubicBezTo>
                          <a:pt x="742245" y="574276"/>
                          <a:pt x="744061" y="600078"/>
                          <a:pt x="749001" y="618535"/>
                        </a:cubicBezTo>
                        <a:lnTo>
                          <a:pt x="749001" y="618535"/>
                        </a:lnTo>
                        <a:cubicBezTo>
                          <a:pt x="752416" y="631436"/>
                          <a:pt x="754232" y="642995"/>
                          <a:pt x="754232" y="653980"/>
                        </a:cubicBezTo>
                        <a:lnTo>
                          <a:pt x="754232" y="653980"/>
                        </a:lnTo>
                        <a:cubicBezTo>
                          <a:pt x="754232" y="668988"/>
                          <a:pt x="750890" y="683102"/>
                          <a:pt x="744061" y="698494"/>
                        </a:cubicBezTo>
                        <a:lnTo>
                          <a:pt x="744061" y="698494"/>
                        </a:lnTo>
                        <a:cubicBezTo>
                          <a:pt x="732292" y="724806"/>
                          <a:pt x="726989" y="769193"/>
                          <a:pt x="727062" y="790907"/>
                        </a:cubicBezTo>
                        <a:lnTo>
                          <a:pt x="727062" y="790907"/>
                        </a:lnTo>
                        <a:cubicBezTo>
                          <a:pt x="727062" y="800678"/>
                          <a:pt x="728587" y="807576"/>
                          <a:pt x="728587" y="813899"/>
                        </a:cubicBezTo>
                        <a:lnTo>
                          <a:pt x="728587" y="813899"/>
                        </a:lnTo>
                        <a:cubicBezTo>
                          <a:pt x="728660" y="821498"/>
                          <a:pt x="726117" y="828204"/>
                          <a:pt x="715801" y="837273"/>
                        </a:cubicBezTo>
                        <a:lnTo>
                          <a:pt x="715801" y="837273"/>
                        </a:lnTo>
                        <a:cubicBezTo>
                          <a:pt x="699455" y="851579"/>
                          <a:pt x="685362" y="859051"/>
                          <a:pt x="678751" y="876678"/>
                        </a:cubicBezTo>
                        <a:lnTo>
                          <a:pt x="678751" y="876678"/>
                        </a:lnTo>
                        <a:cubicBezTo>
                          <a:pt x="678678" y="876933"/>
                          <a:pt x="678460" y="877125"/>
                          <a:pt x="678169" y="877189"/>
                        </a:cubicBezTo>
                        <a:lnTo>
                          <a:pt x="678169" y="877189"/>
                        </a:lnTo>
                        <a:cubicBezTo>
                          <a:pt x="678097" y="877189"/>
                          <a:pt x="678024" y="877253"/>
                          <a:pt x="677879" y="877253"/>
                        </a:cubicBezTo>
                        <a:lnTo>
                          <a:pt x="677879" y="877253"/>
                        </a:lnTo>
                        <a:cubicBezTo>
                          <a:pt x="677225" y="877381"/>
                          <a:pt x="677080" y="877317"/>
                          <a:pt x="676862" y="877189"/>
                        </a:cubicBezTo>
                        <a:lnTo>
                          <a:pt x="676862" y="877189"/>
                        </a:lnTo>
                        <a:close/>
                        <a:moveTo>
                          <a:pt x="677007" y="875209"/>
                        </a:moveTo>
                        <a:cubicBezTo>
                          <a:pt x="684054" y="857710"/>
                          <a:pt x="698366" y="850110"/>
                          <a:pt x="714130" y="836187"/>
                        </a:cubicBezTo>
                        <a:lnTo>
                          <a:pt x="714130" y="836187"/>
                        </a:lnTo>
                        <a:cubicBezTo>
                          <a:pt x="724301" y="827246"/>
                          <a:pt x="726408" y="821243"/>
                          <a:pt x="726408" y="813899"/>
                        </a:cubicBezTo>
                        <a:lnTo>
                          <a:pt x="726408" y="813899"/>
                        </a:lnTo>
                        <a:cubicBezTo>
                          <a:pt x="726408" y="807831"/>
                          <a:pt x="724810" y="800870"/>
                          <a:pt x="724810" y="790907"/>
                        </a:cubicBezTo>
                        <a:lnTo>
                          <a:pt x="724810" y="790907"/>
                        </a:lnTo>
                        <a:cubicBezTo>
                          <a:pt x="724810" y="768937"/>
                          <a:pt x="730113" y="724615"/>
                          <a:pt x="741954" y="697919"/>
                        </a:cubicBezTo>
                        <a:lnTo>
                          <a:pt x="741954" y="697919"/>
                        </a:lnTo>
                        <a:cubicBezTo>
                          <a:pt x="748711" y="682719"/>
                          <a:pt x="751980" y="668861"/>
                          <a:pt x="751980" y="653980"/>
                        </a:cubicBezTo>
                        <a:lnTo>
                          <a:pt x="751980" y="653980"/>
                        </a:lnTo>
                        <a:cubicBezTo>
                          <a:pt x="751980" y="643123"/>
                          <a:pt x="750236" y="631691"/>
                          <a:pt x="746822" y="618918"/>
                        </a:cubicBezTo>
                        <a:lnTo>
                          <a:pt x="746822" y="618918"/>
                        </a:lnTo>
                        <a:cubicBezTo>
                          <a:pt x="741809" y="600269"/>
                          <a:pt x="740066" y="574404"/>
                          <a:pt x="740066" y="552498"/>
                        </a:cubicBezTo>
                        <a:lnTo>
                          <a:pt x="740066" y="552498"/>
                        </a:lnTo>
                        <a:cubicBezTo>
                          <a:pt x="740066" y="538384"/>
                          <a:pt x="740792" y="525930"/>
                          <a:pt x="741954" y="518075"/>
                        </a:cubicBezTo>
                        <a:lnTo>
                          <a:pt x="741954" y="518075"/>
                        </a:lnTo>
                        <a:cubicBezTo>
                          <a:pt x="744788" y="498085"/>
                          <a:pt x="750454" y="446482"/>
                          <a:pt x="750454" y="431537"/>
                        </a:cubicBezTo>
                        <a:lnTo>
                          <a:pt x="750454" y="431537"/>
                        </a:lnTo>
                        <a:cubicBezTo>
                          <a:pt x="750454" y="416401"/>
                          <a:pt x="754523" y="414549"/>
                          <a:pt x="755176" y="414294"/>
                        </a:cubicBezTo>
                        <a:lnTo>
                          <a:pt x="755176" y="414294"/>
                        </a:lnTo>
                        <a:cubicBezTo>
                          <a:pt x="776244" y="408674"/>
                          <a:pt x="778787" y="389961"/>
                          <a:pt x="789248" y="389450"/>
                        </a:cubicBezTo>
                        <a:lnTo>
                          <a:pt x="789248" y="389450"/>
                        </a:lnTo>
                        <a:cubicBezTo>
                          <a:pt x="790919" y="389450"/>
                          <a:pt x="792663" y="389961"/>
                          <a:pt x="794624" y="391111"/>
                        </a:cubicBezTo>
                        <a:lnTo>
                          <a:pt x="794624" y="391111"/>
                        </a:lnTo>
                        <a:cubicBezTo>
                          <a:pt x="795787" y="391813"/>
                          <a:pt x="797167" y="392133"/>
                          <a:pt x="798693" y="392133"/>
                        </a:cubicBezTo>
                        <a:lnTo>
                          <a:pt x="798693" y="392133"/>
                        </a:lnTo>
                        <a:cubicBezTo>
                          <a:pt x="812932" y="392388"/>
                          <a:pt x="841700" y="362180"/>
                          <a:pt x="864221" y="331908"/>
                        </a:cubicBezTo>
                        <a:lnTo>
                          <a:pt x="864221" y="331908"/>
                        </a:lnTo>
                        <a:cubicBezTo>
                          <a:pt x="874174" y="318624"/>
                          <a:pt x="886960" y="295057"/>
                          <a:pt x="900981" y="270597"/>
                        </a:cubicBezTo>
                        <a:lnTo>
                          <a:pt x="900981" y="270597"/>
                        </a:lnTo>
                        <a:cubicBezTo>
                          <a:pt x="897203" y="271363"/>
                          <a:pt x="893426" y="271747"/>
                          <a:pt x="889648" y="271747"/>
                        </a:cubicBezTo>
                        <a:lnTo>
                          <a:pt x="889648" y="271747"/>
                        </a:lnTo>
                        <a:cubicBezTo>
                          <a:pt x="868871" y="271747"/>
                          <a:pt x="848892" y="260762"/>
                          <a:pt x="848820" y="246073"/>
                        </a:cubicBezTo>
                        <a:lnTo>
                          <a:pt x="848820" y="246073"/>
                        </a:lnTo>
                        <a:cubicBezTo>
                          <a:pt x="849110" y="228254"/>
                          <a:pt x="823829" y="222890"/>
                          <a:pt x="823466" y="206668"/>
                        </a:cubicBezTo>
                        <a:lnTo>
                          <a:pt x="823466" y="206668"/>
                        </a:lnTo>
                        <a:cubicBezTo>
                          <a:pt x="823466" y="204944"/>
                          <a:pt x="823756" y="203155"/>
                          <a:pt x="824410" y="201303"/>
                        </a:cubicBezTo>
                        <a:lnTo>
                          <a:pt x="824410" y="201303"/>
                        </a:lnTo>
                        <a:cubicBezTo>
                          <a:pt x="827171" y="192745"/>
                          <a:pt x="832256" y="189871"/>
                          <a:pt x="837850" y="189935"/>
                        </a:cubicBezTo>
                        <a:lnTo>
                          <a:pt x="837850" y="189935"/>
                        </a:lnTo>
                        <a:cubicBezTo>
                          <a:pt x="845187" y="189999"/>
                          <a:pt x="853324" y="194278"/>
                          <a:pt x="858845" y="194278"/>
                        </a:cubicBezTo>
                        <a:lnTo>
                          <a:pt x="858845" y="194278"/>
                        </a:lnTo>
                        <a:cubicBezTo>
                          <a:pt x="860807" y="194406"/>
                          <a:pt x="863422" y="191660"/>
                          <a:pt x="865238" y="186806"/>
                        </a:cubicBezTo>
                        <a:lnTo>
                          <a:pt x="865238" y="186806"/>
                        </a:lnTo>
                        <a:cubicBezTo>
                          <a:pt x="867054" y="182016"/>
                          <a:pt x="868289" y="175374"/>
                          <a:pt x="868289" y="168349"/>
                        </a:cubicBezTo>
                        <a:lnTo>
                          <a:pt x="868289" y="168349"/>
                        </a:lnTo>
                        <a:cubicBezTo>
                          <a:pt x="868289" y="156214"/>
                          <a:pt x="864802" y="142867"/>
                          <a:pt x="855794" y="135011"/>
                        </a:cubicBezTo>
                        <a:lnTo>
                          <a:pt x="855794" y="135011"/>
                        </a:lnTo>
                        <a:cubicBezTo>
                          <a:pt x="835380" y="116618"/>
                          <a:pt x="853905" y="90753"/>
                          <a:pt x="835888" y="84174"/>
                        </a:cubicBezTo>
                        <a:lnTo>
                          <a:pt x="835888" y="84174"/>
                        </a:lnTo>
                        <a:cubicBezTo>
                          <a:pt x="816201" y="75808"/>
                          <a:pt x="831384" y="51731"/>
                          <a:pt x="812786" y="47133"/>
                        </a:cubicBezTo>
                        <a:lnTo>
                          <a:pt x="812786" y="47133"/>
                        </a:lnTo>
                        <a:cubicBezTo>
                          <a:pt x="793099" y="41704"/>
                          <a:pt x="739775" y="20629"/>
                          <a:pt x="725681" y="8302"/>
                        </a:cubicBezTo>
                        <a:lnTo>
                          <a:pt x="725681" y="8302"/>
                        </a:lnTo>
                        <a:cubicBezTo>
                          <a:pt x="720596" y="3832"/>
                          <a:pt x="713767" y="1788"/>
                          <a:pt x="707374" y="1788"/>
                        </a:cubicBezTo>
                        <a:lnTo>
                          <a:pt x="707374" y="1788"/>
                        </a:lnTo>
                        <a:cubicBezTo>
                          <a:pt x="697058" y="1788"/>
                          <a:pt x="688122" y="6961"/>
                          <a:pt x="688122" y="15264"/>
                        </a:cubicBezTo>
                        <a:lnTo>
                          <a:pt x="688122" y="15264"/>
                        </a:lnTo>
                        <a:cubicBezTo>
                          <a:pt x="688122" y="23119"/>
                          <a:pt x="680857" y="24588"/>
                          <a:pt x="674537" y="25674"/>
                        </a:cubicBezTo>
                        <a:lnTo>
                          <a:pt x="674537" y="25674"/>
                        </a:lnTo>
                        <a:cubicBezTo>
                          <a:pt x="667999" y="26951"/>
                          <a:pt x="662477" y="27909"/>
                          <a:pt x="662405" y="34551"/>
                        </a:cubicBezTo>
                        <a:lnTo>
                          <a:pt x="662405" y="34551"/>
                        </a:lnTo>
                        <a:cubicBezTo>
                          <a:pt x="662187" y="42662"/>
                          <a:pt x="650491" y="45919"/>
                          <a:pt x="639158" y="49815"/>
                        </a:cubicBezTo>
                        <a:lnTo>
                          <a:pt x="639158" y="49815"/>
                        </a:lnTo>
                        <a:cubicBezTo>
                          <a:pt x="627679" y="53647"/>
                          <a:pt x="616564" y="57990"/>
                          <a:pt x="615983" y="66292"/>
                        </a:cubicBezTo>
                        <a:lnTo>
                          <a:pt x="615983" y="66292"/>
                        </a:lnTo>
                        <a:cubicBezTo>
                          <a:pt x="614893" y="77469"/>
                          <a:pt x="600727" y="82322"/>
                          <a:pt x="589176" y="82322"/>
                        </a:cubicBezTo>
                        <a:lnTo>
                          <a:pt x="589176" y="82322"/>
                        </a:lnTo>
                        <a:cubicBezTo>
                          <a:pt x="580894" y="82322"/>
                          <a:pt x="573411" y="79832"/>
                          <a:pt x="573193" y="74339"/>
                        </a:cubicBezTo>
                        <a:lnTo>
                          <a:pt x="573193" y="74339"/>
                        </a:lnTo>
                        <a:cubicBezTo>
                          <a:pt x="573193" y="63227"/>
                          <a:pt x="565856" y="26504"/>
                          <a:pt x="531057" y="17116"/>
                        </a:cubicBezTo>
                        <a:lnTo>
                          <a:pt x="531057" y="17116"/>
                        </a:lnTo>
                        <a:cubicBezTo>
                          <a:pt x="528369" y="16349"/>
                          <a:pt x="525827" y="16030"/>
                          <a:pt x="523357" y="16030"/>
                        </a:cubicBezTo>
                        <a:lnTo>
                          <a:pt x="523357" y="16030"/>
                        </a:lnTo>
                        <a:cubicBezTo>
                          <a:pt x="494588" y="15711"/>
                          <a:pt x="480857" y="63993"/>
                          <a:pt x="454995" y="64440"/>
                        </a:cubicBezTo>
                        <a:lnTo>
                          <a:pt x="454995" y="64440"/>
                        </a:lnTo>
                        <a:cubicBezTo>
                          <a:pt x="428551" y="64440"/>
                          <a:pt x="413440" y="79832"/>
                          <a:pt x="386996" y="91200"/>
                        </a:cubicBezTo>
                        <a:lnTo>
                          <a:pt x="386996" y="91200"/>
                        </a:lnTo>
                        <a:cubicBezTo>
                          <a:pt x="382928" y="92988"/>
                          <a:pt x="379150" y="93690"/>
                          <a:pt x="375736" y="93690"/>
                        </a:cubicBezTo>
                        <a:lnTo>
                          <a:pt x="375736" y="93690"/>
                        </a:lnTo>
                        <a:cubicBezTo>
                          <a:pt x="359027" y="93499"/>
                          <a:pt x="349655" y="76830"/>
                          <a:pt x="335343" y="77021"/>
                        </a:cubicBezTo>
                        <a:lnTo>
                          <a:pt x="335343" y="77021"/>
                        </a:lnTo>
                        <a:cubicBezTo>
                          <a:pt x="333164" y="77021"/>
                          <a:pt x="330839" y="77405"/>
                          <a:pt x="328296" y="78299"/>
                        </a:cubicBezTo>
                        <a:lnTo>
                          <a:pt x="328296" y="78299"/>
                        </a:lnTo>
                        <a:cubicBezTo>
                          <a:pt x="325100" y="79385"/>
                          <a:pt x="322630" y="79895"/>
                          <a:pt x="320669" y="79895"/>
                        </a:cubicBezTo>
                        <a:lnTo>
                          <a:pt x="320669" y="79895"/>
                        </a:lnTo>
                        <a:cubicBezTo>
                          <a:pt x="309844" y="79257"/>
                          <a:pt x="314784" y="66739"/>
                          <a:pt x="307011" y="67442"/>
                        </a:cubicBezTo>
                        <a:lnTo>
                          <a:pt x="307011" y="67442"/>
                        </a:lnTo>
                        <a:cubicBezTo>
                          <a:pt x="305122" y="67442"/>
                          <a:pt x="302361" y="68080"/>
                          <a:pt x="298438" y="69741"/>
                        </a:cubicBezTo>
                        <a:lnTo>
                          <a:pt x="298438" y="69741"/>
                        </a:lnTo>
                        <a:cubicBezTo>
                          <a:pt x="284272" y="75680"/>
                          <a:pt x="278315" y="82131"/>
                          <a:pt x="278315" y="89794"/>
                        </a:cubicBezTo>
                        <a:lnTo>
                          <a:pt x="278315" y="89794"/>
                        </a:lnTo>
                        <a:cubicBezTo>
                          <a:pt x="278315" y="95223"/>
                          <a:pt x="281366" y="101546"/>
                          <a:pt x="287178" y="108890"/>
                        </a:cubicBezTo>
                        <a:lnTo>
                          <a:pt x="287178" y="108890"/>
                        </a:lnTo>
                        <a:cubicBezTo>
                          <a:pt x="289139" y="111317"/>
                          <a:pt x="289938" y="114383"/>
                          <a:pt x="289938" y="117895"/>
                        </a:cubicBezTo>
                        <a:lnTo>
                          <a:pt x="289938" y="117895"/>
                        </a:lnTo>
                        <a:cubicBezTo>
                          <a:pt x="289575" y="141462"/>
                          <a:pt x="253033" y="184890"/>
                          <a:pt x="240029" y="185337"/>
                        </a:cubicBezTo>
                        <a:lnTo>
                          <a:pt x="240029" y="185337"/>
                        </a:lnTo>
                        <a:cubicBezTo>
                          <a:pt x="234944" y="185337"/>
                          <a:pt x="227388" y="184443"/>
                          <a:pt x="219034" y="184443"/>
                        </a:cubicBezTo>
                        <a:lnTo>
                          <a:pt x="219034" y="184443"/>
                        </a:lnTo>
                        <a:cubicBezTo>
                          <a:pt x="204722" y="184443"/>
                          <a:pt x="188449" y="186934"/>
                          <a:pt x="179078" y="200473"/>
                        </a:cubicBezTo>
                        <a:lnTo>
                          <a:pt x="179078" y="200473"/>
                        </a:lnTo>
                        <a:cubicBezTo>
                          <a:pt x="173701" y="208201"/>
                          <a:pt x="163821" y="211713"/>
                          <a:pt x="153287" y="211713"/>
                        </a:cubicBezTo>
                        <a:lnTo>
                          <a:pt x="153287" y="211713"/>
                        </a:lnTo>
                        <a:cubicBezTo>
                          <a:pt x="132510" y="211649"/>
                          <a:pt x="108464" y="198110"/>
                          <a:pt x="108391" y="174799"/>
                        </a:cubicBezTo>
                        <a:lnTo>
                          <a:pt x="108391" y="174799"/>
                        </a:lnTo>
                        <a:cubicBezTo>
                          <a:pt x="108391" y="153404"/>
                          <a:pt x="98148" y="145613"/>
                          <a:pt x="91246" y="145549"/>
                        </a:cubicBezTo>
                        <a:lnTo>
                          <a:pt x="91246" y="145549"/>
                        </a:lnTo>
                        <a:cubicBezTo>
                          <a:pt x="87178" y="145613"/>
                          <a:pt x="83981" y="148103"/>
                          <a:pt x="83909" y="152766"/>
                        </a:cubicBezTo>
                        <a:lnTo>
                          <a:pt x="83909" y="152766"/>
                        </a:lnTo>
                        <a:cubicBezTo>
                          <a:pt x="83545" y="167199"/>
                          <a:pt x="31384" y="202900"/>
                          <a:pt x="13440" y="218866"/>
                        </a:cubicBezTo>
                        <a:lnTo>
                          <a:pt x="13440" y="218866"/>
                        </a:lnTo>
                        <a:cubicBezTo>
                          <a:pt x="5376" y="225955"/>
                          <a:pt x="1671" y="236174"/>
                          <a:pt x="1671" y="245179"/>
                        </a:cubicBezTo>
                        <a:lnTo>
                          <a:pt x="1671" y="245179"/>
                        </a:lnTo>
                        <a:cubicBezTo>
                          <a:pt x="1671" y="255844"/>
                          <a:pt x="6829" y="264211"/>
                          <a:pt x="15256" y="264211"/>
                        </a:cubicBezTo>
                        <a:lnTo>
                          <a:pt x="15256" y="264211"/>
                        </a:lnTo>
                        <a:cubicBezTo>
                          <a:pt x="23102" y="264211"/>
                          <a:pt x="25717" y="269511"/>
                          <a:pt x="25717" y="276345"/>
                        </a:cubicBezTo>
                        <a:lnTo>
                          <a:pt x="25717" y="276345"/>
                        </a:lnTo>
                        <a:cubicBezTo>
                          <a:pt x="25717" y="285669"/>
                          <a:pt x="21504" y="298825"/>
                          <a:pt x="19760" y="310193"/>
                        </a:cubicBezTo>
                        <a:lnTo>
                          <a:pt x="19760" y="310193"/>
                        </a:lnTo>
                        <a:cubicBezTo>
                          <a:pt x="19397" y="312620"/>
                          <a:pt x="19179" y="314728"/>
                          <a:pt x="19179" y="316580"/>
                        </a:cubicBezTo>
                        <a:lnTo>
                          <a:pt x="19179" y="316580"/>
                        </a:lnTo>
                        <a:cubicBezTo>
                          <a:pt x="19106" y="329353"/>
                          <a:pt x="27461" y="330567"/>
                          <a:pt x="31311" y="352919"/>
                        </a:cubicBezTo>
                        <a:lnTo>
                          <a:pt x="31311" y="352919"/>
                        </a:lnTo>
                        <a:cubicBezTo>
                          <a:pt x="31893" y="356176"/>
                          <a:pt x="32111" y="359434"/>
                          <a:pt x="32111" y="362563"/>
                        </a:cubicBezTo>
                        <a:lnTo>
                          <a:pt x="32111" y="362563"/>
                        </a:lnTo>
                        <a:cubicBezTo>
                          <a:pt x="32111" y="375272"/>
                          <a:pt x="28260" y="386832"/>
                          <a:pt x="25064" y="394304"/>
                        </a:cubicBezTo>
                        <a:lnTo>
                          <a:pt x="25064" y="394304"/>
                        </a:lnTo>
                        <a:cubicBezTo>
                          <a:pt x="27970" y="400180"/>
                          <a:pt x="28333" y="408674"/>
                          <a:pt x="28333" y="415252"/>
                        </a:cubicBezTo>
                        <a:lnTo>
                          <a:pt x="28333" y="415252"/>
                        </a:lnTo>
                        <a:cubicBezTo>
                          <a:pt x="28333" y="418062"/>
                          <a:pt x="28260" y="420489"/>
                          <a:pt x="28260" y="422277"/>
                        </a:cubicBezTo>
                        <a:lnTo>
                          <a:pt x="28260" y="422277"/>
                        </a:lnTo>
                        <a:cubicBezTo>
                          <a:pt x="28405" y="425470"/>
                          <a:pt x="30076" y="425981"/>
                          <a:pt x="32837" y="426109"/>
                        </a:cubicBezTo>
                        <a:lnTo>
                          <a:pt x="32837" y="426109"/>
                        </a:lnTo>
                        <a:cubicBezTo>
                          <a:pt x="36615" y="426109"/>
                          <a:pt x="41337" y="424193"/>
                          <a:pt x="41337" y="424193"/>
                        </a:cubicBezTo>
                        <a:lnTo>
                          <a:pt x="41337" y="424193"/>
                        </a:lnTo>
                        <a:cubicBezTo>
                          <a:pt x="41627" y="424065"/>
                          <a:pt x="41991" y="424129"/>
                          <a:pt x="42208" y="424257"/>
                        </a:cubicBezTo>
                        <a:lnTo>
                          <a:pt x="42208" y="424257"/>
                        </a:lnTo>
                        <a:cubicBezTo>
                          <a:pt x="42499" y="424385"/>
                          <a:pt x="42645" y="424640"/>
                          <a:pt x="42645" y="424959"/>
                        </a:cubicBezTo>
                        <a:lnTo>
                          <a:pt x="42645" y="424959"/>
                        </a:lnTo>
                        <a:cubicBezTo>
                          <a:pt x="42645" y="425023"/>
                          <a:pt x="42645" y="433006"/>
                          <a:pt x="35961" y="438946"/>
                        </a:cubicBezTo>
                        <a:lnTo>
                          <a:pt x="35961" y="438946"/>
                        </a:lnTo>
                        <a:cubicBezTo>
                          <a:pt x="33200" y="441309"/>
                          <a:pt x="32256" y="446993"/>
                          <a:pt x="32256" y="453954"/>
                        </a:cubicBezTo>
                        <a:lnTo>
                          <a:pt x="32256" y="453954"/>
                        </a:lnTo>
                        <a:cubicBezTo>
                          <a:pt x="32256" y="461235"/>
                          <a:pt x="33127" y="469857"/>
                          <a:pt x="33127" y="477584"/>
                        </a:cubicBezTo>
                        <a:lnTo>
                          <a:pt x="33127" y="477584"/>
                        </a:lnTo>
                        <a:cubicBezTo>
                          <a:pt x="33273" y="492656"/>
                          <a:pt x="34726" y="498340"/>
                          <a:pt x="50345" y="504791"/>
                        </a:cubicBezTo>
                        <a:lnTo>
                          <a:pt x="50345" y="504791"/>
                        </a:lnTo>
                        <a:cubicBezTo>
                          <a:pt x="58482" y="508112"/>
                          <a:pt x="60516" y="515265"/>
                          <a:pt x="60516" y="522545"/>
                        </a:cubicBezTo>
                        <a:lnTo>
                          <a:pt x="60516" y="522545"/>
                        </a:lnTo>
                        <a:cubicBezTo>
                          <a:pt x="60516" y="530401"/>
                          <a:pt x="58191" y="538767"/>
                          <a:pt x="58191" y="543621"/>
                        </a:cubicBezTo>
                        <a:lnTo>
                          <a:pt x="58191" y="543621"/>
                        </a:lnTo>
                        <a:cubicBezTo>
                          <a:pt x="58191" y="549433"/>
                          <a:pt x="55503" y="563355"/>
                          <a:pt x="53251" y="574085"/>
                        </a:cubicBezTo>
                        <a:lnTo>
                          <a:pt x="53251" y="574085"/>
                        </a:lnTo>
                        <a:cubicBezTo>
                          <a:pt x="55648" y="576064"/>
                          <a:pt x="56157" y="578747"/>
                          <a:pt x="56157" y="581301"/>
                        </a:cubicBezTo>
                        <a:lnTo>
                          <a:pt x="56157" y="581301"/>
                        </a:lnTo>
                        <a:cubicBezTo>
                          <a:pt x="56157" y="583537"/>
                          <a:pt x="55794" y="585772"/>
                          <a:pt x="55794" y="587624"/>
                        </a:cubicBezTo>
                        <a:lnTo>
                          <a:pt x="55794" y="587624"/>
                        </a:lnTo>
                        <a:cubicBezTo>
                          <a:pt x="55794" y="590179"/>
                          <a:pt x="58627" y="592031"/>
                          <a:pt x="63422" y="592095"/>
                        </a:cubicBezTo>
                        <a:lnTo>
                          <a:pt x="63422" y="592095"/>
                        </a:lnTo>
                        <a:cubicBezTo>
                          <a:pt x="68217" y="592095"/>
                          <a:pt x="74610" y="590051"/>
                          <a:pt x="80494" y="584942"/>
                        </a:cubicBezTo>
                        <a:lnTo>
                          <a:pt x="80494" y="584942"/>
                        </a:lnTo>
                        <a:cubicBezTo>
                          <a:pt x="92699" y="574212"/>
                          <a:pt x="133818" y="559587"/>
                          <a:pt x="159390" y="542982"/>
                        </a:cubicBezTo>
                        <a:lnTo>
                          <a:pt x="159390" y="542982"/>
                        </a:lnTo>
                        <a:cubicBezTo>
                          <a:pt x="185107" y="526313"/>
                          <a:pt x="219324" y="509070"/>
                          <a:pt x="241773" y="509006"/>
                        </a:cubicBezTo>
                        <a:lnTo>
                          <a:pt x="241773" y="509006"/>
                        </a:lnTo>
                        <a:cubicBezTo>
                          <a:pt x="260589" y="509006"/>
                          <a:pt x="269960" y="521013"/>
                          <a:pt x="270033" y="531423"/>
                        </a:cubicBezTo>
                        <a:lnTo>
                          <a:pt x="270033" y="531423"/>
                        </a:lnTo>
                        <a:cubicBezTo>
                          <a:pt x="270033" y="533530"/>
                          <a:pt x="269670" y="535574"/>
                          <a:pt x="268943" y="537426"/>
                        </a:cubicBezTo>
                        <a:lnTo>
                          <a:pt x="268943" y="537426"/>
                        </a:lnTo>
                        <a:cubicBezTo>
                          <a:pt x="268725" y="537937"/>
                          <a:pt x="268653" y="538384"/>
                          <a:pt x="268653" y="538895"/>
                        </a:cubicBezTo>
                        <a:lnTo>
                          <a:pt x="268653" y="538895"/>
                        </a:lnTo>
                        <a:cubicBezTo>
                          <a:pt x="268580" y="542152"/>
                          <a:pt x="272939" y="546239"/>
                          <a:pt x="279259" y="549305"/>
                        </a:cubicBezTo>
                        <a:lnTo>
                          <a:pt x="279259" y="549305"/>
                        </a:lnTo>
                        <a:cubicBezTo>
                          <a:pt x="285507" y="552434"/>
                          <a:pt x="293643" y="554542"/>
                          <a:pt x="300618" y="554542"/>
                        </a:cubicBezTo>
                        <a:lnTo>
                          <a:pt x="300618" y="554542"/>
                        </a:lnTo>
                        <a:cubicBezTo>
                          <a:pt x="305558" y="554542"/>
                          <a:pt x="309917" y="553456"/>
                          <a:pt x="312677" y="551029"/>
                        </a:cubicBezTo>
                        <a:lnTo>
                          <a:pt x="312677" y="551029"/>
                        </a:lnTo>
                        <a:cubicBezTo>
                          <a:pt x="317981" y="546367"/>
                          <a:pt x="325463" y="543749"/>
                          <a:pt x="333891" y="543749"/>
                        </a:cubicBezTo>
                        <a:lnTo>
                          <a:pt x="333891" y="543749"/>
                        </a:lnTo>
                        <a:cubicBezTo>
                          <a:pt x="345442" y="543749"/>
                          <a:pt x="358881" y="548602"/>
                          <a:pt x="371377" y="559651"/>
                        </a:cubicBezTo>
                        <a:lnTo>
                          <a:pt x="371377" y="559651"/>
                        </a:lnTo>
                        <a:cubicBezTo>
                          <a:pt x="392445" y="578236"/>
                          <a:pt x="436978" y="588965"/>
                          <a:pt x="458118" y="588965"/>
                        </a:cubicBezTo>
                        <a:lnTo>
                          <a:pt x="458118" y="588965"/>
                        </a:lnTo>
                        <a:cubicBezTo>
                          <a:pt x="480131" y="589157"/>
                          <a:pt x="514929" y="614192"/>
                          <a:pt x="515220" y="629520"/>
                        </a:cubicBezTo>
                        <a:lnTo>
                          <a:pt x="515220" y="629520"/>
                        </a:lnTo>
                        <a:cubicBezTo>
                          <a:pt x="515293" y="638461"/>
                          <a:pt x="520959" y="642357"/>
                          <a:pt x="529459" y="642484"/>
                        </a:cubicBezTo>
                        <a:lnTo>
                          <a:pt x="529459" y="642484"/>
                        </a:lnTo>
                        <a:cubicBezTo>
                          <a:pt x="534181" y="642484"/>
                          <a:pt x="539848" y="641143"/>
                          <a:pt x="545660" y="638525"/>
                        </a:cubicBezTo>
                        <a:lnTo>
                          <a:pt x="545660" y="638525"/>
                        </a:lnTo>
                        <a:cubicBezTo>
                          <a:pt x="548202" y="637375"/>
                          <a:pt x="552125" y="636928"/>
                          <a:pt x="556993" y="636864"/>
                        </a:cubicBezTo>
                        <a:lnTo>
                          <a:pt x="556993" y="636864"/>
                        </a:lnTo>
                        <a:cubicBezTo>
                          <a:pt x="587069" y="637056"/>
                          <a:pt x="655866" y="654874"/>
                          <a:pt x="662405" y="673331"/>
                        </a:cubicBezTo>
                        <a:lnTo>
                          <a:pt x="662405" y="673331"/>
                        </a:lnTo>
                        <a:cubicBezTo>
                          <a:pt x="662768" y="674608"/>
                          <a:pt x="662986" y="675822"/>
                          <a:pt x="662986" y="677099"/>
                        </a:cubicBezTo>
                        <a:lnTo>
                          <a:pt x="662986" y="677099"/>
                        </a:lnTo>
                        <a:cubicBezTo>
                          <a:pt x="662768" y="696834"/>
                          <a:pt x="619107" y="724232"/>
                          <a:pt x="619615" y="731640"/>
                        </a:cubicBezTo>
                        <a:lnTo>
                          <a:pt x="619615" y="731640"/>
                        </a:lnTo>
                        <a:cubicBezTo>
                          <a:pt x="619615" y="732087"/>
                          <a:pt x="619760" y="732279"/>
                          <a:pt x="620051" y="732598"/>
                        </a:cubicBezTo>
                        <a:lnTo>
                          <a:pt x="620051" y="732598"/>
                        </a:lnTo>
                        <a:cubicBezTo>
                          <a:pt x="622884" y="735089"/>
                          <a:pt x="624410" y="738091"/>
                          <a:pt x="624410" y="740965"/>
                        </a:cubicBezTo>
                        <a:lnTo>
                          <a:pt x="624410" y="740965"/>
                        </a:lnTo>
                        <a:cubicBezTo>
                          <a:pt x="624410" y="745882"/>
                          <a:pt x="619833" y="750033"/>
                          <a:pt x="611479" y="750033"/>
                        </a:cubicBezTo>
                        <a:lnTo>
                          <a:pt x="611479" y="750033"/>
                        </a:lnTo>
                        <a:cubicBezTo>
                          <a:pt x="599056" y="750225"/>
                          <a:pt x="593680" y="753546"/>
                          <a:pt x="593462" y="775579"/>
                        </a:cubicBezTo>
                        <a:lnTo>
                          <a:pt x="593462" y="775579"/>
                        </a:lnTo>
                        <a:cubicBezTo>
                          <a:pt x="593535" y="797357"/>
                          <a:pt x="601308" y="798699"/>
                          <a:pt x="620705" y="815814"/>
                        </a:cubicBezTo>
                        <a:lnTo>
                          <a:pt x="620705" y="815814"/>
                        </a:lnTo>
                        <a:cubicBezTo>
                          <a:pt x="630004" y="823989"/>
                          <a:pt x="632474" y="832356"/>
                          <a:pt x="632474" y="838870"/>
                        </a:cubicBezTo>
                        <a:lnTo>
                          <a:pt x="632474" y="838870"/>
                        </a:lnTo>
                        <a:cubicBezTo>
                          <a:pt x="632474" y="841488"/>
                          <a:pt x="632038" y="843851"/>
                          <a:pt x="631602" y="845703"/>
                        </a:cubicBezTo>
                        <a:lnTo>
                          <a:pt x="631602" y="845703"/>
                        </a:lnTo>
                        <a:cubicBezTo>
                          <a:pt x="645769" y="853878"/>
                          <a:pt x="665238" y="867098"/>
                          <a:pt x="677007" y="875209"/>
                        </a:cubicBezTo>
                        <a:lnTo>
                          <a:pt x="677007" y="87520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3" name="Gráfico 53">
                  <a:extLst>
                    <a:ext uri="{FF2B5EF4-FFF2-40B4-BE49-F238E27FC236}">
                      <a16:creationId xmlns:a16="http://schemas.microsoft.com/office/drawing/2014/main" id="{0E8B38F3-5E74-ECBF-2475-B6801EF16323}"/>
                    </a:ext>
                  </a:extLst>
                </xdr:cNvPr>
                <xdr:cNvGrpSpPr/>
              </xdr:nvGrpSpPr>
              <xdr:grpSpPr>
                <a:xfrm>
                  <a:off x="13852944" y="7924360"/>
                  <a:ext cx="180820" cy="192553"/>
                  <a:chOff x="13852944" y="7924360"/>
                  <a:chExt cx="180820" cy="192553"/>
                </a:xfrm>
                <a:solidFill>
                  <a:srgbClr val="DADADA"/>
                </a:solidFill>
              </xdr:grpSpPr>
              <xdr:sp macro="" textlink="">
                <xdr:nvSpPr>
                  <xdr:cNvPr id="109" name="Freeform: Shape 108">
                    <a:extLst>
                      <a:ext uri="{FF2B5EF4-FFF2-40B4-BE49-F238E27FC236}">
                        <a16:creationId xmlns:a16="http://schemas.microsoft.com/office/drawing/2014/main" id="{7D1A195B-CED9-3A62-8F70-6A39ED536B4D}"/>
                      </a:ext>
                    </a:extLst>
                  </xdr:cNvPr>
                  <xdr:cNvSpPr/>
                </xdr:nvSpPr>
                <xdr:spPr>
                  <a:xfrm>
                    <a:off x="13853814" y="7925157"/>
                    <a:ext cx="179151" cy="191016"/>
                  </a:xfrm>
                  <a:custGeom>
                    <a:avLst/>
                    <a:gdLst>
                      <a:gd name="connsiteX0" fmla="*/ 6540 w 179151"/>
                      <a:gd name="connsiteY0" fmla="*/ 98 h 191016"/>
                      <a:gd name="connsiteX1" fmla="*/ 11916 w 179151"/>
                      <a:gd name="connsiteY1" fmla="*/ 3419 h 191016"/>
                      <a:gd name="connsiteX2" fmla="*/ 32039 w 179151"/>
                      <a:gd name="connsiteY2" fmla="*/ 54447 h 191016"/>
                      <a:gd name="connsiteX3" fmla="*/ 34509 w 179151"/>
                      <a:gd name="connsiteY3" fmla="*/ 115119 h 191016"/>
                      <a:gd name="connsiteX4" fmla="*/ 873 w 179151"/>
                      <a:gd name="connsiteY4" fmla="*/ 121569 h 191016"/>
                      <a:gd name="connsiteX5" fmla="*/ 25283 w 179151"/>
                      <a:gd name="connsiteY5" fmla="*/ 166147 h 191016"/>
                      <a:gd name="connsiteX6" fmla="*/ 78316 w 179151"/>
                      <a:gd name="connsiteY6" fmla="*/ 189458 h 191016"/>
                      <a:gd name="connsiteX7" fmla="*/ 145225 w 179151"/>
                      <a:gd name="connsiteY7" fmla="*/ 106369 h 191016"/>
                      <a:gd name="connsiteX8" fmla="*/ 179152 w 179151"/>
                      <a:gd name="connsiteY8" fmla="*/ 86954 h 191016"/>
                      <a:gd name="connsiteX9" fmla="*/ 142610 w 179151"/>
                      <a:gd name="connsiteY9" fmla="*/ 64665 h 191016"/>
                      <a:gd name="connsiteX10" fmla="*/ 6540 w 179151"/>
                      <a:gd name="connsiteY10" fmla="*/ 98 h 191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9151" h="191016">
                        <a:moveTo>
                          <a:pt x="6540" y="98"/>
                        </a:moveTo>
                        <a:cubicBezTo>
                          <a:pt x="7920" y="1375"/>
                          <a:pt x="9664" y="2524"/>
                          <a:pt x="11916" y="3419"/>
                        </a:cubicBezTo>
                        <a:cubicBezTo>
                          <a:pt x="30804" y="10955"/>
                          <a:pt x="11916" y="36692"/>
                          <a:pt x="32039" y="54447"/>
                        </a:cubicBezTo>
                        <a:cubicBezTo>
                          <a:pt x="52236" y="72201"/>
                          <a:pt x="44898" y="115119"/>
                          <a:pt x="34509" y="115119"/>
                        </a:cubicBezTo>
                        <a:cubicBezTo>
                          <a:pt x="24121" y="115119"/>
                          <a:pt x="7339" y="101963"/>
                          <a:pt x="873" y="121569"/>
                        </a:cubicBezTo>
                        <a:cubicBezTo>
                          <a:pt x="-5520" y="141176"/>
                          <a:pt x="25283" y="145710"/>
                          <a:pt x="25283" y="166147"/>
                        </a:cubicBezTo>
                        <a:cubicBezTo>
                          <a:pt x="25283" y="183071"/>
                          <a:pt x="53907" y="195525"/>
                          <a:pt x="78316" y="189458"/>
                        </a:cubicBezTo>
                        <a:cubicBezTo>
                          <a:pt x="99384" y="152927"/>
                          <a:pt x="123213" y="114863"/>
                          <a:pt x="145225" y="106369"/>
                        </a:cubicBezTo>
                        <a:cubicBezTo>
                          <a:pt x="158665" y="101132"/>
                          <a:pt x="169053" y="95065"/>
                          <a:pt x="179152" y="86954"/>
                        </a:cubicBezTo>
                        <a:cubicBezTo>
                          <a:pt x="169053" y="80185"/>
                          <a:pt x="154742" y="71052"/>
                          <a:pt x="142610" y="64665"/>
                        </a:cubicBezTo>
                        <a:cubicBezTo>
                          <a:pt x="121251" y="53361"/>
                          <a:pt x="31749" y="-2649"/>
                          <a:pt x="6540" y="9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0" name="Freeform: Shape 109">
                    <a:extLst>
                      <a:ext uri="{FF2B5EF4-FFF2-40B4-BE49-F238E27FC236}">
                        <a16:creationId xmlns:a16="http://schemas.microsoft.com/office/drawing/2014/main" id="{D2F137A5-6FAF-78CF-577E-A6B80A964DAB}"/>
                      </a:ext>
                    </a:extLst>
                  </xdr:cNvPr>
                  <xdr:cNvSpPr/>
                </xdr:nvSpPr>
                <xdr:spPr>
                  <a:xfrm>
                    <a:off x="13852944" y="7924360"/>
                    <a:ext cx="180820" cy="192553"/>
                  </a:xfrm>
                  <a:custGeom>
                    <a:avLst/>
                    <a:gdLst>
                      <a:gd name="connsiteX0" fmla="*/ 25282 w 180820"/>
                      <a:gd name="connsiteY0" fmla="*/ 166944 h 192553"/>
                      <a:gd name="connsiteX1" fmla="*/ 0 w 180820"/>
                      <a:gd name="connsiteY1" fmla="*/ 127539 h 192553"/>
                      <a:gd name="connsiteX2" fmla="*/ 0 w 180820"/>
                      <a:gd name="connsiteY2" fmla="*/ 127539 h 192553"/>
                      <a:gd name="connsiteX3" fmla="*/ 872 w 180820"/>
                      <a:gd name="connsiteY3" fmla="*/ 122174 h 192553"/>
                      <a:gd name="connsiteX4" fmla="*/ 872 w 180820"/>
                      <a:gd name="connsiteY4" fmla="*/ 122174 h 192553"/>
                      <a:gd name="connsiteX5" fmla="*/ 14312 w 180820"/>
                      <a:gd name="connsiteY5" fmla="*/ 110806 h 192553"/>
                      <a:gd name="connsiteX6" fmla="*/ 14312 w 180820"/>
                      <a:gd name="connsiteY6" fmla="*/ 110806 h 192553"/>
                      <a:gd name="connsiteX7" fmla="*/ 35307 w 180820"/>
                      <a:gd name="connsiteY7" fmla="*/ 115149 h 192553"/>
                      <a:gd name="connsiteX8" fmla="*/ 35307 w 180820"/>
                      <a:gd name="connsiteY8" fmla="*/ 115149 h 192553"/>
                      <a:gd name="connsiteX9" fmla="*/ 41700 w 180820"/>
                      <a:gd name="connsiteY9" fmla="*/ 107677 h 192553"/>
                      <a:gd name="connsiteX10" fmla="*/ 41700 w 180820"/>
                      <a:gd name="connsiteY10" fmla="*/ 107677 h 192553"/>
                      <a:gd name="connsiteX11" fmla="*/ 44678 w 180820"/>
                      <a:gd name="connsiteY11" fmla="*/ 89220 h 192553"/>
                      <a:gd name="connsiteX12" fmla="*/ 44678 w 180820"/>
                      <a:gd name="connsiteY12" fmla="*/ 89220 h 192553"/>
                      <a:gd name="connsiteX13" fmla="*/ 32256 w 180820"/>
                      <a:gd name="connsiteY13" fmla="*/ 55818 h 192553"/>
                      <a:gd name="connsiteX14" fmla="*/ 32256 w 180820"/>
                      <a:gd name="connsiteY14" fmla="*/ 55818 h 192553"/>
                      <a:gd name="connsiteX15" fmla="*/ 12350 w 180820"/>
                      <a:gd name="connsiteY15" fmla="*/ 4981 h 192553"/>
                      <a:gd name="connsiteX16" fmla="*/ 12350 w 180820"/>
                      <a:gd name="connsiteY16" fmla="*/ 4981 h 192553"/>
                      <a:gd name="connsiteX17" fmla="*/ 6683 w 180820"/>
                      <a:gd name="connsiteY17" fmla="*/ 1469 h 192553"/>
                      <a:gd name="connsiteX18" fmla="*/ 6683 w 180820"/>
                      <a:gd name="connsiteY18" fmla="*/ 1469 h 192553"/>
                      <a:gd name="connsiteX19" fmla="*/ 6466 w 180820"/>
                      <a:gd name="connsiteY19" fmla="*/ 639 h 192553"/>
                      <a:gd name="connsiteX20" fmla="*/ 6466 w 180820"/>
                      <a:gd name="connsiteY20" fmla="*/ 639 h 192553"/>
                      <a:gd name="connsiteX21" fmla="*/ 7192 w 180820"/>
                      <a:gd name="connsiteY21" fmla="*/ 128 h 192553"/>
                      <a:gd name="connsiteX22" fmla="*/ 7192 w 180820"/>
                      <a:gd name="connsiteY22" fmla="*/ 128 h 192553"/>
                      <a:gd name="connsiteX23" fmla="*/ 9226 w 180820"/>
                      <a:gd name="connsiteY23" fmla="*/ 0 h 192553"/>
                      <a:gd name="connsiteX24" fmla="*/ 9226 w 180820"/>
                      <a:gd name="connsiteY24" fmla="*/ 0 h 192553"/>
                      <a:gd name="connsiteX25" fmla="*/ 143843 w 180820"/>
                      <a:gd name="connsiteY25" fmla="*/ 64759 h 192553"/>
                      <a:gd name="connsiteX26" fmla="*/ 143843 w 180820"/>
                      <a:gd name="connsiteY26" fmla="*/ 64759 h 192553"/>
                      <a:gd name="connsiteX27" fmla="*/ 180458 w 180820"/>
                      <a:gd name="connsiteY27" fmla="*/ 87112 h 192553"/>
                      <a:gd name="connsiteX28" fmla="*/ 180458 w 180820"/>
                      <a:gd name="connsiteY28" fmla="*/ 87112 h 192553"/>
                      <a:gd name="connsiteX29" fmla="*/ 180821 w 180820"/>
                      <a:gd name="connsiteY29" fmla="*/ 87687 h 192553"/>
                      <a:gd name="connsiteX30" fmla="*/ 180821 w 180820"/>
                      <a:gd name="connsiteY30" fmla="*/ 87687 h 192553"/>
                      <a:gd name="connsiteX31" fmla="*/ 180530 w 180820"/>
                      <a:gd name="connsiteY31" fmla="*/ 88326 h 192553"/>
                      <a:gd name="connsiteX32" fmla="*/ 180530 w 180820"/>
                      <a:gd name="connsiteY32" fmla="*/ 88326 h 192553"/>
                      <a:gd name="connsiteX33" fmla="*/ 146386 w 180820"/>
                      <a:gd name="connsiteY33" fmla="*/ 107868 h 192553"/>
                      <a:gd name="connsiteX34" fmla="*/ 146386 w 180820"/>
                      <a:gd name="connsiteY34" fmla="*/ 107868 h 192553"/>
                      <a:gd name="connsiteX35" fmla="*/ 79913 w 180820"/>
                      <a:gd name="connsiteY35" fmla="*/ 190574 h 192553"/>
                      <a:gd name="connsiteX36" fmla="*/ 79913 w 180820"/>
                      <a:gd name="connsiteY36" fmla="*/ 190574 h 192553"/>
                      <a:gd name="connsiteX37" fmla="*/ 79332 w 180820"/>
                      <a:gd name="connsiteY37" fmla="*/ 190957 h 192553"/>
                      <a:gd name="connsiteX38" fmla="*/ 66037 w 180820"/>
                      <a:gd name="connsiteY38" fmla="*/ 192554 h 192553"/>
                      <a:gd name="connsiteX39" fmla="*/ 66037 w 180820"/>
                      <a:gd name="connsiteY39" fmla="*/ 192554 h 192553"/>
                      <a:gd name="connsiteX40" fmla="*/ 25282 w 180820"/>
                      <a:gd name="connsiteY40" fmla="*/ 166944 h 192553"/>
                      <a:gd name="connsiteX41" fmla="*/ 25282 w 180820"/>
                      <a:gd name="connsiteY41" fmla="*/ 166944 h 192553"/>
                      <a:gd name="connsiteX42" fmla="*/ 14384 w 180820"/>
                      <a:gd name="connsiteY42" fmla="*/ 112403 h 192553"/>
                      <a:gd name="connsiteX43" fmla="*/ 2688 w 180820"/>
                      <a:gd name="connsiteY43" fmla="*/ 122621 h 192553"/>
                      <a:gd name="connsiteX44" fmla="*/ 2688 w 180820"/>
                      <a:gd name="connsiteY44" fmla="*/ 122621 h 192553"/>
                      <a:gd name="connsiteX45" fmla="*/ 1816 w 180820"/>
                      <a:gd name="connsiteY45" fmla="*/ 127539 h 192553"/>
                      <a:gd name="connsiteX46" fmla="*/ 1816 w 180820"/>
                      <a:gd name="connsiteY46" fmla="*/ 127539 h 192553"/>
                      <a:gd name="connsiteX47" fmla="*/ 27170 w 180820"/>
                      <a:gd name="connsiteY47" fmla="*/ 166944 h 192553"/>
                      <a:gd name="connsiteX48" fmla="*/ 27170 w 180820"/>
                      <a:gd name="connsiteY48" fmla="*/ 166944 h 192553"/>
                      <a:gd name="connsiteX49" fmla="*/ 66182 w 180820"/>
                      <a:gd name="connsiteY49" fmla="*/ 191021 h 192553"/>
                      <a:gd name="connsiteX50" fmla="*/ 66182 w 180820"/>
                      <a:gd name="connsiteY50" fmla="*/ 191021 h 192553"/>
                      <a:gd name="connsiteX51" fmla="*/ 78605 w 180820"/>
                      <a:gd name="connsiteY51" fmla="*/ 189552 h 192553"/>
                      <a:gd name="connsiteX52" fmla="*/ 78605 w 180820"/>
                      <a:gd name="connsiteY52" fmla="*/ 189552 h 192553"/>
                      <a:gd name="connsiteX53" fmla="*/ 145805 w 180820"/>
                      <a:gd name="connsiteY53" fmla="*/ 106399 h 192553"/>
                      <a:gd name="connsiteX54" fmla="*/ 145805 w 180820"/>
                      <a:gd name="connsiteY54" fmla="*/ 106399 h 192553"/>
                      <a:gd name="connsiteX55" fmla="*/ 178641 w 180820"/>
                      <a:gd name="connsiteY55" fmla="*/ 87815 h 192553"/>
                      <a:gd name="connsiteX56" fmla="*/ 178641 w 180820"/>
                      <a:gd name="connsiteY56" fmla="*/ 87815 h 192553"/>
                      <a:gd name="connsiteX57" fmla="*/ 143044 w 180820"/>
                      <a:gd name="connsiteY57" fmla="*/ 66100 h 192553"/>
                      <a:gd name="connsiteX58" fmla="*/ 143044 w 180820"/>
                      <a:gd name="connsiteY58" fmla="*/ 66100 h 192553"/>
                      <a:gd name="connsiteX59" fmla="*/ 9590 w 180820"/>
                      <a:gd name="connsiteY59" fmla="*/ 1597 h 192553"/>
                      <a:gd name="connsiteX60" fmla="*/ 9590 w 180820"/>
                      <a:gd name="connsiteY60" fmla="*/ 1597 h 192553"/>
                      <a:gd name="connsiteX61" fmla="*/ 13149 w 180820"/>
                      <a:gd name="connsiteY61" fmla="*/ 3513 h 192553"/>
                      <a:gd name="connsiteX62" fmla="*/ 13149 w 180820"/>
                      <a:gd name="connsiteY62" fmla="*/ 3513 h 192553"/>
                      <a:gd name="connsiteX63" fmla="*/ 33563 w 180820"/>
                      <a:gd name="connsiteY63" fmla="*/ 54669 h 192553"/>
                      <a:gd name="connsiteX64" fmla="*/ 33563 w 180820"/>
                      <a:gd name="connsiteY64" fmla="*/ 54669 h 192553"/>
                      <a:gd name="connsiteX65" fmla="*/ 46567 w 180820"/>
                      <a:gd name="connsiteY65" fmla="*/ 89156 h 192553"/>
                      <a:gd name="connsiteX66" fmla="*/ 46567 w 180820"/>
                      <a:gd name="connsiteY66" fmla="*/ 89156 h 192553"/>
                      <a:gd name="connsiteX67" fmla="*/ 35380 w 180820"/>
                      <a:gd name="connsiteY67" fmla="*/ 116682 h 192553"/>
                      <a:gd name="connsiteX68" fmla="*/ 35380 w 180820"/>
                      <a:gd name="connsiteY68" fmla="*/ 116682 h 192553"/>
                      <a:gd name="connsiteX69" fmla="*/ 14457 w 180820"/>
                      <a:gd name="connsiteY69" fmla="*/ 112339 h 192553"/>
                      <a:gd name="connsiteX70" fmla="*/ 14457 w 180820"/>
                      <a:gd name="connsiteY70" fmla="*/ 112339 h 192553"/>
                      <a:gd name="connsiteX71" fmla="*/ 14384 w 180820"/>
                      <a:gd name="connsiteY71" fmla="*/ 112403 h 192553"/>
                      <a:gd name="connsiteX72" fmla="*/ 14384 w 180820"/>
                      <a:gd name="connsiteY72" fmla="*/ 112403 h 192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180820" h="192553">
                        <a:moveTo>
                          <a:pt x="25282" y="166944"/>
                        </a:moveTo>
                        <a:cubicBezTo>
                          <a:pt x="25572" y="149125"/>
                          <a:pt x="291" y="143761"/>
                          <a:pt x="0" y="127539"/>
                        </a:cubicBezTo>
                        <a:lnTo>
                          <a:pt x="0" y="127539"/>
                        </a:lnTo>
                        <a:cubicBezTo>
                          <a:pt x="0" y="125878"/>
                          <a:pt x="291" y="124090"/>
                          <a:pt x="872" y="122174"/>
                        </a:cubicBezTo>
                        <a:lnTo>
                          <a:pt x="872" y="122174"/>
                        </a:lnTo>
                        <a:cubicBezTo>
                          <a:pt x="3560" y="113616"/>
                          <a:pt x="8718" y="110742"/>
                          <a:pt x="14312" y="110806"/>
                        </a:cubicBezTo>
                        <a:lnTo>
                          <a:pt x="14312" y="110806"/>
                        </a:lnTo>
                        <a:cubicBezTo>
                          <a:pt x="21649" y="110870"/>
                          <a:pt x="29786" y="115213"/>
                          <a:pt x="35307" y="115149"/>
                        </a:cubicBezTo>
                        <a:lnTo>
                          <a:pt x="35307" y="115149"/>
                        </a:lnTo>
                        <a:cubicBezTo>
                          <a:pt x="37196" y="115277"/>
                          <a:pt x="39884" y="112531"/>
                          <a:pt x="41700" y="107677"/>
                        </a:cubicBezTo>
                        <a:lnTo>
                          <a:pt x="41700" y="107677"/>
                        </a:lnTo>
                        <a:cubicBezTo>
                          <a:pt x="43516" y="102887"/>
                          <a:pt x="44751" y="96245"/>
                          <a:pt x="44678" y="89220"/>
                        </a:cubicBezTo>
                        <a:lnTo>
                          <a:pt x="44678" y="89220"/>
                        </a:lnTo>
                        <a:cubicBezTo>
                          <a:pt x="44678" y="77085"/>
                          <a:pt x="41264" y="63737"/>
                          <a:pt x="32256" y="55818"/>
                        </a:cubicBezTo>
                        <a:lnTo>
                          <a:pt x="32256" y="55818"/>
                        </a:lnTo>
                        <a:cubicBezTo>
                          <a:pt x="11769" y="37425"/>
                          <a:pt x="30367" y="11560"/>
                          <a:pt x="12350" y="4981"/>
                        </a:cubicBezTo>
                        <a:lnTo>
                          <a:pt x="12350" y="4981"/>
                        </a:lnTo>
                        <a:cubicBezTo>
                          <a:pt x="10025" y="4023"/>
                          <a:pt x="8137" y="2874"/>
                          <a:pt x="6683" y="1469"/>
                        </a:cubicBezTo>
                        <a:lnTo>
                          <a:pt x="6683" y="1469"/>
                        </a:lnTo>
                        <a:cubicBezTo>
                          <a:pt x="6466" y="1277"/>
                          <a:pt x="6393" y="958"/>
                          <a:pt x="6466" y="639"/>
                        </a:cubicBezTo>
                        <a:lnTo>
                          <a:pt x="6466" y="639"/>
                        </a:lnTo>
                        <a:cubicBezTo>
                          <a:pt x="6538" y="383"/>
                          <a:pt x="6829" y="128"/>
                          <a:pt x="7192" y="128"/>
                        </a:cubicBezTo>
                        <a:lnTo>
                          <a:pt x="7192" y="128"/>
                        </a:lnTo>
                        <a:cubicBezTo>
                          <a:pt x="7846" y="64"/>
                          <a:pt x="8500" y="0"/>
                          <a:pt x="9226" y="0"/>
                        </a:cubicBezTo>
                        <a:lnTo>
                          <a:pt x="9226" y="0"/>
                        </a:lnTo>
                        <a:cubicBezTo>
                          <a:pt x="37414" y="128"/>
                          <a:pt x="122920" y="53775"/>
                          <a:pt x="143843" y="64759"/>
                        </a:cubicBezTo>
                        <a:lnTo>
                          <a:pt x="143843" y="64759"/>
                        </a:lnTo>
                        <a:cubicBezTo>
                          <a:pt x="156048" y="71210"/>
                          <a:pt x="170360" y="80342"/>
                          <a:pt x="180458" y="87112"/>
                        </a:cubicBezTo>
                        <a:lnTo>
                          <a:pt x="180458" y="87112"/>
                        </a:lnTo>
                        <a:cubicBezTo>
                          <a:pt x="180676" y="87240"/>
                          <a:pt x="180821" y="87432"/>
                          <a:pt x="180821" y="87687"/>
                        </a:cubicBezTo>
                        <a:lnTo>
                          <a:pt x="180821" y="87687"/>
                        </a:lnTo>
                        <a:cubicBezTo>
                          <a:pt x="180821" y="87942"/>
                          <a:pt x="180748" y="88134"/>
                          <a:pt x="180530" y="88326"/>
                        </a:cubicBezTo>
                        <a:lnTo>
                          <a:pt x="180530" y="88326"/>
                        </a:lnTo>
                        <a:cubicBezTo>
                          <a:pt x="170432" y="96500"/>
                          <a:pt x="159898" y="102631"/>
                          <a:pt x="146386" y="107868"/>
                        </a:cubicBezTo>
                        <a:lnTo>
                          <a:pt x="146386" y="107868"/>
                        </a:lnTo>
                        <a:cubicBezTo>
                          <a:pt x="124954" y="116043"/>
                          <a:pt x="100908" y="154043"/>
                          <a:pt x="79913" y="190574"/>
                        </a:cubicBezTo>
                        <a:lnTo>
                          <a:pt x="79913" y="190574"/>
                        </a:lnTo>
                        <a:lnTo>
                          <a:pt x="79332" y="190957"/>
                        </a:lnTo>
                        <a:cubicBezTo>
                          <a:pt x="74973" y="192043"/>
                          <a:pt x="70468" y="192554"/>
                          <a:pt x="66037" y="192554"/>
                        </a:cubicBezTo>
                        <a:lnTo>
                          <a:pt x="66037" y="192554"/>
                        </a:lnTo>
                        <a:cubicBezTo>
                          <a:pt x="45332" y="192554"/>
                          <a:pt x="25427" y="181569"/>
                          <a:pt x="25282" y="166944"/>
                        </a:cubicBezTo>
                        <a:lnTo>
                          <a:pt x="25282" y="166944"/>
                        </a:lnTo>
                        <a:close/>
                        <a:moveTo>
                          <a:pt x="14384" y="112403"/>
                        </a:moveTo>
                        <a:cubicBezTo>
                          <a:pt x="9517" y="112467"/>
                          <a:pt x="5449" y="114383"/>
                          <a:pt x="2688" y="122621"/>
                        </a:cubicBezTo>
                        <a:lnTo>
                          <a:pt x="2688" y="122621"/>
                        </a:lnTo>
                        <a:cubicBezTo>
                          <a:pt x="2107" y="124409"/>
                          <a:pt x="1816" y="126006"/>
                          <a:pt x="1816" y="127539"/>
                        </a:cubicBezTo>
                        <a:lnTo>
                          <a:pt x="1816" y="127539"/>
                        </a:lnTo>
                        <a:cubicBezTo>
                          <a:pt x="1453" y="142164"/>
                          <a:pt x="26880" y="147784"/>
                          <a:pt x="27170" y="166944"/>
                        </a:cubicBezTo>
                        <a:lnTo>
                          <a:pt x="27170" y="166944"/>
                        </a:lnTo>
                        <a:cubicBezTo>
                          <a:pt x="27243" y="180164"/>
                          <a:pt x="45986" y="190957"/>
                          <a:pt x="66182" y="191021"/>
                        </a:cubicBezTo>
                        <a:lnTo>
                          <a:pt x="66182" y="191021"/>
                        </a:lnTo>
                        <a:cubicBezTo>
                          <a:pt x="70323" y="191021"/>
                          <a:pt x="74537" y="190574"/>
                          <a:pt x="78605" y="189552"/>
                        </a:cubicBezTo>
                        <a:lnTo>
                          <a:pt x="78605" y="189552"/>
                        </a:lnTo>
                        <a:cubicBezTo>
                          <a:pt x="99673" y="153085"/>
                          <a:pt x="123284" y="115213"/>
                          <a:pt x="145805" y="106399"/>
                        </a:cubicBezTo>
                        <a:lnTo>
                          <a:pt x="145805" y="106399"/>
                        </a:lnTo>
                        <a:cubicBezTo>
                          <a:pt x="158809" y="101354"/>
                          <a:pt x="168907" y="95542"/>
                          <a:pt x="178641" y="87815"/>
                        </a:cubicBezTo>
                        <a:lnTo>
                          <a:pt x="178641" y="87815"/>
                        </a:lnTo>
                        <a:cubicBezTo>
                          <a:pt x="168616" y="81173"/>
                          <a:pt x="154813" y="72359"/>
                          <a:pt x="143044" y="66100"/>
                        </a:cubicBezTo>
                        <a:lnTo>
                          <a:pt x="143044" y="66100"/>
                        </a:lnTo>
                        <a:cubicBezTo>
                          <a:pt x="122339" y="55116"/>
                          <a:pt x="36615" y="1788"/>
                          <a:pt x="9590" y="1597"/>
                        </a:cubicBezTo>
                        <a:lnTo>
                          <a:pt x="9590" y="1597"/>
                        </a:lnTo>
                        <a:cubicBezTo>
                          <a:pt x="10607" y="2299"/>
                          <a:pt x="11769" y="2938"/>
                          <a:pt x="13149" y="3513"/>
                        </a:cubicBezTo>
                        <a:lnTo>
                          <a:pt x="13149" y="3513"/>
                        </a:lnTo>
                        <a:cubicBezTo>
                          <a:pt x="32982" y="11943"/>
                          <a:pt x="13730" y="37680"/>
                          <a:pt x="33563" y="54669"/>
                        </a:cubicBezTo>
                        <a:lnTo>
                          <a:pt x="33563" y="54669"/>
                        </a:lnTo>
                        <a:cubicBezTo>
                          <a:pt x="43153" y="63099"/>
                          <a:pt x="46567" y="76830"/>
                          <a:pt x="46567" y="89156"/>
                        </a:cubicBezTo>
                        <a:lnTo>
                          <a:pt x="46567" y="89156"/>
                        </a:lnTo>
                        <a:cubicBezTo>
                          <a:pt x="46349" y="103525"/>
                          <a:pt x="42354" y="116235"/>
                          <a:pt x="35380" y="116682"/>
                        </a:cubicBezTo>
                        <a:lnTo>
                          <a:pt x="35380" y="116682"/>
                        </a:lnTo>
                        <a:cubicBezTo>
                          <a:pt x="29059" y="116618"/>
                          <a:pt x="21068" y="112339"/>
                          <a:pt x="14457" y="112339"/>
                        </a:cubicBezTo>
                        <a:lnTo>
                          <a:pt x="14457" y="112339"/>
                        </a:lnTo>
                        <a:cubicBezTo>
                          <a:pt x="14457" y="112403"/>
                          <a:pt x="14384" y="112403"/>
                          <a:pt x="14384" y="112403"/>
                        </a:cubicBezTo>
                        <a:lnTo>
                          <a:pt x="14384" y="11240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4" name="Gráfico 53">
                  <a:extLst>
                    <a:ext uri="{FF2B5EF4-FFF2-40B4-BE49-F238E27FC236}">
                      <a16:creationId xmlns:a16="http://schemas.microsoft.com/office/drawing/2014/main" id="{BB5F5929-6909-2347-7E2F-B8E4C34F1656}"/>
                    </a:ext>
                  </a:extLst>
                </xdr:cNvPr>
                <xdr:cNvGrpSpPr/>
              </xdr:nvGrpSpPr>
              <xdr:grpSpPr>
                <a:xfrm>
                  <a:off x="13553823" y="7730465"/>
                  <a:ext cx="637369" cy="196897"/>
                  <a:chOff x="13553823" y="7730465"/>
                  <a:chExt cx="637369" cy="196897"/>
                </a:xfrm>
                <a:solidFill>
                  <a:srgbClr val="DADADA"/>
                </a:solidFill>
              </xdr:grpSpPr>
              <xdr:sp macro="" textlink="">
                <xdr:nvSpPr>
                  <xdr:cNvPr id="107" name="Freeform: Shape 106">
                    <a:extLst>
                      <a:ext uri="{FF2B5EF4-FFF2-40B4-BE49-F238E27FC236}">
                        <a16:creationId xmlns:a16="http://schemas.microsoft.com/office/drawing/2014/main" id="{A69CD76D-7EF7-FB06-8F18-1616EF9B98CE}"/>
                      </a:ext>
                    </a:extLst>
                  </xdr:cNvPr>
                  <xdr:cNvSpPr/>
                </xdr:nvSpPr>
                <xdr:spPr>
                  <a:xfrm>
                    <a:off x="13554869" y="7731393"/>
                    <a:ext cx="635524" cy="195283"/>
                  </a:xfrm>
                  <a:custGeom>
                    <a:avLst/>
                    <a:gdLst>
                      <a:gd name="connsiteX0" fmla="*/ 564984 w 635524"/>
                      <a:gd name="connsiteY0" fmla="*/ 20531 h 195283"/>
                      <a:gd name="connsiteX1" fmla="*/ 494152 w 635524"/>
                      <a:gd name="connsiteY1" fmla="*/ 44162 h 195283"/>
                      <a:gd name="connsiteX2" fmla="*/ 442862 w 635524"/>
                      <a:gd name="connsiteY2" fmla="*/ 79607 h 195283"/>
                      <a:gd name="connsiteX3" fmla="*/ 409880 w 635524"/>
                      <a:gd name="connsiteY3" fmla="*/ 73731 h 195283"/>
                      <a:gd name="connsiteX4" fmla="*/ 401308 w 635524"/>
                      <a:gd name="connsiteY4" fmla="*/ 50101 h 195283"/>
                      <a:gd name="connsiteX5" fmla="*/ 406829 w 635524"/>
                      <a:gd name="connsiteY5" fmla="*/ 25896 h 195283"/>
                      <a:gd name="connsiteX6" fmla="*/ 401961 w 635524"/>
                      <a:gd name="connsiteY6" fmla="*/ 2841 h 195283"/>
                      <a:gd name="connsiteX7" fmla="*/ 335343 w 635524"/>
                      <a:gd name="connsiteY7" fmla="*/ 34518 h 195283"/>
                      <a:gd name="connsiteX8" fmla="*/ 281003 w 635524"/>
                      <a:gd name="connsiteY8" fmla="*/ 39372 h 195283"/>
                      <a:gd name="connsiteX9" fmla="*/ 243080 w 635524"/>
                      <a:gd name="connsiteY9" fmla="*/ 35093 h 195283"/>
                      <a:gd name="connsiteX10" fmla="*/ 200944 w 635524"/>
                      <a:gd name="connsiteY10" fmla="*/ 29728 h 195283"/>
                      <a:gd name="connsiteX11" fmla="*/ 128878 w 635524"/>
                      <a:gd name="connsiteY11" fmla="*/ 3926 h 195283"/>
                      <a:gd name="connsiteX12" fmla="*/ 65383 w 635524"/>
                      <a:gd name="connsiteY12" fmla="*/ 12484 h 195283"/>
                      <a:gd name="connsiteX13" fmla="*/ 68434 w 635524"/>
                      <a:gd name="connsiteY13" fmla="*/ 53805 h 195283"/>
                      <a:gd name="connsiteX14" fmla="*/ 24482 w 635524"/>
                      <a:gd name="connsiteY14" fmla="*/ 101576 h 195283"/>
                      <a:gd name="connsiteX15" fmla="*/ 0 w 635524"/>
                      <a:gd name="connsiteY15" fmla="*/ 129038 h 195283"/>
                      <a:gd name="connsiteX16" fmla="*/ 6175 w 635524"/>
                      <a:gd name="connsiteY16" fmla="*/ 130060 h 195283"/>
                      <a:gd name="connsiteX17" fmla="*/ 48965 w 635524"/>
                      <a:gd name="connsiteY17" fmla="*/ 188050 h 195283"/>
                      <a:gd name="connsiteX18" fmla="*/ 89866 w 635524"/>
                      <a:gd name="connsiteY18" fmla="*/ 180003 h 195283"/>
                      <a:gd name="connsiteX19" fmla="*/ 136288 w 635524"/>
                      <a:gd name="connsiteY19" fmla="*/ 148326 h 195283"/>
                      <a:gd name="connsiteX20" fmla="*/ 161933 w 635524"/>
                      <a:gd name="connsiteY20" fmla="*/ 128975 h 195283"/>
                      <a:gd name="connsiteX21" fmla="*/ 201017 w 635524"/>
                      <a:gd name="connsiteY21" fmla="*/ 121439 h 195283"/>
                      <a:gd name="connsiteX22" fmla="*/ 287759 w 635524"/>
                      <a:gd name="connsiteY22" fmla="*/ 160077 h 195283"/>
                      <a:gd name="connsiteX23" fmla="*/ 299746 w 635524"/>
                      <a:gd name="connsiteY23" fmla="*/ 178853 h 195283"/>
                      <a:gd name="connsiteX24" fmla="*/ 329313 w 635524"/>
                      <a:gd name="connsiteY24" fmla="*/ 157395 h 195283"/>
                      <a:gd name="connsiteX25" fmla="*/ 363531 w 635524"/>
                      <a:gd name="connsiteY25" fmla="*/ 152030 h 195283"/>
                      <a:gd name="connsiteX26" fmla="*/ 429495 w 635524"/>
                      <a:gd name="connsiteY26" fmla="*/ 176746 h 195283"/>
                      <a:gd name="connsiteX27" fmla="*/ 493643 w 635524"/>
                      <a:gd name="connsiteY27" fmla="*/ 166016 h 195283"/>
                      <a:gd name="connsiteX28" fmla="*/ 598983 w 635524"/>
                      <a:gd name="connsiteY28" fmla="*/ 142642 h 195283"/>
                      <a:gd name="connsiteX29" fmla="*/ 633709 w 635524"/>
                      <a:gd name="connsiteY29" fmla="*/ 47674 h 195283"/>
                      <a:gd name="connsiteX30" fmla="*/ 635525 w 635524"/>
                      <a:gd name="connsiteY30" fmla="*/ 19573 h 195283"/>
                      <a:gd name="connsiteX31" fmla="*/ 564984 w 635524"/>
                      <a:gd name="connsiteY31" fmla="*/ 20531 h 19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35524" h="195283">
                        <a:moveTo>
                          <a:pt x="564984" y="20531"/>
                        </a:moveTo>
                        <a:cubicBezTo>
                          <a:pt x="564984" y="30750"/>
                          <a:pt x="528950" y="44162"/>
                          <a:pt x="494152" y="44162"/>
                        </a:cubicBezTo>
                        <a:cubicBezTo>
                          <a:pt x="459353" y="44162"/>
                          <a:pt x="459353" y="65109"/>
                          <a:pt x="442862" y="79607"/>
                        </a:cubicBezTo>
                        <a:cubicBezTo>
                          <a:pt x="426371" y="94104"/>
                          <a:pt x="416927" y="79862"/>
                          <a:pt x="409880" y="73731"/>
                        </a:cubicBezTo>
                        <a:cubicBezTo>
                          <a:pt x="402833" y="67536"/>
                          <a:pt x="393098" y="57318"/>
                          <a:pt x="401308" y="50101"/>
                        </a:cubicBezTo>
                        <a:cubicBezTo>
                          <a:pt x="409517" y="42884"/>
                          <a:pt x="396440" y="35093"/>
                          <a:pt x="406829" y="25896"/>
                        </a:cubicBezTo>
                        <a:cubicBezTo>
                          <a:pt x="417218" y="16763"/>
                          <a:pt x="419615" y="6545"/>
                          <a:pt x="401961" y="2841"/>
                        </a:cubicBezTo>
                        <a:cubicBezTo>
                          <a:pt x="384235" y="-927"/>
                          <a:pt x="357646" y="14911"/>
                          <a:pt x="335343" y="34518"/>
                        </a:cubicBezTo>
                        <a:cubicBezTo>
                          <a:pt x="313040" y="54125"/>
                          <a:pt x="302942" y="33943"/>
                          <a:pt x="281003" y="39372"/>
                        </a:cubicBezTo>
                        <a:cubicBezTo>
                          <a:pt x="258990" y="44736"/>
                          <a:pt x="251072" y="28068"/>
                          <a:pt x="243080" y="35093"/>
                        </a:cubicBezTo>
                        <a:cubicBezTo>
                          <a:pt x="235162" y="42054"/>
                          <a:pt x="215619" y="50676"/>
                          <a:pt x="200944" y="29728"/>
                        </a:cubicBezTo>
                        <a:cubicBezTo>
                          <a:pt x="186269" y="8780"/>
                          <a:pt x="142317" y="-7889"/>
                          <a:pt x="128878" y="3926"/>
                        </a:cubicBezTo>
                        <a:cubicBezTo>
                          <a:pt x="115438" y="15742"/>
                          <a:pt x="80639" y="-927"/>
                          <a:pt x="65383" y="12484"/>
                        </a:cubicBezTo>
                        <a:cubicBezTo>
                          <a:pt x="50127" y="25896"/>
                          <a:pt x="62913" y="42054"/>
                          <a:pt x="68434" y="53805"/>
                        </a:cubicBezTo>
                        <a:cubicBezTo>
                          <a:pt x="73956" y="65620"/>
                          <a:pt x="59281" y="83375"/>
                          <a:pt x="24482" y="101576"/>
                        </a:cubicBezTo>
                        <a:cubicBezTo>
                          <a:pt x="8354" y="110070"/>
                          <a:pt x="2107" y="120353"/>
                          <a:pt x="0" y="129038"/>
                        </a:cubicBezTo>
                        <a:cubicBezTo>
                          <a:pt x="2034" y="129166"/>
                          <a:pt x="4068" y="129486"/>
                          <a:pt x="6175" y="130060"/>
                        </a:cubicBezTo>
                        <a:cubicBezTo>
                          <a:pt x="41627" y="139704"/>
                          <a:pt x="48965" y="176810"/>
                          <a:pt x="48965" y="188050"/>
                        </a:cubicBezTo>
                        <a:cubicBezTo>
                          <a:pt x="48965" y="199354"/>
                          <a:pt x="88340" y="197949"/>
                          <a:pt x="89866" y="180003"/>
                        </a:cubicBezTo>
                        <a:cubicBezTo>
                          <a:pt x="91391" y="161993"/>
                          <a:pt x="136288" y="162823"/>
                          <a:pt x="136288" y="148326"/>
                        </a:cubicBezTo>
                        <a:cubicBezTo>
                          <a:pt x="136288" y="133828"/>
                          <a:pt x="161933" y="143472"/>
                          <a:pt x="161933" y="128975"/>
                        </a:cubicBezTo>
                        <a:cubicBezTo>
                          <a:pt x="161933" y="114477"/>
                          <a:pt x="187287" y="109368"/>
                          <a:pt x="201017" y="121439"/>
                        </a:cubicBezTo>
                        <a:cubicBezTo>
                          <a:pt x="214748" y="133509"/>
                          <a:pt x="268216" y="154712"/>
                          <a:pt x="287759" y="160077"/>
                        </a:cubicBezTo>
                        <a:cubicBezTo>
                          <a:pt x="298002" y="162887"/>
                          <a:pt x="298656" y="170806"/>
                          <a:pt x="299746" y="178853"/>
                        </a:cubicBezTo>
                        <a:cubicBezTo>
                          <a:pt x="309771" y="174000"/>
                          <a:pt x="329313" y="163781"/>
                          <a:pt x="329313" y="157395"/>
                        </a:cubicBezTo>
                        <a:cubicBezTo>
                          <a:pt x="329313" y="148773"/>
                          <a:pt x="347621" y="148773"/>
                          <a:pt x="363531" y="152030"/>
                        </a:cubicBezTo>
                        <a:cubicBezTo>
                          <a:pt x="379441" y="155287"/>
                          <a:pt x="409953" y="184282"/>
                          <a:pt x="429495" y="176746"/>
                        </a:cubicBezTo>
                        <a:cubicBezTo>
                          <a:pt x="449037" y="169210"/>
                          <a:pt x="467708" y="188816"/>
                          <a:pt x="493643" y="166016"/>
                        </a:cubicBezTo>
                        <a:cubicBezTo>
                          <a:pt x="518199" y="144430"/>
                          <a:pt x="538976" y="127250"/>
                          <a:pt x="598983" y="142642"/>
                        </a:cubicBezTo>
                        <a:cubicBezTo>
                          <a:pt x="616491" y="116010"/>
                          <a:pt x="628769" y="86887"/>
                          <a:pt x="633709" y="47674"/>
                        </a:cubicBezTo>
                        <a:cubicBezTo>
                          <a:pt x="634944" y="37903"/>
                          <a:pt x="635525" y="28578"/>
                          <a:pt x="635525" y="19573"/>
                        </a:cubicBezTo>
                        <a:cubicBezTo>
                          <a:pt x="605739" y="-1821"/>
                          <a:pt x="564984" y="11718"/>
                          <a:pt x="564984" y="205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8" name="Freeform: Shape 107">
                    <a:extLst>
                      <a:ext uri="{FF2B5EF4-FFF2-40B4-BE49-F238E27FC236}">
                        <a16:creationId xmlns:a16="http://schemas.microsoft.com/office/drawing/2014/main" id="{93508A92-BD2A-5730-CE79-969A717B5B17}"/>
                      </a:ext>
                    </a:extLst>
                  </xdr:cNvPr>
                  <xdr:cNvSpPr/>
                </xdr:nvSpPr>
                <xdr:spPr>
                  <a:xfrm>
                    <a:off x="13553823" y="7730465"/>
                    <a:ext cx="637369" cy="196897"/>
                  </a:xfrm>
                  <a:custGeom>
                    <a:avLst/>
                    <a:gdLst>
                      <a:gd name="connsiteX0" fmla="*/ 48921 w 637369"/>
                      <a:gd name="connsiteY0" fmla="*/ 188977 h 196897"/>
                      <a:gd name="connsiteX1" fmla="*/ 6785 w 637369"/>
                      <a:gd name="connsiteY1" fmla="*/ 131754 h 196897"/>
                      <a:gd name="connsiteX2" fmla="*/ 6785 w 637369"/>
                      <a:gd name="connsiteY2" fmla="*/ 131754 h 196897"/>
                      <a:gd name="connsiteX3" fmla="*/ 828 w 637369"/>
                      <a:gd name="connsiteY3" fmla="*/ 130732 h 196897"/>
                      <a:gd name="connsiteX4" fmla="*/ 828 w 637369"/>
                      <a:gd name="connsiteY4" fmla="*/ 130732 h 196897"/>
                      <a:gd name="connsiteX5" fmla="*/ 174 w 637369"/>
                      <a:gd name="connsiteY5" fmla="*/ 130413 h 196897"/>
                      <a:gd name="connsiteX6" fmla="*/ 174 w 637369"/>
                      <a:gd name="connsiteY6" fmla="*/ 130413 h 196897"/>
                      <a:gd name="connsiteX7" fmla="*/ 28 w 637369"/>
                      <a:gd name="connsiteY7" fmla="*/ 129774 h 196897"/>
                      <a:gd name="connsiteX8" fmla="*/ 28 w 637369"/>
                      <a:gd name="connsiteY8" fmla="*/ 129774 h 196897"/>
                      <a:gd name="connsiteX9" fmla="*/ 24947 w 637369"/>
                      <a:gd name="connsiteY9" fmla="*/ 101801 h 196897"/>
                      <a:gd name="connsiteX10" fmla="*/ 24947 w 637369"/>
                      <a:gd name="connsiteY10" fmla="*/ 101801 h 196897"/>
                      <a:gd name="connsiteX11" fmla="*/ 69625 w 637369"/>
                      <a:gd name="connsiteY11" fmla="*/ 59842 h 196897"/>
                      <a:gd name="connsiteX12" fmla="*/ 69625 w 637369"/>
                      <a:gd name="connsiteY12" fmla="*/ 59842 h 196897"/>
                      <a:gd name="connsiteX13" fmla="*/ 68608 w 637369"/>
                      <a:gd name="connsiteY13" fmla="*/ 54988 h 196897"/>
                      <a:gd name="connsiteX14" fmla="*/ 68608 w 637369"/>
                      <a:gd name="connsiteY14" fmla="*/ 54988 h 196897"/>
                      <a:gd name="connsiteX15" fmla="*/ 58292 w 637369"/>
                      <a:gd name="connsiteY15" fmla="*/ 28037 h 196897"/>
                      <a:gd name="connsiteX16" fmla="*/ 58292 w 637369"/>
                      <a:gd name="connsiteY16" fmla="*/ 28037 h 196897"/>
                      <a:gd name="connsiteX17" fmla="*/ 65775 w 637369"/>
                      <a:gd name="connsiteY17" fmla="*/ 12773 h 196897"/>
                      <a:gd name="connsiteX18" fmla="*/ 65775 w 637369"/>
                      <a:gd name="connsiteY18" fmla="*/ 12773 h 196897"/>
                      <a:gd name="connsiteX19" fmla="*/ 86262 w 637369"/>
                      <a:gd name="connsiteY19" fmla="*/ 6961 h 196897"/>
                      <a:gd name="connsiteX20" fmla="*/ 86262 w 637369"/>
                      <a:gd name="connsiteY20" fmla="*/ 6961 h 196897"/>
                      <a:gd name="connsiteX21" fmla="*/ 113141 w 637369"/>
                      <a:gd name="connsiteY21" fmla="*/ 8494 h 196897"/>
                      <a:gd name="connsiteX22" fmla="*/ 113141 w 637369"/>
                      <a:gd name="connsiteY22" fmla="*/ 8494 h 196897"/>
                      <a:gd name="connsiteX23" fmla="*/ 129269 w 637369"/>
                      <a:gd name="connsiteY23" fmla="*/ 4215 h 196897"/>
                      <a:gd name="connsiteX24" fmla="*/ 129269 w 637369"/>
                      <a:gd name="connsiteY24" fmla="*/ 4215 h 196897"/>
                      <a:gd name="connsiteX25" fmla="*/ 143290 w 637369"/>
                      <a:gd name="connsiteY25" fmla="*/ 0 h 196897"/>
                      <a:gd name="connsiteX26" fmla="*/ 143290 w 637369"/>
                      <a:gd name="connsiteY26" fmla="*/ 0 h 196897"/>
                      <a:gd name="connsiteX27" fmla="*/ 202789 w 637369"/>
                      <a:gd name="connsiteY27" fmla="*/ 30080 h 196897"/>
                      <a:gd name="connsiteX28" fmla="*/ 202789 w 637369"/>
                      <a:gd name="connsiteY28" fmla="*/ 30080 h 196897"/>
                      <a:gd name="connsiteX29" fmla="*/ 224293 w 637369"/>
                      <a:gd name="connsiteY29" fmla="*/ 42854 h 196897"/>
                      <a:gd name="connsiteX30" fmla="*/ 224293 w 637369"/>
                      <a:gd name="connsiteY30" fmla="*/ 42854 h 196897"/>
                      <a:gd name="connsiteX31" fmla="*/ 243472 w 637369"/>
                      <a:gd name="connsiteY31" fmla="*/ 35317 h 196897"/>
                      <a:gd name="connsiteX32" fmla="*/ 243472 w 637369"/>
                      <a:gd name="connsiteY32" fmla="*/ 35317 h 196897"/>
                      <a:gd name="connsiteX33" fmla="*/ 248412 w 637369"/>
                      <a:gd name="connsiteY33" fmla="*/ 33338 h 196897"/>
                      <a:gd name="connsiteX34" fmla="*/ 248412 w 637369"/>
                      <a:gd name="connsiteY34" fmla="*/ 33338 h 196897"/>
                      <a:gd name="connsiteX35" fmla="*/ 273330 w 637369"/>
                      <a:gd name="connsiteY35" fmla="*/ 40491 h 196897"/>
                      <a:gd name="connsiteX36" fmla="*/ 273330 w 637369"/>
                      <a:gd name="connsiteY36" fmla="*/ 40491 h 196897"/>
                      <a:gd name="connsiteX37" fmla="*/ 281758 w 637369"/>
                      <a:gd name="connsiteY37" fmla="*/ 39469 h 196897"/>
                      <a:gd name="connsiteX38" fmla="*/ 281758 w 637369"/>
                      <a:gd name="connsiteY38" fmla="*/ 39469 h 196897"/>
                      <a:gd name="connsiteX39" fmla="*/ 289749 w 637369"/>
                      <a:gd name="connsiteY39" fmla="*/ 38447 h 196897"/>
                      <a:gd name="connsiteX40" fmla="*/ 289749 w 637369"/>
                      <a:gd name="connsiteY40" fmla="*/ 38447 h 196897"/>
                      <a:gd name="connsiteX41" fmla="*/ 316701 w 637369"/>
                      <a:gd name="connsiteY41" fmla="*/ 43364 h 196897"/>
                      <a:gd name="connsiteX42" fmla="*/ 316701 w 637369"/>
                      <a:gd name="connsiteY42" fmla="*/ 43364 h 196897"/>
                      <a:gd name="connsiteX43" fmla="*/ 335662 w 637369"/>
                      <a:gd name="connsiteY43" fmla="*/ 34870 h 196897"/>
                      <a:gd name="connsiteX44" fmla="*/ 335662 w 637369"/>
                      <a:gd name="connsiteY44" fmla="*/ 34870 h 196897"/>
                      <a:gd name="connsiteX45" fmla="*/ 397341 w 637369"/>
                      <a:gd name="connsiteY45" fmla="*/ 2363 h 196897"/>
                      <a:gd name="connsiteX46" fmla="*/ 397341 w 637369"/>
                      <a:gd name="connsiteY46" fmla="*/ 2363 h 196897"/>
                      <a:gd name="connsiteX47" fmla="*/ 403153 w 637369"/>
                      <a:gd name="connsiteY47" fmla="*/ 2938 h 196897"/>
                      <a:gd name="connsiteX48" fmla="*/ 403153 w 637369"/>
                      <a:gd name="connsiteY48" fmla="*/ 2938 h 196897"/>
                      <a:gd name="connsiteX49" fmla="*/ 416810 w 637369"/>
                      <a:gd name="connsiteY49" fmla="*/ 13795 h 196897"/>
                      <a:gd name="connsiteX50" fmla="*/ 416810 w 637369"/>
                      <a:gd name="connsiteY50" fmla="*/ 13795 h 196897"/>
                      <a:gd name="connsiteX51" fmla="*/ 408456 w 637369"/>
                      <a:gd name="connsiteY51" fmla="*/ 27398 h 196897"/>
                      <a:gd name="connsiteX52" fmla="*/ 408456 w 637369"/>
                      <a:gd name="connsiteY52" fmla="*/ 27398 h 196897"/>
                      <a:gd name="connsiteX53" fmla="*/ 404460 w 637369"/>
                      <a:gd name="connsiteY53" fmla="*/ 35126 h 196897"/>
                      <a:gd name="connsiteX54" fmla="*/ 404460 w 637369"/>
                      <a:gd name="connsiteY54" fmla="*/ 35126 h 196897"/>
                      <a:gd name="connsiteX55" fmla="*/ 406058 w 637369"/>
                      <a:gd name="connsiteY55" fmla="*/ 45025 h 196897"/>
                      <a:gd name="connsiteX56" fmla="*/ 406058 w 637369"/>
                      <a:gd name="connsiteY56" fmla="*/ 45025 h 196897"/>
                      <a:gd name="connsiteX57" fmla="*/ 402935 w 637369"/>
                      <a:gd name="connsiteY57" fmla="*/ 51539 h 196897"/>
                      <a:gd name="connsiteX58" fmla="*/ 402935 w 637369"/>
                      <a:gd name="connsiteY58" fmla="*/ 51539 h 196897"/>
                      <a:gd name="connsiteX59" fmla="*/ 400029 w 637369"/>
                      <a:gd name="connsiteY59" fmla="*/ 57351 h 196897"/>
                      <a:gd name="connsiteX60" fmla="*/ 400029 w 637369"/>
                      <a:gd name="connsiteY60" fmla="*/ 57351 h 196897"/>
                      <a:gd name="connsiteX61" fmla="*/ 411507 w 637369"/>
                      <a:gd name="connsiteY61" fmla="*/ 74020 h 196897"/>
                      <a:gd name="connsiteX62" fmla="*/ 411507 w 637369"/>
                      <a:gd name="connsiteY62" fmla="*/ 74020 h 196897"/>
                      <a:gd name="connsiteX63" fmla="*/ 430178 w 637369"/>
                      <a:gd name="connsiteY63" fmla="*/ 85963 h 196897"/>
                      <a:gd name="connsiteX64" fmla="*/ 430178 w 637369"/>
                      <a:gd name="connsiteY64" fmla="*/ 85963 h 196897"/>
                      <a:gd name="connsiteX65" fmla="*/ 443254 w 637369"/>
                      <a:gd name="connsiteY65" fmla="*/ 79895 h 196897"/>
                      <a:gd name="connsiteX66" fmla="*/ 443254 w 637369"/>
                      <a:gd name="connsiteY66" fmla="*/ 79895 h 196897"/>
                      <a:gd name="connsiteX67" fmla="*/ 495198 w 637369"/>
                      <a:gd name="connsiteY67" fmla="*/ 44195 h 196897"/>
                      <a:gd name="connsiteX68" fmla="*/ 495198 w 637369"/>
                      <a:gd name="connsiteY68" fmla="*/ 44195 h 196897"/>
                      <a:gd name="connsiteX69" fmla="*/ 543363 w 637369"/>
                      <a:gd name="connsiteY69" fmla="*/ 36275 h 196897"/>
                      <a:gd name="connsiteX70" fmla="*/ 543363 w 637369"/>
                      <a:gd name="connsiteY70" fmla="*/ 36275 h 196897"/>
                      <a:gd name="connsiteX71" fmla="*/ 565158 w 637369"/>
                      <a:gd name="connsiteY71" fmla="*/ 21395 h 196897"/>
                      <a:gd name="connsiteX72" fmla="*/ 565158 w 637369"/>
                      <a:gd name="connsiteY72" fmla="*/ 21395 h 196897"/>
                      <a:gd name="connsiteX73" fmla="*/ 599302 w 637369"/>
                      <a:gd name="connsiteY73" fmla="*/ 8239 h 196897"/>
                      <a:gd name="connsiteX74" fmla="*/ 599302 w 637369"/>
                      <a:gd name="connsiteY74" fmla="*/ 8239 h 196897"/>
                      <a:gd name="connsiteX75" fmla="*/ 637079 w 637369"/>
                      <a:gd name="connsiteY75" fmla="*/ 19926 h 196897"/>
                      <a:gd name="connsiteX76" fmla="*/ 637079 w 637369"/>
                      <a:gd name="connsiteY76" fmla="*/ 19926 h 196897"/>
                      <a:gd name="connsiteX77" fmla="*/ 637370 w 637369"/>
                      <a:gd name="connsiteY77" fmla="*/ 20565 h 196897"/>
                      <a:gd name="connsiteX78" fmla="*/ 635553 w 637369"/>
                      <a:gd name="connsiteY78" fmla="*/ 48729 h 196897"/>
                      <a:gd name="connsiteX79" fmla="*/ 635553 w 637369"/>
                      <a:gd name="connsiteY79" fmla="*/ 48729 h 196897"/>
                      <a:gd name="connsiteX80" fmla="*/ 600682 w 637369"/>
                      <a:gd name="connsiteY80" fmla="*/ 143952 h 196897"/>
                      <a:gd name="connsiteX81" fmla="*/ 600682 w 637369"/>
                      <a:gd name="connsiteY81" fmla="*/ 143952 h 196897"/>
                      <a:gd name="connsiteX82" fmla="*/ 599666 w 637369"/>
                      <a:gd name="connsiteY82" fmla="*/ 144335 h 196897"/>
                      <a:gd name="connsiteX83" fmla="*/ 599666 w 637369"/>
                      <a:gd name="connsiteY83" fmla="*/ 144335 h 196897"/>
                      <a:gd name="connsiteX84" fmla="*/ 559418 w 637369"/>
                      <a:gd name="connsiteY84" fmla="*/ 138460 h 196897"/>
                      <a:gd name="connsiteX85" fmla="*/ 559418 w 637369"/>
                      <a:gd name="connsiteY85" fmla="*/ 138460 h 196897"/>
                      <a:gd name="connsiteX86" fmla="*/ 495270 w 637369"/>
                      <a:gd name="connsiteY86" fmla="*/ 167518 h 196897"/>
                      <a:gd name="connsiteX87" fmla="*/ 495270 w 637369"/>
                      <a:gd name="connsiteY87" fmla="*/ 167518 h 196897"/>
                      <a:gd name="connsiteX88" fmla="*/ 466429 w 637369"/>
                      <a:gd name="connsiteY88" fmla="*/ 179206 h 196897"/>
                      <a:gd name="connsiteX89" fmla="*/ 466429 w 637369"/>
                      <a:gd name="connsiteY89" fmla="*/ 179206 h 196897"/>
                      <a:gd name="connsiteX90" fmla="*/ 441002 w 637369"/>
                      <a:gd name="connsiteY90" fmla="*/ 176651 h 196897"/>
                      <a:gd name="connsiteX91" fmla="*/ 441002 w 637369"/>
                      <a:gd name="connsiteY91" fmla="*/ 176651 h 196897"/>
                      <a:gd name="connsiteX92" fmla="*/ 430831 w 637369"/>
                      <a:gd name="connsiteY92" fmla="*/ 178439 h 196897"/>
                      <a:gd name="connsiteX93" fmla="*/ 430831 w 637369"/>
                      <a:gd name="connsiteY93" fmla="*/ 178439 h 196897"/>
                      <a:gd name="connsiteX94" fmla="*/ 423421 w 637369"/>
                      <a:gd name="connsiteY94" fmla="*/ 179717 h 196897"/>
                      <a:gd name="connsiteX95" fmla="*/ 423421 w 637369"/>
                      <a:gd name="connsiteY95" fmla="*/ 179717 h 196897"/>
                      <a:gd name="connsiteX96" fmla="*/ 364286 w 637369"/>
                      <a:gd name="connsiteY96" fmla="*/ 153724 h 196897"/>
                      <a:gd name="connsiteX97" fmla="*/ 364286 w 637369"/>
                      <a:gd name="connsiteY97" fmla="*/ 153724 h 196897"/>
                      <a:gd name="connsiteX98" fmla="*/ 346487 w 637369"/>
                      <a:gd name="connsiteY98" fmla="*/ 151744 h 196897"/>
                      <a:gd name="connsiteX99" fmla="*/ 346487 w 637369"/>
                      <a:gd name="connsiteY99" fmla="*/ 151744 h 196897"/>
                      <a:gd name="connsiteX100" fmla="*/ 331158 w 637369"/>
                      <a:gd name="connsiteY100" fmla="*/ 158322 h 196897"/>
                      <a:gd name="connsiteX101" fmla="*/ 331158 w 637369"/>
                      <a:gd name="connsiteY101" fmla="*/ 158322 h 196897"/>
                      <a:gd name="connsiteX102" fmla="*/ 301155 w 637369"/>
                      <a:gd name="connsiteY102" fmla="*/ 180419 h 196897"/>
                      <a:gd name="connsiteX103" fmla="*/ 301155 w 637369"/>
                      <a:gd name="connsiteY103" fmla="*/ 180419 h 196897"/>
                      <a:gd name="connsiteX104" fmla="*/ 300283 w 637369"/>
                      <a:gd name="connsiteY104" fmla="*/ 180419 h 196897"/>
                      <a:gd name="connsiteX105" fmla="*/ 300283 w 637369"/>
                      <a:gd name="connsiteY105" fmla="*/ 180419 h 196897"/>
                      <a:gd name="connsiteX106" fmla="*/ 299774 w 637369"/>
                      <a:gd name="connsiteY106" fmla="*/ 179781 h 196897"/>
                      <a:gd name="connsiteX107" fmla="*/ 299774 w 637369"/>
                      <a:gd name="connsiteY107" fmla="*/ 179781 h 196897"/>
                      <a:gd name="connsiteX108" fmla="*/ 288441 w 637369"/>
                      <a:gd name="connsiteY108" fmla="*/ 161707 h 196897"/>
                      <a:gd name="connsiteX109" fmla="*/ 288441 w 637369"/>
                      <a:gd name="connsiteY109" fmla="*/ 161707 h 196897"/>
                      <a:gd name="connsiteX110" fmla="*/ 201336 w 637369"/>
                      <a:gd name="connsiteY110" fmla="*/ 122877 h 196897"/>
                      <a:gd name="connsiteX111" fmla="*/ 201336 w 637369"/>
                      <a:gd name="connsiteY111" fmla="*/ 122877 h 196897"/>
                      <a:gd name="connsiteX112" fmla="*/ 183029 w 637369"/>
                      <a:gd name="connsiteY112" fmla="*/ 116362 h 196897"/>
                      <a:gd name="connsiteX113" fmla="*/ 183029 w 637369"/>
                      <a:gd name="connsiteY113" fmla="*/ 116362 h 196897"/>
                      <a:gd name="connsiteX114" fmla="*/ 163777 w 637369"/>
                      <a:gd name="connsiteY114" fmla="*/ 129838 h 196897"/>
                      <a:gd name="connsiteX115" fmla="*/ 163777 w 637369"/>
                      <a:gd name="connsiteY115" fmla="*/ 129838 h 196897"/>
                      <a:gd name="connsiteX116" fmla="*/ 150265 w 637369"/>
                      <a:gd name="connsiteY116" fmla="*/ 140248 h 196897"/>
                      <a:gd name="connsiteX117" fmla="*/ 150265 w 637369"/>
                      <a:gd name="connsiteY117" fmla="*/ 140248 h 196897"/>
                      <a:gd name="connsiteX118" fmla="*/ 138132 w 637369"/>
                      <a:gd name="connsiteY118" fmla="*/ 149125 h 196897"/>
                      <a:gd name="connsiteX119" fmla="*/ 138132 w 637369"/>
                      <a:gd name="connsiteY119" fmla="*/ 149125 h 196897"/>
                      <a:gd name="connsiteX120" fmla="*/ 114885 w 637369"/>
                      <a:gd name="connsiteY120" fmla="*/ 164389 h 196897"/>
                      <a:gd name="connsiteX121" fmla="*/ 114885 w 637369"/>
                      <a:gd name="connsiteY121" fmla="*/ 164389 h 196897"/>
                      <a:gd name="connsiteX122" fmla="*/ 91710 w 637369"/>
                      <a:gd name="connsiteY122" fmla="*/ 180866 h 196897"/>
                      <a:gd name="connsiteX123" fmla="*/ 91710 w 637369"/>
                      <a:gd name="connsiteY123" fmla="*/ 180866 h 196897"/>
                      <a:gd name="connsiteX124" fmla="*/ 64903 w 637369"/>
                      <a:gd name="connsiteY124" fmla="*/ 196897 h 196897"/>
                      <a:gd name="connsiteX125" fmla="*/ 64903 w 637369"/>
                      <a:gd name="connsiteY125" fmla="*/ 196897 h 196897"/>
                      <a:gd name="connsiteX126" fmla="*/ 48921 w 637369"/>
                      <a:gd name="connsiteY126" fmla="*/ 188977 h 196897"/>
                      <a:gd name="connsiteX127" fmla="*/ 48921 w 637369"/>
                      <a:gd name="connsiteY127" fmla="*/ 188977 h 196897"/>
                      <a:gd name="connsiteX128" fmla="*/ 7366 w 637369"/>
                      <a:gd name="connsiteY128" fmla="*/ 130221 h 196897"/>
                      <a:gd name="connsiteX129" fmla="*/ 50737 w 637369"/>
                      <a:gd name="connsiteY129" fmla="*/ 188977 h 196897"/>
                      <a:gd name="connsiteX130" fmla="*/ 50737 w 637369"/>
                      <a:gd name="connsiteY130" fmla="*/ 188977 h 196897"/>
                      <a:gd name="connsiteX131" fmla="*/ 64903 w 637369"/>
                      <a:gd name="connsiteY131" fmla="*/ 195364 h 196897"/>
                      <a:gd name="connsiteX132" fmla="*/ 64903 w 637369"/>
                      <a:gd name="connsiteY132" fmla="*/ 195364 h 196897"/>
                      <a:gd name="connsiteX133" fmla="*/ 89894 w 637369"/>
                      <a:gd name="connsiteY133" fmla="*/ 180802 h 196897"/>
                      <a:gd name="connsiteX134" fmla="*/ 89894 w 637369"/>
                      <a:gd name="connsiteY134" fmla="*/ 180802 h 196897"/>
                      <a:gd name="connsiteX135" fmla="*/ 114231 w 637369"/>
                      <a:gd name="connsiteY135" fmla="*/ 162984 h 196897"/>
                      <a:gd name="connsiteX136" fmla="*/ 114231 w 637369"/>
                      <a:gd name="connsiteY136" fmla="*/ 162984 h 196897"/>
                      <a:gd name="connsiteX137" fmla="*/ 136316 w 637369"/>
                      <a:gd name="connsiteY137" fmla="*/ 149189 h 196897"/>
                      <a:gd name="connsiteX138" fmla="*/ 136316 w 637369"/>
                      <a:gd name="connsiteY138" fmla="*/ 149189 h 196897"/>
                      <a:gd name="connsiteX139" fmla="*/ 149901 w 637369"/>
                      <a:gd name="connsiteY139" fmla="*/ 138715 h 196897"/>
                      <a:gd name="connsiteX140" fmla="*/ 149901 w 637369"/>
                      <a:gd name="connsiteY140" fmla="*/ 138715 h 196897"/>
                      <a:gd name="connsiteX141" fmla="*/ 162034 w 637369"/>
                      <a:gd name="connsiteY141" fmla="*/ 129838 h 196897"/>
                      <a:gd name="connsiteX142" fmla="*/ 162034 w 637369"/>
                      <a:gd name="connsiteY142" fmla="*/ 129838 h 196897"/>
                      <a:gd name="connsiteX143" fmla="*/ 183102 w 637369"/>
                      <a:gd name="connsiteY143" fmla="*/ 114766 h 196897"/>
                      <a:gd name="connsiteX144" fmla="*/ 183102 w 637369"/>
                      <a:gd name="connsiteY144" fmla="*/ 114766 h 196897"/>
                      <a:gd name="connsiteX145" fmla="*/ 202717 w 637369"/>
                      <a:gd name="connsiteY145" fmla="*/ 121791 h 196897"/>
                      <a:gd name="connsiteX146" fmla="*/ 202717 w 637369"/>
                      <a:gd name="connsiteY146" fmla="*/ 121791 h 196897"/>
                      <a:gd name="connsiteX147" fmla="*/ 289095 w 637369"/>
                      <a:gd name="connsiteY147" fmla="*/ 160238 h 196897"/>
                      <a:gd name="connsiteX148" fmla="*/ 289095 w 637369"/>
                      <a:gd name="connsiteY148" fmla="*/ 160238 h 196897"/>
                      <a:gd name="connsiteX149" fmla="*/ 301591 w 637369"/>
                      <a:gd name="connsiteY149" fmla="*/ 178503 h 196897"/>
                      <a:gd name="connsiteX150" fmla="*/ 301591 w 637369"/>
                      <a:gd name="connsiteY150" fmla="*/ 178503 h 196897"/>
                      <a:gd name="connsiteX151" fmla="*/ 329487 w 637369"/>
                      <a:gd name="connsiteY151" fmla="*/ 158322 h 196897"/>
                      <a:gd name="connsiteX152" fmla="*/ 329487 w 637369"/>
                      <a:gd name="connsiteY152" fmla="*/ 158322 h 196897"/>
                      <a:gd name="connsiteX153" fmla="*/ 346632 w 637369"/>
                      <a:gd name="connsiteY153" fmla="*/ 150147 h 196897"/>
                      <a:gd name="connsiteX154" fmla="*/ 346632 w 637369"/>
                      <a:gd name="connsiteY154" fmla="*/ 150147 h 196897"/>
                      <a:gd name="connsiteX155" fmla="*/ 364867 w 637369"/>
                      <a:gd name="connsiteY155" fmla="*/ 152127 h 196897"/>
                      <a:gd name="connsiteX156" fmla="*/ 364867 w 637369"/>
                      <a:gd name="connsiteY156" fmla="*/ 152127 h 196897"/>
                      <a:gd name="connsiteX157" fmla="*/ 423567 w 637369"/>
                      <a:gd name="connsiteY157" fmla="*/ 178056 h 196897"/>
                      <a:gd name="connsiteX158" fmla="*/ 423567 w 637369"/>
                      <a:gd name="connsiteY158" fmla="*/ 178056 h 196897"/>
                      <a:gd name="connsiteX159" fmla="*/ 430250 w 637369"/>
                      <a:gd name="connsiteY159" fmla="*/ 176907 h 196897"/>
                      <a:gd name="connsiteX160" fmla="*/ 430250 w 637369"/>
                      <a:gd name="connsiteY160" fmla="*/ 176907 h 196897"/>
                      <a:gd name="connsiteX161" fmla="*/ 441147 w 637369"/>
                      <a:gd name="connsiteY161" fmla="*/ 174991 h 196897"/>
                      <a:gd name="connsiteX162" fmla="*/ 441147 w 637369"/>
                      <a:gd name="connsiteY162" fmla="*/ 174991 h 196897"/>
                      <a:gd name="connsiteX163" fmla="*/ 466574 w 637369"/>
                      <a:gd name="connsiteY163" fmla="*/ 177545 h 196897"/>
                      <a:gd name="connsiteX164" fmla="*/ 466574 w 637369"/>
                      <a:gd name="connsiteY164" fmla="*/ 177545 h 196897"/>
                      <a:gd name="connsiteX165" fmla="*/ 494181 w 637369"/>
                      <a:gd name="connsiteY165" fmla="*/ 166305 h 196897"/>
                      <a:gd name="connsiteX166" fmla="*/ 494181 w 637369"/>
                      <a:gd name="connsiteY166" fmla="*/ 166305 h 196897"/>
                      <a:gd name="connsiteX167" fmla="*/ 559636 w 637369"/>
                      <a:gd name="connsiteY167" fmla="*/ 136799 h 196897"/>
                      <a:gd name="connsiteX168" fmla="*/ 559636 w 637369"/>
                      <a:gd name="connsiteY168" fmla="*/ 136799 h 196897"/>
                      <a:gd name="connsiteX169" fmla="*/ 599738 w 637369"/>
                      <a:gd name="connsiteY169" fmla="*/ 142611 h 196897"/>
                      <a:gd name="connsiteX170" fmla="*/ 599738 w 637369"/>
                      <a:gd name="connsiteY170" fmla="*/ 142611 h 196897"/>
                      <a:gd name="connsiteX171" fmla="*/ 634028 w 637369"/>
                      <a:gd name="connsiteY171" fmla="*/ 48538 h 196897"/>
                      <a:gd name="connsiteX172" fmla="*/ 634028 w 637369"/>
                      <a:gd name="connsiteY172" fmla="*/ 48538 h 196897"/>
                      <a:gd name="connsiteX173" fmla="*/ 635844 w 637369"/>
                      <a:gd name="connsiteY173" fmla="*/ 20884 h 196897"/>
                      <a:gd name="connsiteX174" fmla="*/ 635844 w 637369"/>
                      <a:gd name="connsiteY174" fmla="*/ 20884 h 196897"/>
                      <a:gd name="connsiteX175" fmla="*/ 599593 w 637369"/>
                      <a:gd name="connsiteY175" fmla="*/ 9835 h 196897"/>
                      <a:gd name="connsiteX176" fmla="*/ 599593 w 637369"/>
                      <a:gd name="connsiteY176" fmla="*/ 9835 h 196897"/>
                      <a:gd name="connsiteX177" fmla="*/ 576491 w 637369"/>
                      <a:gd name="connsiteY177" fmla="*/ 13923 h 196897"/>
                      <a:gd name="connsiteX178" fmla="*/ 576491 w 637369"/>
                      <a:gd name="connsiteY178" fmla="*/ 13923 h 196897"/>
                      <a:gd name="connsiteX179" fmla="*/ 567264 w 637369"/>
                      <a:gd name="connsiteY179" fmla="*/ 21395 h 196897"/>
                      <a:gd name="connsiteX180" fmla="*/ 567264 w 637369"/>
                      <a:gd name="connsiteY180" fmla="*/ 21395 h 196897"/>
                      <a:gd name="connsiteX181" fmla="*/ 495488 w 637369"/>
                      <a:gd name="connsiteY181" fmla="*/ 45855 h 196897"/>
                      <a:gd name="connsiteX182" fmla="*/ 495488 w 637369"/>
                      <a:gd name="connsiteY182" fmla="*/ 45855 h 196897"/>
                      <a:gd name="connsiteX183" fmla="*/ 444780 w 637369"/>
                      <a:gd name="connsiteY183" fmla="*/ 81045 h 196897"/>
                      <a:gd name="connsiteX184" fmla="*/ 444780 w 637369"/>
                      <a:gd name="connsiteY184" fmla="*/ 81045 h 196897"/>
                      <a:gd name="connsiteX185" fmla="*/ 430468 w 637369"/>
                      <a:gd name="connsiteY185" fmla="*/ 87559 h 196897"/>
                      <a:gd name="connsiteX186" fmla="*/ 430468 w 637369"/>
                      <a:gd name="connsiteY186" fmla="*/ 87559 h 196897"/>
                      <a:gd name="connsiteX187" fmla="*/ 410563 w 637369"/>
                      <a:gd name="connsiteY187" fmla="*/ 75169 h 196897"/>
                      <a:gd name="connsiteX188" fmla="*/ 410563 w 637369"/>
                      <a:gd name="connsiteY188" fmla="*/ 75169 h 196897"/>
                      <a:gd name="connsiteX189" fmla="*/ 398576 w 637369"/>
                      <a:gd name="connsiteY189" fmla="*/ 57351 h 196897"/>
                      <a:gd name="connsiteX190" fmla="*/ 398576 w 637369"/>
                      <a:gd name="connsiteY190" fmla="*/ 57351 h 196897"/>
                      <a:gd name="connsiteX191" fmla="*/ 401990 w 637369"/>
                      <a:gd name="connsiteY191" fmla="*/ 50390 h 196897"/>
                      <a:gd name="connsiteX192" fmla="*/ 401990 w 637369"/>
                      <a:gd name="connsiteY192" fmla="*/ 50390 h 196897"/>
                      <a:gd name="connsiteX193" fmla="*/ 404605 w 637369"/>
                      <a:gd name="connsiteY193" fmla="*/ 44961 h 196897"/>
                      <a:gd name="connsiteX194" fmla="*/ 404605 w 637369"/>
                      <a:gd name="connsiteY194" fmla="*/ 44961 h 196897"/>
                      <a:gd name="connsiteX195" fmla="*/ 403007 w 637369"/>
                      <a:gd name="connsiteY195" fmla="*/ 35062 h 196897"/>
                      <a:gd name="connsiteX196" fmla="*/ 403007 w 637369"/>
                      <a:gd name="connsiteY196" fmla="*/ 35062 h 196897"/>
                      <a:gd name="connsiteX197" fmla="*/ 407511 w 637369"/>
                      <a:gd name="connsiteY197" fmla="*/ 26185 h 196897"/>
                      <a:gd name="connsiteX198" fmla="*/ 407511 w 637369"/>
                      <a:gd name="connsiteY198" fmla="*/ 26185 h 196897"/>
                      <a:gd name="connsiteX199" fmla="*/ 415357 w 637369"/>
                      <a:gd name="connsiteY199" fmla="*/ 13731 h 196897"/>
                      <a:gd name="connsiteX200" fmla="*/ 415357 w 637369"/>
                      <a:gd name="connsiteY200" fmla="*/ 13731 h 196897"/>
                      <a:gd name="connsiteX201" fmla="*/ 403080 w 637369"/>
                      <a:gd name="connsiteY201" fmla="*/ 4407 h 196897"/>
                      <a:gd name="connsiteX202" fmla="*/ 403080 w 637369"/>
                      <a:gd name="connsiteY202" fmla="*/ 4407 h 196897"/>
                      <a:gd name="connsiteX203" fmla="*/ 397704 w 637369"/>
                      <a:gd name="connsiteY203" fmla="*/ 3832 h 196897"/>
                      <a:gd name="connsiteX204" fmla="*/ 397704 w 637369"/>
                      <a:gd name="connsiteY204" fmla="*/ 3832 h 196897"/>
                      <a:gd name="connsiteX205" fmla="*/ 337333 w 637369"/>
                      <a:gd name="connsiteY205" fmla="*/ 35828 h 196897"/>
                      <a:gd name="connsiteX206" fmla="*/ 337333 w 637369"/>
                      <a:gd name="connsiteY206" fmla="*/ 35828 h 196897"/>
                      <a:gd name="connsiteX207" fmla="*/ 317065 w 637369"/>
                      <a:gd name="connsiteY207" fmla="*/ 44833 h 196897"/>
                      <a:gd name="connsiteX208" fmla="*/ 317065 w 637369"/>
                      <a:gd name="connsiteY208" fmla="*/ 44833 h 196897"/>
                      <a:gd name="connsiteX209" fmla="*/ 290112 w 637369"/>
                      <a:gd name="connsiteY209" fmla="*/ 39916 h 196897"/>
                      <a:gd name="connsiteX210" fmla="*/ 290112 w 637369"/>
                      <a:gd name="connsiteY210" fmla="*/ 39916 h 196897"/>
                      <a:gd name="connsiteX211" fmla="*/ 282629 w 637369"/>
                      <a:gd name="connsiteY211" fmla="*/ 40874 h 196897"/>
                      <a:gd name="connsiteX212" fmla="*/ 282629 w 637369"/>
                      <a:gd name="connsiteY212" fmla="*/ 40874 h 196897"/>
                      <a:gd name="connsiteX213" fmla="*/ 273766 w 637369"/>
                      <a:gd name="connsiteY213" fmla="*/ 41959 h 196897"/>
                      <a:gd name="connsiteX214" fmla="*/ 273766 w 637369"/>
                      <a:gd name="connsiteY214" fmla="*/ 41959 h 196897"/>
                      <a:gd name="connsiteX215" fmla="*/ 248848 w 637369"/>
                      <a:gd name="connsiteY215" fmla="*/ 34807 h 196897"/>
                      <a:gd name="connsiteX216" fmla="*/ 248848 w 637369"/>
                      <a:gd name="connsiteY216" fmla="*/ 34807 h 196897"/>
                      <a:gd name="connsiteX217" fmla="*/ 245143 w 637369"/>
                      <a:gd name="connsiteY217" fmla="*/ 36339 h 196897"/>
                      <a:gd name="connsiteX218" fmla="*/ 245143 w 637369"/>
                      <a:gd name="connsiteY218" fmla="*/ 36339 h 196897"/>
                      <a:gd name="connsiteX219" fmla="*/ 224656 w 637369"/>
                      <a:gd name="connsiteY219" fmla="*/ 44386 h 196897"/>
                      <a:gd name="connsiteX220" fmla="*/ 224656 w 637369"/>
                      <a:gd name="connsiteY220" fmla="*/ 44386 h 196897"/>
                      <a:gd name="connsiteX221" fmla="*/ 201627 w 637369"/>
                      <a:gd name="connsiteY221" fmla="*/ 30847 h 196897"/>
                      <a:gd name="connsiteX222" fmla="*/ 201627 w 637369"/>
                      <a:gd name="connsiteY222" fmla="*/ 30847 h 196897"/>
                      <a:gd name="connsiteX223" fmla="*/ 143726 w 637369"/>
                      <a:gd name="connsiteY223" fmla="*/ 1469 h 196897"/>
                      <a:gd name="connsiteX224" fmla="*/ 143726 w 637369"/>
                      <a:gd name="connsiteY224" fmla="*/ 1469 h 196897"/>
                      <a:gd name="connsiteX225" fmla="*/ 131013 w 637369"/>
                      <a:gd name="connsiteY225" fmla="*/ 5173 h 196897"/>
                      <a:gd name="connsiteX226" fmla="*/ 131013 w 637369"/>
                      <a:gd name="connsiteY226" fmla="*/ 5173 h 196897"/>
                      <a:gd name="connsiteX227" fmla="*/ 113577 w 637369"/>
                      <a:gd name="connsiteY227" fmla="*/ 9899 h 196897"/>
                      <a:gd name="connsiteX228" fmla="*/ 113577 w 637369"/>
                      <a:gd name="connsiteY228" fmla="*/ 9899 h 196897"/>
                      <a:gd name="connsiteX229" fmla="*/ 86698 w 637369"/>
                      <a:gd name="connsiteY229" fmla="*/ 8366 h 196897"/>
                      <a:gd name="connsiteX230" fmla="*/ 86698 w 637369"/>
                      <a:gd name="connsiteY230" fmla="*/ 8366 h 196897"/>
                      <a:gd name="connsiteX231" fmla="*/ 67519 w 637369"/>
                      <a:gd name="connsiteY231" fmla="*/ 13731 h 196897"/>
                      <a:gd name="connsiteX232" fmla="*/ 67519 w 637369"/>
                      <a:gd name="connsiteY232" fmla="*/ 13731 h 196897"/>
                      <a:gd name="connsiteX233" fmla="*/ 60544 w 637369"/>
                      <a:gd name="connsiteY233" fmla="*/ 27845 h 196897"/>
                      <a:gd name="connsiteX234" fmla="*/ 60544 w 637369"/>
                      <a:gd name="connsiteY234" fmla="*/ 27845 h 196897"/>
                      <a:gd name="connsiteX235" fmla="*/ 70715 w 637369"/>
                      <a:gd name="connsiteY235" fmla="*/ 54222 h 196897"/>
                      <a:gd name="connsiteX236" fmla="*/ 70715 w 637369"/>
                      <a:gd name="connsiteY236" fmla="*/ 54222 h 196897"/>
                      <a:gd name="connsiteX237" fmla="*/ 71877 w 637369"/>
                      <a:gd name="connsiteY237" fmla="*/ 59650 h 196897"/>
                      <a:gd name="connsiteX238" fmla="*/ 71877 w 637369"/>
                      <a:gd name="connsiteY238" fmla="*/ 59650 h 196897"/>
                      <a:gd name="connsiteX239" fmla="*/ 26327 w 637369"/>
                      <a:gd name="connsiteY239" fmla="*/ 102951 h 196897"/>
                      <a:gd name="connsiteX240" fmla="*/ 26327 w 637369"/>
                      <a:gd name="connsiteY240" fmla="*/ 102951 h 196897"/>
                      <a:gd name="connsiteX241" fmla="*/ 2498 w 637369"/>
                      <a:gd name="connsiteY241" fmla="*/ 129008 h 196897"/>
                      <a:gd name="connsiteX242" fmla="*/ 2498 w 637369"/>
                      <a:gd name="connsiteY242" fmla="*/ 129008 h 196897"/>
                      <a:gd name="connsiteX243" fmla="*/ 7366 w 637369"/>
                      <a:gd name="connsiteY243" fmla="*/ 130221 h 196897"/>
                      <a:gd name="connsiteX244" fmla="*/ 7366 w 637369"/>
                      <a:gd name="connsiteY244" fmla="*/ 130221 h 196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Lst>
                    <a:rect l="l" t="t" r="r" b="b"/>
                    <a:pathLst>
                      <a:path w="637369" h="196897">
                        <a:moveTo>
                          <a:pt x="48921" y="188977"/>
                        </a:moveTo>
                        <a:cubicBezTo>
                          <a:pt x="48921" y="177865"/>
                          <a:pt x="41583" y="141142"/>
                          <a:pt x="6785" y="131754"/>
                        </a:cubicBezTo>
                        <a:lnTo>
                          <a:pt x="6785" y="131754"/>
                        </a:lnTo>
                        <a:cubicBezTo>
                          <a:pt x="4751" y="131179"/>
                          <a:pt x="2789" y="130860"/>
                          <a:pt x="828" y="130732"/>
                        </a:cubicBezTo>
                        <a:lnTo>
                          <a:pt x="828" y="130732"/>
                        </a:lnTo>
                        <a:cubicBezTo>
                          <a:pt x="537" y="130732"/>
                          <a:pt x="319" y="130604"/>
                          <a:pt x="174" y="130413"/>
                        </a:cubicBezTo>
                        <a:lnTo>
                          <a:pt x="174" y="130413"/>
                        </a:lnTo>
                        <a:cubicBezTo>
                          <a:pt x="28" y="130221"/>
                          <a:pt x="-44" y="129966"/>
                          <a:pt x="28" y="129774"/>
                        </a:cubicBezTo>
                        <a:lnTo>
                          <a:pt x="28" y="129774"/>
                        </a:lnTo>
                        <a:cubicBezTo>
                          <a:pt x="2135" y="120961"/>
                          <a:pt x="8601" y="110359"/>
                          <a:pt x="24947" y="101801"/>
                        </a:cubicBezTo>
                        <a:lnTo>
                          <a:pt x="24947" y="101801"/>
                        </a:lnTo>
                        <a:cubicBezTo>
                          <a:pt x="54950" y="86090"/>
                          <a:pt x="69698" y="70699"/>
                          <a:pt x="69625" y="59842"/>
                        </a:cubicBezTo>
                        <a:lnTo>
                          <a:pt x="69625" y="59842"/>
                        </a:lnTo>
                        <a:cubicBezTo>
                          <a:pt x="69625" y="58117"/>
                          <a:pt x="69262" y="56521"/>
                          <a:pt x="68608" y="54988"/>
                        </a:cubicBezTo>
                        <a:lnTo>
                          <a:pt x="68608" y="54988"/>
                        </a:lnTo>
                        <a:cubicBezTo>
                          <a:pt x="65049" y="47388"/>
                          <a:pt x="58292" y="37744"/>
                          <a:pt x="58292" y="28037"/>
                        </a:cubicBezTo>
                        <a:lnTo>
                          <a:pt x="58292" y="28037"/>
                        </a:lnTo>
                        <a:cubicBezTo>
                          <a:pt x="58292" y="22800"/>
                          <a:pt x="60326" y="17563"/>
                          <a:pt x="65775" y="12773"/>
                        </a:cubicBezTo>
                        <a:lnTo>
                          <a:pt x="65775" y="12773"/>
                        </a:lnTo>
                        <a:cubicBezTo>
                          <a:pt x="71006" y="8111"/>
                          <a:pt x="78416" y="6961"/>
                          <a:pt x="86262" y="6961"/>
                        </a:cubicBezTo>
                        <a:lnTo>
                          <a:pt x="86262" y="6961"/>
                        </a:lnTo>
                        <a:cubicBezTo>
                          <a:pt x="95197" y="6961"/>
                          <a:pt x="104860" y="8494"/>
                          <a:pt x="113141" y="8494"/>
                        </a:cubicBezTo>
                        <a:lnTo>
                          <a:pt x="113141" y="8494"/>
                        </a:lnTo>
                        <a:cubicBezTo>
                          <a:pt x="119825" y="8494"/>
                          <a:pt x="125564" y="7536"/>
                          <a:pt x="129269" y="4215"/>
                        </a:cubicBezTo>
                        <a:lnTo>
                          <a:pt x="129269" y="4215"/>
                        </a:lnTo>
                        <a:cubicBezTo>
                          <a:pt x="132611" y="1277"/>
                          <a:pt x="137551" y="0"/>
                          <a:pt x="143290" y="0"/>
                        </a:cubicBezTo>
                        <a:lnTo>
                          <a:pt x="143290" y="0"/>
                        </a:lnTo>
                        <a:cubicBezTo>
                          <a:pt x="162470" y="64"/>
                          <a:pt x="191165" y="13667"/>
                          <a:pt x="202789" y="30080"/>
                        </a:cubicBezTo>
                        <a:lnTo>
                          <a:pt x="202789" y="30080"/>
                        </a:lnTo>
                        <a:cubicBezTo>
                          <a:pt x="209618" y="39788"/>
                          <a:pt x="217246" y="42854"/>
                          <a:pt x="224293" y="42854"/>
                        </a:cubicBezTo>
                        <a:lnTo>
                          <a:pt x="224293" y="42854"/>
                        </a:lnTo>
                        <a:cubicBezTo>
                          <a:pt x="232139" y="42854"/>
                          <a:pt x="239477" y="38894"/>
                          <a:pt x="243472" y="35317"/>
                        </a:cubicBezTo>
                        <a:lnTo>
                          <a:pt x="243472" y="35317"/>
                        </a:lnTo>
                        <a:cubicBezTo>
                          <a:pt x="244998" y="33912"/>
                          <a:pt x="246741" y="33338"/>
                          <a:pt x="248412" y="33338"/>
                        </a:cubicBezTo>
                        <a:lnTo>
                          <a:pt x="248412" y="33338"/>
                        </a:lnTo>
                        <a:cubicBezTo>
                          <a:pt x="254878" y="33529"/>
                          <a:pt x="261343" y="40491"/>
                          <a:pt x="273330" y="40491"/>
                        </a:cubicBezTo>
                        <a:lnTo>
                          <a:pt x="273330" y="40491"/>
                        </a:lnTo>
                        <a:cubicBezTo>
                          <a:pt x="275873" y="40491"/>
                          <a:pt x="278634" y="40171"/>
                          <a:pt x="281758" y="39469"/>
                        </a:cubicBezTo>
                        <a:lnTo>
                          <a:pt x="281758" y="39469"/>
                        </a:lnTo>
                        <a:cubicBezTo>
                          <a:pt x="284591" y="38766"/>
                          <a:pt x="287206" y="38447"/>
                          <a:pt x="289749" y="38447"/>
                        </a:cubicBezTo>
                        <a:lnTo>
                          <a:pt x="289749" y="38447"/>
                        </a:lnTo>
                        <a:cubicBezTo>
                          <a:pt x="300355" y="38511"/>
                          <a:pt x="308202" y="43428"/>
                          <a:pt x="316701" y="43364"/>
                        </a:cubicBezTo>
                        <a:lnTo>
                          <a:pt x="316701" y="43364"/>
                        </a:lnTo>
                        <a:cubicBezTo>
                          <a:pt x="322223" y="43364"/>
                          <a:pt x="328107" y="41448"/>
                          <a:pt x="335662" y="34870"/>
                        </a:cubicBezTo>
                        <a:lnTo>
                          <a:pt x="335662" y="34870"/>
                        </a:lnTo>
                        <a:cubicBezTo>
                          <a:pt x="355786" y="17180"/>
                          <a:pt x="379324" y="2427"/>
                          <a:pt x="397341" y="2363"/>
                        </a:cubicBezTo>
                        <a:lnTo>
                          <a:pt x="397341" y="2363"/>
                        </a:lnTo>
                        <a:cubicBezTo>
                          <a:pt x="399375" y="2363"/>
                          <a:pt x="401264" y="2555"/>
                          <a:pt x="403153" y="2938"/>
                        </a:cubicBezTo>
                        <a:lnTo>
                          <a:pt x="403153" y="2938"/>
                        </a:lnTo>
                        <a:cubicBezTo>
                          <a:pt x="412524" y="4854"/>
                          <a:pt x="416883" y="8877"/>
                          <a:pt x="416810" y="13795"/>
                        </a:cubicBezTo>
                        <a:lnTo>
                          <a:pt x="416810" y="13795"/>
                        </a:lnTo>
                        <a:cubicBezTo>
                          <a:pt x="416810" y="18202"/>
                          <a:pt x="413468" y="22928"/>
                          <a:pt x="408456" y="27398"/>
                        </a:cubicBezTo>
                        <a:lnTo>
                          <a:pt x="408456" y="27398"/>
                        </a:lnTo>
                        <a:cubicBezTo>
                          <a:pt x="405259" y="30144"/>
                          <a:pt x="404533" y="32635"/>
                          <a:pt x="404460" y="35126"/>
                        </a:cubicBezTo>
                        <a:lnTo>
                          <a:pt x="404460" y="35126"/>
                        </a:lnTo>
                        <a:cubicBezTo>
                          <a:pt x="404460" y="38383"/>
                          <a:pt x="406058" y="41640"/>
                          <a:pt x="406058" y="45025"/>
                        </a:cubicBezTo>
                        <a:lnTo>
                          <a:pt x="406058" y="45025"/>
                        </a:lnTo>
                        <a:cubicBezTo>
                          <a:pt x="406058" y="47196"/>
                          <a:pt x="405332" y="49496"/>
                          <a:pt x="402935" y="51539"/>
                        </a:cubicBezTo>
                        <a:lnTo>
                          <a:pt x="402935" y="51539"/>
                        </a:lnTo>
                        <a:cubicBezTo>
                          <a:pt x="400828" y="53391"/>
                          <a:pt x="400029" y="55307"/>
                          <a:pt x="400029" y="57351"/>
                        </a:cubicBezTo>
                        <a:lnTo>
                          <a:pt x="400029" y="57351"/>
                        </a:lnTo>
                        <a:cubicBezTo>
                          <a:pt x="399956" y="62907"/>
                          <a:pt x="406349" y="69549"/>
                          <a:pt x="411507" y="74020"/>
                        </a:cubicBezTo>
                        <a:lnTo>
                          <a:pt x="411507" y="74020"/>
                        </a:lnTo>
                        <a:cubicBezTo>
                          <a:pt x="416374" y="78363"/>
                          <a:pt x="422332" y="86026"/>
                          <a:pt x="430178" y="85963"/>
                        </a:cubicBezTo>
                        <a:lnTo>
                          <a:pt x="430178" y="85963"/>
                        </a:lnTo>
                        <a:cubicBezTo>
                          <a:pt x="433810" y="85963"/>
                          <a:pt x="438096" y="84430"/>
                          <a:pt x="443254" y="79895"/>
                        </a:cubicBezTo>
                        <a:lnTo>
                          <a:pt x="443254" y="79895"/>
                        </a:lnTo>
                        <a:cubicBezTo>
                          <a:pt x="459382" y="65845"/>
                          <a:pt x="459818" y="44195"/>
                          <a:pt x="495198" y="44195"/>
                        </a:cubicBezTo>
                        <a:lnTo>
                          <a:pt x="495198" y="44195"/>
                        </a:lnTo>
                        <a:cubicBezTo>
                          <a:pt x="512488" y="44195"/>
                          <a:pt x="530069" y="40874"/>
                          <a:pt x="543363" y="36275"/>
                        </a:cubicBezTo>
                        <a:lnTo>
                          <a:pt x="543363" y="36275"/>
                        </a:lnTo>
                        <a:cubicBezTo>
                          <a:pt x="556658" y="31741"/>
                          <a:pt x="565376" y="25674"/>
                          <a:pt x="565158" y="21395"/>
                        </a:cubicBezTo>
                        <a:lnTo>
                          <a:pt x="565158" y="21395"/>
                        </a:lnTo>
                        <a:cubicBezTo>
                          <a:pt x="565521" y="15008"/>
                          <a:pt x="580704" y="8366"/>
                          <a:pt x="599302" y="8239"/>
                        </a:cubicBezTo>
                        <a:lnTo>
                          <a:pt x="599302" y="8239"/>
                        </a:lnTo>
                        <a:cubicBezTo>
                          <a:pt x="611435" y="8239"/>
                          <a:pt x="625165" y="11304"/>
                          <a:pt x="637079" y="19926"/>
                        </a:cubicBezTo>
                        <a:lnTo>
                          <a:pt x="637079" y="19926"/>
                        </a:lnTo>
                        <a:lnTo>
                          <a:pt x="637370" y="20565"/>
                        </a:lnTo>
                        <a:cubicBezTo>
                          <a:pt x="637370" y="29570"/>
                          <a:pt x="636789" y="38958"/>
                          <a:pt x="635553" y="48729"/>
                        </a:cubicBezTo>
                        <a:lnTo>
                          <a:pt x="635553" y="48729"/>
                        </a:lnTo>
                        <a:cubicBezTo>
                          <a:pt x="630541" y="88006"/>
                          <a:pt x="618191" y="117257"/>
                          <a:pt x="600682" y="143952"/>
                        </a:cubicBezTo>
                        <a:lnTo>
                          <a:pt x="600682" y="143952"/>
                        </a:lnTo>
                        <a:cubicBezTo>
                          <a:pt x="600465" y="144272"/>
                          <a:pt x="600029" y="144399"/>
                          <a:pt x="599666" y="144335"/>
                        </a:cubicBezTo>
                        <a:lnTo>
                          <a:pt x="599666" y="144335"/>
                        </a:lnTo>
                        <a:cubicBezTo>
                          <a:pt x="583683" y="140184"/>
                          <a:pt x="570534" y="138460"/>
                          <a:pt x="559418" y="138460"/>
                        </a:cubicBezTo>
                        <a:lnTo>
                          <a:pt x="559418" y="138460"/>
                        </a:lnTo>
                        <a:cubicBezTo>
                          <a:pt x="528906" y="138460"/>
                          <a:pt x="513287" y="151680"/>
                          <a:pt x="495270" y="167518"/>
                        </a:cubicBezTo>
                        <a:lnTo>
                          <a:pt x="495270" y="167518"/>
                        </a:lnTo>
                        <a:cubicBezTo>
                          <a:pt x="484736" y="176779"/>
                          <a:pt x="475147" y="179206"/>
                          <a:pt x="466429" y="179206"/>
                        </a:cubicBezTo>
                        <a:lnTo>
                          <a:pt x="466429" y="179206"/>
                        </a:lnTo>
                        <a:cubicBezTo>
                          <a:pt x="457275" y="179206"/>
                          <a:pt x="448993" y="176651"/>
                          <a:pt x="441002" y="176651"/>
                        </a:cubicBezTo>
                        <a:lnTo>
                          <a:pt x="441002" y="176651"/>
                        </a:lnTo>
                        <a:cubicBezTo>
                          <a:pt x="437588" y="176651"/>
                          <a:pt x="434246" y="177098"/>
                          <a:pt x="430831" y="178439"/>
                        </a:cubicBezTo>
                        <a:lnTo>
                          <a:pt x="430831" y="178439"/>
                        </a:lnTo>
                        <a:cubicBezTo>
                          <a:pt x="428507" y="179334"/>
                          <a:pt x="425964" y="179717"/>
                          <a:pt x="423421" y="179717"/>
                        </a:cubicBezTo>
                        <a:lnTo>
                          <a:pt x="423421" y="179717"/>
                        </a:lnTo>
                        <a:cubicBezTo>
                          <a:pt x="403516" y="179589"/>
                          <a:pt x="377944" y="156406"/>
                          <a:pt x="364286" y="153724"/>
                        </a:cubicBezTo>
                        <a:lnTo>
                          <a:pt x="364286" y="153724"/>
                        </a:lnTo>
                        <a:cubicBezTo>
                          <a:pt x="358329" y="152510"/>
                          <a:pt x="352008" y="151744"/>
                          <a:pt x="346487" y="151744"/>
                        </a:cubicBezTo>
                        <a:lnTo>
                          <a:pt x="346487" y="151744"/>
                        </a:lnTo>
                        <a:cubicBezTo>
                          <a:pt x="337333" y="151744"/>
                          <a:pt x="331231" y="153787"/>
                          <a:pt x="331158" y="158322"/>
                        </a:cubicBezTo>
                        <a:lnTo>
                          <a:pt x="331158" y="158322"/>
                        </a:lnTo>
                        <a:cubicBezTo>
                          <a:pt x="330795" y="165730"/>
                          <a:pt x="311180" y="175438"/>
                          <a:pt x="301155" y="180419"/>
                        </a:cubicBezTo>
                        <a:lnTo>
                          <a:pt x="301155" y="180419"/>
                        </a:lnTo>
                        <a:cubicBezTo>
                          <a:pt x="300864" y="180547"/>
                          <a:pt x="300573" y="180547"/>
                          <a:pt x="300283" y="180419"/>
                        </a:cubicBezTo>
                        <a:lnTo>
                          <a:pt x="300283" y="180419"/>
                        </a:lnTo>
                        <a:cubicBezTo>
                          <a:pt x="299992" y="180292"/>
                          <a:pt x="299847" y="180036"/>
                          <a:pt x="299774" y="179781"/>
                        </a:cubicBezTo>
                        <a:lnTo>
                          <a:pt x="299774" y="179781"/>
                        </a:lnTo>
                        <a:cubicBezTo>
                          <a:pt x="298685" y="171670"/>
                          <a:pt x="298031" y="164325"/>
                          <a:pt x="288441" y="161707"/>
                        </a:cubicBezTo>
                        <a:lnTo>
                          <a:pt x="288441" y="161707"/>
                        </a:lnTo>
                        <a:cubicBezTo>
                          <a:pt x="268754" y="156278"/>
                          <a:pt x="215430" y="135139"/>
                          <a:pt x="201336" y="122877"/>
                        </a:cubicBezTo>
                        <a:lnTo>
                          <a:pt x="201336" y="122877"/>
                        </a:lnTo>
                        <a:cubicBezTo>
                          <a:pt x="196178" y="118342"/>
                          <a:pt x="189422" y="116362"/>
                          <a:pt x="183029" y="116362"/>
                        </a:cubicBezTo>
                        <a:lnTo>
                          <a:pt x="183029" y="116362"/>
                        </a:lnTo>
                        <a:cubicBezTo>
                          <a:pt x="172713" y="116362"/>
                          <a:pt x="163777" y="121536"/>
                          <a:pt x="163777" y="129838"/>
                        </a:cubicBezTo>
                        <a:lnTo>
                          <a:pt x="163777" y="129838"/>
                        </a:lnTo>
                        <a:cubicBezTo>
                          <a:pt x="163777" y="137693"/>
                          <a:pt x="156512" y="139162"/>
                          <a:pt x="150265" y="140248"/>
                        </a:cubicBezTo>
                        <a:lnTo>
                          <a:pt x="150265" y="140248"/>
                        </a:lnTo>
                        <a:cubicBezTo>
                          <a:pt x="143726" y="141589"/>
                          <a:pt x="138205" y="142483"/>
                          <a:pt x="138132" y="149125"/>
                        </a:cubicBezTo>
                        <a:lnTo>
                          <a:pt x="138132" y="149125"/>
                        </a:lnTo>
                        <a:cubicBezTo>
                          <a:pt x="137914" y="157236"/>
                          <a:pt x="126218" y="160493"/>
                          <a:pt x="114885" y="164389"/>
                        </a:cubicBezTo>
                        <a:lnTo>
                          <a:pt x="114885" y="164389"/>
                        </a:lnTo>
                        <a:cubicBezTo>
                          <a:pt x="103407" y="168221"/>
                          <a:pt x="92292" y="172564"/>
                          <a:pt x="91710" y="180866"/>
                        </a:cubicBezTo>
                        <a:lnTo>
                          <a:pt x="91710" y="180866"/>
                        </a:lnTo>
                        <a:cubicBezTo>
                          <a:pt x="90621" y="192043"/>
                          <a:pt x="76454" y="196897"/>
                          <a:pt x="64903" y="196897"/>
                        </a:cubicBezTo>
                        <a:lnTo>
                          <a:pt x="64903" y="196897"/>
                        </a:lnTo>
                        <a:cubicBezTo>
                          <a:pt x="56621" y="196960"/>
                          <a:pt x="49066" y="194533"/>
                          <a:pt x="48921" y="188977"/>
                        </a:cubicBezTo>
                        <a:lnTo>
                          <a:pt x="48921" y="188977"/>
                        </a:lnTo>
                        <a:close/>
                        <a:moveTo>
                          <a:pt x="7366" y="130221"/>
                        </a:moveTo>
                        <a:cubicBezTo>
                          <a:pt x="43472" y="140184"/>
                          <a:pt x="50737" y="177545"/>
                          <a:pt x="50737" y="188977"/>
                        </a:cubicBezTo>
                        <a:lnTo>
                          <a:pt x="50737" y="188977"/>
                        </a:lnTo>
                        <a:cubicBezTo>
                          <a:pt x="50737" y="192873"/>
                          <a:pt x="56839" y="195364"/>
                          <a:pt x="64903" y="195364"/>
                        </a:cubicBezTo>
                        <a:lnTo>
                          <a:pt x="64903" y="195364"/>
                        </a:lnTo>
                        <a:cubicBezTo>
                          <a:pt x="76018" y="195364"/>
                          <a:pt x="89095" y="190574"/>
                          <a:pt x="89894" y="180802"/>
                        </a:cubicBezTo>
                        <a:lnTo>
                          <a:pt x="89894" y="180802"/>
                        </a:lnTo>
                        <a:cubicBezTo>
                          <a:pt x="90838" y="171095"/>
                          <a:pt x="102898" y="166816"/>
                          <a:pt x="114231" y="162984"/>
                        </a:cubicBezTo>
                        <a:lnTo>
                          <a:pt x="114231" y="162984"/>
                        </a:lnTo>
                        <a:cubicBezTo>
                          <a:pt x="125782" y="159152"/>
                          <a:pt x="136534" y="155576"/>
                          <a:pt x="136316" y="149189"/>
                        </a:cubicBezTo>
                        <a:lnTo>
                          <a:pt x="136316" y="149189"/>
                        </a:lnTo>
                        <a:cubicBezTo>
                          <a:pt x="136316" y="141334"/>
                          <a:pt x="143581" y="139865"/>
                          <a:pt x="149901" y="138715"/>
                        </a:cubicBezTo>
                        <a:lnTo>
                          <a:pt x="149901" y="138715"/>
                        </a:lnTo>
                        <a:cubicBezTo>
                          <a:pt x="156440" y="137438"/>
                          <a:pt x="161961" y="136480"/>
                          <a:pt x="162034" y="129838"/>
                        </a:cubicBezTo>
                        <a:lnTo>
                          <a:pt x="162034" y="129838"/>
                        </a:lnTo>
                        <a:cubicBezTo>
                          <a:pt x="162034" y="120322"/>
                          <a:pt x="172204" y="114766"/>
                          <a:pt x="183102" y="114766"/>
                        </a:cubicBezTo>
                        <a:lnTo>
                          <a:pt x="183102" y="114766"/>
                        </a:lnTo>
                        <a:cubicBezTo>
                          <a:pt x="189931" y="114766"/>
                          <a:pt x="197195" y="116937"/>
                          <a:pt x="202717" y="121791"/>
                        </a:cubicBezTo>
                        <a:lnTo>
                          <a:pt x="202717" y="121791"/>
                        </a:lnTo>
                        <a:cubicBezTo>
                          <a:pt x="216084" y="133606"/>
                          <a:pt x="269698" y="154937"/>
                          <a:pt x="289095" y="160238"/>
                        </a:cubicBezTo>
                        <a:lnTo>
                          <a:pt x="289095" y="160238"/>
                        </a:lnTo>
                        <a:cubicBezTo>
                          <a:pt x="299411" y="163112"/>
                          <a:pt x="300573" y="170967"/>
                          <a:pt x="301591" y="178503"/>
                        </a:cubicBezTo>
                        <a:lnTo>
                          <a:pt x="301591" y="178503"/>
                        </a:lnTo>
                        <a:cubicBezTo>
                          <a:pt x="311907" y="173586"/>
                          <a:pt x="329851" y="163431"/>
                          <a:pt x="329487" y="158322"/>
                        </a:cubicBezTo>
                        <a:lnTo>
                          <a:pt x="329487" y="158322"/>
                        </a:lnTo>
                        <a:cubicBezTo>
                          <a:pt x="329633" y="152127"/>
                          <a:pt x="337406" y="150147"/>
                          <a:pt x="346632" y="150147"/>
                        </a:cubicBezTo>
                        <a:lnTo>
                          <a:pt x="346632" y="150147"/>
                        </a:lnTo>
                        <a:cubicBezTo>
                          <a:pt x="352299" y="150147"/>
                          <a:pt x="358764" y="150913"/>
                          <a:pt x="364867" y="152127"/>
                        </a:cubicBezTo>
                        <a:lnTo>
                          <a:pt x="364867" y="152127"/>
                        </a:lnTo>
                        <a:cubicBezTo>
                          <a:pt x="379396" y="155193"/>
                          <a:pt x="404969" y="178120"/>
                          <a:pt x="423567" y="178056"/>
                        </a:cubicBezTo>
                        <a:lnTo>
                          <a:pt x="423567" y="178056"/>
                        </a:lnTo>
                        <a:cubicBezTo>
                          <a:pt x="425964" y="178056"/>
                          <a:pt x="428143" y="177673"/>
                          <a:pt x="430250" y="176907"/>
                        </a:cubicBezTo>
                        <a:lnTo>
                          <a:pt x="430250" y="176907"/>
                        </a:lnTo>
                        <a:cubicBezTo>
                          <a:pt x="433883" y="175502"/>
                          <a:pt x="437515" y="174991"/>
                          <a:pt x="441147" y="174991"/>
                        </a:cubicBezTo>
                        <a:lnTo>
                          <a:pt x="441147" y="174991"/>
                        </a:lnTo>
                        <a:cubicBezTo>
                          <a:pt x="449502" y="174991"/>
                          <a:pt x="457784" y="177545"/>
                          <a:pt x="466574" y="177545"/>
                        </a:cubicBezTo>
                        <a:lnTo>
                          <a:pt x="466574" y="177545"/>
                        </a:lnTo>
                        <a:cubicBezTo>
                          <a:pt x="474929" y="177545"/>
                          <a:pt x="483865" y="175310"/>
                          <a:pt x="494181" y="166305"/>
                        </a:cubicBezTo>
                        <a:lnTo>
                          <a:pt x="494181" y="166305"/>
                        </a:lnTo>
                        <a:cubicBezTo>
                          <a:pt x="512124" y="150466"/>
                          <a:pt x="528397" y="136735"/>
                          <a:pt x="559636" y="136799"/>
                        </a:cubicBezTo>
                        <a:lnTo>
                          <a:pt x="559636" y="136799"/>
                        </a:lnTo>
                        <a:cubicBezTo>
                          <a:pt x="570824" y="136799"/>
                          <a:pt x="583901" y="138524"/>
                          <a:pt x="599738" y="142611"/>
                        </a:cubicBezTo>
                        <a:lnTo>
                          <a:pt x="599738" y="142611"/>
                        </a:lnTo>
                        <a:cubicBezTo>
                          <a:pt x="617028" y="116171"/>
                          <a:pt x="629088" y="87368"/>
                          <a:pt x="634028" y="48538"/>
                        </a:cubicBezTo>
                        <a:lnTo>
                          <a:pt x="634028" y="48538"/>
                        </a:lnTo>
                        <a:cubicBezTo>
                          <a:pt x="635263" y="38958"/>
                          <a:pt x="635771" y="29761"/>
                          <a:pt x="635844" y="20884"/>
                        </a:cubicBezTo>
                        <a:lnTo>
                          <a:pt x="635844" y="20884"/>
                        </a:lnTo>
                        <a:cubicBezTo>
                          <a:pt x="624366" y="12709"/>
                          <a:pt x="611289" y="9835"/>
                          <a:pt x="599593" y="9835"/>
                        </a:cubicBezTo>
                        <a:lnTo>
                          <a:pt x="599593" y="9835"/>
                        </a:lnTo>
                        <a:cubicBezTo>
                          <a:pt x="590512" y="9835"/>
                          <a:pt x="582375" y="11560"/>
                          <a:pt x="576491" y="13923"/>
                        </a:cubicBezTo>
                        <a:lnTo>
                          <a:pt x="576491" y="13923"/>
                        </a:lnTo>
                        <a:cubicBezTo>
                          <a:pt x="570534" y="16286"/>
                          <a:pt x="567192" y="19415"/>
                          <a:pt x="567264" y="21395"/>
                        </a:cubicBezTo>
                        <a:lnTo>
                          <a:pt x="567264" y="21395"/>
                        </a:lnTo>
                        <a:cubicBezTo>
                          <a:pt x="566683" y="32827"/>
                          <a:pt x="530577" y="45600"/>
                          <a:pt x="495488" y="45855"/>
                        </a:cubicBezTo>
                        <a:lnTo>
                          <a:pt x="495488" y="45855"/>
                        </a:lnTo>
                        <a:cubicBezTo>
                          <a:pt x="461271" y="45855"/>
                          <a:pt x="461707" y="66100"/>
                          <a:pt x="444780" y="81045"/>
                        </a:cubicBezTo>
                        <a:lnTo>
                          <a:pt x="444780" y="81045"/>
                        </a:lnTo>
                        <a:cubicBezTo>
                          <a:pt x="439477" y="85707"/>
                          <a:pt x="434682" y="87559"/>
                          <a:pt x="430468" y="87559"/>
                        </a:cubicBezTo>
                        <a:lnTo>
                          <a:pt x="430468" y="87559"/>
                        </a:lnTo>
                        <a:cubicBezTo>
                          <a:pt x="421242" y="87495"/>
                          <a:pt x="415212" y="79193"/>
                          <a:pt x="410563" y="75169"/>
                        </a:cubicBezTo>
                        <a:lnTo>
                          <a:pt x="410563" y="75169"/>
                        </a:lnTo>
                        <a:cubicBezTo>
                          <a:pt x="405405" y="70635"/>
                          <a:pt x="398648" y="63929"/>
                          <a:pt x="398576" y="57351"/>
                        </a:cubicBezTo>
                        <a:lnTo>
                          <a:pt x="398576" y="57351"/>
                        </a:lnTo>
                        <a:cubicBezTo>
                          <a:pt x="398576" y="54924"/>
                          <a:pt x="399593" y="52433"/>
                          <a:pt x="401990" y="50390"/>
                        </a:cubicBezTo>
                        <a:lnTo>
                          <a:pt x="401990" y="50390"/>
                        </a:lnTo>
                        <a:cubicBezTo>
                          <a:pt x="404024" y="48601"/>
                          <a:pt x="404605" y="46877"/>
                          <a:pt x="404605" y="44961"/>
                        </a:cubicBezTo>
                        <a:lnTo>
                          <a:pt x="404605" y="44961"/>
                        </a:lnTo>
                        <a:cubicBezTo>
                          <a:pt x="404605" y="42023"/>
                          <a:pt x="403007" y="38702"/>
                          <a:pt x="403007" y="35062"/>
                        </a:cubicBezTo>
                        <a:lnTo>
                          <a:pt x="403007" y="35062"/>
                        </a:lnTo>
                        <a:cubicBezTo>
                          <a:pt x="403007" y="32252"/>
                          <a:pt x="404024" y="29186"/>
                          <a:pt x="407511" y="26185"/>
                        </a:cubicBezTo>
                        <a:lnTo>
                          <a:pt x="407511" y="26185"/>
                        </a:lnTo>
                        <a:cubicBezTo>
                          <a:pt x="412379" y="21906"/>
                          <a:pt x="415357" y="17371"/>
                          <a:pt x="415357" y="13731"/>
                        </a:cubicBezTo>
                        <a:lnTo>
                          <a:pt x="415357" y="13731"/>
                        </a:lnTo>
                        <a:cubicBezTo>
                          <a:pt x="415357" y="9771"/>
                          <a:pt x="412161" y="6387"/>
                          <a:pt x="403080" y="4407"/>
                        </a:cubicBezTo>
                        <a:lnTo>
                          <a:pt x="403080" y="4407"/>
                        </a:lnTo>
                        <a:cubicBezTo>
                          <a:pt x="401409" y="4023"/>
                          <a:pt x="399593" y="3832"/>
                          <a:pt x="397704" y="3832"/>
                        </a:cubicBezTo>
                        <a:lnTo>
                          <a:pt x="397704" y="3832"/>
                        </a:lnTo>
                        <a:cubicBezTo>
                          <a:pt x="380850" y="3768"/>
                          <a:pt x="357312" y="18202"/>
                          <a:pt x="337333" y="35828"/>
                        </a:cubicBezTo>
                        <a:lnTo>
                          <a:pt x="337333" y="35828"/>
                        </a:lnTo>
                        <a:cubicBezTo>
                          <a:pt x="329560" y="42662"/>
                          <a:pt x="323094" y="44833"/>
                          <a:pt x="317065" y="44833"/>
                        </a:cubicBezTo>
                        <a:lnTo>
                          <a:pt x="317065" y="44833"/>
                        </a:lnTo>
                        <a:cubicBezTo>
                          <a:pt x="307766" y="44769"/>
                          <a:pt x="299992" y="39916"/>
                          <a:pt x="290112" y="39916"/>
                        </a:cubicBezTo>
                        <a:lnTo>
                          <a:pt x="290112" y="39916"/>
                        </a:lnTo>
                        <a:cubicBezTo>
                          <a:pt x="287787" y="39916"/>
                          <a:pt x="285317" y="40171"/>
                          <a:pt x="282629" y="40874"/>
                        </a:cubicBezTo>
                        <a:lnTo>
                          <a:pt x="282629" y="40874"/>
                        </a:lnTo>
                        <a:cubicBezTo>
                          <a:pt x="279360" y="41640"/>
                          <a:pt x="276454" y="41959"/>
                          <a:pt x="273766" y="41959"/>
                        </a:cubicBezTo>
                        <a:lnTo>
                          <a:pt x="273766" y="41959"/>
                        </a:lnTo>
                        <a:cubicBezTo>
                          <a:pt x="261053" y="41896"/>
                          <a:pt x="253788" y="34679"/>
                          <a:pt x="248848" y="34807"/>
                        </a:cubicBezTo>
                        <a:lnTo>
                          <a:pt x="248848" y="34807"/>
                        </a:lnTo>
                        <a:cubicBezTo>
                          <a:pt x="247613" y="34807"/>
                          <a:pt x="246451" y="35190"/>
                          <a:pt x="245143" y="36339"/>
                        </a:cubicBezTo>
                        <a:lnTo>
                          <a:pt x="245143" y="36339"/>
                        </a:lnTo>
                        <a:cubicBezTo>
                          <a:pt x="240784" y="40107"/>
                          <a:pt x="233229" y="44322"/>
                          <a:pt x="224656" y="44386"/>
                        </a:cubicBezTo>
                        <a:lnTo>
                          <a:pt x="224656" y="44386"/>
                        </a:lnTo>
                        <a:cubicBezTo>
                          <a:pt x="216956" y="44386"/>
                          <a:pt x="208601" y="40874"/>
                          <a:pt x="201627" y="30847"/>
                        </a:cubicBezTo>
                        <a:lnTo>
                          <a:pt x="201627" y="30847"/>
                        </a:lnTo>
                        <a:cubicBezTo>
                          <a:pt x="190584" y="15008"/>
                          <a:pt x="161961" y="1469"/>
                          <a:pt x="143726" y="1469"/>
                        </a:cubicBezTo>
                        <a:lnTo>
                          <a:pt x="143726" y="1469"/>
                        </a:lnTo>
                        <a:cubicBezTo>
                          <a:pt x="138278" y="1469"/>
                          <a:pt x="133846" y="2682"/>
                          <a:pt x="131013" y="5173"/>
                        </a:cubicBezTo>
                        <a:lnTo>
                          <a:pt x="131013" y="5173"/>
                        </a:lnTo>
                        <a:cubicBezTo>
                          <a:pt x="126654" y="8941"/>
                          <a:pt x="120479" y="9899"/>
                          <a:pt x="113577" y="9899"/>
                        </a:cubicBezTo>
                        <a:lnTo>
                          <a:pt x="113577" y="9899"/>
                        </a:lnTo>
                        <a:cubicBezTo>
                          <a:pt x="105078" y="9899"/>
                          <a:pt x="95415" y="8366"/>
                          <a:pt x="86698" y="8366"/>
                        </a:cubicBezTo>
                        <a:lnTo>
                          <a:pt x="86698" y="8366"/>
                        </a:lnTo>
                        <a:cubicBezTo>
                          <a:pt x="78997" y="8366"/>
                          <a:pt x="72168" y="9516"/>
                          <a:pt x="67519" y="13731"/>
                        </a:cubicBezTo>
                        <a:lnTo>
                          <a:pt x="67519" y="13731"/>
                        </a:lnTo>
                        <a:cubicBezTo>
                          <a:pt x="62361" y="18265"/>
                          <a:pt x="60544" y="22991"/>
                          <a:pt x="60544" y="27845"/>
                        </a:cubicBezTo>
                        <a:lnTo>
                          <a:pt x="60544" y="27845"/>
                        </a:lnTo>
                        <a:cubicBezTo>
                          <a:pt x="60544" y="36914"/>
                          <a:pt x="67083" y="46366"/>
                          <a:pt x="70715" y="54222"/>
                        </a:cubicBezTo>
                        <a:lnTo>
                          <a:pt x="70715" y="54222"/>
                        </a:lnTo>
                        <a:cubicBezTo>
                          <a:pt x="71514" y="55946"/>
                          <a:pt x="71877" y="57734"/>
                          <a:pt x="71877" y="59650"/>
                        </a:cubicBezTo>
                        <a:lnTo>
                          <a:pt x="71877" y="59650"/>
                        </a:lnTo>
                        <a:cubicBezTo>
                          <a:pt x="71805" y="71784"/>
                          <a:pt x="56476" y="87112"/>
                          <a:pt x="26327" y="102951"/>
                        </a:cubicBezTo>
                        <a:lnTo>
                          <a:pt x="26327" y="102951"/>
                        </a:lnTo>
                        <a:cubicBezTo>
                          <a:pt x="10926" y="111062"/>
                          <a:pt x="4751" y="120705"/>
                          <a:pt x="2498" y="129008"/>
                        </a:cubicBezTo>
                        <a:lnTo>
                          <a:pt x="2498" y="129008"/>
                        </a:lnTo>
                        <a:cubicBezTo>
                          <a:pt x="3734" y="129391"/>
                          <a:pt x="5550" y="129710"/>
                          <a:pt x="7366" y="130221"/>
                        </a:cubicBezTo>
                        <a:lnTo>
                          <a:pt x="7366" y="13022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5" name="Gráfico 53">
                  <a:extLst>
                    <a:ext uri="{FF2B5EF4-FFF2-40B4-BE49-F238E27FC236}">
                      <a16:creationId xmlns:a16="http://schemas.microsoft.com/office/drawing/2014/main" id="{F70F6A69-8247-11AD-169F-AEC8F6290C56}"/>
                    </a:ext>
                  </a:extLst>
                </xdr:cNvPr>
                <xdr:cNvGrpSpPr/>
              </xdr:nvGrpSpPr>
              <xdr:grpSpPr>
                <a:xfrm>
                  <a:off x="13539468" y="7331946"/>
                  <a:ext cx="407947" cy="443033"/>
                  <a:chOff x="13539468" y="7331946"/>
                  <a:chExt cx="407947" cy="443033"/>
                </a:xfrm>
                <a:solidFill>
                  <a:srgbClr val="DADADA"/>
                </a:solidFill>
              </xdr:grpSpPr>
              <xdr:sp macro="" textlink="">
                <xdr:nvSpPr>
                  <xdr:cNvPr id="105" name="Freeform: Shape 104">
                    <a:extLst>
                      <a:ext uri="{FF2B5EF4-FFF2-40B4-BE49-F238E27FC236}">
                        <a16:creationId xmlns:a16="http://schemas.microsoft.com/office/drawing/2014/main" id="{B0DB859D-D17B-95E4-20E6-B5317D7C96C4}"/>
                      </a:ext>
                    </a:extLst>
                  </xdr:cNvPr>
                  <xdr:cNvSpPr/>
                </xdr:nvSpPr>
                <xdr:spPr>
                  <a:xfrm>
                    <a:off x="13540177" y="7332755"/>
                    <a:ext cx="406192" cy="441420"/>
                  </a:xfrm>
                  <a:custGeom>
                    <a:avLst/>
                    <a:gdLst>
                      <a:gd name="connsiteX0" fmla="*/ 291336 w 406192"/>
                      <a:gd name="connsiteY0" fmla="*/ 291311 h 441420"/>
                      <a:gd name="connsiteX1" fmla="*/ 328604 w 406192"/>
                      <a:gd name="connsiteY1" fmla="*/ 259123 h 441420"/>
                      <a:gd name="connsiteX2" fmla="*/ 375607 w 406192"/>
                      <a:gd name="connsiteY2" fmla="*/ 183953 h 441420"/>
                      <a:gd name="connsiteX3" fmla="*/ 406192 w 406192"/>
                      <a:gd name="connsiteY3" fmla="*/ 173671 h 441420"/>
                      <a:gd name="connsiteX4" fmla="*/ 380693 w 406192"/>
                      <a:gd name="connsiteY4" fmla="*/ 164283 h 441420"/>
                      <a:gd name="connsiteX5" fmla="*/ 307391 w 406192"/>
                      <a:gd name="connsiteY5" fmla="*/ 101631 h 441420"/>
                      <a:gd name="connsiteX6" fmla="*/ 153014 w 406192"/>
                      <a:gd name="connsiteY6" fmla="*/ 7494 h 441420"/>
                      <a:gd name="connsiteX7" fmla="*/ 9243 w 406192"/>
                      <a:gd name="connsiteY7" fmla="*/ 7494 h 441420"/>
                      <a:gd name="connsiteX8" fmla="*/ 8590 w 406192"/>
                      <a:gd name="connsiteY8" fmla="*/ 7494 h 441420"/>
                      <a:gd name="connsiteX9" fmla="*/ 1688 w 406192"/>
                      <a:gd name="connsiteY9" fmla="*/ 38468 h 441420"/>
                      <a:gd name="connsiteX10" fmla="*/ 13312 w 406192"/>
                      <a:gd name="connsiteY10" fmla="*/ 85728 h 441420"/>
                      <a:gd name="connsiteX11" fmla="*/ 23119 w 406192"/>
                      <a:gd name="connsiteY11" fmla="*/ 137779 h 441420"/>
                      <a:gd name="connsiteX12" fmla="*/ 29875 w 406192"/>
                      <a:gd name="connsiteY12" fmla="*/ 196279 h 441420"/>
                      <a:gd name="connsiteX13" fmla="*/ 51888 w 406192"/>
                      <a:gd name="connsiteY13" fmla="*/ 273045 h 441420"/>
                      <a:gd name="connsiteX14" fmla="*/ 81819 w 406192"/>
                      <a:gd name="connsiteY14" fmla="*/ 348215 h 441420"/>
                      <a:gd name="connsiteX15" fmla="*/ 90972 w 406192"/>
                      <a:gd name="connsiteY15" fmla="*/ 387939 h 441420"/>
                      <a:gd name="connsiteX16" fmla="*/ 89737 w 406192"/>
                      <a:gd name="connsiteY16" fmla="*/ 406460 h 441420"/>
                      <a:gd name="connsiteX17" fmla="*/ 143497 w 406192"/>
                      <a:gd name="connsiteY17" fmla="*/ 402436 h 441420"/>
                      <a:gd name="connsiteX18" fmla="*/ 215564 w 406192"/>
                      <a:gd name="connsiteY18" fmla="*/ 428238 h 441420"/>
                      <a:gd name="connsiteX19" fmla="*/ 257700 w 406192"/>
                      <a:gd name="connsiteY19" fmla="*/ 433602 h 441420"/>
                      <a:gd name="connsiteX20" fmla="*/ 261913 w 406192"/>
                      <a:gd name="connsiteY20" fmla="*/ 431878 h 441420"/>
                      <a:gd name="connsiteX21" fmla="*/ 272956 w 406192"/>
                      <a:gd name="connsiteY21" fmla="*/ 415848 h 441420"/>
                      <a:gd name="connsiteX22" fmla="*/ 268669 w 406192"/>
                      <a:gd name="connsiteY22" fmla="*/ 379892 h 441420"/>
                      <a:gd name="connsiteX23" fmla="*/ 269905 w 406192"/>
                      <a:gd name="connsiteY23" fmla="*/ 350386 h 441420"/>
                      <a:gd name="connsiteX24" fmla="*/ 282400 w 406192"/>
                      <a:gd name="connsiteY24" fmla="*/ 316474 h 441420"/>
                      <a:gd name="connsiteX25" fmla="*/ 291336 w 406192"/>
                      <a:gd name="connsiteY25" fmla="*/ 291311 h 441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06192" h="441420">
                        <a:moveTo>
                          <a:pt x="291336" y="291311"/>
                        </a:moveTo>
                        <a:cubicBezTo>
                          <a:pt x="315164" y="278985"/>
                          <a:pt x="328604" y="278410"/>
                          <a:pt x="328604" y="259123"/>
                        </a:cubicBezTo>
                        <a:cubicBezTo>
                          <a:pt x="328604" y="239771"/>
                          <a:pt x="362821" y="187721"/>
                          <a:pt x="375607" y="183953"/>
                        </a:cubicBezTo>
                        <a:cubicBezTo>
                          <a:pt x="382509" y="181909"/>
                          <a:pt x="395586" y="177439"/>
                          <a:pt x="406192" y="173671"/>
                        </a:cubicBezTo>
                        <a:cubicBezTo>
                          <a:pt x="398274" y="163963"/>
                          <a:pt x="392171" y="164283"/>
                          <a:pt x="380693" y="164283"/>
                        </a:cubicBezTo>
                        <a:cubicBezTo>
                          <a:pt x="367689" y="164283"/>
                          <a:pt x="337104" y="124558"/>
                          <a:pt x="307391" y="101631"/>
                        </a:cubicBezTo>
                        <a:cubicBezTo>
                          <a:pt x="277678" y="78703"/>
                          <a:pt x="184035" y="24290"/>
                          <a:pt x="153014" y="7494"/>
                        </a:cubicBezTo>
                        <a:cubicBezTo>
                          <a:pt x="122066" y="-9367"/>
                          <a:pt x="56101" y="7494"/>
                          <a:pt x="9243" y="7494"/>
                        </a:cubicBezTo>
                        <a:cubicBezTo>
                          <a:pt x="9025" y="7494"/>
                          <a:pt x="8807" y="7494"/>
                          <a:pt x="8590" y="7494"/>
                        </a:cubicBezTo>
                        <a:cubicBezTo>
                          <a:pt x="10115" y="15796"/>
                          <a:pt x="6410" y="25376"/>
                          <a:pt x="1688" y="38468"/>
                        </a:cubicBezTo>
                        <a:cubicBezTo>
                          <a:pt x="-5650" y="58841"/>
                          <a:pt x="13312" y="65292"/>
                          <a:pt x="13312" y="85728"/>
                        </a:cubicBezTo>
                        <a:cubicBezTo>
                          <a:pt x="13312" y="106101"/>
                          <a:pt x="37721" y="118491"/>
                          <a:pt x="23119" y="137779"/>
                        </a:cubicBezTo>
                        <a:cubicBezTo>
                          <a:pt x="8444" y="157130"/>
                          <a:pt x="13965" y="189318"/>
                          <a:pt x="29875" y="196279"/>
                        </a:cubicBezTo>
                        <a:cubicBezTo>
                          <a:pt x="45785" y="203241"/>
                          <a:pt x="51888" y="238175"/>
                          <a:pt x="51888" y="273045"/>
                        </a:cubicBezTo>
                        <a:cubicBezTo>
                          <a:pt x="51888" y="307916"/>
                          <a:pt x="61041" y="341764"/>
                          <a:pt x="81819" y="348215"/>
                        </a:cubicBezTo>
                        <a:cubicBezTo>
                          <a:pt x="102596" y="354665"/>
                          <a:pt x="98891" y="371845"/>
                          <a:pt x="90972" y="387939"/>
                        </a:cubicBezTo>
                        <a:cubicBezTo>
                          <a:pt x="87267" y="395475"/>
                          <a:pt x="87994" y="401797"/>
                          <a:pt x="89737" y="406460"/>
                        </a:cubicBezTo>
                        <a:cubicBezTo>
                          <a:pt x="106955" y="402692"/>
                          <a:pt x="132454" y="412207"/>
                          <a:pt x="143497" y="402436"/>
                        </a:cubicBezTo>
                        <a:cubicBezTo>
                          <a:pt x="156937" y="390621"/>
                          <a:pt x="200889" y="407290"/>
                          <a:pt x="215564" y="428238"/>
                        </a:cubicBezTo>
                        <a:cubicBezTo>
                          <a:pt x="230239" y="449185"/>
                          <a:pt x="249781" y="440564"/>
                          <a:pt x="257700" y="433602"/>
                        </a:cubicBezTo>
                        <a:cubicBezTo>
                          <a:pt x="259080" y="432389"/>
                          <a:pt x="260460" y="431878"/>
                          <a:pt x="261913" y="431878"/>
                        </a:cubicBezTo>
                        <a:cubicBezTo>
                          <a:pt x="263221" y="427280"/>
                          <a:pt x="266345" y="421723"/>
                          <a:pt x="272956" y="415848"/>
                        </a:cubicBezTo>
                        <a:cubicBezTo>
                          <a:pt x="289737" y="401095"/>
                          <a:pt x="276007" y="393814"/>
                          <a:pt x="268669" y="379892"/>
                        </a:cubicBezTo>
                        <a:cubicBezTo>
                          <a:pt x="261332" y="365905"/>
                          <a:pt x="261623" y="357603"/>
                          <a:pt x="269905" y="350386"/>
                        </a:cubicBezTo>
                        <a:cubicBezTo>
                          <a:pt x="277968" y="343297"/>
                          <a:pt x="269759" y="322477"/>
                          <a:pt x="282400" y="316474"/>
                        </a:cubicBezTo>
                        <a:cubicBezTo>
                          <a:pt x="279276" y="308043"/>
                          <a:pt x="278986" y="297761"/>
                          <a:pt x="291336" y="29131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6" name="Freeform: Shape 105">
                    <a:extLst>
                      <a:ext uri="{FF2B5EF4-FFF2-40B4-BE49-F238E27FC236}">
                        <a16:creationId xmlns:a16="http://schemas.microsoft.com/office/drawing/2014/main" id="{4EF2C332-D054-07E1-2631-B4EB0DA5E69B}"/>
                      </a:ext>
                    </a:extLst>
                  </xdr:cNvPr>
                  <xdr:cNvSpPr/>
                </xdr:nvSpPr>
                <xdr:spPr>
                  <a:xfrm>
                    <a:off x="13539468" y="7331946"/>
                    <a:ext cx="407947" cy="443033"/>
                  </a:xfrm>
                  <a:custGeom>
                    <a:avLst/>
                    <a:gdLst>
                      <a:gd name="connsiteX0" fmla="*/ 215547 w 407947"/>
                      <a:gd name="connsiteY0" fmla="*/ 429494 h 443033"/>
                      <a:gd name="connsiteX1" fmla="*/ 157646 w 407947"/>
                      <a:gd name="connsiteY1" fmla="*/ 400116 h 443033"/>
                      <a:gd name="connsiteX2" fmla="*/ 157646 w 407947"/>
                      <a:gd name="connsiteY2" fmla="*/ 400116 h 443033"/>
                      <a:gd name="connsiteX3" fmla="*/ 144933 w 407947"/>
                      <a:gd name="connsiteY3" fmla="*/ 403820 h 443033"/>
                      <a:gd name="connsiteX4" fmla="*/ 144933 w 407947"/>
                      <a:gd name="connsiteY4" fmla="*/ 403820 h 443033"/>
                      <a:gd name="connsiteX5" fmla="*/ 127424 w 407947"/>
                      <a:gd name="connsiteY5" fmla="*/ 408546 h 443033"/>
                      <a:gd name="connsiteX6" fmla="*/ 127424 w 407947"/>
                      <a:gd name="connsiteY6" fmla="*/ 408546 h 443033"/>
                      <a:gd name="connsiteX7" fmla="*/ 100690 w 407947"/>
                      <a:gd name="connsiteY7" fmla="*/ 407077 h 443033"/>
                      <a:gd name="connsiteX8" fmla="*/ 100690 w 407947"/>
                      <a:gd name="connsiteY8" fmla="*/ 407077 h 443033"/>
                      <a:gd name="connsiteX9" fmla="*/ 90737 w 407947"/>
                      <a:gd name="connsiteY9" fmla="*/ 407971 h 443033"/>
                      <a:gd name="connsiteX10" fmla="*/ 90737 w 407947"/>
                      <a:gd name="connsiteY10" fmla="*/ 407971 h 443033"/>
                      <a:gd name="connsiteX11" fmla="*/ 89648 w 407947"/>
                      <a:gd name="connsiteY11" fmla="*/ 407460 h 443033"/>
                      <a:gd name="connsiteX12" fmla="*/ 89648 w 407947"/>
                      <a:gd name="connsiteY12" fmla="*/ 407460 h 443033"/>
                      <a:gd name="connsiteX13" fmla="*/ 88122 w 407947"/>
                      <a:gd name="connsiteY13" fmla="*/ 399477 h 443033"/>
                      <a:gd name="connsiteX14" fmla="*/ 88122 w 407947"/>
                      <a:gd name="connsiteY14" fmla="*/ 399477 h 443033"/>
                      <a:gd name="connsiteX15" fmla="*/ 90883 w 407947"/>
                      <a:gd name="connsiteY15" fmla="*/ 388428 h 443033"/>
                      <a:gd name="connsiteX16" fmla="*/ 90883 w 407947"/>
                      <a:gd name="connsiteY16" fmla="*/ 388428 h 443033"/>
                      <a:gd name="connsiteX17" fmla="*/ 97130 w 407947"/>
                      <a:gd name="connsiteY17" fmla="*/ 367353 h 443033"/>
                      <a:gd name="connsiteX18" fmla="*/ 97130 w 407947"/>
                      <a:gd name="connsiteY18" fmla="*/ 367353 h 443033"/>
                      <a:gd name="connsiteX19" fmla="*/ 82310 w 407947"/>
                      <a:gd name="connsiteY19" fmla="*/ 349726 h 443033"/>
                      <a:gd name="connsiteX20" fmla="*/ 82310 w 407947"/>
                      <a:gd name="connsiteY20" fmla="*/ 349726 h 443033"/>
                      <a:gd name="connsiteX21" fmla="*/ 51798 w 407947"/>
                      <a:gd name="connsiteY21" fmla="*/ 273790 h 443033"/>
                      <a:gd name="connsiteX22" fmla="*/ 51798 w 407947"/>
                      <a:gd name="connsiteY22" fmla="*/ 273790 h 443033"/>
                      <a:gd name="connsiteX23" fmla="*/ 30294 w 407947"/>
                      <a:gd name="connsiteY23" fmla="*/ 197727 h 443033"/>
                      <a:gd name="connsiteX24" fmla="*/ 30294 w 407947"/>
                      <a:gd name="connsiteY24" fmla="*/ 197727 h 443033"/>
                      <a:gd name="connsiteX25" fmla="*/ 14530 w 407947"/>
                      <a:gd name="connsiteY25" fmla="*/ 165666 h 443033"/>
                      <a:gd name="connsiteX26" fmla="*/ 14530 w 407947"/>
                      <a:gd name="connsiteY26" fmla="*/ 165666 h 443033"/>
                      <a:gd name="connsiteX27" fmla="*/ 23247 w 407947"/>
                      <a:gd name="connsiteY27" fmla="*/ 138077 h 443033"/>
                      <a:gd name="connsiteX28" fmla="*/ 23247 w 407947"/>
                      <a:gd name="connsiteY28" fmla="*/ 138077 h 443033"/>
                      <a:gd name="connsiteX29" fmla="*/ 27751 w 407947"/>
                      <a:gd name="connsiteY29" fmla="*/ 126070 h 443033"/>
                      <a:gd name="connsiteX30" fmla="*/ 27751 w 407947"/>
                      <a:gd name="connsiteY30" fmla="*/ 126070 h 443033"/>
                      <a:gd name="connsiteX31" fmla="*/ 13294 w 407947"/>
                      <a:gd name="connsiteY31" fmla="*/ 86474 h 443033"/>
                      <a:gd name="connsiteX32" fmla="*/ 13294 w 407947"/>
                      <a:gd name="connsiteY32" fmla="*/ 86474 h 443033"/>
                      <a:gd name="connsiteX33" fmla="*/ 0 w 407947"/>
                      <a:gd name="connsiteY33" fmla="*/ 48154 h 443033"/>
                      <a:gd name="connsiteX34" fmla="*/ 0 w 407947"/>
                      <a:gd name="connsiteY34" fmla="*/ 48154 h 443033"/>
                      <a:gd name="connsiteX35" fmla="*/ 1743 w 407947"/>
                      <a:gd name="connsiteY35" fmla="*/ 38958 h 443033"/>
                      <a:gd name="connsiteX36" fmla="*/ 1743 w 407947"/>
                      <a:gd name="connsiteY36" fmla="*/ 38958 h 443033"/>
                      <a:gd name="connsiteX37" fmla="*/ 8936 w 407947"/>
                      <a:gd name="connsiteY37" fmla="*/ 12198 h 443033"/>
                      <a:gd name="connsiteX38" fmla="*/ 8936 w 407947"/>
                      <a:gd name="connsiteY38" fmla="*/ 12198 h 443033"/>
                      <a:gd name="connsiteX39" fmla="*/ 8572 w 407947"/>
                      <a:gd name="connsiteY39" fmla="*/ 8366 h 443033"/>
                      <a:gd name="connsiteX40" fmla="*/ 8572 w 407947"/>
                      <a:gd name="connsiteY40" fmla="*/ 8366 h 443033"/>
                      <a:gd name="connsiteX41" fmla="*/ 8790 w 407947"/>
                      <a:gd name="connsiteY41" fmla="*/ 7728 h 443033"/>
                      <a:gd name="connsiteX42" fmla="*/ 8790 w 407947"/>
                      <a:gd name="connsiteY42" fmla="*/ 7728 h 443033"/>
                      <a:gd name="connsiteX43" fmla="*/ 9517 w 407947"/>
                      <a:gd name="connsiteY43" fmla="*/ 7472 h 443033"/>
                      <a:gd name="connsiteX44" fmla="*/ 9517 w 407947"/>
                      <a:gd name="connsiteY44" fmla="*/ 7472 h 443033"/>
                      <a:gd name="connsiteX45" fmla="*/ 10171 w 407947"/>
                      <a:gd name="connsiteY45" fmla="*/ 7472 h 443033"/>
                      <a:gd name="connsiteX46" fmla="*/ 10171 w 407947"/>
                      <a:gd name="connsiteY46" fmla="*/ 7472 h 443033"/>
                      <a:gd name="connsiteX47" fmla="*/ 113258 w 407947"/>
                      <a:gd name="connsiteY47" fmla="*/ 0 h 443033"/>
                      <a:gd name="connsiteX48" fmla="*/ 113258 w 407947"/>
                      <a:gd name="connsiteY48" fmla="*/ 0 h 443033"/>
                      <a:gd name="connsiteX49" fmla="*/ 154377 w 407947"/>
                      <a:gd name="connsiteY49" fmla="*/ 7600 h 443033"/>
                      <a:gd name="connsiteX50" fmla="*/ 154377 w 407947"/>
                      <a:gd name="connsiteY50" fmla="*/ 7600 h 443033"/>
                      <a:gd name="connsiteX51" fmla="*/ 308827 w 407947"/>
                      <a:gd name="connsiteY51" fmla="*/ 101801 h 443033"/>
                      <a:gd name="connsiteX52" fmla="*/ 308827 w 407947"/>
                      <a:gd name="connsiteY52" fmla="*/ 101801 h 443033"/>
                      <a:gd name="connsiteX53" fmla="*/ 381547 w 407947"/>
                      <a:gd name="connsiteY53" fmla="*/ 164261 h 443033"/>
                      <a:gd name="connsiteX54" fmla="*/ 381547 w 407947"/>
                      <a:gd name="connsiteY54" fmla="*/ 164261 h 443033"/>
                      <a:gd name="connsiteX55" fmla="*/ 383291 w 407947"/>
                      <a:gd name="connsiteY55" fmla="*/ 164261 h 443033"/>
                      <a:gd name="connsiteX56" fmla="*/ 383291 w 407947"/>
                      <a:gd name="connsiteY56" fmla="*/ 164261 h 443033"/>
                      <a:gd name="connsiteX57" fmla="*/ 407773 w 407947"/>
                      <a:gd name="connsiteY57" fmla="*/ 174033 h 443033"/>
                      <a:gd name="connsiteX58" fmla="*/ 407773 w 407947"/>
                      <a:gd name="connsiteY58" fmla="*/ 174033 h 443033"/>
                      <a:gd name="connsiteX59" fmla="*/ 407919 w 407947"/>
                      <a:gd name="connsiteY59" fmla="*/ 174735 h 443033"/>
                      <a:gd name="connsiteX60" fmla="*/ 407919 w 407947"/>
                      <a:gd name="connsiteY60" fmla="*/ 174735 h 443033"/>
                      <a:gd name="connsiteX61" fmla="*/ 407410 w 407947"/>
                      <a:gd name="connsiteY61" fmla="*/ 175246 h 443033"/>
                      <a:gd name="connsiteX62" fmla="*/ 407410 w 407947"/>
                      <a:gd name="connsiteY62" fmla="*/ 175246 h 443033"/>
                      <a:gd name="connsiteX63" fmla="*/ 376753 w 407947"/>
                      <a:gd name="connsiteY63" fmla="*/ 185528 h 443033"/>
                      <a:gd name="connsiteX64" fmla="*/ 376753 w 407947"/>
                      <a:gd name="connsiteY64" fmla="*/ 185528 h 443033"/>
                      <a:gd name="connsiteX65" fmla="*/ 330331 w 407947"/>
                      <a:gd name="connsiteY65" fmla="*/ 259932 h 443033"/>
                      <a:gd name="connsiteX66" fmla="*/ 330331 w 407947"/>
                      <a:gd name="connsiteY66" fmla="*/ 259932 h 443033"/>
                      <a:gd name="connsiteX67" fmla="*/ 292626 w 407947"/>
                      <a:gd name="connsiteY67" fmla="*/ 292822 h 443033"/>
                      <a:gd name="connsiteX68" fmla="*/ 292626 w 407947"/>
                      <a:gd name="connsiteY68" fmla="*/ 292822 h 443033"/>
                      <a:gd name="connsiteX69" fmla="*/ 282310 w 407947"/>
                      <a:gd name="connsiteY69" fmla="*/ 308086 h 443033"/>
                      <a:gd name="connsiteX70" fmla="*/ 282310 w 407947"/>
                      <a:gd name="connsiteY70" fmla="*/ 308086 h 443033"/>
                      <a:gd name="connsiteX71" fmla="*/ 284126 w 407947"/>
                      <a:gd name="connsiteY71" fmla="*/ 317091 h 443033"/>
                      <a:gd name="connsiteX72" fmla="*/ 284126 w 407947"/>
                      <a:gd name="connsiteY72" fmla="*/ 317091 h 443033"/>
                      <a:gd name="connsiteX73" fmla="*/ 283690 w 407947"/>
                      <a:gd name="connsiteY73" fmla="*/ 318049 h 443033"/>
                      <a:gd name="connsiteX74" fmla="*/ 283690 w 407947"/>
                      <a:gd name="connsiteY74" fmla="*/ 318049 h 443033"/>
                      <a:gd name="connsiteX75" fmla="*/ 271413 w 407947"/>
                      <a:gd name="connsiteY75" fmla="*/ 351834 h 443033"/>
                      <a:gd name="connsiteX76" fmla="*/ 271413 w 407947"/>
                      <a:gd name="connsiteY76" fmla="*/ 351834 h 443033"/>
                      <a:gd name="connsiteX77" fmla="*/ 265238 w 407947"/>
                      <a:gd name="connsiteY77" fmla="*/ 364223 h 443033"/>
                      <a:gd name="connsiteX78" fmla="*/ 265238 w 407947"/>
                      <a:gd name="connsiteY78" fmla="*/ 364223 h 443033"/>
                      <a:gd name="connsiteX79" fmla="*/ 270396 w 407947"/>
                      <a:gd name="connsiteY79" fmla="*/ 380445 h 443033"/>
                      <a:gd name="connsiteX80" fmla="*/ 270396 w 407947"/>
                      <a:gd name="connsiteY80" fmla="*/ 380445 h 443033"/>
                      <a:gd name="connsiteX81" fmla="*/ 282746 w 407947"/>
                      <a:gd name="connsiteY81" fmla="*/ 403437 h 443033"/>
                      <a:gd name="connsiteX82" fmla="*/ 282746 w 407947"/>
                      <a:gd name="connsiteY82" fmla="*/ 403437 h 443033"/>
                      <a:gd name="connsiteX83" fmla="*/ 274464 w 407947"/>
                      <a:gd name="connsiteY83" fmla="*/ 417295 h 443033"/>
                      <a:gd name="connsiteX84" fmla="*/ 274464 w 407947"/>
                      <a:gd name="connsiteY84" fmla="*/ 417295 h 443033"/>
                      <a:gd name="connsiteX85" fmla="*/ 263640 w 407947"/>
                      <a:gd name="connsiteY85" fmla="*/ 432942 h 443033"/>
                      <a:gd name="connsiteX86" fmla="*/ 263640 w 407947"/>
                      <a:gd name="connsiteY86" fmla="*/ 432942 h 443033"/>
                      <a:gd name="connsiteX87" fmla="*/ 262768 w 407947"/>
                      <a:gd name="connsiteY87" fmla="*/ 433517 h 443033"/>
                      <a:gd name="connsiteX88" fmla="*/ 262768 w 407947"/>
                      <a:gd name="connsiteY88" fmla="*/ 433517 h 443033"/>
                      <a:gd name="connsiteX89" fmla="*/ 259135 w 407947"/>
                      <a:gd name="connsiteY89" fmla="*/ 434986 h 443033"/>
                      <a:gd name="connsiteX90" fmla="*/ 259135 w 407947"/>
                      <a:gd name="connsiteY90" fmla="*/ 434986 h 443033"/>
                      <a:gd name="connsiteX91" fmla="*/ 238649 w 407947"/>
                      <a:gd name="connsiteY91" fmla="*/ 443033 h 443033"/>
                      <a:gd name="connsiteX92" fmla="*/ 238649 w 407947"/>
                      <a:gd name="connsiteY92" fmla="*/ 443033 h 443033"/>
                      <a:gd name="connsiteX93" fmla="*/ 215547 w 407947"/>
                      <a:gd name="connsiteY93" fmla="*/ 429494 h 443033"/>
                      <a:gd name="connsiteX94" fmla="*/ 215547 w 407947"/>
                      <a:gd name="connsiteY94" fmla="*/ 429494 h 443033"/>
                      <a:gd name="connsiteX95" fmla="*/ 217072 w 407947"/>
                      <a:gd name="connsiteY95" fmla="*/ 428663 h 443033"/>
                      <a:gd name="connsiteX96" fmla="*/ 238576 w 407947"/>
                      <a:gd name="connsiteY96" fmla="*/ 441500 h 443033"/>
                      <a:gd name="connsiteX97" fmla="*/ 238576 w 407947"/>
                      <a:gd name="connsiteY97" fmla="*/ 441500 h 443033"/>
                      <a:gd name="connsiteX98" fmla="*/ 257755 w 407947"/>
                      <a:gd name="connsiteY98" fmla="*/ 433900 h 443033"/>
                      <a:gd name="connsiteX99" fmla="*/ 257755 w 407947"/>
                      <a:gd name="connsiteY99" fmla="*/ 433900 h 443033"/>
                      <a:gd name="connsiteX100" fmla="*/ 261896 w 407947"/>
                      <a:gd name="connsiteY100" fmla="*/ 431984 h 443033"/>
                      <a:gd name="connsiteX101" fmla="*/ 261896 w 407947"/>
                      <a:gd name="connsiteY101" fmla="*/ 431984 h 443033"/>
                      <a:gd name="connsiteX102" fmla="*/ 273011 w 407947"/>
                      <a:gd name="connsiteY102" fmla="*/ 416146 h 443033"/>
                      <a:gd name="connsiteX103" fmla="*/ 273011 w 407947"/>
                      <a:gd name="connsiteY103" fmla="*/ 416146 h 443033"/>
                      <a:gd name="connsiteX104" fmla="*/ 280712 w 407947"/>
                      <a:gd name="connsiteY104" fmla="*/ 403373 h 443033"/>
                      <a:gd name="connsiteX105" fmla="*/ 280712 w 407947"/>
                      <a:gd name="connsiteY105" fmla="*/ 403373 h 443033"/>
                      <a:gd name="connsiteX106" fmla="*/ 268507 w 407947"/>
                      <a:gd name="connsiteY106" fmla="*/ 381020 h 443033"/>
                      <a:gd name="connsiteX107" fmla="*/ 268507 w 407947"/>
                      <a:gd name="connsiteY107" fmla="*/ 381020 h 443033"/>
                      <a:gd name="connsiteX108" fmla="*/ 263204 w 407947"/>
                      <a:gd name="connsiteY108" fmla="*/ 364096 h 443033"/>
                      <a:gd name="connsiteX109" fmla="*/ 263204 w 407947"/>
                      <a:gd name="connsiteY109" fmla="*/ 364096 h 443033"/>
                      <a:gd name="connsiteX110" fmla="*/ 269887 w 407947"/>
                      <a:gd name="connsiteY110" fmla="*/ 350556 h 443033"/>
                      <a:gd name="connsiteX111" fmla="*/ 269887 w 407947"/>
                      <a:gd name="connsiteY111" fmla="*/ 350556 h 443033"/>
                      <a:gd name="connsiteX112" fmla="*/ 281947 w 407947"/>
                      <a:gd name="connsiteY112" fmla="*/ 316899 h 443033"/>
                      <a:gd name="connsiteX113" fmla="*/ 281947 w 407947"/>
                      <a:gd name="connsiteY113" fmla="*/ 316899 h 443033"/>
                      <a:gd name="connsiteX114" fmla="*/ 280276 w 407947"/>
                      <a:gd name="connsiteY114" fmla="*/ 308022 h 443033"/>
                      <a:gd name="connsiteX115" fmla="*/ 280276 w 407947"/>
                      <a:gd name="connsiteY115" fmla="*/ 308022 h 443033"/>
                      <a:gd name="connsiteX116" fmla="*/ 291464 w 407947"/>
                      <a:gd name="connsiteY116" fmla="*/ 291417 h 443033"/>
                      <a:gd name="connsiteX117" fmla="*/ 291464 w 407947"/>
                      <a:gd name="connsiteY117" fmla="*/ 291417 h 443033"/>
                      <a:gd name="connsiteX118" fmla="*/ 291464 w 407947"/>
                      <a:gd name="connsiteY118" fmla="*/ 291417 h 443033"/>
                      <a:gd name="connsiteX119" fmla="*/ 328296 w 407947"/>
                      <a:gd name="connsiteY119" fmla="*/ 259868 h 443033"/>
                      <a:gd name="connsiteX120" fmla="*/ 328296 w 407947"/>
                      <a:gd name="connsiteY120" fmla="*/ 259868 h 443033"/>
                      <a:gd name="connsiteX121" fmla="*/ 375954 w 407947"/>
                      <a:gd name="connsiteY121" fmla="*/ 183932 h 443033"/>
                      <a:gd name="connsiteX122" fmla="*/ 375954 w 407947"/>
                      <a:gd name="connsiteY122" fmla="*/ 183932 h 443033"/>
                      <a:gd name="connsiteX123" fmla="*/ 405449 w 407947"/>
                      <a:gd name="connsiteY123" fmla="*/ 174097 h 443033"/>
                      <a:gd name="connsiteX124" fmla="*/ 405449 w 407947"/>
                      <a:gd name="connsiteY124" fmla="*/ 174097 h 443033"/>
                      <a:gd name="connsiteX125" fmla="*/ 383073 w 407947"/>
                      <a:gd name="connsiteY125" fmla="*/ 165794 h 443033"/>
                      <a:gd name="connsiteX126" fmla="*/ 383073 w 407947"/>
                      <a:gd name="connsiteY126" fmla="*/ 165794 h 443033"/>
                      <a:gd name="connsiteX127" fmla="*/ 381329 w 407947"/>
                      <a:gd name="connsiteY127" fmla="*/ 165794 h 443033"/>
                      <a:gd name="connsiteX128" fmla="*/ 381329 w 407947"/>
                      <a:gd name="connsiteY128" fmla="*/ 165794 h 443033"/>
                      <a:gd name="connsiteX129" fmla="*/ 307446 w 407947"/>
                      <a:gd name="connsiteY129" fmla="*/ 102951 h 443033"/>
                      <a:gd name="connsiteX130" fmla="*/ 307446 w 407947"/>
                      <a:gd name="connsiteY130" fmla="*/ 102951 h 443033"/>
                      <a:gd name="connsiteX131" fmla="*/ 153215 w 407947"/>
                      <a:gd name="connsiteY131" fmla="*/ 8877 h 443033"/>
                      <a:gd name="connsiteX132" fmla="*/ 153215 w 407947"/>
                      <a:gd name="connsiteY132" fmla="*/ 8877 h 443033"/>
                      <a:gd name="connsiteX133" fmla="*/ 113040 w 407947"/>
                      <a:gd name="connsiteY133" fmla="*/ 1533 h 443033"/>
                      <a:gd name="connsiteX134" fmla="*/ 113040 w 407947"/>
                      <a:gd name="connsiteY134" fmla="*/ 1533 h 443033"/>
                      <a:gd name="connsiteX135" fmla="*/ 10316 w 407947"/>
                      <a:gd name="connsiteY135" fmla="*/ 9005 h 443033"/>
                      <a:gd name="connsiteX136" fmla="*/ 10316 w 407947"/>
                      <a:gd name="connsiteY136" fmla="*/ 9005 h 443033"/>
                      <a:gd name="connsiteX137" fmla="*/ 10534 w 407947"/>
                      <a:gd name="connsiteY137" fmla="*/ 12198 h 443033"/>
                      <a:gd name="connsiteX138" fmla="*/ 10534 w 407947"/>
                      <a:gd name="connsiteY138" fmla="*/ 12198 h 443033"/>
                      <a:gd name="connsiteX139" fmla="*/ 3269 w 407947"/>
                      <a:gd name="connsiteY139" fmla="*/ 39469 h 443033"/>
                      <a:gd name="connsiteX140" fmla="*/ 3269 w 407947"/>
                      <a:gd name="connsiteY140" fmla="*/ 39469 h 443033"/>
                      <a:gd name="connsiteX141" fmla="*/ 1598 w 407947"/>
                      <a:gd name="connsiteY141" fmla="*/ 48154 h 443033"/>
                      <a:gd name="connsiteX142" fmla="*/ 1598 w 407947"/>
                      <a:gd name="connsiteY142" fmla="*/ 48154 h 443033"/>
                      <a:gd name="connsiteX143" fmla="*/ 14893 w 407947"/>
                      <a:gd name="connsiteY143" fmla="*/ 86474 h 443033"/>
                      <a:gd name="connsiteX144" fmla="*/ 14893 w 407947"/>
                      <a:gd name="connsiteY144" fmla="*/ 86474 h 443033"/>
                      <a:gd name="connsiteX145" fmla="*/ 29350 w 407947"/>
                      <a:gd name="connsiteY145" fmla="*/ 126070 h 443033"/>
                      <a:gd name="connsiteX146" fmla="*/ 29350 w 407947"/>
                      <a:gd name="connsiteY146" fmla="*/ 126070 h 443033"/>
                      <a:gd name="connsiteX147" fmla="*/ 24555 w 407947"/>
                      <a:gd name="connsiteY147" fmla="*/ 138971 h 443033"/>
                      <a:gd name="connsiteX148" fmla="*/ 24555 w 407947"/>
                      <a:gd name="connsiteY148" fmla="*/ 138971 h 443033"/>
                      <a:gd name="connsiteX149" fmla="*/ 16200 w 407947"/>
                      <a:gd name="connsiteY149" fmla="*/ 165666 h 443033"/>
                      <a:gd name="connsiteX150" fmla="*/ 16200 w 407947"/>
                      <a:gd name="connsiteY150" fmla="*/ 165666 h 443033"/>
                      <a:gd name="connsiteX151" fmla="*/ 30948 w 407947"/>
                      <a:gd name="connsiteY151" fmla="*/ 196322 h 443033"/>
                      <a:gd name="connsiteX152" fmla="*/ 30948 w 407947"/>
                      <a:gd name="connsiteY152" fmla="*/ 196322 h 443033"/>
                      <a:gd name="connsiteX153" fmla="*/ 53469 w 407947"/>
                      <a:gd name="connsiteY153" fmla="*/ 273854 h 443033"/>
                      <a:gd name="connsiteX154" fmla="*/ 53469 w 407947"/>
                      <a:gd name="connsiteY154" fmla="*/ 273854 h 443033"/>
                      <a:gd name="connsiteX155" fmla="*/ 82819 w 407947"/>
                      <a:gd name="connsiteY155" fmla="*/ 348257 h 443033"/>
                      <a:gd name="connsiteX156" fmla="*/ 82819 w 407947"/>
                      <a:gd name="connsiteY156" fmla="*/ 348257 h 443033"/>
                      <a:gd name="connsiteX157" fmla="*/ 98874 w 407947"/>
                      <a:gd name="connsiteY157" fmla="*/ 367417 h 443033"/>
                      <a:gd name="connsiteX158" fmla="*/ 98874 w 407947"/>
                      <a:gd name="connsiteY158" fmla="*/ 367417 h 443033"/>
                      <a:gd name="connsiteX159" fmla="*/ 92554 w 407947"/>
                      <a:gd name="connsiteY159" fmla="*/ 389067 h 443033"/>
                      <a:gd name="connsiteX160" fmla="*/ 92554 w 407947"/>
                      <a:gd name="connsiteY160" fmla="*/ 389067 h 443033"/>
                      <a:gd name="connsiteX161" fmla="*/ 89938 w 407947"/>
                      <a:gd name="connsiteY161" fmla="*/ 399541 h 443033"/>
                      <a:gd name="connsiteX162" fmla="*/ 89938 w 407947"/>
                      <a:gd name="connsiteY162" fmla="*/ 399541 h 443033"/>
                      <a:gd name="connsiteX163" fmla="*/ 91100 w 407947"/>
                      <a:gd name="connsiteY163" fmla="*/ 406311 h 443033"/>
                      <a:gd name="connsiteX164" fmla="*/ 91100 w 407947"/>
                      <a:gd name="connsiteY164" fmla="*/ 406311 h 443033"/>
                      <a:gd name="connsiteX165" fmla="*/ 100617 w 407947"/>
                      <a:gd name="connsiteY165" fmla="*/ 405480 h 443033"/>
                      <a:gd name="connsiteX166" fmla="*/ 100617 w 407947"/>
                      <a:gd name="connsiteY166" fmla="*/ 405480 h 443033"/>
                      <a:gd name="connsiteX167" fmla="*/ 127352 w 407947"/>
                      <a:gd name="connsiteY167" fmla="*/ 406949 h 443033"/>
                      <a:gd name="connsiteX168" fmla="*/ 127352 w 407947"/>
                      <a:gd name="connsiteY168" fmla="*/ 406949 h 443033"/>
                      <a:gd name="connsiteX169" fmla="*/ 143552 w 407947"/>
                      <a:gd name="connsiteY169" fmla="*/ 402670 h 443033"/>
                      <a:gd name="connsiteX170" fmla="*/ 143552 w 407947"/>
                      <a:gd name="connsiteY170" fmla="*/ 402670 h 443033"/>
                      <a:gd name="connsiteX171" fmla="*/ 157574 w 407947"/>
                      <a:gd name="connsiteY171" fmla="*/ 398519 h 443033"/>
                      <a:gd name="connsiteX172" fmla="*/ 157574 w 407947"/>
                      <a:gd name="connsiteY172" fmla="*/ 398519 h 443033"/>
                      <a:gd name="connsiteX173" fmla="*/ 217072 w 407947"/>
                      <a:gd name="connsiteY173" fmla="*/ 428663 h 443033"/>
                      <a:gd name="connsiteX174" fmla="*/ 217072 w 407947"/>
                      <a:gd name="connsiteY174" fmla="*/ 428663 h 443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407947" h="443033">
                        <a:moveTo>
                          <a:pt x="215547" y="429494"/>
                        </a:moveTo>
                        <a:cubicBezTo>
                          <a:pt x="204504" y="413655"/>
                          <a:pt x="175881" y="400116"/>
                          <a:pt x="157646" y="400116"/>
                        </a:cubicBezTo>
                        <a:lnTo>
                          <a:pt x="157646" y="400116"/>
                        </a:lnTo>
                        <a:cubicBezTo>
                          <a:pt x="152198" y="400116"/>
                          <a:pt x="147766" y="401329"/>
                          <a:pt x="144933" y="403820"/>
                        </a:cubicBezTo>
                        <a:lnTo>
                          <a:pt x="144933" y="403820"/>
                        </a:lnTo>
                        <a:cubicBezTo>
                          <a:pt x="140574" y="407588"/>
                          <a:pt x="134326" y="408546"/>
                          <a:pt x="127424" y="408546"/>
                        </a:cubicBezTo>
                        <a:lnTo>
                          <a:pt x="127424" y="408546"/>
                        </a:lnTo>
                        <a:cubicBezTo>
                          <a:pt x="118925" y="408546"/>
                          <a:pt x="109335" y="407077"/>
                          <a:pt x="100690" y="407077"/>
                        </a:cubicBezTo>
                        <a:lnTo>
                          <a:pt x="100690" y="407077"/>
                        </a:lnTo>
                        <a:cubicBezTo>
                          <a:pt x="97130" y="407077"/>
                          <a:pt x="93789" y="407332"/>
                          <a:pt x="90737" y="407971"/>
                        </a:cubicBezTo>
                        <a:lnTo>
                          <a:pt x="90737" y="407971"/>
                        </a:lnTo>
                        <a:cubicBezTo>
                          <a:pt x="90301" y="408099"/>
                          <a:pt x="89793" y="407843"/>
                          <a:pt x="89648" y="407460"/>
                        </a:cubicBezTo>
                        <a:lnTo>
                          <a:pt x="89648" y="407460"/>
                        </a:lnTo>
                        <a:cubicBezTo>
                          <a:pt x="88776" y="405161"/>
                          <a:pt x="88122" y="402479"/>
                          <a:pt x="88122" y="399477"/>
                        </a:cubicBezTo>
                        <a:lnTo>
                          <a:pt x="88122" y="399477"/>
                        </a:lnTo>
                        <a:cubicBezTo>
                          <a:pt x="88122" y="396156"/>
                          <a:pt x="88848" y="392452"/>
                          <a:pt x="90883" y="388428"/>
                        </a:cubicBezTo>
                        <a:lnTo>
                          <a:pt x="90883" y="388428"/>
                        </a:lnTo>
                        <a:cubicBezTo>
                          <a:pt x="94442" y="381212"/>
                          <a:pt x="97130" y="373803"/>
                          <a:pt x="97130" y="367353"/>
                        </a:cubicBezTo>
                        <a:lnTo>
                          <a:pt x="97130" y="367353"/>
                        </a:lnTo>
                        <a:cubicBezTo>
                          <a:pt x="97058" y="359497"/>
                          <a:pt x="93425" y="353239"/>
                          <a:pt x="82310" y="349726"/>
                        </a:cubicBezTo>
                        <a:lnTo>
                          <a:pt x="82310" y="349726"/>
                        </a:lnTo>
                        <a:cubicBezTo>
                          <a:pt x="60734" y="342829"/>
                          <a:pt x="51871" y="308788"/>
                          <a:pt x="51798" y="273790"/>
                        </a:cubicBezTo>
                        <a:lnTo>
                          <a:pt x="51798" y="273790"/>
                        </a:lnTo>
                        <a:cubicBezTo>
                          <a:pt x="51943" y="238984"/>
                          <a:pt x="45405" y="204113"/>
                          <a:pt x="30294" y="197727"/>
                        </a:cubicBezTo>
                        <a:lnTo>
                          <a:pt x="30294" y="197727"/>
                        </a:lnTo>
                        <a:cubicBezTo>
                          <a:pt x="20269" y="193256"/>
                          <a:pt x="14530" y="179844"/>
                          <a:pt x="14530" y="165666"/>
                        </a:cubicBezTo>
                        <a:lnTo>
                          <a:pt x="14530" y="165666"/>
                        </a:lnTo>
                        <a:cubicBezTo>
                          <a:pt x="14530" y="156023"/>
                          <a:pt x="17218" y="146060"/>
                          <a:pt x="23247" y="138077"/>
                        </a:cubicBezTo>
                        <a:lnTo>
                          <a:pt x="23247" y="138077"/>
                        </a:lnTo>
                        <a:cubicBezTo>
                          <a:pt x="26516" y="133670"/>
                          <a:pt x="27751" y="129774"/>
                          <a:pt x="27751" y="126070"/>
                        </a:cubicBezTo>
                        <a:lnTo>
                          <a:pt x="27751" y="126070"/>
                        </a:lnTo>
                        <a:cubicBezTo>
                          <a:pt x="27897" y="113616"/>
                          <a:pt x="13367" y="102568"/>
                          <a:pt x="13294" y="86474"/>
                        </a:cubicBezTo>
                        <a:lnTo>
                          <a:pt x="13294" y="86474"/>
                        </a:lnTo>
                        <a:cubicBezTo>
                          <a:pt x="13367" y="69805"/>
                          <a:pt x="145" y="62588"/>
                          <a:pt x="0" y="48154"/>
                        </a:cubicBezTo>
                        <a:lnTo>
                          <a:pt x="0" y="48154"/>
                        </a:lnTo>
                        <a:cubicBezTo>
                          <a:pt x="0" y="45344"/>
                          <a:pt x="508" y="42343"/>
                          <a:pt x="1743" y="38958"/>
                        </a:cubicBezTo>
                        <a:lnTo>
                          <a:pt x="1743" y="38958"/>
                        </a:lnTo>
                        <a:cubicBezTo>
                          <a:pt x="5739" y="27845"/>
                          <a:pt x="8936" y="19351"/>
                          <a:pt x="8936" y="12198"/>
                        </a:cubicBezTo>
                        <a:lnTo>
                          <a:pt x="8936" y="12198"/>
                        </a:lnTo>
                        <a:cubicBezTo>
                          <a:pt x="8936" y="10857"/>
                          <a:pt x="8790" y="9580"/>
                          <a:pt x="8572" y="8366"/>
                        </a:cubicBezTo>
                        <a:lnTo>
                          <a:pt x="8572" y="8366"/>
                        </a:lnTo>
                        <a:cubicBezTo>
                          <a:pt x="8572" y="8111"/>
                          <a:pt x="8645" y="7919"/>
                          <a:pt x="8790" y="7728"/>
                        </a:cubicBezTo>
                        <a:lnTo>
                          <a:pt x="8790" y="7728"/>
                        </a:lnTo>
                        <a:cubicBezTo>
                          <a:pt x="8936" y="7536"/>
                          <a:pt x="9226" y="7472"/>
                          <a:pt x="9517" y="7472"/>
                        </a:cubicBezTo>
                        <a:lnTo>
                          <a:pt x="9517" y="7472"/>
                        </a:lnTo>
                        <a:cubicBezTo>
                          <a:pt x="9807" y="7472"/>
                          <a:pt x="10025" y="7472"/>
                          <a:pt x="10171" y="7472"/>
                        </a:cubicBezTo>
                        <a:lnTo>
                          <a:pt x="10171" y="7472"/>
                        </a:lnTo>
                        <a:cubicBezTo>
                          <a:pt x="41191" y="7472"/>
                          <a:pt x="80930" y="0"/>
                          <a:pt x="113258" y="0"/>
                        </a:cubicBezTo>
                        <a:lnTo>
                          <a:pt x="113258" y="0"/>
                        </a:lnTo>
                        <a:cubicBezTo>
                          <a:pt x="129459" y="0"/>
                          <a:pt x="143770" y="1852"/>
                          <a:pt x="154377" y="7600"/>
                        </a:cubicBezTo>
                        <a:lnTo>
                          <a:pt x="154377" y="7600"/>
                        </a:lnTo>
                        <a:cubicBezTo>
                          <a:pt x="185398" y="24460"/>
                          <a:pt x="278968" y="78810"/>
                          <a:pt x="308827" y="101801"/>
                        </a:cubicBezTo>
                        <a:lnTo>
                          <a:pt x="308827" y="101801"/>
                        </a:lnTo>
                        <a:cubicBezTo>
                          <a:pt x="338467" y="124793"/>
                          <a:pt x="369706" y="164645"/>
                          <a:pt x="381547" y="164261"/>
                        </a:cubicBezTo>
                        <a:lnTo>
                          <a:pt x="381547" y="164261"/>
                        </a:lnTo>
                        <a:cubicBezTo>
                          <a:pt x="382128" y="164261"/>
                          <a:pt x="382710" y="164261"/>
                          <a:pt x="383291" y="164261"/>
                        </a:cubicBezTo>
                        <a:lnTo>
                          <a:pt x="383291" y="164261"/>
                        </a:lnTo>
                        <a:cubicBezTo>
                          <a:pt x="393607" y="164198"/>
                          <a:pt x="400218" y="164645"/>
                          <a:pt x="407773" y="174033"/>
                        </a:cubicBezTo>
                        <a:lnTo>
                          <a:pt x="407773" y="174033"/>
                        </a:lnTo>
                        <a:cubicBezTo>
                          <a:pt x="407919" y="174224"/>
                          <a:pt x="407991" y="174480"/>
                          <a:pt x="407919" y="174735"/>
                        </a:cubicBezTo>
                        <a:lnTo>
                          <a:pt x="407919" y="174735"/>
                        </a:lnTo>
                        <a:cubicBezTo>
                          <a:pt x="407846" y="174991"/>
                          <a:pt x="407628" y="175182"/>
                          <a:pt x="407410" y="175246"/>
                        </a:cubicBezTo>
                        <a:lnTo>
                          <a:pt x="407410" y="175246"/>
                        </a:lnTo>
                        <a:cubicBezTo>
                          <a:pt x="396804" y="179014"/>
                          <a:pt x="383727" y="183485"/>
                          <a:pt x="376753" y="185528"/>
                        </a:cubicBezTo>
                        <a:lnTo>
                          <a:pt x="376753" y="185528"/>
                        </a:lnTo>
                        <a:cubicBezTo>
                          <a:pt x="364766" y="188722"/>
                          <a:pt x="330113" y="241219"/>
                          <a:pt x="330331" y="259932"/>
                        </a:cubicBezTo>
                        <a:lnTo>
                          <a:pt x="330331" y="259932"/>
                        </a:lnTo>
                        <a:cubicBezTo>
                          <a:pt x="330331" y="279794"/>
                          <a:pt x="316164" y="280624"/>
                          <a:pt x="292626" y="292822"/>
                        </a:cubicBezTo>
                        <a:lnTo>
                          <a:pt x="292626" y="292822"/>
                        </a:lnTo>
                        <a:cubicBezTo>
                          <a:pt x="284780" y="296909"/>
                          <a:pt x="282383" y="302338"/>
                          <a:pt x="282310" y="308086"/>
                        </a:cubicBezTo>
                        <a:lnTo>
                          <a:pt x="282310" y="308086"/>
                        </a:lnTo>
                        <a:cubicBezTo>
                          <a:pt x="282310" y="311088"/>
                          <a:pt x="283037" y="314217"/>
                          <a:pt x="284126" y="317091"/>
                        </a:cubicBezTo>
                        <a:lnTo>
                          <a:pt x="284126" y="317091"/>
                        </a:lnTo>
                        <a:cubicBezTo>
                          <a:pt x="284272" y="317474"/>
                          <a:pt x="284054" y="317857"/>
                          <a:pt x="283690" y="318049"/>
                        </a:cubicBezTo>
                        <a:lnTo>
                          <a:pt x="283690" y="318049"/>
                        </a:lnTo>
                        <a:cubicBezTo>
                          <a:pt x="271776" y="323350"/>
                          <a:pt x="279767" y="343914"/>
                          <a:pt x="271413" y="351834"/>
                        </a:cubicBezTo>
                        <a:lnTo>
                          <a:pt x="271413" y="351834"/>
                        </a:lnTo>
                        <a:cubicBezTo>
                          <a:pt x="267199" y="355538"/>
                          <a:pt x="265238" y="359370"/>
                          <a:pt x="265238" y="364223"/>
                        </a:cubicBezTo>
                        <a:lnTo>
                          <a:pt x="265238" y="364223"/>
                        </a:lnTo>
                        <a:cubicBezTo>
                          <a:pt x="265238" y="368630"/>
                          <a:pt x="266982" y="373867"/>
                          <a:pt x="270396" y="380445"/>
                        </a:cubicBezTo>
                        <a:lnTo>
                          <a:pt x="270396" y="380445"/>
                        </a:lnTo>
                        <a:cubicBezTo>
                          <a:pt x="274973" y="389386"/>
                          <a:pt x="282674" y="395581"/>
                          <a:pt x="282746" y="403437"/>
                        </a:cubicBezTo>
                        <a:lnTo>
                          <a:pt x="282746" y="403437"/>
                        </a:lnTo>
                        <a:cubicBezTo>
                          <a:pt x="282746" y="407652"/>
                          <a:pt x="280421" y="412058"/>
                          <a:pt x="274464" y="417295"/>
                        </a:cubicBezTo>
                        <a:lnTo>
                          <a:pt x="274464" y="417295"/>
                        </a:lnTo>
                        <a:cubicBezTo>
                          <a:pt x="267926" y="423043"/>
                          <a:pt x="264947" y="428472"/>
                          <a:pt x="263640" y="432942"/>
                        </a:cubicBezTo>
                        <a:lnTo>
                          <a:pt x="263640" y="432942"/>
                        </a:lnTo>
                        <a:cubicBezTo>
                          <a:pt x="263567" y="433262"/>
                          <a:pt x="263131" y="433517"/>
                          <a:pt x="262768" y="433517"/>
                        </a:cubicBezTo>
                        <a:lnTo>
                          <a:pt x="262768" y="433517"/>
                        </a:lnTo>
                        <a:cubicBezTo>
                          <a:pt x="261533" y="433517"/>
                          <a:pt x="260443" y="433900"/>
                          <a:pt x="259135" y="434986"/>
                        </a:cubicBezTo>
                        <a:lnTo>
                          <a:pt x="259135" y="434986"/>
                        </a:lnTo>
                        <a:cubicBezTo>
                          <a:pt x="254776" y="438754"/>
                          <a:pt x="247221" y="443033"/>
                          <a:pt x="238649" y="443033"/>
                        </a:cubicBezTo>
                        <a:lnTo>
                          <a:pt x="238649" y="443033"/>
                        </a:lnTo>
                        <a:cubicBezTo>
                          <a:pt x="230875" y="443097"/>
                          <a:pt x="222521" y="439521"/>
                          <a:pt x="215547" y="429494"/>
                        </a:cubicBezTo>
                        <a:lnTo>
                          <a:pt x="215547" y="429494"/>
                        </a:lnTo>
                        <a:close/>
                        <a:moveTo>
                          <a:pt x="217072" y="428663"/>
                        </a:moveTo>
                        <a:cubicBezTo>
                          <a:pt x="223901" y="438371"/>
                          <a:pt x="231529" y="441436"/>
                          <a:pt x="238576" y="441500"/>
                        </a:cubicBezTo>
                        <a:lnTo>
                          <a:pt x="238576" y="441500"/>
                        </a:lnTo>
                        <a:cubicBezTo>
                          <a:pt x="246422" y="441500"/>
                          <a:pt x="253687" y="437477"/>
                          <a:pt x="257755" y="433900"/>
                        </a:cubicBezTo>
                        <a:lnTo>
                          <a:pt x="257755" y="433900"/>
                        </a:lnTo>
                        <a:cubicBezTo>
                          <a:pt x="259063" y="432751"/>
                          <a:pt x="260443" y="432112"/>
                          <a:pt x="261896" y="431984"/>
                        </a:cubicBezTo>
                        <a:lnTo>
                          <a:pt x="261896" y="431984"/>
                        </a:lnTo>
                        <a:cubicBezTo>
                          <a:pt x="263349" y="427386"/>
                          <a:pt x="266546" y="421830"/>
                          <a:pt x="273011" y="416146"/>
                        </a:cubicBezTo>
                        <a:lnTo>
                          <a:pt x="273011" y="416146"/>
                        </a:lnTo>
                        <a:cubicBezTo>
                          <a:pt x="278750" y="411037"/>
                          <a:pt x="280712" y="407077"/>
                          <a:pt x="280712" y="403373"/>
                        </a:cubicBezTo>
                        <a:lnTo>
                          <a:pt x="280712" y="403373"/>
                        </a:lnTo>
                        <a:cubicBezTo>
                          <a:pt x="280785" y="396539"/>
                          <a:pt x="273447" y="390280"/>
                          <a:pt x="268507" y="381020"/>
                        </a:cubicBezTo>
                        <a:lnTo>
                          <a:pt x="268507" y="381020"/>
                        </a:lnTo>
                        <a:cubicBezTo>
                          <a:pt x="265020" y="374314"/>
                          <a:pt x="263204" y="368886"/>
                          <a:pt x="263204" y="364096"/>
                        </a:cubicBezTo>
                        <a:lnTo>
                          <a:pt x="263204" y="364096"/>
                        </a:lnTo>
                        <a:cubicBezTo>
                          <a:pt x="263204" y="358859"/>
                          <a:pt x="265456" y="354452"/>
                          <a:pt x="269887" y="350556"/>
                        </a:cubicBezTo>
                        <a:lnTo>
                          <a:pt x="269887" y="350556"/>
                        </a:lnTo>
                        <a:cubicBezTo>
                          <a:pt x="277443" y="344425"/>
                          <a:pt x="269524" y="323924"/>
                          <a:pt x="281947" y="316899"/>
                        </a:cubicBezTo>
                        <a:lnTo>
                          <a:pt x="281947" y="316899"/>
                        </a:lnTo>
                        <a:cubicBezTo>
                          <a:pt x="280930" y="314089"/>
                          <a:pt x="280276" y="311024"/>
                          <a:pt x="280276" y="308022"/>
                        </a:cubicBezTo>
                        <a:lnTo>
                          <a:pt x="280276" y="308022"/>
                        </a:lnTo>
                        <a:cubicBezTo>
                          <a:pt x="280276" y="301891"/>
                          <a:pt x="283109" y="295696"/>
                          <a:pt x="291464" y="291417"/>
                        </a:cubicBezTo>
                        <a:lnTo>
                          <a:pt x="291464" y="291417"/>
                        </a:lnTo>
                        <a:lnTo>
                          <a:pt x="291464" y="291417"/>
                        </a:lnTo>
                        <a:cubicBezTo>
                          <a:pt x="315583" y="278899"/>
                          <a:pt x="328296" y="278644"/>
                          <a:pt x="328296" y="259868"/>
                        </a:cubicBezTo>
                        <a:lnTo>
                          <a:pt x="328296" y="259868"/>
                        </a:lnTo>
                        <a:cubicBezTo>
                          <a:pt x="328587" y="239942"/>
                          <a:pt x="362296" y="188275"/>
                          <a:pt x="375954" y="183932"/>
                        </a:cubicBezTo>
                        <a:lnTo>
                          <a:pt x="375954" y="183932"/>
                        </a:lnTo>
                        <a:cubicBezTo>
                          <a:pt x="382565" y="181952"/>
                          <a:pt x="395060" y="177737"/>
                          <a:pt x="405449" y="174097"/>
                        </a:cubicBezTo>
                        <a:lnTo>
                          <a:pt x="405449" y="174097"/>
                        </a:lnTo>
                        <a:cubicBezTo>
                          <a:pt x="398329" y="165922"/>
                          <a:pt x="393171" y="165858"/>
                          <a:pt x="383073" y="165794"/>
                        </a:cubicBezTo>
                        <a:lnTo>
                          <a:pt x="383073" y="165794"/>
                        </a:lnTo>
                        <a:cubicBezTo>
                          <a:pt x="382492" y="165794"/>
                          <a:pt x="381911" y="165794"/>
                          <a:pt x="381329" y="165794"/>
                        </a:cubicBezTo>
                        <a:lnTo>
                          <a:pt x="381329" y="165794"/>
                        </a:lnTo>
                        <a:cubicBezTo>
                          <a:pt x="367091" y="165411"/>
                          <a:pt x="337232" y="125751"/>
                          <a:pt x="307446" y="102951"/>
                        </a:cubicBezTo>
                        <a:lnTo>
                          <a:pt x="307446" y="102951"/>
                        </a:lnTo>
                        <a:cubicBezTo>
                          <a:pt x="277879" y="80151"/>
                          <a:pt x="184163" y="25674"/>
                          <a:pt x="153215" y="8877"/>
                        </a:cubicBezTo>
                        <a:lnTo>
                          <a:pt x="153215" y="8877"/>
                        </a:lnTo>
                        <a:cubicBezTo>
                          <a:pt x="143117" y="3385"/>
                          <a:pt x="129095" y="1533"/>
                          <a:pt x="113040" y="1533"/>
                        </a:cubicBezTo>
                        <a:lnTo>
                          <a:pt x="113040" y="1533"/>
                        </a:lnTo>
                        <a:cubicBezTo>
                          <a:pt x="81148" y="1533"/>
                          <a:pt x="41555" y="8941"/>
                          <a:pt x="10316" y="9005"/>
                        </a:cubicBezTo>
                        <a:lnTo>
                          <a:pt x="10316" y="9005"/>
                        </a:lnTo>
                        <a:cubicBezTo>
                          <a:pt x="10461" y="10027"/>
                          <a:pt x="10534" y="11113"/>
                          <a:pt x="10534" y="12198"/>
                        </a:cubicBezTo>
                        <a:lnTo>
                          <a:pt x="10534" y="12198"/>
                        </a:lnTo>
                        <a:cubicBezTo>
                          <a:pt x="10534" y="19798"/>
                          <a:pt x="7265" y="28356"/>
                          <a:pt x="3269" y="39469"/>
                        </a:cubicBezTo>
                        <a:lnTo>
                          <a:pt x="3269" y="39469"/>
                        </a:lnTo>
                        <a:cubicBezTo>
                          <a:pt x="2107" y="42726"/>
                          <a:pt x="1598" y="45536"/>
                          <a:pt x="1598" y="48154"/>
                        </a:cubicBezTo>
                        <a:lnTo>
                          <a:pt x="1598" y="48154"/>
                        </a:lnTo>
                        <a:cubicBezTo>
                          <a:pt x="1453" y="61566"/>
                          <a:pt x="14820" y="68974"/>
                          <a:pt x="14893" y="86474"/>
                        </a:cubicBezTo>
                        <a:lnTo>
                          <a:pt x="14893" y="86474"/>
                        </a:lnTo>
                        <a:cubicBezTo>
                          <a:pt x="14820" y="101737"/>
                          <a:pt x="29204" y="112531"/>
                          <a:pt x="29350" y="126070"/>
                        </a:cubicBezTo>
                        <a:lnTo>
                          <a:pt x="29350" y="126070"/>
                        </a:lnTo>
                        <a:cubicBezTo>
                          <a:pt x="29350" y="130093"/>
                          <a:pt x="27969" y="134372"/>
                          <a:pt x="24555" y="138971"/>
                        </a:cubicBezTo>
                        <a:lnTo>
                          <a:pt x="24555" y="138971"/>
                        </a:lnTo>
                        <a:cubicBezTo>
                          <a:pt x="18743" y="146571"/>
                          <a:pt x="16200" y="156342"/>
                          <a:pt x="16200" y="165666"/>
                        </a:cubicBezTo>
                        <a:lnTo>
                          <a:pt x="16200" y="165666"/>
                        </a:lnTo>
                        <a:cubicBezTo>
                          <a:pt x="16200" y="179525"/>
                          <a:pt x="22012" y="192426"/>
                          <a:pt x="30948" y="196322"/>
                        </a:cubicBezTo>
                        <a:lnTo>
                          <a:pt x="30948" y="196322"/>
                        </a:lnTo>
                        <a:cubicBezTo>
                          <a:pt x="47584" y="203922"/>
                          <a:pt x="53324" y="238856"/>
                          <a:pt x="53469" y="273854"/>
                        </a:cubicBezTo>
                        <a:lnTo>
                          <a:pt x="53469" y="273854"/>
                        </a:lnTo>
                        <a:cubicBezTo>
                          <a:pt x="53396" y="308661"/>
                          <a:pt x="62841" y="342254"/>
                          <a:pt x="82819" y="348257"/>
                        </a:cubicBezTo>
                        <a:lnTo>
                          <a:pt x="82819" y="348257"/>
                        </a:lnTo>
                        <a:cubicBezTo>
                          <a:pt x="94515" y="351834"/>
                          <a:pt x="98874" y="359114"/>
                          <a:pt x="98874" y="367417"/>
                        </a:cubicBezTo>
                        <a:lnTo>
                          <a:pt x="98874" y="367417"/>
                        </a:lnTo>
                        <a:cubicBezTo>
                          <a:pt x="98874" y="374250"/>
                          <a:pt x="96113" y="381786"/>
                          <a:pt x="92554" y="389067"/>
                        </a:cubicBezTo>
                        <a:lnTo>
                          <a:pt x="92554" y="389067"/>
                        </a:lnTo>
                        <a:cubicBezTo>
                          <a:pt x="90665" y="392899"/>
                          <a:pt x="89938" y="396411"/>
                          <a:pt x="89938" y="399541"/>
                        </a:cubicBezTo>
                        <a:lnTo>
                          <a:pt x="89938" y="399541"/>
                        </a:lnTo>
                        <a:cubicBezTo>
                          <a:pt x="89938" y="402095"/>
                          <a:pt x="90447" y="404331"/>
                          <a:pt x="91100" y="406311"/>
                        </a:cubicBezTo>
                        <a:lnTo>
                          <a:pt x="91100" y="406311"/>
                        </a:lnTo>
                        <a:cubicBezTo>
                          <a:pt x="94152" y="405736"/>
                          <a:pt x="97348" y="405480"/>
                          <a:pt x="100617" y="405480"/>
                        </a:cubicBezTo>
                        <a:lnTo>
                          <a:pt x="100617" y="405480"/>
                        </a:lnTo>
                        <a:cubicBezTo>
                          <a:pt x="109480" y="405480"/>
                          <a:pt x="119143" y="406949"/>
                          <a:pt x="127352" y="406949"/>
                        </a:cubicBezTo>
                        <a:lnTo>
                          <a:pt x="127352" y="406949"/>
                        </a:lnTo>
                        <a:cubicBezTo>
                          <a:pt x="134108" y="406949"/>
                          <a:pt x="139775" y="405927"/>
                          <a:pt x="143552" y="402670"/>
                        </a:cubicBezTo>
                        <a:lnTo>
                          <a:pt x="143552" y="402670"/>
                        </a:lnTo>
                        <a:cubicBezTo>
                          <a:pt x="146894" y="399733"/>
                          <a:pt x="151834" y="398519"/>
                          <a:pt x="157574" y="398519"/>
                        </a:cubicBezTo>
                        <a:lnTo>
                          <a:pt x="157574" y="398519"/>
                        </a:lnTo>
                        <a:cubicBezTo>
                          <a:pt x="176753" y="398647"/>
                          <a:pt x="205521" y="412250"/>
                          <a:pt x="217072" y="428663"/>
                        </a:cubicBezTo>
                        <a:lnTo>
                          <a:pt x="217072" y="42866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6" name="Gráfico 53">
                  <a:extLst>
                    <a:ext uri="{FF2B5EF4-FFF2-40B4-BE49-F238E27FC236}">
                      <a16:creationId xmlns:a16="http://schemas.microsoft.com/office/drawing/2014/main" id="{6759FECB-1E7E-CC46-469D-D4BF08FF81D3}"/>
                    </a:ext>
                  </a:extLst>
                </xdr:cNvPr>
                <xdr:cNvGrpSpPr/>
              </xdr:nvGrpSpPr>
              <xdr:grpSpPr>
                <a:xfrm>
                  <a:off x="13819962" y="7505737"/>
                  <a:ext cx="354116" cy="194008"/>
                  <a:chOff x="13819962" y="7505737"/>
                  <a:chExt cx="354116" cy="194008"/>
                </a:xfrm>
                <a:solidFill>
                  <a:srgbClr val="DADADA"/>
                </a:solidFill>
              </xdr:grpSpPr>
              <xdr:sp macro="" textlink="">
                <xdr:nvSpPr>
                  <xdr:cNvPr id="103" name="Freeform: Shape 102">
                    <a:extLst>
                      <a:ext uri="{FF2B5EF4-FFF2-40B4-BE49-F238E27FC236}">
                        <a16:creationId xmlns:a16="http://schemas.microsoft.com/office/drawing/2014/main" id="{7378826D-434D-7781-BEAE-BB9A81EBAAEC}"/>
                      </a:ext>
                    </a:extLst>
                  </xdr:cNvPr>
                  <xdr:cNvSpPr/>
                </xdr:nvSpPr>
                <xdr:spPr>
                  <a:xfrm>
                    <a:off x="13820778" y="7506426"/>
                    <a:ext cx="352325" cy="192493"/>
                  </a:xfrm>
                  <a:custGeom>
                    <a:avLst/>
                    <a:gdLst>
                      <a:gd name="connsiteX0" fmla="*/ 335108 w 352325"/>
                      <a:gd name="connsiteY0" fmla="*/ 96884 h 192493"/>
                      <a:gd name="connsiteX1" fmla="*/ 253234 w 352325"/>
                      <a:gd name="connsiteY1" fmla="*/ 27781 h 192493"/>
                      <a:gd name="connsiteX2" fmla="*/ 169325 w 352325"/>
                      <a:gd name="connsiteY2" fmla="*/ 20628 h 192493"/>
                      <a:gd name="connsiteX3" fmla="*/ 129005 w 352325"/>
                      <a:gd name="connsiteY3" fmla="*/ 4534 h 192493"/>
                      <a:gd name="connsiteX4" fmla="*/ 125591 w 352325"/>
                      <a:gd name="connsiteY4" fmla="*/ 0 h 192493"/>
                      <a:gd name="connsiteX5" fmla="*/ 95006 w 352325"/>
                      <a:gd name="connsiteY5" fmla="*/ 10282 h 192493"/>
                      <a:gd name="connsiteX6" fmla="*/ 48003 w 352325"/>
                      <a:gd name="connsiteY6" fmla="*/ 85452 h 192493"/>
                      <a:gd name="connsiteX7" fmla="*/ 10734 w 352325"/>
                      <a:gd name="connsiteY7" fmla="*/ 117640 h 192493"/>
                      <a:gd name="connsiteX8" fmla="*/ 1871 w 352325"/>
                      <a:gd name="connsiteY8" fmla="*/ 142803 h 192493"/>
                      <a:gd name="connsiteX9" fmla="*/ 2816 w 352325"/>
                      <a:gd name="connsiteY9" fmla="*/ 142356 h 192493"/>
                      <a:gd name="connsiteX10" fmla="*/ 61443 w 352325"/>
                      <a:gd name="connsiteY10" fmla="*/ 147209 h 192493"/>
                      <a:gd name="connsiteX11" fmla="*/ 130458 w 352325"/>
                      <a:gd name="connsiteY11" fmla="*/ 116618 h 192493"/>
                      <a:gd name="connsiteX12" fmla="*/ 111570 w 352325"/>
                      <a:gd name="connsiteY12" fmla="*/ 168157 h 192493"/>
                      <a:gd name="connsiteX13" fmla="*/ 131112 w 352325"/>
                      <a:gd name="connsiteY13" fmla="*/ 175693 h 192493"/>
                      <a:gd name="connsiteX14" fmla="*/ 174483 w 352325"/>
                      <a:gd name="connsiteY14" fmla="*/ 178376 h 192493"/>
                      <a:gd name="connsiteX15" fmla="*/ 196495 w 352325"/>
                      <a:gd name="connsiteY15" fmla="*/ 187508 h 192493"/>
                      <a:gd name="connsiteX16" fmla="*/ 210516 w 352325"/>
                      <a:gd name="connsiteY16" fmla="*/ 136480 h 192493"/>
                      <a:gd name="connsiteX17" fmla="*/ 258754 w 352325"/>
                      <a:gd name="connsiteY17" fmla="*/ 146124 h 192493"/>
                      <a:gd name="connsiteX18" fmla="*/ 319852 w 352325"/>
                      <a:gd name="connsiteY18" fmla="*/ 156342 h 192493"/>
                      <a:gd name="connsiteX19" fmla="*/ 352325 w 352325"/>
                      <a:gd name="connsiteY19" fmla="*/ 152510 h 192493"/>
                      <a:gd name="connsiteX20" fmla="*/ 335108 w 352325"/>
                      <a:gd name="connsiteY20" fmla="*/ 96884 h 192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52325" h="192493">
                        <a:moveTo>
                          <a:pt x="335108" y="96884"/>
                        </a:moveTo>
                        <a:cubicBezTo>
                          <a:pt x="322104" y="43939"/>
                          <a:pt x="302561" y="25610"/>
                          <a:pt x="253234" y="27781"/>
                        </a:cubicBezTo>
                        <a:cubicBezTo>
                          <a:pt x="203978" y="29953"/>
                          <a:pt x="177462" y="27781"/>
                          <a:pt x="169325" y="20628"/>
                        </a:cubicBezTo>
                        <a:cubicBezTo>
                          <a:pt x="161188" y="13476"/>
                          <a:pt x="138740" y="18840"/>
                          <a:pt x="129005" y="4534"/>
                        </a:cubicBezTo>
                        <a:cubicBezTo>
                          <a:pt x="127843" y="2810"/>
                          <a:pt x="126681" y="1341"/>
                          <a:pt x="125591" y="0"/>
                        </a:cubicBezTo>
                        <a:cubicBezTo>
                          <a:pt x="114984" y="3704"/>
                          <a:pt x="101908" y="8239"/>
                          <a:pt x="95006" y="10282"/>
                        </a:cubicBezTo>
                        <a:cubicBezTo>
                          <a:pt x="82147" y="14050"/>
                          <a:pt x="48003" y="66100"/>
                          <a:pt x="48003" y="85452"/>
                        </a:cubicBezTo>
                        <a:cubicBezTo>
                          <a:pt x="48003" y="104803"/>
                          <a:pt x="34563" y="105314"/>
                          <a:pt x="10734" y="117640"/>
                        </a:cubicBezTo>
                        <a:cubicBezTo>
                          <a:pt x="-1616" y="124026"/>
                          <a:pt x="-1325" y="134372"/>
                          <a:pt x="1871" y="142803"/>
                        </a:cubicBezTo>
                        <a:cubicBezTo>
                          <a:pt x="2162" y="142675"/>
                          <a:pt x="2452" y="142483"/>
                          <a:pt x="2816" y="142356"/>
                        </a:cubicBezTo>
                        <a:cubicBezTo>
                          <a:pt x="16837" y="136991"/>
                          <a:pt x="41319" y="164900"/>
                          <a:pt x="61443" y="147209"/>
                        </a:cubicBezTo>
                        <a:cubicBezTo>
                          <a:pt x="81566" y="129455"/>
                          <a:pt x="119198" y="106655"/>
                          <a:pt x="130458" y="116618"/>
                        </a:cubicBezTo>
                        <a:cubicBezTo>
                          <a:pt x="141791" y="126581"/>
                          <a:pt x="108446" y="149381"/>
                          <a:pt x="111570" y="168157"/>
                        </a:cubicBezTo>
                        <a:cubicBezTo>
                          <a:pt x="114621" y="186934"/>
                          <a:pt x="131112" y="170329"/>
                          <a:pt x="131112" y="175693"/>
                        </a:cubicBezTo>
                        <a:cubicBezTo>
                          <a:pt x="131112" y="181058"/>
                          <a:pt x="167145" y="163367"/>
                          <a:pt x="174483" y="178376"/>
                        </a:cubicBezTo>
                        <a:cubicBezTo>
                          <a:pt x="181820" y="193448"/>
                          <a:pt x="186397" y="196386"/>
                          <a:pt x="196495" y="187508"/>
                        </a:cubicBezTo>
                        <a:cubicBezTo>
                          <a:pt x="206593" y="178631"/>
                          <a:pt x="190974" y="143441"/>
                          <a:pt x="210516" y="136480"/>
                        </a:cubicBezTo>
                        <a:cubicBezTo>
                          <a:pt x="230059" y="129519"/>
                          <a:pt x="233110" y="146124"/>
                          <a:pt x="258754" y="146124"/>
                        </a:cubicBezTo>
                        <a:cubicBezTo>
                          <a:pt x="284399" y="146124"/>
                          <a:pt x="297839" y="156342"/>
                          <a:pt x="319852" y="156342"/>
                        </a:cubicBezTo>
                        <a:cubicBezTo>
                          <a:pt x="332202" y="156342"/>
                          <a:pt x="344189" y="154298"/>
                          <a:pt x="352325" y="152510"/>
                        </a:cubicBezTo>
                        <a:cubicBezTo>
                          <a:pt x="346150" y="133606"/>
                          <a:pt x="339684" y="115468"/>
                          <a:pt x="335108" y="9688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4" name="Freeform: Shape 103">
                    <a:extLst>
                      <a:ext uri="{FF2B5EF4-FFF2-40B4-BE49-F238E27FC236}">
                        <a16:creationId xmlns:a16="http://schemas.microsoft.com/office/drawing/2014/main" id="{8563FD3F-8B3B-37ED-E83E-D300969DC660}"/>
                      </a:ext>
                    </a:extLst>
                  </xdr:cNvPr>
                  <xdr:cNvSpPr/>
                </xdr:nvSpPr>
                <xdr:spPr>
                  <a:xfrm>
                    <a:off x="13819962" y="7505737"/>
                    <a:ext cx="354116" cy="194008"/>
                  </a:xfrm>
                  <a:custGeom>
                    <a:avLst/>
                    <a:gdLst>
                      <a:gd name="connsiteX0" fmla="*/ 174428 w 354116"/>
                      <a:gd name="connsiteY0" fmla="*/ 179320 h 194008"/>
                      <a:gd name="connsiteX1" fmla="*/ 161933 w 354116"/>
                      <a:gd name="connsiteY1" fmla="*/ 173572 h 194008"/>
                      <a:gd name="connsiteX2" fmla="*/ 161933 w 354116"/>
                      <a:gd name="connsiteY2" fmla="*/ 173572 h 194008"/>
                      <a:gd name="connsiteX3" fmla="*/ 133818 w 354116"/>
                      <a:gd name="connsiteY3" fmla="*/ 178170 h 194008"/>
                      <a:gd name="connsiteX4" fmla="*/ 133818 w 354116"/>
                      <a:gd name="connsiteY4" fmla="*/ 178170 h 194008"/>
                      <a:gd name="connsiteX5" fmla="*/ 130984 w 354116"/>
                      <a:gd name="connsiteY5" fmla="*/ 176318 h 194008"/>
                      <a:gd name="connsiteX6" fmla="*/ 130984 w 354116"/>
                      <a:gd name="connsiteY6" fmla="*/ 176318 h 194008"/>
                      <a:gd name="connsiteX7" fmla="*/ 130839 w 354116"/>
                      <a:gd name="connsiteY7" fmla="*/ 175935 h 194008"/>
                      <a:gd name="connsiteX8" fmla="*/ 130839 w 354116"/>
                      <a:gd name="connsiteY8" fmla="*/ 175935 h 194008"/>
                      <a:gd name="connsiteX9" fmla="*/ 120160 w 354116"/>
                      <a:gd name="connsiteY9" fmla="*/ 178809 h 194008"/>
                      <a:gd name="connsiteX10" fmla="*/ 120160 w 354116"/>
                      <a:gd name="connsiteY10" fmla="*/ 178809 h 194008"/>
                      <a:gd name="connsiteX11" fmla="*/ 111442 w 354116"/>
                      <a:gd name="connsiteY11" fmla="*/ 168910 h 194008"/>
                      <a:gd name="connsiteX12" fmla="*/ 111442 w 354116"/>
                      <a:gd name="connsiteY12" fmla="*/ 168910 h 194008"/>
                      <a:gd name="connsiteX13" fmla="*/ 111224 w 354116"/>
                      <a:gd name="connsiteY13" fmla="*/ 166227 h 194008"/>
                      <a:gd name="connsiteX14" fmla="*/ 111224 w 354116"/>
                      <a:gd name="connsiteY14" fmla="*/ 166227 h 194008"/>
                      <a:gd name="connsiteX15" fmla="*/ 132728 w 354116"/>
                      <a:gd name="connsiteY15" fmla="*/ 122352 h 194008"/>
                      <a:gd name="connsiteX16" fmla="*/ 132728 w 354116"/>
                      <a:gd name="connsiteY16" fmla="*/ 122352 h 194008"/>
                      <a:gd name="connsiteX17" fmla="*/ 130621 w 354116"/>
                      <a:gd name="connsiteY17" fmla="*/ 117818 h 194008"/>
                      <a:gd name="connsiteX18" fmla="*/ 130621 w 354116"/>
                      <a:gd name="connsiteY18" fmla="*/ 117818 h 194008"/>
                      <a:gd name="connsiteX19" fmla="*/ 123574 w 354116"/>
                      <a:gd name="connsiteY19" fmla="*/ 115646 h 194008"/>
                      <a:gd name="connsiteX20" fmla="*/ 123574 w 354116"/>
                      <a:gd name="connsiteY20" fmla="*/ 115646 h 194008"/>
                      <a:gd name="connsiteX21" fmla="*/ 62913 w 354116"/>
                      <a:gd name="connsiteY21" fmla="*/ 148473 h 194008"/>
                      <a:gd name="connsiteX22" fmla="*/ 62913 w 354116"/>
                      <a:gd name="connsiteY22" fmla="*/ 148473 h 194008"/>
                      <a:gd name="connsiteX23" fmla="*/ 46785 w 354116"/>
                      <a:gd name="connsiteY23" fmla="*/ 154668 h 194008"/>
                      <a:gd name="connsiteX24" fmla="*/ 46785 w 354116"/>
                      <a:gd name="connsiteY24" fmla="*/ 154668 h 194008"/>
                      <a:gd name="connsiteX25" fmla="*/ 7701 w 354116"/>
                      <a:gd name="connsiteY25" fmla="*/ 143172 h 194008"/>
                      <a:gd name="connsiteX26" fmla="*/ 7701 w 354116"/>
                      <a:gd name="connsiteY26" fmla="*/ 143172 h 194008"/>
                      <a:gd name="connsiteX27" fmla="*/ 4068 w 354116"/>
                      <a:gd name="connsiteY27" fmla="*/ 143811 h 194008"/>
                      <a:gd name="connsiteX28" fmla="*/ 4068 w 354116"/>
                      <a:gd name="connsiteY28" fmla="*/ 143811 h 194008"/>
                      <a:gd name="connsiteX29" fmla="*/ 3197 w 354116"/>
                      <a:gd name="connsiteY29" fmla="*/ 144258 h 194008"/>
                      <a:gd name="connsiteX30" fmla="*/ 3197 w 354116"/>
                      <a:gd name="connsiteY30" fmla="*/ 144258 h 194008"/>
                      <a:gd name="connsiteX31" fmla="*/ 2398 w 354116"/>
                      <a:gd name="connsiteY31" fmla="*/ 144322 h 194008"/>
                      <a:gd name="connsiteX32" fmla="*/ 2398 w 354116"/>
                      <a:gd name="connsiteY32" fmla="*/ 144322 h 194008"/>
                      <a:gd name="connsiteX33" fmla="*/ 1889 w 354116"/>
                      <a:gd name="connsiteY33" fmla="*/ 143811 h 194008"/>
                      <a:gd name="connsiteX34" fmla="*/ 1889 w 354116"/>
                      <a:gd name="connsiteY34" fmla="*/ 143811 h 194008"/>
                      <a:gd name="connsiteX35" fmla="*/ 0 w 354116"/>
                      <a:gd name="connsiteY35" fmla="*/ 134295 h 194008"/>
                      <a:gd name="connsiteX36" fmla="*/ 0 w 354116"/>
                      <a:gd name="connsiteY36" fmla="*/ 134295 h 194008"/>
                      <a:gd name="connsiteX37" fmla="*/ 11188 w 354116"/>
                      <a:gd name="connsiteY37" fmla="*/ 117690 h 194008"/>
                      <a:gd name="connsiteX38" fmla="*/ 11188 w 354116"/>
                      <a:gd name="connsiteY38" fmla="*/ 117690 h 194008"/>
                      <a:gd name="connsiteX39" fmla="*/ 48020 w 354116"/>
                      <a:gd name="connsiteY39" fmla="*/ 86204 h 194008"/>
                      <a:gd name="connsiteX40" fmla="*/ 48020 w 354116"/>
                      <a:gd name="connsiteY40" fmla="*/ 86204 h 194008"/>
                      <a:gd name="connsiteX41" fmla="*/ 95678 w 354116"/>
                      <a:gd name="connsiteY41" fmla="*/ 10269 h 194008"/>
                      <a:gd name="connsiteX42" fmla="*/ 95678 w 354116"/>
                      <a:gd name="connsiteY42" fmla="*/ 10269 h 194008"/>
                      <a:gd name="connsiteX43" fmla="*/ 126262 w 354116"/>
                      <a:gd name="connsiteY43" fmla="*/ 50 h 194008"/>
                      <a:gd name="connsiteX44" fmla="*/ 126262 w 354116"/>
                      <a:gd name="connsiteY44" fmla="*/ 50 h 194008"/>
                      <a:gd name="connsiteX45" fmla="*/ 127352 w 354116"/>
                      <a:gd name="connsiteY45" fmla="*/ 306 h 194008"/>
                      <a:gd name="connsiteX46" fmla="*/ 127352 w 354116"/>
                      <a:gd name="connsiteY46" fmla="*/ 306 h 194008"/>
                      <a:gd name="connsiteX47" fmla="*/ 130766 w 354116"/>
                      <a:gd name="connsiteY47" fmla="*/ 4904 h 194008"/>
                      <a:gd name="connsiteX48" fmla="*/ 130766 w 354116"/>
                      <a:gd name="connsiteY48" fmla="*/ 4904 h 194008"/>
                      <a:gd name="connsiteX49" fmla="*/ 170941 w 354116"/>
                      <a:gd name="connsiteY49" fmla="*/ 20870 h 194008"/>
                      <a:gd name="connsiteX50" fmla="*/ 170941 w 354116"/>
                      <a:gd name="connsiteY50" fmla="*/ 20870 h 194008"/>
                      <a:gd name="connsiteX51" fmla="*/ 222012 w 354116"/>
                      <a:gd name="connsiteY51" fmla="*/ 28598 h 194008"/>
                      <a:gd name="connsiteX52" fmla="*/ 222012 w 354116"/>
                      <a:gd name="connsiteY52" fmla="*/ 28598 h 194008"/>
                      <a:gd name="connsiteX53" fmla="*/ 254123 w 354116"/>
                      <a:gd name="connsiteY53" fmla="*/ 27831 h 194008"/>
                      <a:gd name="connsiteX54" fmla="*/ 254123 w 354116"/>
                      <a:gd name="connsiteY54" fmla="*/ 27831 h 194008"/>
                      <a:gd name="connsiteX55" fmla="*/ 261606 w 354116"/>
                      <a:gd name="connsiteY55" fmla="*/ 27640 h 194008"/>
                      <a:gd name="connsiteX56" fmla="*/ 261606 w 354116"/>
                      <a:gd name="connsiteY56" fmla="*/ 27640 h 194008"/>
                      <a:gd name="connsiteX57" fmla="*/ 336942 w 354116"/>
                      <a:gd name="connsiteY57" fmla="*/ 97508 h 194008"/>
                      <a:gd name="connsiteX58" fmla="*/ 336942 w 354116"/>
                      <a:gd name="connsiteY58" fmla="*/ 97508 h 194008"/>
                      <a:gd name="connsiteX59" fmla="*/ 336070 w 354116"/>
                      <a:gd name="connsiteY59" fmla="*/ 97700 h 194008"/>
                      <a:gd name="connsiteX60" fmla="*/ 336942 w 354116"/>
                      <a:gd name="connsiteY60" fmla="*/ 97508 h 194008"/>
                      <a:gd name="connsiteX61" fmla="*/ 354086 w 354116"/>
                      <a:gd name="connsiteY61" fmla="*/ 153071 h 194008"/>
                      <a:gd name="connsiteX62" fmla="*/ 354086 w 354116"/>
                      <a:gd name="connsiteY62" fmla="*/ 153071 h 194008"/>
                      <a:gd name="connsiteX63" fmla="*/ 354014 w 354116"/>
                      <a:gd name="connsiteY63" fmla="*/ 153710 h 194008"/>
                      <a:gd name="connsiteX64" fmla="*/ 354014 w 354116"/>
                      <a:gd name="connsiteY64" fmla="*/ 153710 h 194008"/>
                      <a:gd name="connsiteX65" fmla="*/ 353433 w 354116"/>
                      <a:gd name="connsiteY65" fmla="*/ 154093 h 194008"/>
                      <a:gd name="connsiteX66" fmla="*/ 353433 w 354116"/>
                      <a:gd name="connsiteY66" fmla="*/ 154093 h 194008"/>
                      <a:gd name="connsiteX67" fmla="*/ 320741 w 354116"/>
                      <a:gd name="connsiteY67" fmla="*/ 157925 h 194008"/>
                      <a:gd name="connsiteX68" fmla="*/ 320741 w 354116"/>
                      <a:gd name="connsiteY68" fmla="*/ 157925 h 194008"/>
                      <a:gd name="connsiteX69" fmla="*/ 259644 w 354116"/>
                      <a:gd name="connsiteY69" fmla="*/ 147770 h 194008"/>
                      <a:gd name="connsiteX70" fmla="*/ 259644 w 354116"/>
                      <a:gd name="connsiteY70" fmla="*/ 147770 h 194008"/>
                      <a:gd name="connsiteX71" fmla="*/ 220269 w 354116"/>
                      <a:gd name="connsiteY71" fmla="*/ 136339 h 194008"/>
                      <a:gd name="connsiteX72" fmla="*/ 220269 w 354116"/>
                      <a:gd name="connsiteY72" fmla="*/ 136339 h 194008"/>
                      <a:gd name="connsiteX73" fmla="*/ 211769 w 354116"/>
                      <a:gd name="connsiteY73" fmla="*/ 137999 h 194008"/>
                      <a:gd name="connsiteX74" fmla="*/ 211769 w 354116"/>
                      <a:gd name="connsiteY74" fmla="*/ 137999 h 194008"/>
                      <a:gd name="connsiteX75" fmla="*/ 201744 w 354116"/>
                      <a:gd name="connsiteY75" fmla="*/ 159905 h 194008"/>
                      <a:gd name="connsiteX76" fmla="*/ 201744 w 354116"/>
                      <a:gd name="connsiteY76" fmla="*/ 159905 h 194008"/>
                      <a:gd name="connsiteX77" fmla="*/ 202107 w 354116"/>
                      <a:gd name="connsiteY77" fmla="*/ 174019 h 194008"/>
                      <a:gd name="connsiteX78" fmla="*/ 202107 w 354116"/>
                      <a:gd name="connsiteY78" fmla="*/ 174019 h 194008"/>
                      <a:gd name="connsiteX79" fmla="*/ 198039 w 354116"/>
                      <a:gd name="connsiteY79" fmla="*/ 188836 h 194008"/>
                      <a:gd name="connsiteX80" fmla="*/ 198039 w 354116"/>
                      <a:gd name="connsiteY80" fmla="*/ 188836 h 194008"/>
                      <a:gd name="connsiteX81" fmla="*/ 187940 w 354116"/>
                      <a:gd name="connsiteY81" fmla="*/ 194009 h 194008"/>
                      <a:gd name="connsiteX82" fmla="*/ 187940 w 354116"/>
                      <a:gd name="connsiteY82" fmla="*/ 194009 h 194008"/>
                      <a:gd name="connsiteX83" fmla="*/ 174428 w 354116"/>
                      <a:gd name="connsiteY83" fmla="*/ 179320 h 194008"/>
                      <a:gd name="connsiteX84" fmla="*/ 174428 w 354116"/>
                      <a:gd name="connsiteY84" fmla="*/ 179320 h 194008"/>
                      <a:gd name="connsiteX85" fmla="*/ 176099 w 354116"/>
                      <a:gd name="connsiteY85" fmla="*/ 178745 h 194008"/>
                      <a:gd name="connsiteX86" fmla="*/ 187868 w 354116"/>
                      <a:gd name="connsiteY86" fmla="*/ 192348 h 194008"/>
                      <a:gd name="connsiteX87" fmla="*/ 187868 w 354116"/>
                      <a:gd name="connsiteY87" fmla="*/ 192348 h 194008"/>
                      <a:gd name="connsiteX88" fmla="*/ 196658 w 354116"/>
                      <a:gd name="connsiteY88" fmla="*/ 187622 h 194008"/>
                      <a:gd name="connsiteX89" fmla="*/ 196658 w 354116"/>
                      <a:gd name="connsiteY89" fmla="*/ 187622 h 194008"/>
                      <a:gd name="connsiteX90" fmla="*/ 200145 w 354116"/>
                      <a:gd name="connsiteY90" fmla="*/ 173955 h 194008"/>
                      <a:gd name="connsiteX91" fmla="*/ 200145 w 354116"/>
                      <a:gd name="connsiteY91" fmla="*/ 173955 h 194008"/>
                      <a:gd name="connsiteX92" fmla="*/ 199782 w 354116"/>
                      <a:gd name="connsiteY92" fmla="*/ 159841 h 194008"/>
                      <a:gd name="connsiteX93" fmla="*/ 199782 w 354116"/>
                      <a:gd name="connsiteY93" fmla="*/ 159841 h 194008"/>
                      <a:gd name="connsiteX94" fmla="*/ 210970 w 354116"/>
                      <a:gd name="connsiteY94" fmla="*/ 136466 h 194008"/>
                      <a:gd name="connsiteX95" fmla="*/ 210970 w 354116"/>
                      <a:gd name="connsiteY95" fmla="*/ 136466 h 194008"/>
                      <a:gd name="connsiteX96" fmla="*/ 220196 w 354116"/>
                      <a:gd name="connsiteY96" fmla="*/ 134678 h 194008"/>
                      <a:gd name="connsiteX97" fmla="*/ 220196 w 354116"/>
                      <a:gd name="connsiteY97" fmla="*/ 134678 h 194008"/>
                      <a:gd name="connsiteX98" fmla="*/ 259571 w 354116"/>
                      <a:gd name="connsiteY98" fmla="*/ 146046 h 194008"/>
                      <a:gd name="connsiteX99" fmla="*/ 259571 w 354116"/>
                      <a:gd name="connsiteY99" fmla="*/ 146046 h 194008"/>
                      <a:gd name="connsiteX100" fmla="*/ 320669 w 354116"/>
                      <a:gd name="connsiteY100" fmla="*/ 156201 h 194008"/>
                      <a:gd name="connsiteX101" fmla="*/ 320669 w 354116"/>
                      <a:gd name="connsiteY101" fmla="*/ 156201 h 194008"/>
                      <a:gd name="connsiteX102" fmla="*/ 351980 w 354116"/>
                      <a:gd name="connsiteY102" fmla="*/ 152624 h 194008"/>
                      <a:gd name="connsiteX103" fmla="*/ 351980 w 354116"/>
                      <a:gd name="connsiteY103" fmla="*/ 152624 h 194008"/>
                      <a:gd name="connsiteX104" fmla="*/ 335053 w 354116"/>
                      <a:gd name="connsiteY104" fmla="*/ 97764 h 194008"/>
                      <a:gd name="connsiteX105" fmla="*/ 335053 w 354116"/>
                      <a:gd name="connsiteY105" fmla="*/ 97764 h 194008"/>
                      <a:gd name="connsiteX106" fmla="*/ 335053 w 354116"/>
                      <a:gd name="connsiteY106" fmla="*/ 97764 h 194008"/>
                      <a:gd name="connsiteX107" fmla="*/ 261533 w 354116"/>
                      <a:gd name="connsiteY107" fmla="*/ 29109 h 194008"/>
                      <a:gd name="connsiteX108" fmla="*/ 261533 w 354116"/>
                      <a:gd name="connsiteY108" fmla="*/ 29109 h 194008"/>
                      <a:gd name="connsiteX109" fmla="*/ 254123 w 354116"/>
                      <a:gd name="connsiteY109" fmla="*/ 29300 h 194008"/>
                      <a:gd name="connsiteX110" fmla="*/ 254123 w 354116"/>
                      <a:gd name="connsiteY110" fmla="*/ 29300 h 194008"/>
                      <a:gd name="connsiteX111" fmla="*/ 221940 w 354116"/>
                      <a:gd name="connsiteY111" fmla="*/ 30067 h 194008"/>
                      <a:gd name="connsiteX112" fmla="*/ 221940 w 354116"/>
                      <a:gd name="connsiteY112" fmla="*/ 30067 h 194008"/>
                      <a:gd name="connsiteX113" fmla="*/ 169560 w 354116"/>
                      <a:gd name="connsiteY113" fmla="*/ 21892 h 194008"/>
                      <a:gd name="connsiteX114" fmla="*/ 169560 w 354116"/>
                      <a:gd name="connsiteY114" fmla="*/ 21892 h 194008"/>
                      <a:gd name="connsiteX115" fmla="*/ 129096 w 354116"/>
                      <a:gd name="connsiteY115" fmla="*/ 5606 h 194008"/>
                      <a:gd name="connsiteX116" fmla="*/ 129096 w 354116"/>
                      <a:gd name="connsiteY116" fmla="*/ 5606 h 194008"/>
                      <a:gd name="connsiteX117" fmla="*/ 126190 w 354116"/>
                      <a:gd name="connsiteY117" fmla="*/ 1647 h 194008"/>
                      <a:gd name="connsiteX118" fmla="*/ 126190 w 354116"/>
                      <a:gd name="connsiteY118" fmla="*/ 1647 h 194008"/>
                      <a:gd name="connsiteX119" fmla="*/ 96186 w 354116"/>
                      <a:gd name="connsiteY119" fmla="*/ 11674 h 194008"/>
                      <a:gd name="connsiteX120" fmla="*/ 96186 w 354116"/>
                      <a:gd name="connsiteY120" fmla="*/ 11674 h 194008"/>
                      <a:gd name="connsiteX121" fmla="*/ 49764 w 354116"/>
                      <a:gd name="connsiteY121" fmla="*/ 86077 h 194008"/>
                      <a:gd name="connsiteX122" fmla="*/ 49764 w 354116"/>
                      <a:gd name="connsiteY122" fmla="*/ 86077 h 194008"/>
                      <a:gd name="connsiteX123" fmla="*/ 12060 w 354116"/>
                      <a:gd name="connsiteY123" fmla="*/ 118967 h 194008"/>
                      <a:gd name="connsiteX124" fmla="*/ 12060 w 354116"/>
                      <a:gd name="connsiteY124" fmla="*/ 118967 h 194008"/>
                      <a:gd name="connsiteX125" fmla="*/ 1743 w 354116"/>
                      <a:gd name="connsiteY125" fmla="*/ 134167 h 194008"/>
                      <a:gd name="connsiteX126" fmla="*/ 1743 w 354116"/>
                      <a:gd name="connsiteY126" fmla="*/ 134167 h 194008"/>
                      <a:gd name="connsiteX127" fmla="*/ 3197 w 354116"/>
                      <a:gd name="connsiteY127" fmla="*/ 142214 h 194008"/>
                      <a:gd name="connsiteX128" fmla="*/ 3197 w 354116"/>
                      <a:gd name="connsiteY128" fmla="*/ 142214 h 194008"/>
                      <a:gd name="connsiteX129" fmla="*/ 3269 w 354116"/>
                      <a:gd name="connsiteY129" fmla="*/ 142214 h 194008"/>
                      <a:gd name="connsiteX130" fmla="*/ 3269 w 354116"/>
                      <a:gd name="connsiteY130" fmla="*/ 142214 h 194008"/>
                      <a:gd name="connsiteX131" fmla="*/ 7701 w 354116"/>
                      <a:gd name="connsiteY131" fmla="*/ 141448 h 194008"/>
                      <a:gd name="connsiteX132" fmla="*/ 7701 w 354116"/>
                      <a:gd name="connsiteY132" fmla="*/ 141448 h 194008"/>
                      <a:gd name="connsiteX133" fmla="*/ 46785 w 354116"/>
                      <a:gd name="connsiteY133" fmla="*/ 152943 h 194008"/>
                      <a:gd name="connsiteX134" fmla="*/ 46785 w 354116"/>
                      <a:gd name="connsiteY134" fmla="*/ 152943 h 194008"/>
                      <a:gd name="connsiteX135" fmla="*/ 61678 w 354116"/>
                      <a:gd name="connsiteY135" fmla="*/ 147196 h 194008"/>
                      <a:gd name="connsiteX136" fmla="*/ 61678 w 354116"/>
                      <a:gd name="connsiteY136" fmla="*/ 147196 h 194008"/>
                      <a:gd name="connsiteX137" fmla="*/ 123647 w 354116"/>
                      <a:gd name="connsiteY137" fmla="*/ 113922 h 194008"/>
                      <a:gd name="connsiteX138" fmla="*/ 123647 w 354116"/>
                      <a:gd name="connsiteY138" fmla="*/ 113922 h 194008"/>
                      <a:gd name="connsiteX139" fmla="*/ 132002 w 354116"/>
                      <a:gd name="connsiteY139" fmla="*/ 116540 h 194008"/>
                      <a:gd name="connsiteX140" fmla="*/ 132002 w 354116"/>
                      <a:gd name="connsiteY140" fmla="*/ 116540 h 194008"/>
                      <a:gd name="connsiteX141" fmla="*/ 134617 w 354116"/>
                      <a:gd name="connsiteY141" fmla="*/ 122224 h 194008"/>
                      <a:gd name="connsiteX142" fmla="*/ 134617 w 354116"/>
                      <a:gd name="connsiteY142" fmla="*/ 122224 h 194008"/>
                      <a:gd name="connsiteX143" fmla="*/ 113113 w 354116"/>
                      <a:gd name="connsiteY143" fmla="*/ 166100 h 194008"/>
                      <a:gd name="connsiteX144" fmla="*/ 113113 w 354116"/>
                      <a:gd name="connsiteY144" fmla="*/ 166100 h 194008"/>
                      <a:gd name="connsiteX145" fmla="*/ 113331 w 354116"/>
                      <a:gd name="connsiteY145" fmla="*/ 168527 h 194008"/>
                      <a:gd name="connsiteX146" fmla="*/ 113331 w 354116"/>
                      <a:gd name="connsiteY146" fmla="*/ 168527 h 194008"/>
                      <a:gd name="connsiteX147" fmla="*/ 120233 w 354116"/>
                      <a:gd name="connsiteY147" fmla="*/ 177085 h 194008"/>
                      <a:gd name="connsiteX148" fmla="*/ 120233 w 354116"/>
                      <a:gd name="connsiteY148" fmla="*/ 177085 h 194008"/>
                      <a:gd name="connsiteX149" fmla="*/ 130912 w 354116"/>
                      <a:gd name="connsiteY149" fmla="*/ 174211 h 194008"/>
                      <a:gd name="connsiteX150" fmla="*/ 130912 w 354116"/>
                      <a:gd name="connsiteY150" fmla="*/ 174211 h 194008"/>
                      <a:gd name="connsiteX151" fmla="*/ 132873 w 354116"/>
                      <a:gd name="connsiteY151" fmla="*/ 176127 h 194008"/>
                      <a:gd name="connsiteX152" fmla="*/ 132873 w 354116"/>
                      <a:gd name="connsiteY152" fmla="*/ 176127 h 194008"/>
                      <a:gd name="connsiteX153" fmla="*/ 133890 w 354116"/>
                      <a:gd name="connsiteY153" fmla="*/ 176382 h 194008"/>
                      <a:gd name="connsiteX154" fmla="*/ 133890 w 354116"/>
                      <a:gd name="connsiteY154" fmla="*/ 176382 h 194008"/>
                      <a:gd name="connsiteX155" fmla="*/ 162005 w 354116"/>
                      <a:gd name="connsiteY155" fmla="*/ 171784 h 194008"/>
                      <a:gd name="connsiteX156" fmla="*/ 162005 w 354116"/>
                      <a:gd name="connsiteY156" fmla="*/ 171784 h 194008"/>
                      <a:gd name="connsiteX157" fmla="*/ 162223 w 354116"/>
                      <a:gd name="connsiteY157" fmla="*/ 171784 h 194008"/>
                      <a:gd name="connsiteX158" fmla="*/ 162223 w 354116"/>
                      <a:gd name="connsiteY158" fmla="*/ 171784 h 194008"/>
                      <a:gd name="connsiteX159" fmla="*/ 176099 w 354116"/>
                      <a:gd name="connsiteY159" fmla="*/ 178745 h 194008"/>
                      <a:gd name="connsiteX160" fmla="*/ 176099 w 354116"/>
                      <a:gd name="connsiteY160" fmla="*/ 178745 h 1940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Lst>
                    <a:rect l="l" t="t" r="r" b="b"/>
                    <a:pathLst>
                      <a:path w="354116" h="194008">
                        <a:moveTo>
                          <a:pt x="174428" y="179320"/>
                        </a:moveTo>
                        <a:cubicBezTo>
                          <a:pt x="172321" y="174977"/>
                          <a:pt x="167744" y="173636"/>
                          <a:pt x="161933" y="173572"/>
                        </a:cubicBezTo>
                        <a:lnTo>
                          <a:pt x="161933" y="173572"/>
                        </a:lnTo>
                        <a:cubicBezTo>
                          <a:pt x="151762" y="173572"/>
                          <a:pt x="139048" y="178106"/>
                          <a:pt x="133818" y="178170"/>
                        </a:cubicBezTo>
                        <a:lnTo>
                          <a:pt x="133818" y="178170"/>
                        </a:lnTo>
                        <a:cubicBezTo>
                          <a:pt x="132583" y="178170"/>
                          <a:pt x="130984" y="177723"/>
                          <a:pt x="130984" y="176318"/>
                        </a:cubicBezTo>
                        <a:lnTo>
                          <a:pt x="130984" y="176318"/>
                        </a:lnTo>
                        <a:cubicBezTo>
                          <a:pt x="130839" y="175999"/>
                          <a:pt x="130984" y="176063"/>
                          <a:pt x="130839" y="175935"/>
                        </a:cubicBezTo>
                        <a:lnTo>
                          <a:pt x="130839" y="175935"/>
                        </a:lnTo>
                        <a:cubicBezTo>
                          <a:pt x="129459" y="175807"/>
                          <a:pt x="124664" y="178745"/>
                          <a:pt x="120160" y="178809"/>
                        </a:cubicBezTo>
                        <a:lnTo>
                          <a:pt x="120160" y="178809"/>
                        </a:lnTo>
                        <a:cubicBezTo>
                          <a:pt x="116237" y="178873"/>
                          <a:pt x="112604" y="176254"/>
                          <a:pt x="111442" y="168910"/>
                        </a:cubicBezTo>
                        <a:lnTo>
                          <a:pt x="111442" y="168910"/>
                        </a:lnTo>
                        <a:cubicBezTo>
                          <a:pt x="111297" y="168016"/>
                          <a:pt x="111224" y="167122"/>
                          <a:pt x="111224" y="166227"/>
                        </a:cubicBezTo>
                        <a:lnTo>
                          <a:pt x="111224" y="166227"/>
                        </a:lnTo>
                        <a:cubicBezTo>
                          <a:pt x="111370" y="150261"/>
                          <a:pt x="132946" y="132443"/>
                          <a:pt x="132728" y="122352"/>
                        </a:cubicBezTo>
                        <a:lnTo>
                          <a:pt x="132728" y="122352"/>
                        </a:lnTo>
                        <a:cubicBezTo>
                          <a:pt x="132728" y="120564"/>
                          <a:pt x="132147" y="119095"/>
                          <a:pt x="130621" y="117818"/>
                        </a:cubicBezTo>
                        <a:lnTo>
                          <a:pt x="130621" y="117818"/>
                        </a:lnTo>
                        <a:cubicBezTo>
                          <a:pt x="128878" y="116349"/>
                          <a:pt x="126553" y="115646"/>
                          <a:pt x="123574" y="115646"/>
                        </a:cubicBezTo>
                        <a:lnTo>
                          <a:pt x="123574" y="115646"/>
                        </a:lnTo>
                        <a:cubicBezTo>
                          <a:pt x="108463" y="115582"/>
                          <a:pt x="79477" y="133784"/>
                          <a:pt x="62913" y="148473"/>
                        </a:cubicBezTo>
                        <a:lnTo>
                          <a:pt x="62913" y="148473"/>
                        </a:lnTo>
                        <a:cubicBezTo>
                          <a:pt x="57755" y="152943"/>
                          <a:pt x="52234" y="154668"/>
                          <a:pt x="46785" y="154668"/>
                        </a:cubicBezTo>
                        <a:lnTo>
                          <a:pt x="46785" y="154668"/>
                        </a:lnTo>
                        <a:cubicBezTo>
                          <a:pt x="32111" y="154604"/>
                          <a:pt x="17508" y="143044"/>
                          <a:pt x="7701" y="143172"/>
                        </a:cubicBezTo>
                        <a:lnTo>
                          <a:pt x="7701" y="143172"/>
                        </a:lnTo>
                        <a:cubicBezTo>
                          <a:pt x="6393" y="143172"/>
                          <a:pt x="5158" y="143364"/>
                          <a:pt x="4068" y="143811"/>
                        </a:cubicBezTo>
                        <a:lnTo>
                          <a:pt x="4068" y="143811"/>
                        </a:lnTo>
                        <a:cubicBezTo>
                          <a:pt x="3850" y="143875"/>
                          <a:pt x="3632" y="144066"/>
                          <a:pt x="3197" y="144258"/>
                        </a:cubicBezTo>
                        <a:lnTo>
                          <a:pt x="3197" y="144258"/>
                        </a:lnTo>
                        <a:cubicBezTo>
                          <a:pt x="2979" y="144386"/>
                          <a:pt x="2688" y="144386"/>
                          <a:pt x="2398" y="144322"/>
                        </a:cubicBezTo>
                        <a:lnTo>
                          <a:pt x="2398" y="144322"/>
                        </a:lnTo>
                        <a:cubicBezTo>
                          <a:pt x="2107" y="144258"/>
                          <a:pt x="1962" y="144066"/>
                          <a:pt x="1889" y="143811"/>
                        </a:cubicBezTo>
                        <a:lnTo>
                          <a:pt x="1889" y="143811"/>
                        </a:lnTo>
                        <a:cubicBezTo>
                          <a:pt x="727" y="140809"/>
                          <a:pt x="0" y="137552"/>
                          <a:pt x="0" y="134295"/>
                        </a:cubicBezTo>
                        <a:lnTo>
                          <a:pt x="0" y="134295"/>
                        </a:lnTo>
                        <a:cubicBezTo>
                          <a:pt x="0" y="128228"/>
                          <a:pt x="2833" y="121969"/>
                          <a:pt x="11188" y="117690"/>
                        </a:cubicBezTo>
                        <a:lnTo>
                          <a:pt x="11188" y="117690"/>
                        </a:lnTo>
                        <a:cubicBezTo>
                          <a:pt x="35307" y="105172"/>
                          <a:pt x="48020" y="104981"/>
                          <a:pt x="48020" y="86204"/>
                        </a:cubicBezTo>
                        <a:lnTo>
                          <a:pt x="48020" y="86204"/>
                        </a:lnTo>
                        <a:cubicBezTo>
                          <a:pt x="48311" y="66214"/>
                          <a:pt x="82020" y="14611"/>
                          <a:pt x="95678" y="10269"/>
                        </a:cubicBezTo>
                        <a:lnTo>
                          <a:pt x="95678" y="10269"/>
                        </a:lnTo>
                        <a:cubicBezTo>
                          <a:pt x="102579" y="8225"/>
                          <a:pt x="115656" y="3754"/>
                          <a:pt x="126262" y="50"/>
                        </a:cubicBezTo>
                        <a:lnTo>
                          <a:pt x="126262" y="50"/>
                        </a:lnTo>
                        <a:cubicBezTo>
                          <a:pt x="126625" y="-78"/>
                          <a:pt x="127061" y="50"/>
                          <a:pt x="127352" y="306"/>
                        </a:cubicBezTo>
                        <a:lnTo>
                          <a:pt x="127352" y="306"/>
                        </a:lnTo>
                        <a:cubicBezTo>
                          <a:pt x="128442" y="1647"/>
                          <a:pt x="129604" y="3180"/>
                          <a:pt x="130766" y="4904"/>
                        </a:cubicBezTo>
                        <a:lnTo>
                          <a:pt x="130766" y="4904"/>
                        </a:lnTo>
                        <a:cubicBezTo>
                          <a:pt x="139993" y="18763"/>
                          <a:pt x="161860" y="13334"/>
                          <a:pt x="170941" y="20870"/>
                        </a:cubicBezTo>
                        <a:lnTo>
                          <a:pt x="170941" y="20870"/>
                        </a:lnTo>
                        <a:cubicBezTo>
                          <a:pt x="176535" y="25916"/>
                          <a:pt x="193099" y="28598"/>
                          <a:pt x="222012" y="28598"/>
                        </a:cubicBezTo>
                        <a:lnTo>
                          <a:pt x="222012" y="28598"/>
                        </a:lnTo>
                        <a:cubicBezTo>
                          <a:pt x="231384" y="28598"/>
                          <a:pt x="242063" y="28342"/>
                          <a:pt x="254123" y="27831"/>
                        </a:cubicBezTo>
                        <a:lnTo>
                          <a:pt x="254123" y="27831"/>
                        </a:lnTo>
                        <a:cubicBezTo>
                          <a:pt x="256666" y="27704"/>
                          <a:pt x="259208" y="27640"/>
                          <a:pt x="261606" y="27640"/>
                        </a:cubicBezTo>
                        <a:lnTo>
                          <a:pt x="261606" y="27640"/>
                        </a:lnTo>
                        <a:cubicBezTo>
                          <a:pt x="305848" y="27576"/>
                          <a:pt x="324664" y="47246"/>
                          <a:pt x="336942" y="97508"/>
                        </a:cubicBezTo>
                        <a:lnTo>
                          <a:pt x="336942" y="97508"/>
                        </a:lnTo>
                        <a:lnTo>
                          <a:pt x="336070" y="97700"/>
                        </a:lnTo>
                        <a:lnTo>
                          <a:pt x="336942" y="97508"/>
                        </a:lnTo>
                        <a:cubicBezTo>
                          <a:pt x="341446" y="116029"/>
                          <a:pt x="347984" y="134167"/>
                          <a:pt x="354086" y="153071"/>
                        </a:cubicBezTo>
                        <a:lnTo>
                          <a:pt x="354086" y="153071"/>
                        </a:lnTo>
                        <a:cubicBezTo>
                          <a:pt x="354159" y="153263"/>
                          <a:pt x="354086" y="153518"/>
                          <a:pt x="354014" y="153710"/>
                        </a:cubicBezTo>
                        <a:lnTo>
                          <a:pt x="354014" y="153710"/>
                        </a:lnTo>
                        <a:cubicBezTo>
                          <a:pt x="353869" y="153901"/>
                          <a:pt x="353723" y="154029"/>
                          <a:pt x="353433" y="154093"/>
                        </a:cubicBezTo>
                        <a:lnTo>
                          <a:pt x="353433" y="154093"/>
                        </a:lnTo>
                        <a:cubicBezTo>
                          <a:pt x="345296" y="155881"/>
                          <a:pt x="333237" y="157925"/>
                          <a:pt x="320741" y="157925"/>
                        </a:cubicBezTo>
                        <a:lnTo>
                          <a:pt x="320741" y="157925"/>
                        </a:lnTo>
                        <a:cubicBezTo>
                          <a:pt x="298366" y="157861"/>
                          <a:pt x="284998" y="147707"/>
                          <a:pt x="259644" y="147770"/>
                        </a:cubicBezTo>
                        <a:lnTo>
                          <a:pt x="259644" y="147770"/>
                        </a:lnTo>
                        <a:cubicBezTo>
                          <a:pt x="237995" y="147707"/>
                          <a:pt x="231892" y="136211"/>
                          <a:pt x="220269" y="136339"/>
                        </a:cubicBezTo>
                        <a:lnTo>
                          <a:pt x="220269" y="136339"/>
                        </a:lnTo>
                        <a:cubicBezTo>
                          <a:pt x="217799" y="136339"/>
                          <a:pt x="215038" y="136849"/>
                          <a:pt x="211769" y="137999"/>
                        </a:cubicBezTo>
                        <a:lnTo>
                          <a:pt x="211769" y="137999"/>
                        </a:lnTo>
                        <a:cubicBezTo>
                          <a:pt x="203269" y="140937"/>
                          <a:pt x="201744" y="149878"/>
                          <a:pt x="201744" y="159905"/>
                        </a:cubicBezTo>
                        <a:lnTo>
                          <a:pt x="201744" y="159905"/>
                        </a:lnTo>
                        <a:cubicBezTo>
                          <a:pt x="201744" y="164631"/>
                          <a:pt x="202107" y="169548"/>
                          <a:pt x="202107" y="174019"/>
                        </a:cubicBezTo>
                        <a:lnTo>
                          <a:pt x="202107" y="174019"/>
                        </a:lnTo>
                        <a:cubicBezTo>
                          <a:pt x="202107" y="180278"/>
                          <a:pt x="201526" y="185706"/>
                          <a:pt x="198039" y="188836"/>
                        </a:cubicBezTo>
                        <a:lnTo>
                          <a:pt x="198039" y="188836"/>
                        </a:lnTo>
                        <a:cubicBezTo>
                          <a:pt x="194188" y="192157"/>
                          <a:pt x="191064" y="194009"/>
                          <a:pt x="187940" y="194009"/>
                        </a:cubicBezTo>
                        <a:lnTo>
                          <a:pt x="187940" y="194009"/>
                        </a:lnTo>
                        <a:cubicBezTo>
                          <a:pt x="182492" y="193817"/>
                          <a:pt x="179077" y="188772"/>
                          <a:pt x="174428" y="179320"/>
                        </a:cubicBezTo>
                        <a:lnTo>
                          <a:pt x="174428" y="179320"/>
                        </a:lnTo>
                        <a:close/>
                        <a:moveTo>
                          <a:pt x="176099" y="178745"/>
                        </a:moveTo>
                        <a:cubicBezTo>
                          <a:pt x="180676" y="188197"/>
                          <a:pt x="184236" y="192476"/>
                          <a:pt x="187868" y="192348"/>
                        </a:cubicBezTo>
                        <a:lnTo>
                          <a:pt x="187868" y="192348"/>
                        </a:lnTo>
                        <a:cubicBezTo>
                          <a:pt x="190047" y="192348"/>
                          <a:pt x="192953" y="190879"/>
                          <a:pt x="196658" y="187622"/>
                        </a:cubicBezTo>
                        <a:lnTo>
                          <a:pt x="196658" y="187622"/>
                        </a:lnTo>
                        <a:cubicBezTo>
                          <a:pt x="199419" y="185259"/>
                          <a:pt x="200218" y="180086"/>
                          <a:pt x="200145" y="173955"/>
                        </a:cubicBezTo>
                        <a:lnTo>
                          <a:pt x="200145" y="173955"/>
                        </a:lnTo>
                        <a:cubicBezTo>
                          <a:pt x="200145" y="169548"/>
                          <a:pt x="199782" y="164631"/>
                          <a:pt x="199782" y="159841"/>
                        </a:cubicBezTo>
                        <a:lnTo>
                          <a:pt x="199782" y="159841"/>
                        </a:lnTo>
                        <a:cubicBezTo>
                          <a:pt x="199782" y="149814"/>
                          <a:pt x="201162" y="139979"/>
                          <a:pt x="210970" y="136466"/>
                        </a:cubicBezTo>
                        <a:lnTo>
                          <a:pt x="210970" y="136466"/>
                        </a:lnTo>
                        <a:cubicBezTo>
                          <a:pt x="214457" y="135253"/>
                          <a:pt x="217436" y="134678"/>
                          <a:pt x="220196" y="134678"/>
                        </a:cubicBezTo>
                        <a:lnTo>
                          <a:pt x="220196" y="134678"/>
                        </a:lnTo>
                        <a:cubicBezTo>
                          <a:pt x="233345" y="134870"/>
                          <a:pt x="238794" y="146110"/>
                          <a:pt x="259571" y="146046"/>
                        </a:cubicBezTo>
                        <a:lnTo>
                          <a:pt x="259571" y="146046"/>
                        </a:lnTo>
                        <a:cubicBezTo>
                          <a:pt x="285507" y="146046"/>
                          <a:pt x="299020" y="156264"/>
                          <a:pt x="320669" y="156201"/>
                        </a:cubicBezTo>
                        <a:lnTo>
                          <a:pt x="320669" y="156201"/>
                        </a:lnTo>
                        <a:cubicBezTo>
                          <a:pt x="332510" y="156201"/>
                          <a:pt x="343988" y="154349"/>
                          <a:pt x="351980" y="152624"/>
                        </a:cubicBezTo>
                        <a:lnTo>
                          <a:pt x="351980" y="152624"/>
                        </a:lnTo>
                        <a:cubicBezTo>
                          <a:pt x="345950" y="134039"/>
                          <a:pt x="339557" y="116093"/>
                          <a:pt x="335053" y="97764"/>
                        </a:cubicBezTo>
                        <a:lnTo>
                          <a:pt x="335053" y="97764"/>
                        </a:lnTo>
                        <a:lnTo>
                          <a:pt x="335053" y="97764"/>
                        </a:lnTo>
                        <a:cubicBezTo>
                          <a:pt x="322557" y="47566"/>
                          <a:pt x="304976" y="29237"/>
                          <a:pt x="261533" y="29109"/>
                        </a:cubicBezTo>
                        <a:lnTo>
                          <a:pt x="261533" y="29109"/>
                        </a:lnTo>
                        <a:cubicBezTo>
                          <a:pt x="259135" y="29109"/>
                          <a:pt x="256666" y="29173"/>
                          <a:pt x="254123" y="29300"/>
                        </a:cubicBezTo>
                        <a:lnTo>
                          <a:pt x="254123" y="29300"/>
                        </a:lnTo>
                        <a:cubicBezTo>
                          <a:pt x="242063" y="29811"/>
                          <a:pt x="231312" y="30067"/>
                          <a:pt x="221940" y="30067"/>
                        </a:cubicBezTo>
                        <a:lnTo>
                          <a:pt x="221940" y="30067"/>
                        </a:lnTo>
                        <a:cubicBezTo>
                          <a:pt x="192881" y="30003"/>
                          <a:pt x="176244" y="27640"/>
                          <a:pt x="169560" y="21892"/>
                        </a:cubicBezTo>
                        <a:lnTo>
                          <a:pt x="169560" y="21892"/>
                        </a:lnTo>
                        <a:cubicBezTo>
                          <a:pt x="162296" y="15122"/>
                          <a:pt x="139339" y="20423"/>
                          <a:pt x="129096" y="5606"/>
                        </a:cubicBezTo>
                        <a:lnTo>
                          <a:pt x="129096" y="5606"/>
                        </a:lnTo>
                        <a:cubicBezTo>
                          <a:pt x="128079" y="4137"/>
                          <a:pt x="127061" y="2796"/>
                          <a:pt x="126190" y="1647"/>
                        </a:cubicBezTo>
                        <a:lnTo>
                          <a:pt x="126190" y="1647"/>
                        </a:lnTo>
                        <a:cubicBezTo>
                          <a:pt x="115656" y="5351"/>
                          <a:pt x="103015" y="9694"/>
                          <a:pt x="96186" y="11674"/>
                        </a:cubicBezTo>
                        <a:lnTo>
                          <a:pt x="96186" y="11674"/>
                        </a:lnTo>
                        <a:cubicBezTo>
                          <a:pt x="84199" y="14867"/>
                          <a:pt x="49546" y="67364"/>
                          <a:pt x="49764" y="86077"/>
                        </a:cubicBezTo>
                        <a:lnTo>
                          <a:pt x="49764" y="86077"/>
                        </a:lnTo>
                        <a:cubicBezTo>
                          <a:pt x="49764" y="105939"/>
                          <a:pt x="35597" y="106769"/>
                          <a:pt x="12060" y="118967"/>
                        </a:cubicBezTo>
                        <a:lnTo>
                          <a:pt x="12060" y="118967"/>
                        </a:lnTo>
                        <a:cubicBezTo>
                          <a:pt x="4214" y="123055"/>
                          <a:pt x="1816" y="128483"/>
                          <a:pt x="1743" y="134167"/>
                        </a:cubicBezTo>
                        <a:lnTo>
                          <a:pt x="1743" y="134167"/>
                        </a:lnTo>
                        <a:cubicBezTo>
                          <a:pt x="1743" y="136849"/>
                          <a:pt x="2325" y="139596"/>
                          <a:pt x="3197" y="142214"/>
                        </a:cubicBezTo>
                        <a:lnTo>
                          <a:pt x="3197" y="142214"/>
                        </a:lnTo>
                        <a:cubicBezTo>
                          <a:pt x="3197" y="142214"/>
                          <a:pt x="3197" y="142214"/>
                          <a:pt x="3269" y="142214"/>
                        </a:cubicBezTo>
                        <a:lnTo>
                          <a:pt x="3269" y="142214"/>
                        </a:lnTo>
                        <a:cubicBezTo>
                          <a:pt x="4650" y="141703"/>
                          <a:pt x="6175" y="141448"/>
                          <a:pt x="7701" y="141448"/>
                        </a:cubicBezTo>
                        <a:lnTo>
                          <a:pt x="7701" y="141448"/>
                        </a:lnTo>
                        <a:cubicBezTo>
                          <a:pt x="18816" y="141575"/>
                          <a:pt x="33127" y="153007"/>
                          <a:pt x="46785" y="152943"/>
                        </a:cubicBezTo>
                        <a:lnTo>
                          <a:pt x="46785" y="152943"/>
                        </a:lnTo>
                        <a:cubicBezTo>
                          <a:pt x="51871" y="152943"/>
                          <a:pt x="56811" y="151411"/>
                          <a:pt x="61678" y="147196"/>
                        </a:cubicBezTo>
                        <a:lnTo>
                          <a:pt x="61678" y="147196"/>
                        </a:lnTo>
                        <a:cubicBezTo>
                          <a:pt x="78605" y="132379"/>
                          <a:pt x="107229" y="113986"/>
                          <a:pt x="123647" y="113922"/>
                        </a:cubicBezTo>
                        <a:lnTo>
                          <a:pt x="123647" y="113922"/>
                        </a:lnTo>
                        <a:cubicBezTo>
                          <a:pt x="126989" y="113922"/>
                          <a:pt x="129895" y="114688"/>
                          <a:pt x="132002" y="116540"/>
                        </a:cubicBezTo>
                        <a:lnTo>
                          <a:pt x="132002" y="116540"/>
                        </a:lnTo>
                        <a:cubicBezTo>
                          <a:pt x="133818" y="118137"/>
                          <a:pt x="134617" y="120117"/>
                          <a:pt x="134617" y="122224"/>
                        </a:cubicBezTo>
                        <a:lnTo>
                          <a:pt x="134617" y="122224"/>
                        </a:lnTo>
                        <a:cubicBezTo>
                          <a:pt x="134399" y="133720"/>
                          <a:pt x="112968" y="151155"/>
                          <a:pt x="113113" y="166100"/>
                        </a:cubicBezTo>
                        <a:lnTo>
                          <a:pt x="113113" y="166100"/>
                        </a:lnTo>
                        <a:cubicBezTo>
                          <a:pt x="113113" y="166930"/>
                          <a:pt x="113186" y="167696"/>
                          <a:pt x="113331" y="168527"/>
                        </a:cubicBezTo>
                        <a:lnTo>
                          <a:pt x="113331" y="168527"/>
                        </a:lnTo>
                        <a:cubicBezTo>
                          <a:pt x="114566" y="175616"/>
                          <a:pt x="117254" y="177021"/>
                          <a:pt x="120233" y="177085"/>
                        </a:cubicBezTo>
                        <a:lnTo>
                          <a:pt x="120233" y="177085"/>
                        </a:lnTo>
                        <a:cubicBezTo>
                          <a:pt x="124010" y="177148"/>
                          <a:pt x="128296" y="174338"/>
                          <a:pt x="130912" y="174211"/>
                        </a:cubicBezTo>
                        <a:lnTo>
                          <a:pt x="130912" y="174211"/>
                        </a:lnTo>
                        <a:cubicBezTo>
                          <a:pt x="131929" y="174211"/>
                          <a:pt x="132873" y="175105"/>
                          <a:pt x="132873" y="176127"/>
                        </a:cubicBezTo>
                        <a:lnTo>
                          <a:pt x="132873" y="176127"/>
                        </a:lnTo>
                        <a:cubicBezTo>
                          <a:pt x="132873" y="176254"/>
                          <a:pt x="132873" y="176254"/>
                          <a:pt x="133890" y="176382"/>
                        </a:cubicBezTo>
                        <a:lnTo>
                          <a:pt x="133890" y="176382"/>
                        </a:lnTo>
                        <a:cubicBezTo>
                          <a:pt x="138322" y="176446"/>
                          <a:pt x="151398" y="171848"/>
                          <a:pt x="162005" y="171784"/>
                        </a:cubicBezTo>
                        <a:lnTo>
                          <a:pt x="162005" y="171784"/>
                        </a:lnTo>
                        <a:cubicBezTo>
                          <a:pt x="162078" y="171784"/>
                          <a:pt x="162150" y="171784"/>
                          <a:pt x="162223" y="171784"/>
                        </a:cubicBezTo>
                        <a:lnTo>
                          <a:pt x="162223" y="171784"/>
                        </a:lnTo>
                        <a:cubicBezTo>
                          <a:pt x="168108" y="172039"/>
                          <a:pt x="173629" y="173700"/>
                          <a:pt x="176099" y="178745"/>
                        </a:cubicBezTo>
                        <a:lnTo>
                          <a:pt x="176099" y="17874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7" name="Gráfico 53">
                  <a:extLst>
                    <a:ext uri="{FF2B5EF4-FFF2-40B4-BE49-F238E27FC236}">
                      <a16:creationId xmlns:a16="http://schemas.microsoft.com/office/drawing/2014/main" id="{A0CCF6CC-4558-0A29-1E64-C7E4B4BD3A78}"/>
                    </a:ext>
                  </a:extLst>
                </xdr:cNvPr>
                <xdr:cNvGrpSpPr/>
              </xdr:nvGrpSpPr>
              <xdr:grpSpPr>
                <a:xfrm>
                  <a:off x="13088033" y="7326358"/>
                  <a:ext cx="550308" cy="730394"/>
                  <a:chOff x="13088033" y="7326358"/>
                  <a:chExt cx="550308" cy="730394"/>
                </a:xfrm>
                <a:solidFill>
                  <a:srgbClr val="DADADA"/>
                </a:solidFill>
              </xdr:grpSpPr>
              <xdr:sp macro="" textlink="">
                <xdr:nvSpPr>
                  <xdr:cNvPr id="101" name="Freeform: Shape 100">
                    <a:extLst>
                      <a:ext uri="{FF2B5EF4-FFF2-40B4-BE49-F238E27FC236}">
                        <a16:creationId xmlns:a16="http://schemas.microsoft.com/office/drawing/2014/main" id="{DFF76E3C-A2D7-7957-2538-D69BD70EC739}"/>
                      </a:ext>
                    </a:extLst>
                  </xdr:cNvPr>
                  <xdr:cNvSpPr/>
                </xdr:nvSpPr>
                <xdr:spPr>
                  <a:xfrm>
                    <a:off x="13089009" y="7327156"/>
                    <a:ext cx="548423" cy="729053"/>
                  </a:xfrm>
                  <a:custGeom>
                    <a:avLst/>
                    <a:gdLst>
                      <a:gd name="connsiteX0" fmla="*/ 542140 w 548423"/>
                      <a:gd name="connsiteY0" fmla="*/ 393601 h 729053"/>
                      <a:gd name="connsiteX1" fmla="*/ 532987 w 548423"/>
                      <a:gd name="connsiteY1" fmla="*/ 353877 h 729053"/>
                      <a:gd name="connsiteX2" fmla="*/ 503056 w 548423"/>
                      <a:gd name="connsiteY2" fmla="*/ 278708 h 729053"/>
                      <a:gd name="connsiteX3" fmla="*/ 481043 w 548423"/>
                      <a:gd name="connsiteY3" fmla="*/ 201942 h 729053"/>
                      <a:gd name="connsiteX4" fmla="*/ 474287 w 548423"/>
                      <a:gd name="connsiteY4" fmla="*/ 143441 h 729053"/>
                      <a:gd name="connsiteX5" fmla="*/ 464479 w 548423"/>
                      <a:gd name="connsiteY5" fmla="*/ 91391 h 729053"/>
                      <a:gd name="connsiteX6" fmla="*/ 452856 w 548423"/>
                      <a:gd name="connsiteY6" fmla="*/ 44131 h 729053"/>
                      <a:gd name="connsiteX7" fmla="*/ 459757 w 548423"/>
                      <a:gd name="connsiteY7" fmla="*/ 13156 h 729053"/>
                      <a:gd name="connsiteX8" fmla="*/ 409485 w 548423"/>
                      <a:gd name="connsiteY8" fmla="*/ 0 h 729053"/>
                      <a:gd name="connsiteX9" fmla="*/ 399096 w 548423"/>
                      <a:gd name="connsiteY9" fmla="*/ 31230 h 729053"/>
                      <a:gd name="connsiteX10" fmla="*/ 346572 w 548423"/>
                      <a:gd name="connsiteY10" fmla="*/ 61822 h 729053"/>
                      <a:gd name="connsiteX11" fmla="*/ 297098 w 548423"/>
                      <a:gd name="connsiteY11" fmla="*/ 132201 h 729053"/>
                      <a:gd name="connsiteX12" fmla="*/ 303855 w 548423"/>
                      <a:gd name="connsiteY12" fmla="*/ 167646 h 729053"/>
                      <a:gd name="connsiteX13" fmla="*/ 310611 w 548423"/>
                      <a:gd name="connsiteY13" fmla="*/ 228318 h 729053"/>
                      <a:gd name="connsiteX14" fmla="*/ 283731 w 548423"/>
                      <a:gd name="connsiteY14" fmla="*/ 273407 h 729053"/>
                      <a:gd name="connsiteX15" fmla="*/ 310611 w 548423"/>
                      <a:gd name="connsiteY15" fmla="*/ 329289 h 729053"/>
                      <a:gd name="connsiteX16" fmla="*/ 241595 w 548423"/>
                      <a:gd name="connsiteY16" fmla="*/ 357198 h 729053"/>
                      <a:gd name="connsiteX17" fmla="*/ 160956 w 548423"/>
                      <a:gd name="connsiteY17" fmla="*/ 379232 h 729053"/>
                      <a:gd name="connsiteX18" fmla="*/ 90124 w 548423"/>
                      <a:gd name="connsiteY18" fmla="*/ 422213 h 729053"/>
                      <a:gd name="connsiteX19" fmla="*/ 40651 w 548423"/>
                      <a:gd name="connsiteY19" fmla="*/ 470559 h 729053"/>
                      <a:gd name="connsiteX20" fmla="*/ 1566 w 548423"/>
                      <a:gd name="connsiteY20" fmla="*/ 550071 h 729053"/>
                      <a:gd name="connsiteX21" fmla="*/ 14425 w 548423"/>
                      <a:gd name="connsiteY21" fmla="*/ 612915 h 729053"/>
                      <a:gd name="connsiteX22" fmla="*/ 6506 w 548423"/>
                      <a:gd name="connsiteY22" fmla="*/ 670904 h 729053"/>
                      <a:gd name="connsiteX23" fmla="*/ 23506 w 548423"/>
                      <a:gd name="connsiteY23" fmla="*/ 671798 h 729053"/>
                      <a:gd name="connsiteX24" fmla="*/ 23579 w 548423"/>
                      <a:gd name="connsiteY24" fmla="*/ 670904 h 729053"/>
                      <a:gd name="connsiteX25" fmla="*/ 49877 w 548423"/>
                      <a:gd name="connsiteY25" fmla="*/ 692938 h 729053"/>
                      <a:gd name="connsiteX26" fmla="*/ 118893 w 548423"/>
                      <a:gd name="connsiteY26" fmla="*/ 718165 h 729053"/>
                      <a:gd name="connsiteX27" fmla="*/ 180571 w 548423"/>
                      <a:gd name="connsiteY27" fmla="*/ 702581 h 729053"/>
                      <a:gd name="connsiteX28" fmla="*/ 226993 w 548423"/>
                      <a:gd name="connsiteY28" fmla="*/ 627412 h 729053"/>
                      <a:gd name="connsiteX29" fmla="*/ 238617 w 548423"/>
                      <a:gd name="connsiteY29" fmla="*/ 587113 h 729053"/>
                      <a:gd name="connsiteX30" fmla="*/ 268548 w 548423"/>
                      <a:gd name="connsiteY30" fmla="*/ 595671 h 729053"/>
                      <a:gd name="connsiteX31" fmla="*/ 327175 w 548423"/>
                      <a:gd name="connsiteY31" fmla="*/ 608572 h 729053"/>
                      <a:gd name="connsiteX32" fmla="*/ 395609 w 548423"/>
                      <a:gd name="connsiteY32" fmla="*/ 581748 h 729053"/>
                      <a:gd name="connsiteX33" fmla="*/ 465787 w 548423"/>
                      <a:gd name="connsiteY33" fmla="*/ 533466 h 729053"/>
                      <a:gd name="connsiteX34" fmla="*/ 490269 w 548423"/>
                      <a:gd name="connsiteY34" fmla="*/ 506004 h 729053"/>
                      <a:gd name="connsiteX35" fmla="*/ 534222 w 548423"/>
                      <a:gd name="connsiteY35" fmla="*/ 458233 h 729053"/>
                      <a:gd name="connsiteX36" fmla="*/ 531170 w 548423"/>
                      <a:gd name="connsiteY36" fmla="*/ 416912 h 729053"/>
                      <a:gd name="connsiteX37" fmla="*/ 540905 w 548423"/>
                      <a:gd name="connsiteY37" fmla="*/ 412314 h 729053"/>
                      <a:gd name="connsiteX38" fmla="*/ 542140 w 548423"/>
                      <a:gd name="connsiteY38" fmla="*/ 393601 h 729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548423" h="729053">
                        <a:moveTo>
                          <a:pt x="542140" y="393601"/>
                        </a:moveTo>
                        <a:cubicBezTo>
                          <a:pt x="550059" y="377507"/>
                          <a:pt x="553764" y="360328"/>
                          <a:pt x="532987" y="353877"/>
                        </a:cubicBezTo>
                        <a:cubicBezTo>
                          <a:pt x="512209" y="347427"/>
                          <a:pt x="503056" y="313578"/>
                          <a:pt x="503056" y="278708"/>
                        </a:cubicBezTo>
                        <a:cubicBezTo>
                          <a:pt x="503056" y="243774"/>
                          <a:pt x="496953" y="208903"/>
                          <a:pt x="481043" y="201942"/>
                        </a:cubicBezTo>
                        <a:cubicBezTo>
                          <a:pt x="465133" y="194980"/>
                          <a:pt x="459685" y="162729"/>
                          <a:pt x="474287" y="143441"/>
                        </a:cubicBezTo>
                        <a:cubicBezTo>
                          <a:pt x="488962" y="124090"/>
                          <a:pt x="464479" y="111764"/>
                          <a:pt x="464479" y="91391"/>
                        </a:cubicBezTo>
                        <a:cubicBezTo>
                          <a:pt x="464479" y="70954"/>
                          <a:pt x="445591" y="64504"/>
                          <a:pt x="452856" y="44131"/>
                        </a:cubicBezTo>
                        <a:cubicBezTo>
                          <a:pt x="457578" y="31039"/>
                          <a:pt x="461283" y="21459"/>
                          <a:pt x="459757" y="13156"/>
                        </a:cubicBezTo>
                        <a:cubicBezTo>
                          <a:pt x="423651" y="13029"/>
                          <a:pt x="417476" y="4790"/>
                          <a:pt x="409485" y="0"/>
                        </a:cubicBezTo>
                        <a:cubicBezTo>
                          <a:pt x="410938" y="9580"/>
                          <a:pt x="409921" y="21778"/>
                          <a:pt x="399096" y="31230"/>
                        </a:cubicBezTo>
                        <a:cubicBezTo>
                          <a:pt x="378319" y="49496"/>
                          <a:pt x="366695" y="58628"/>
                          <a:pt x="346572" y="61822"/>
                        </a:cubicBezTo>
                        <a:cubicBezTo>
                          <a:pt x="326448" y="65079"/>
                          <a:pt x="297098" y="120897"/>
                          <a:pt x="297098" y="132201"/>
                        </a:cubicBezTo>
                        <a:cubicBezTo>
                          <a:pt x="297098" y="143441"/>
                          <a:pt x="320927" y="152574"/>
                          <a:pt x="303855" y="167646"/>
                        </a:cubicBezTo>
                        <a:cubicBezTo>
                          <a:pt x="286710" y="182718"/>
                          <a:pt x="325213" y="204177"/>
                          <a:pt x="310611" y="228318"/>
                        </a:cubicBezTo>
                        <a:cubicBezTo>
                          <a:pt x="295936" y="252523"/>
                          <a:pt x="283731" y="241219"/>
                          <a:pt x="283731" y="273407"/>
                        </a:cubicBezTo>
                        <a:cubicBezTo>
                          <a:pt x="283731" y="305659"/>
                          <a:pt x="317294" y="300805"/>
                          <a:pt x="310611" y="329289"/>
                        </a:cubicBezTo>
                        <a:cubicBezTo>
                          <a:pt x="303855" y="357773"/>
                          <a:pt x="258086" y="364734"/>
                          <a:pt x="241595" y="357198"/>
                        </a:cubicBezTo>
                        <a:cubicBezTo>
                          <a:pt x="225104" y="349662"/>
                          <a:pt x="189942" y="353686"/>
                          <a:pt x="160956" y="379232"/>
                        </a:cubicBezTo>
                        <a:cubicBezTo>
                          <a:pt x="131970" y="404714"/>
                          <a:pt x="116350" y="418956"/>
                          <a:pt x="90124" y="422213"/>
                        </a:cubicBezTo>
                        <a:cubicBezTo>
                          <a:pt x="63826" y="425406"/>
                          <a:pt x="51039" y="423299"/>
                          <a:pt x="40651" y="470559"/>
                        </a:cubicBezTo>
                        <a:cubicBezTo>
                          <a:pt x="30262" y="517819"/>
                          <a:pt x="10429" y="542216"/>
                          <a:pt x="1566" y="550071"/>
                        </a:cubicBezTo>
                        <a:cubicBezTo>
                          <a:pt x="-7297" y="557863"/>
                          <a:pt x="24814" y="579577"/>
                          <a:pt x="14425" y="612915"/>
                        </a:cubicBezTo>
                        <a:cubicBezTo>
                          <a:pt x="4036" y="646188"/>
                          <a:pt x="-250" y="670904"/>
                          <a:pt x="6506" y="670904"/>
                        </a:cubicBezTo>
                        <a:cubicBezTo>
                          <a:pt x="11156" y="670904"/>
                          <a:pt x="19147" y="667264"/>
                          <a:pt x="23506" y="671798"/>
                        </a:cubicBezTo>
                        <a:cubicBezTo>
                          <a:pt x="23506" y="671479"/>
                          <a:pt x="23579" y="671224"/>
                          <a:pt x="23579" y="670904"/>
                        </a:cubicBezTo>
                        <a:cubicBezTo>
                          <a:pt x="23579" y="657493"/>
                          <a:pt x="49877" y="658578"/>
                          <a:pt x="49877" y="692938"/>
                        </a:cubicBezTo>
                        <a:cubicBezTo>
                          <a:pt x="49877" y="727297"/>
                          <a:pt x="103637" y="740198"/>
                          <a:pt x="118893" y="718165"/>
                        </a:cubicBezTo>
                        <a:cubicBezTo>
                          <a:pt x="134149" y="696131"/>
                          <a:pt x="167131" y="702581"/>
                          <a:pt x="180571" y="702581"/>
                        </a:cubicBezTo>
                        <a:cubicBezTo>
                          <a:pt x="194011" y="702581"/>
                          <a:pt x="241014" y="645103"/>
                          <a:pt x="226993" y="627412"/>
                        </a:cubicBezTo>
                        <a:cubicBezTo>
                          <a:pt x="212972" y="609721"/>
                          <a:pt x="214134" y="597331"/>
                          <a:pt x="238617" y="587113"/>
                        </a:cubicBezTo>
                        <a:cubicBezTo>
                          <a:pt x="263026" y="576895"/>
                          <a:pt x="245300" y="603782"/>
                          <a:pt x="268548" y="595671"/>
                        </a:cubicBezTo>
                        <a:cubicBezTo>
                          <a:pt x="291795" y="587624"/>
                          <a:pt x="300949" y="619812"/>
                          <a:pt x="327175" y="608572"/>
                        </a:cubicBezTo>
                        <a:cubicBezTo>
                          <a:pt x="353473" y="597331"/>
                          <a:pt x="368729" y="581748"/>
                          <a:pt x="395609" y="581748"/>
                        </a:cubicBezTo>
                        <a:cubicBezTo>
                          <a:pt x="420818" y="581748"/>
                          <a:pt x="434766" y="531486"/>
                          <a:pt x="465787" y="533466"/>
                        </a:cubicBezTo>
                        <a:cubicBezTo>
                          <a:pt x="467894" y="524844"/>
                          <a:pt x="474142" y="514498"/>
                          <a:pt x="490269" y="506004"/>
                        </a:cubicBezTo>
                        <a:cubicBezTo>
                          <a:pt x="525068" y="487739"/>
                          <a:pt x="539743" y="470048"/>
                          <a:pt x="534222" y="458233"/>
                        </a:cubicBezTo>
                        <a:cubicBezTo>
                          <a:pt x="528700" y="446418"/>
                          <a:pt x="515914" y="430324"/>
                          <a:pt x="531170" y="416912"/>
                        </a:cubicBezTo>
                        <a:cubicBezTo>
                          <a:pt x="533858" y="414549"/>
                          <a:pt x="537200" y="413144"/>
                          <a:pt x="540905" y="412314"/>
                        </a:cubicBezTo>
                        <a:cubicBezTo>
                          <a:pt x="539162" y="407460"/>
                          <a:pt x="538435" y="401138"/>
                          <a:pt x="542140" y="39360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2" name="Freeform: Shape 101">
                    <a:extLst>
                      <a:ext uri="{FF2B5EF4-FFF2-40B4-BE49-F238E27FC236}">
                        <a16:creationId xmlns:a16="http://schemas.microsoft.com/office/drawing/2014/main" id="{5B36E7F8-E9B5-9101-25A3-6D339D6E6DF9}"/>
                      </a:ext>
                    </a:extLst>
                  </xdr:cNvPr>
                  <xdr:cNvSpPr/>
                </xdr:nvSpPr>
                <xdr:spPr>
                  <a:xfrm>
                    <a:off x="13088033" y="7326358"/>
                    <a:ext cx="550308" cy="730394"/>
                  </a:xfrm>
                  <a:custGeom>
                    <a:avLst/>
                    <a:gdLst>
                      <a:gd name="connsiteX0" fmla="*/ 49909 w 550308"/>
                      <a:gd name="connsiteY0" fmla="*/ 693544 h 730394"/>
                      <a:gd name="connsiteX1" fmla="*/ 32764 w 550308"/>
                      <a:gd name="connsiteY1" fmla="*/ 664294 h 730394"/>
                      <a:gd name="connsiteX2" fmla="*/ 32764 w 550308"/>
                      <a:gd name="connsiteY2" fmla="*/ 664294 h 730394"/>
                      <a:gd name="connsiteX3" fmla="*/ 25427 w 550308"/>
                      <a:gd name="connsiteY3" fmla="*/ 671511 h 730394"/>
                      <a:gd name="connsiteX4" fmla="*/ 25427 w 550308"/>
                      <a:gd name="connsiteY4" fmla="*/ 671511 h 730394"/>
                      <a:gd name="connsiteX5" fmla="*/ 25354 w 550308"/>
                      <a:gd name="connsiteY5" fmla="*/ 672469 h 730394"/>
                      <a:gd name="connsiteX6" fmla="*/ 25354 w 550308"/>
                      <a:gd name="connsiteY6" fmla="*/ 672469 h 730394"/>
                      <a:gd name="connsiteX7" fmla="*/ 24700 w 550308"/>
                      <a:gd name="connsiteY7" fmla="*/ 673171 h 730394"/>
                      <a:gd name="connsiteX8" fmla="*/ 24700 w 550308"/>
                      <a:gd name="connsiteY8" fmla="*/ 673171 h 730394"/>
                      <a:gd name="connsiteX9" fmla="*/ 23756 w 550308"/>
                      <a:gd name="connsiteY9" fmla="*/ 672916 h 730394"/>
                      <a:gd name="connsiteX10" fmla="*/ 23756 w 550308"/>
                      <a:gd name="connsiteY10" fmla="*/ 672916 h 730394"/>
                      <a:gd name="connsiteX11" fmla="*/ 18162 w 550308"/>
                      <a:gd name="connsiteY11" fmla="*/ 670936 h 730394"/>
                      <a:gd name="connsiteX12" fmla="*/ 18162 w 550308"/>
                      <a:gd name="connsiteY12" fmla="*/ 670936 h 730394"/>
                      <a:gd name="connsiteX13" fmla="*/ 7410 w 550308"/>
                      <a:gd name="connsiteY13" fmla="*/ 672341 h 730394"/>
                      <a:gd name="connsiteX14" fmla="*/ 7410 w 550308"/>
                      <a:gd name="connsiteY14" fmla="*/ 672341 h 730394"/>
                      <a:gd name="connsiteX15" fmla="*/ 3269 w 550308"/>
                      <a:gd name="connsiteY15" fmla="*/ 664103 h 730394"/>
                      <a:gd name="connsiteX16" fmla="*/ 3269 w 550308"/>
                      <a:gd name="connsiteY16" fmla="*/ 664103 h 730394"/>
                      <a:gd name="connsiteX17" fmla="*/ 14457 w 550308"/>
                      <a:gd name="connsiteY17" fmla="*/ 613394 h 730394"/>
                      <a:gd name="connsiteX18" fmla="*/ 14457 w 550308"/>
                      <a:gd name="connsiteY18" fmla="*/ 613394 h 730394"/>
                      <a:gd name="connsiteX19" fmla="*/ 16491 w 550308"/>
                      <a:gd name="connsiteY19" fmla="*/ 600110 h 730394"/>
                      <a:gd name="connsiteX20" fmla="*/ 16491 w 550308"/>
                      <a:gd name="connsiteY20" fmla="*/ 600110 h 730394"/>
                      <a:gd name="connsiteX21" fmla="*/ 0 w 550308"/>
                      <a:gd name="connsiteY21" fmla="*/ 554318 h 730394"/>
                      <a:gd name="connsiteX22" fmla="*/ 0 w 550308"/>
                      <a:gd name="connsiteY22" fmla="*/ 554318 h 730394"/>
                      <a:gd name="connsiteX23" fmla="*/ 1816 w 550308"/>
                      <a:gd name="connsiteY23" fmla="*/ 550231 h 730394"/>
                      <a:gd name="connsiteX24" fmla="*/ 1816 w 550308"/>
                      <a:gd name="connsiteY24" fmla="*/ 550231 h 730394"/>
                      <a:gd name="connsiteX25" fmla="*/ 40683 w 550308"/>
                      <a:gd name="connsiteY25" fmla="*/ 471166 h 730394"/>
                      <a:gd name="connsiteX26" fmla="*/ 40683 w 550308"/>
                      <a:gd name="connsiteY26" fmla="*/ 471166 h 730394"/>
                      <a:gd name="connsiteX27" fmla="*/ 90955 w 550308"/>
                      <a:gd name="connsiteY27" fmla="*/ 422181 h 730394"/>
                      <a:gd name="connsiteX28" fmla="*/ 90955 w 550308"/>
                      <a:gd name="connsiteY28" fmla="*/ 422181 h 730394"/>
                      <a:gd name="connsiteX29" fmla="*/ 161279 w 550308"/>
                      <a:gd name="connsiteY29" fmla="*/ 379455 h 730394"/>
                      <a:gd name="connsiteX30" fmla="*/ 161279 w 550308"/>
                      <a:gd name="connsiteY30" fmla="*/ 379455 h 730394"/>
                      <a:gd name="connsiteX31" fmla="*/ 224119 w 550308"/>
                      <a:gd name="connsiteY31" fmla="*/ 353781 h 730394"/>
                      <a:gd name="connsiteX32" fmla="*/ 224119 w 550308"/>
                      <a:gd name="connsiteY32" fmla="*/ 353781 h 730394"/>
                      <a:gd name="connsiteX33" fmla="*/ 242935 w 550308"/>
                      <a:gd name="connsiteY33" fmla="*/ 357294 h 730394"/>
                      <a:gd name="connsiteX34" fmla="*/ 242935 w 550308"/>
                      <a:gd name="connsiteY34" fmla="*/ 357294 h 730394"/>
                      <a:gd name="connsiteX35" fmla="*/ 258918 w 550308"/>
                      <a:gd name="connsiteY35" fmla="*/ 359976 h 730394"/>
                      <a:gd name="connsiteX36" fmla="*/ 258918 w 550308"/>
                      <a:gd name="connsiteY36" fmla="*/ 359976 h 730394"/>
                      <a:gd name="connsiteX37" fmla="*/ 310716 w 550308"/>
                      <a:gd name="connsiteY37" fmla="*/ 329896 h 730394"/>
                      <a:gd name="connsiteX38" fmla="*/ 310716 w 550308"/>
                      <a:gd name="connsiteY38" fmla="*/ 329896 h 730394"/>
                      <a:gd name="connsiteX39" fmla="*/ 311588 w 550308"/>
                      <a:gd name="connsiteY39" fmla="*/ 323062 h 730394"/>
                      <a:gd name="connsiteX40" fmla="*/ 311588 w 550308"/>
                      <a:gd name="connsiteY40" fmla="*/ 323062 h 730394"/>
                      <a:gd name="connsiteX41" fmla="*/ 283836 w 550308"/>
                      <a:gd name="connsiteY41" fmla="*/ 274205 h 730394"/>
                      <a:gd name="connsiteX42" fmla="*/ 283836 w 550308"/>
                      <a:gd name="connsiteY42" fmla="*/ 274205 h 730394"/>
                      <a:gd name="connsiteX43" fmla="*/ 310788 w 550308"/>
                      <a:gd name="connsiteY43" fmla="*/ 228733 h 730394"/>
                      <a:gd name="connsiteX44" fmla="*/ 310788 w 550308"/>
                      <a:gd name="connsiteY44" fmla="*/ 228733 h 730394"/>
                      <a:gd name="connsiteX45" fmla="*/ 314058 w 550308"/>
                      <a:gd name="connsiteY45" fmla="*/ 217301 h 730394"/>
                      <a:gd name="connsiteX46" fmla="*/ 314058 w 550308"/>
                      <a:gd name="connsiteY46" fmla="*/ 217301 h 730394"/>
                      <a:gd name="connsiteX47" fmla="*/ 299455 w 550308"/>
                      <a:gd name="connsiteY47" fmla="*/ 177577 h 730394"/>
                      <a:gd name="connsiteX48" fmla="*/ 299455 w 550308"/>
                      <a:gd name="connsiteY48" fmla="*/ 177577 h 730394"/>
                      <a:gd name="connsiteX49" fmla="*/ 304177 w 550308"/>
                      <a:gd name="connsiteY49" fmla="*/ 167870 h 730394"/>
                      <a:gd name="connsiteX50" fmla="*/ 304177 w 550308"/>
                      <a:gd name="connsiteY50" fmla="*/ 167870 h 730394"/>
                      <a:gd name="connsiteX51" fmla="*/ 310062 w 550308"/>
                      <a:gd name="connsiteY51" fmla="*/ 157587 h 730394"/>
                      <a:gd name="connsiteX52" fmla="*/ 310062 w 550308"/>
                      <a:gd name="connsiteY52" fmla="*/ 157587 h 730394"/>
                      <a:gd name="connsiteX53" fmla="*/ 297203 w 550308"/>
                      <a:gd name="connsiteY53" fmla="*/ 132999 h 730394"/>
                      <a:gd name="connsiteX54" fmla="*/ 297203 w 550308"/>
                      <a:gd name="connsiteY54" fmla="*/ 132999 h 730394"/>
                      <a:gd name="connsiteX55" fmla="*/ 347403 w 550308"/>
                      <a:gd name="connsiteY55" fmla="*/ 61853 h 730394"/>
                      <a:gd name="connsiteX56" fmla="*/ 347403 w 550308"/>
                      <a:gd name="connsiteY56" fmla="*/ 61853 h 730394"/>
                      <a:gd name="connsiteX57" fmla="*/ 399491 w 550308"/>
                      <a:gd name="connsiteY57" fmla="*/ 31454 h 730394"/>
                      <a:gd name="connsiteX58" fmla="*/ 399491 w 550308"/>
                      <a:gd name="connsiteY58" fmla="*/ 31454 h 730394"/>
                      <a:gd name="connsiteX59" fmla="*/ 410098 w 550308"/>
                      <a:gd name="connsiteY59" fmla="*/ 7440 h 730394"/>
                      <a:gd name="connsiteX60" fmla="*/ 410098 w 550308"/>
                      <a:gd name="connsiteY60" fmla="*/ 7440 h 730394"/>
                      <a:gd name="connsiteX61" fmla="*/ 409590 w 550308"/>
                      <a:gd name="connsiteY61" fmla="*/ 862 h 730394"/>
                      <a:gd name="connsiteX62" fmla="*/ 409590 w 550308"/>
                      <a:gd name="connsiteY62" fmla="*/ 862 h 730394"/>
                      <a:gd name="connsiteX63" fmla="*/ 410026 w 550308"/>
                      <a:gd name="connsiteY63" fmla="*/ 96 h 730394"/>
                      <a:gd name="connsiteX64" fmla="*/ 410026 w 550308"/>
                      <a:gd name="connsiteY64" fmla="*/ 96 h 730394"/>
                      <a:gd name="connsiteX65" fmla="*/ 411043 w 550308"/>
                      <a:gd name="connsiteY65" fmla="*/ 96 h 730394"/>
                      <a:gd name="connsiteX66" fmla="*/ 411043 w 550308"/>
                      <a:gd name="connsiteY66" fmla="*/ 96 h 730394"/>
                      <a:gd name="connsiteX67" fmla="*/ 460806 w 550308"/>
                      <a:gd name="connsiteY67" fmla="*/ 13124 h 730394"/>
                      <a:gd name="connsiteX68" fmla="*/ 460806 w 550308"/>
                      <a:gd name="connsiteY68" fmla="*/ 13124 h 730394"/>
                      <a:gd name="connsiteX69" fmla="*/ 461678 w 550308"/>
                      <a:gd name="connsiteY69" fmla="*/ 13763 h 730394"/>
                      <a:gd name="connsiteX70" fmla="*/ 461678 w 550308"/>
                      <a:gd name="connsiteY70" fmla="*/ 13763 h 730394"/>
                      <a:gd name="connsiteX71" fmla="*/ 462042 w 550308"/>
                      <a:gd name="connsiteY71" fmla="*/ 17850 h 730394"/>
                      <a:gd name="connsiteX72" fmla="*/ 462042 w 550308"/>
                      <a:gd name="connsiteY72" fmla="*/ 17850 h 730394"/>
                      <a:gd name="connsiteX73" fmla="*/ 454777 w 550308"/>
                      <a:gd name="connsiteY73" fmla="*/ 45121 h 730394"/>
                      <a:gd name="connsiteX74" fmla="*/ 454777 w 550308"/>
                      <a:gd name="connsiteY74" fmla="*/ 45121 h 730394"/>
                      <a:gd name="connsiteX75" fmla="*/ 453106 w 550308"/>
                      <a:gd name="connsiteY75" fmla="*/ 53806 h 730394"/>
                      <a:gd name="connsiteX76" fmla="*/ 453106 w 550308"/>
                      <a:gd name="connsiteY76" fmla="*/ 53806 h 730394"/>
                      <a:gd name="connsiteX77" fmla="*/ 466400 w 550308"/>
                      <a:gd name="connsiteY77" fmla="*/ 92126 h 730394"/>
                      <a:gd name="connsiteX78" fmla="*/ 466400 w 550308"/>
                      <a:gd name="connsiteY78" fmla="*/ 92126 h 730394"/>
                      <a:gd name="connsiteX79" fmla="*/ 480857 w 550308"/>
                      <a:gd name="connsiteY79" fmla="*/ 131722 h 730394"/>
                      <a:gd name="connsiteX80" fmla="*/ 480857 w 550308"/>
                      <a:gd name="connsiteY80" fmla="*/ 131722 h 730394"/>
                      <a:gd name="connsiteX81" fmla="*/ 476063 w 550308"/>
                      <a:gd name="connsiteY81" fmla="*/ 144623 h 730394"/>
                      <a:gd name="connsiteX82" fmla="*/ 476063 w 550308"/>
                      <a:gd name="connsiteY82" fmla="*/ 144623 h 730394"/>
                      <a:gd name="connsiteX83" fmla="*/ 467635 w 550308"/>
                      <a:gd name="connsiteY83" fmla="*/ 171319 h 730394"/>
                      <a:gd name="connsiteX84" fmla="*/ 467635 w 550308"/>
                      <a:gd name="connsiteY84" fmla="*/ 171319 h 730394"/>
                      <a:gd name="connsiteX85" fmla="*/ 482383 w 550308"/>
                      <a:gd name="connsiteY85" fmla="*/ 201974 h 730394"/>
                      <a:gd name="connsiteX86" fmla="*/ 482383 w 550308"/>
                      <a:gd name="connsiteY86" fmla="*/ 201974 h 730394"/>
                      <a:gd name="connsiteX87" fmla="*/ 504904 w 550308"/>
                      <a:gd name="connsiteY87" fmla="*/ 279506 h 730394"/>
                      <a:gd name="connsiteX88" fmla="*/ 504904 w 550308"/>
                      <a:gd name="connsiteY88" fmla="*/ 279506 h 730394"/>
                      <a:gd name="connsiteX89" fmla="*/ 534254 w 550308"/>
                      <a:gd name="connsiteY89" fmla="*/ 353909 h 730394"/>
                      <a:gd name="connsiteX90" fmla="*/ 534254 w 550308"/>
                      <a:gd name="connsiteY90" fmla="*/ 353909 h 730394"/>
                      <a:gd name="connsiteX91" fmla="*/ 550309 w 550308"/>
                      <a:gd name="connsiteY91" fmla="*/ 373069 h 730394"/>
                      <a:gd name="connsiteX92" fmla="*/ 550309 w 550308"/>
                      <a:gd name="connsiteY92" fmla="*/ 373069 h 730394"/>
                      <a:gd name="connsiteX93" fmla="*/ 543989 w 550308"/>
                      <a:gd name="connsiteY93" fmla="*/ 394719 h 730394"/>
                      <a:gd name="connsiteX94" fmla="*/ 543989 w 550308"/>
                      <a:gd name="connsiteY94" fmla="*/ 394719 h 730394"/>
                      <a:gd name="connsiteX95" fmla="*/ 543117 w 550308"/>
                      <a:gd name="connsiteY95" fmla="*/ 394400 h 730394"/>
                      <a:gd name="connsiteX96" fmla="*/ 543989 w 550308"/>
                      <a:gd name="connsiteY96" fmla="*/ 394719 h 730394"/>
                      <a:gd name="connsiteX97" fmla="*/ 541373 w 550308"/>
                      <a:gd name="connsiteY97" fmla="*/ 405129 h 730394"/>
                      <a:gd name="connsiteX98" fmla="*/ 541373 w 550308"/>
                      <a:gd name="connsiteY98" fmla="*/ 405129 h 730394"/>
                      <a:gd name="connsiteX99" fmla="*/ 542826 w 550308"/>
                      <a:gd name="connsiteY99" fmla="*/ 412601 h 730394"/>
                      <a:gd name="connsiteX100" fmla="*/ 542826 w 550308"/>
                      <a:gd name="connsiteY100" fmla="*/ 412601 h 730394"/>
                      <a:gd name="connsiteX101" fmla="*/ 542753 w 550308"/>
                      <a:gd name="connsiteY101" fmla="*/ 413240 h 730394"/>
                      <a:gd name="connsiteX102" fmla="*/ 542753 w 550308"/>
                      <a:gd name="connsiteY102" fmla="*/ 413240 h 730394"/>
                      <a:gd name="connsiteX103" fmla="*/ 542172 w 550308"/>
                      <a:gd name="connsiteY103" fmla="*/ 413623 h 730394"/>
                      <a:gd name="connsiteX104" fmla="*/ 542172 w 550308"/>
                      <a:gd name="connsiteY104" fmla="*/ 413623 h 730394"/>
                      <a:gd name="connsiteX105" fmla="*/ 532801 w 550308"/>
                      <a:gd name="connsiteY105" fmla="*/ 418030 h 730394"/>
                      <a:gd name="connsiteX106" fmla="*/ 532801 w 550308"/>
                      <a:gd name="connsiteY106" fmla="*/ 418030 h 730394"/>
                      <a:gd name="connsiteX107" fmla="*/ 525827 w 550308"/>
                      <a:gd name="connsiteY107" fmla="*/ 432144 h 730394"/>
                      <a:gd name="connsiteX108" fmla="*/ 525827 w 550308"/>
                      <a:gd name="connsiteY108" fmla="*/ 432144 h 730394"/>
                      <a:gd name="connsiteX109" fmla="*/ 536070 w 550308"/>
                      <a:gd name="connsiteY109" fmla="*/ 458457 h 730394"/>
                      <a:gd name="connsiteX110" fmla="*/ 536070 w 550308"/>
                      <a:gd name="connsiteY110" fmla="*/ 458457 h 730394"/>
                      <a:gd name="connsiteX111" fmla="*/ 537232 w 550308"/>
                      <a:gd name="connsiteY111" fmla="*/ 463885 h 730394"/>
                      <a:gd name="connsiteX112" fmla="*/ 537232 w 550308"/>
                      <a:gd name="connsiteY112" fmla="*/ 463885 h 730394"/>
                      <a:gd name="connsiteX113" fmla="*/ 491755 w 550308"/>
                      <a:gd name="connsiteY113" fmla="*/ 507250 h 730394"/>
                      <a:gd name="connsiteX114" fmla="*/ 491755 w 550308"/>
                      <a:gd name="connsiteY114" fmla="*/ 507250 h 730394"/>
                      <a:gd name="connsiteX115" fmla="*/ 467635 w 550308"/>
                      <a:gd name="connsiteY115" fmla="*/ 534137 h 730394"/>
                      <a:gd name="connsiteX116" fmla="*/ 467635 w 550308"/>
                      <a:gd name="connsiteY116" fmla="*/ 534137 h 730394"/>
                      <a:gd name="connsiteX117" fmla="*/ 466691 w 550308"/>
                      <a:gd name="connsiteY117" fmla="*/ 534776 h 730394"/>
                      <a:gd name="connsiteX118" fmla="*/ 466691 w 550308"/>
                      <a:gd name="connsiteY118" fmla="*/ 534776 h 730394"/>
                      <a:gd name="connsiteX119" fmla="*/ 465020 w 550308"/>
                      <a:gd name="connsiteY119" fmla="*/ 534712 h 730394"/>
                      <a:gd name="connsiteX120" fmla="*/ 465020 w 550308"/>
                      <a:gd name="connsiteY120" fmla="*/ 534712 h 730394"/>
                      <a:gd name="connsiteX121" fmla="*/ 396658 w 550308"/>
                      <a:gd name="connsiteY121" fmla="*/ 583058 h 730394"/>
                      <a:gd name="connsiteX122" fmla="*/ 396658 w 550308"/>
                      <a:gd name="connsiteY122" fmla="*/ 583058 h 730394"/>
                      <a:gd name="connsiteX123" fmla="*/ 328587 w 550308"/>
                      <a:gd name="connsiteY123" fmla="*/ 609817 h 730394"/>
                      <a:gd name="connsiteX124" fmla="*/ 328587 w 550308"/>
                      <a:gd name="connsiteY124" fmla="*/ 609817 h 730394"/>
                      <a:gd name="connsiteX125" fmla="*/ 317327 w 550308"/>
                      <a:gd name="connsiteY125" fmla="*/ 612308 h 730394"/>
                      <a:gd name="connsiteX126" fmla="*/ 317327 w 550308"/>
                      <a:gd name="connsiteY126" fmla="*/ 612308 h 730394"/>
                      <a:gd name="connsiteX127" fmla="*/ 277007 w 550308"/>
                      <a:gd name="connsiteY127" fmla="*/ 595703 h 730394"/>
                      <a:gd name="connsiteX128" fmla="*/ 277007 w 550308"/>
                      <a:gd name="connsiteY128" fmla="*/ 595703 h 730394"/>
                      <a:gd name="connsiteX129" fmla="*/ 269960 w 550308"/>
                      <a:gd name="connsiteY129" fmla="*/ 596980 h 730394"/>
                      <a:gd name="connsiteX130" fmla="*/ 269960 w 550308"/>
                      <a:gd name="connsiteY130" fmla="*/ 596980 h 730394"/>
                      <a:gd name="connsiteX131" fmla="*/ 262259 w 550308"/>
                      <a:gd name="connsiteY131" fmla="*/ 598577 h 730394"/>
                      <a:gd name="connsiteX132" fmla="*/ 262259 w 550308"/>
                      <a:gd name="connsiteY132" fmla="*/ 598577 h 730394"/>
                      <a:gd name="connsiteX133" fmla="*/ 248674 w 550308"/>
                      <a:gd name="connsiteY133" fmla="*/ 586123 h 730394"/>
                      <a:gd name="connsiteX134" fmla="*/ 248674 w 550308"/>
                      <a:gd name="connsiteY134" fmla="*/ 586123 h 730394"/>
                      <a:gd name="connsiteX135" fmla="*/ 240102 w 550308"/>
                      <a:gd name="connsiteY135" fmla="*/ 588422 h 730394"/>
                      <a:gd name="connsiteX136" fmla="*/ 240102 w 550308"/>
                      <a:gd name="connsiteY136" fmla="*/ 588422 h 730394"/>
                      <a:gd name="connsiteX137" fmla="*/ 219978 w 550308"/>
                      <a:gd name="connsiteY137" fmla="*/ 608412 h 730394"/>
                      <a:gd name="connsiteX138" fmla="*/ 219978 w 550308"/>
                      <a:gd name="connsiteY138" fmla="*/ 608412 h 730394"/>
                      <a:gd name="connsiteX139" fmla="*/ 228841 w 550308"/>
                      <a:gd name="connsiteY139" fmla="*/ 627508 h 730394"/>
                      <a:gd name="connsiteX140" fmla="*/ 228841 w 550308"/>
                      <a:gd name="connsiteY140" fmla="*/ 627508 h 730394"/>
                      <a:gd name="connsiteX141" fmla="*/ 231602 w 550308"/>
                      <a:gd name="connsiteY141" fmla="*/ 636513 h 730394"/>
                      <a:gd name="connsiteX142" fmla="*/ 231602 w 550308"/>
                      <a:gd name="connsiteY142" fmla="*/ 636513 h 730394"/>
                      <a:gd name="connsiteX143" fmla="*/ 181693 w 550308"/>
                      <a:gd name="connsiteY143" fmla="*/ 703955 h 730394"/>
                      <a:gd name="connsiteX144" fmla="*/ 181693 w 550308"/>
                      <a:gd name="connsiteY144" fmla="*/ 703955 h 730394"/>
                      <a:gd name="connsiteX145" fmla="*/ 160697 w 550308"/>
                      <a:gd name="connsiteY145" fmla="*/ 703060 h 730394"/>
                      <a:gd name="connsiteX146" fmla="*/ 160697 w 550308"/>
                      <a:gd name="connsiteY146" fmla="*/ 703060 h 730394"/>
                      <a:gd name="connsiteX147" fmla="*/ 120741 w 550308"/>
                      <a:gd name="connsiteY147" fmla="*/ 719154 h 730394"/>
                      <a:gd name="connsiteX148" fmla="*/ 120741 w 550308"/>
                      <a:gd name="connsiteY148" fmla="*/ 719154 h 730394"/>
                      <a:gd name="connsiteX149" fmla="*/ 94951 w 550308"/>
                      <a:gd name="connsiteY149" fmla="*/ 730395 h 730394"/>
                      <a:gd name="connsiteX150" fmla="*/ 94951 w 550308"/>
                      <a:gd name="connsiteY150" fmla="*/ 730395 h 730394"/>
                      <a:gd name="connsiteX151" fmla="*/ 49909 w 550308"/>
                      <a:gd name="connsiteY151" fmla="*/ 693544 h 730394"/>
                      <a:gd name="connsiteX152" fmla="*/ 49909 w 550308"/>
                      <a:gd name="connsiteY152" fmla="*/ 693544 h 730394"/>
                      <a:gd name="connsiteX153" fmla="*/ 51725 w 550308"/>
                      <a:gd name="connsiteY153" fmla="*/ 693544 h 730394"/>
                      <a:gd name="connsiteX154" fmla="*/ 94806 w 550308"/>
                      <a:gd name="connsiteY154" fmla="*/ 728862 h 730394"/>
                      <a:gd name="connsiteX155" fmla="*/ 94806 w 550308"/>
                      <a:gd name="connsiteY155" fmla="*/ 728862 h 730394"/>
                      <a:gd name="connsiteX156" fmla="*/ 119070 w 550308"/>
                      <a:gd name="connsiteY156" fmla="*/ 718388 h 730394"/>
                      <a:gd name="connsiteX157" fmla="*/ 119070 w 550308"/>
                      <a:gd name="connsiteY157" fmla="*/ 718388 h 730394"/>
                      <a:gd name="connsiteX158" fmla="*/ 160552 w 550308"/>
                      <a:gd name="connsiteY158" fmla="*/ 701528 h 730394"/>
                      <a:gd name="connsiteX159" fmla="*/ 160552 w 550308"/>
                      <a:gd name="connsiteY159" fmla="*/ 701528 h 730394"/>
                      <a:gd name="connsiteX160" fmla="*/ 181547 w 550308"/>
                      <a:gd name="connsiteY160" fmla="*/ 702422 h 730394"/>
                      <a:gd name="connsiteX161" fmla="*/ 181547 w 550308"/>
                      <a:gd name="connsiteY161" fmla="*/ 702422 h 730394"/>
                      <a:gd name="connsiteX162" fmla="*/ 209662 w 550308"/>
                      <a:gd name="connsiteY162" fmla="*/ 678025 h 730394"/>
                      <a:gd name="connsiteX163" fmla="*/ 209662 w 550308"/>
                      <a:gd name="connsiteY163" fmla="*/ 678025 h 730394"/>
                      <a:gd name="connsiteX164" fmla="*/ 229641 w 550308"/>
                      <a:gd name="connsiteY164" fmla="*/ 636577 h 730394"/>
                      <a:gd name="connsiteX165" fmla="*/ 229641 w 550308"/>
                      <a:gd name="connsiteY165" fmla="*/ 636577 h 730394"/>
                      <a:gd name="connsiteX166" fmla="*/ 227243 w 550308"/>
                      <a:gd name="connsiteY166" fmla="*/ 628530 h 730394"/>
                      <a:gd name="connsiteX167" fmla="*/ 227243 w 550308"/>
                      <a:gd name="connsiteY167" fmla="*/ 628530 h 730394"/>
                      <a:gd name="connsiteX168" fmla="*/ 218017 w 550308"/>
                      <a:gd name="connsiteY168" fmla="*/ 608540 h 730394"/>
                      <a:gd name="connsiteX169" fmla="*/ 218017 w 550308"/>
                      <a:gd name="connsiteY169" fmla="*/ 608540 h 730394"/>
                      <a:gd name="connsiteX170" fmla="*/ 239157 w 550308"/>
                      <a:gd name="connsiteY170" fmla="*/ 587081 h 730394"/>
                      <a:gd name="connsiteX171" fmla="*/ 239157 w 550308"/>
                      <a:gd name="connsiteY171" fmla="*/ 587081 h 730394"/>
                      <a:gd name="connsiteX172" fmla="*/ 248529 w 550308"/>
                      <a:gd name="connsiteY172" fmla="*/ 584654 h 730394"/>
                      <a:gd name="connsiteX173" fmla="*/ 248529 w 550308"/>
                      <a:gd name="connsiteY173" fmla="*/ 584654 h 730394"/>
                      <a:gd name="connsiteX174" fmla="*/ 262114 w 550308"/>
                      <a:gd name="connsiteY174" fmla="*/ 597108 h 730394"/>
                      <a:gd name="connsiteX175" fmla="*/ 262114 w 550308"/>
                      <a:gd name="connsiteY175" fmla="*/ 597108 h 730394"/>
                      <a:gd name="connsiteX176" fmla="*/ 269088 w 550308"/>
                      <a:gd name="connsiteY176" fmla="*/ 595639 h 730394"/>
                      <a:gd name="connsiteX177" fmla="*/ 269088 w 550308"/>
                      <a:gd name="connsiteY177" fmla="*/ 595639 h 730394"/>
                      <a:gd name="connsiteX178" fmla="*/ 276789 w 550308"/>
                      <a:gd name="connsiteY178" fmla="*/ 594234 h 730394"/>
                      <a:gd name="connsiteX179" fmla="*/ 276789 w 550308"/>
                      <a:gd name="connsiteY179" fmla="*/ 594234 h 730394"/>
                      <a:gd name="connsiteX180" fmla="*/ 317109 w 550308"/>
                      <a:gd name="connsiteY180" fmla="*/ 610839 h 730394"/>
                      <a:gd name="connsiteX181" fmla="*/ 317109 w 550308"/>
                      <a:gd name="connsiteY181" fmla="*/ 610839 h 730394"/>
                      <a:gd name="connsiteX182" fmla="*/ 327570 w 550308"/>
                      <a:gd name="connsiteY182" fmla="*/ 608540 h 730394"/>
                      <a:gd name="connsiteX183" fmla="*/ 327570 w 550308"/>
                      <a:gd name="connsiteY183" fmla="*/ 608540 h 730394"/>
                      <a:gd name="connsiteX184" fmla="*/ 396440 w 550308"/>
                      <a:gd name="connsiteY184" fmla="*/ 581653 h 730394"/>
                      <a:gd name="connsiteX185" fmla="*/ 396440 w 550308"/>
                      <a:gd name="connsiteY185" fmla="*/ 581653 h 730394"/>
                      <a:gd name="connsiteX186" fmla="*/ 464802 w 550308"/>
                      <a:gd name="connsiteY186" fmla="*/ 533307 h 730394"/>
                      <a:gd name="connsiteX187" fmla="*/ 464802 w 550308"/>
                      <a:gd name="connsiteY187" fmla="*/ 533307 h 730394"/>
                      <a:gd name="connsiteX188" fmla="*/ 465892 w 550308"/>
                      <a:gd name="connsiteY188" fmla="*/ 533307 h 730394"/>
                      <a:gd name="connsiteX189" fmla="*/ 465892 w 550308"/>
                      <a:gd name="connsiteY189" fmla="*/ 533307 h 730394"/>
                      <a:gd name="connsiteX190" fmla="*/ 490665 w 550308"/>
                      <a:gd name="connsiteY190" fmla="*/ 506036 h 730394"/>
                      <a:gd name="connsiteX191" fmla="*/ 490665 w 550308"/>
                      <a:gd name="connsiteY191" fmla="*/ 506036 h 730394"/>
                      <a:gd name="connsiteX192" fmla="*/ 535343 w 550308"/>
                      <a:gd name="connsiteY192" fmla="*/ 464077 h 730394"/>
                      <a:gd name="connsiteX193" fmla="*/ 535343 w 550308"/>
                      <a:gd name="connsiteY193" fmla="*/ 464077 h 730394"/>
                      <a:gd name="connsiteX194" fmla="*/ 534326 w 550308"/>
                      <a:gd name="connsiteY194" fmla="*/ 459223 h 730394"/>
                      <a:gd name="connsiteX195" fmla="*/ 534326 w 550308"/>
                      <a:gd name="connsiteY195" fmla="*/ 459223 h 730394"/>
                      <a:gd name="connsiteX196" fmla="*/ 523938 w 550308"/>
                      <a:gd name="connsiteY196" fmla="*/ 432272 h 730394"/>
                      <a:gd name="connsiteX197" fmla="*/ 523938 w 550308"/>
                      <a:gd name="connsiteY197" fmla="*/ 432272 h 730394"/>
                      <a:gd name="connsiteX198" fmla="*/ 531493 w 550308"/>
                      <a:gd name="connsiteY198" fmla="*/ 417008 h 730394"/>
                      <a:gd name="connsiteX199" fmla="*/ 531493 w 550308"/>
                      <a:gd name="connsiteY199" fmla="*/ 417008 h 730394"/>
                      <a:gd name="connsiteX200" fmla="*/ 540719 w 550308"/>
                      <a:gd name="connsiteY200" fmla="*/ 412410 h 730394"/>
                      <a:gd name="connsiteX201" fmla="*/ 540719 w 550308"/>
                      <a:gd name="connsiteY201" fmla="*/ 412410 h 730394"/>
                      <a:gd name="connsiteX202" fmla="*/ 539484 w 550308"/>
                      <a:gd name="connsiteY202" fmla="*/ 405257 h 730394"/>
                      <a:gd name="connsiteX203" fmla="*/ 539484 w 550308"/>
                      <a:gd name="connsiteY203" fmla="*/ 405257 h 730394"/>
                      <a:gd name="connsiteX204" fmla="*/ 542245 w 550308"/>
                      <a:gd name="connsiteY204" fmla="*/ 394144 h 730394"/>
                      <a:gd name="connsiteX205" fmla="*/ 542245 w 550308"/>
                      <a:gd name="connsiteY205" fmla="*/ 394144 h 730394"/>
                      <a:gd name="connsiteX206" fmla="*/ 548420 w 550308"/>
                      <a:gd name="connsiteY206" fmla="*/ 373133 h 730394"/>
                      <a:gd name="connsiteX207" fmla="*/ 548420 w 550308"/>
                      <a:gd name="connsiteY207" fmla="*/ 373133 h 730394"/>
                      <a:gd name="connsiteX208" fmla="*/ 533600 w 550308"/>
                      <a:gd name="connsiteY208" fmla="*/ 355506 h 730394"/>
                      <a:gd name="connsiteX209" fmla="*/ 533600 w 550308"/>
                      <a:gd name="connsiteY209" fmla="*/ 355506 h 730394"/>
                      <a:gd name="connsiteX210" fmla="*/ 503088 w 550308"/>
                      <a:gd name="connsiteY210" fmla="*/ 279570 h 730394"/>
                      <a:gd name="connsiteX211" fmla="*/ 503088 w 550308"/>
                      <a:gd name="connsiteY211" fmla="*/ 279570 h 730394"/>
                      <a:gd name="connsiteX212" fmla="*/ 481584 w 550308"/>
                      <a:gd name="connsiteY212" fmla="*/ 203507 h 730394"/>
                      <a:gd name="connsiteX213" fmla="*/ 481584 w 550308"/>
                      <a:gd name="connsiteY213" fmla="*/ 203507 h 730394"/>
                      <a:gd name="connsiteX214" fmla="*/ 465819 w 550308"/>
                      <a:gd name="connsiteY214" fmla="*/ 171382 h 730394"/>
                      <a:gd name="connsiteX215" fmla="*/ 465819 w 550308"/>
                      <a:gd name="connsiteY215" fmla="*/ 171382 h 730394"/>
                      <a:gd name="connsiteX216" fmla="*/ 474537 w 550308"/>
                      <a:gd name="connsiteY216" fmla="*/ 143793 h 730394"/>
                      <a:gd name="connsiteX217" fmla="*/ 474537 w 550308"/>
                      <a:gd name="connsiteY217" fmla="*/ 143793 h 730394"/>
                      <a:gd name="connsiteX218" fmla="*/ 479114 w 550308"/>
                      <a:gd name="connsiteY218" fmla="*/ 131786 h 730394"/>
                      <a:gd name="connsiteX219" fmla="*/ 479114 w 550308"/>
                      <a:gd name="connsiteY219" fmla="*/ 131786 h 730394"/>
                      <a:gd name="connsiteX220" fmla="*/ 464657 w 550308"/>
                      <a:gd name="connsiteY220" fmla="*/ 92189 h 730394"/>
                      <a:gd name="connsiteX221" fmla="*/ 464657 w 550308"/>
                      <a:gd name="connsiteY221" fmla="*/ 92189 h 730394"/>
                      <a:gd name="connsiteX222" fmla="*/ 451362 w 550308"/>
                      <a:gd name="connsiteY222" fmla="*/ 53870 h 730394"/>
                      <a:gd name="connsiteX223" fmla="*/ 451362 w 550308"/>
                      <a:gd name="connsiteY223" fmla="*/ 53870 h 730394"/>
                      <a:gd name="connsiteX224" fmla="*/ 453106 w 550308"/>
                      <a:gd name="connsiteY224" fmla="*/ 44674 h 730394"/>
                      <a:gd name="connsiteX225" fmla="*/ 453106 w 550308"/>
                      <a:gd name="connsiteY225" fmla="*/ 44674 h 730394"/>
                      <a:gd name="connsiteX226" fmla="*/ 460298 w 550308"/>
                      <a:gd name="connsiteY226" fmla="*/ 17914 h 730394"/>
                      <a:gd name="connsiteX227" fmla="*/ 460298 w 550308"/>
                      <a:gd name="connsiteY227" fmla="*/ 17914 h 730394"/>
                      <a:gd name="connsiteX228" fmla="*/ 460080 w 550308"/>
                      <a:gd name="connsiteY228" fmla="*/ 14721 h 730394"/>
                      <a:gd name="connsiteX229" fmla="*/ 460080 w 550308"/>
                      <a:gd name="connsiteY229" fmla="*/ 14721 h 730394"/>
                      <a:gd name="connsiteX230" fmla="*/ 411769 w 550308"/>
                      <a:gd name="connsiteY230" fmla="*/ 2459 h 730394"/>
                      <a:gd name="connsiteX231" fmla="*/ 411769 w 550308"/>
                      <a:gd name="connsiteY231" fmla="*/ 2459 h 730394"/>
                      <a:gd name="connsiteX232" fmla="*/ 412060 w 550308"/>
                      <a:gd name="connsiteY232" fmla="*/ 7440 h 730394"/>
                      <a:gd name="connsiteX233" fmla="*/ 412060 w 550308"/>
                      <a:gd name="connsiteY233" fmla="*/ 7440 h 730394"/>
                      <a:gd name="connsiteX234" fmla="*/ 400945 w 550308"/>
                      <a:gd name="connsiteY234" fmla="*/ 32539 h 730394"/>
                      <a:gd name="connsiteX235" fmla="*/ 400945 w 550308"/>
                      <a:gd name="connsiteY235" fmla="*/ 32539 h 730394"/>
                      <a:gd name="connsiteX236" fmla="*/ 347912 w 550308"/>
                      <a:gd name="connsiteY236" fmla="*/ 63386 h 730394"/>
                      <a:gd name="connsiteX237" fmla="*/ 347912 w 550308"/>
                      <a:gd name="connsiteY237" fmla="*/ 63386 h 730394"/>
                      <a:gd name="connsiteX238" fmla="*/ 299165 w 550308"/>
                      <a:gd name="connsiteY238" fmla="*/ 132935 h 730394"/>
                      <a:gd name="connsiteX239" fmla="*/ 299165 w 550308"/>
                      <a:gd name="connsiteY239" fmla="*/ 132935 h 730394"/>
                      <a:gd name="connsiteX240" fmla="*/ 312096 w 550308"/>
                      <a:gd name="connsiteY240" fmla="*/ 157524 h 730394"/>
                      <a:gd name="connsiteX241" fmla="*/ 312096 w 550308"/>
                      <a:gd name="connsiteY241" fmla="*/ 157524 h 730394"/>
                      <a:gd name="connsiteX242" fmla="*/ 305630 w 550308"/>
                      <a:gd name="connsiteY242" fmla="*/ 168955 h 730394"/>
                      <a:gd name="connsiteX243" fmla="*/ 305630 w 550308"/>
                      <a:gd name="connsiteY243" fmla="*/ 168955 h 730394"/>
                      <a:gd name="connsiteX244" fmla="*/ 301417 w 550308"/>
                      <a:gd name="connsiteY244" fmla="*/ 177577 h 730394"/>
                      <a:gd name="connsiteX245" fmla="*/ 301417 w 550308"/>
                      <a:gd name="connsiteY245" fmla="*/ 177577 h 730394"/>
                      <a:gd name="connsiteX246" fmla="*/ 316019 w 550308"/>
                      <a:gd name="connsiteY246" fmla="*/ 217301 h 730394"/>
                      <a:gd name="connsiteX247" fmla="*/ 316019 w 550308"/>
                      <a:gd name="connsiteY247" fmla="*/ 217301 h 730394"/>
                      <a:gd name="connsiteX248" fmla="*/ 312532 w 550308"/>
                      <a:gd name="connsiteY248" fmla="*/ 229500 h 730394"/>
                      <a:gd name="connsiteX249" fmla="*/ 312532 w 550308"/>
                      <a:gd name="connsiteY249" fmla="*/ 229500 h 730394"/>
                      <a:gd name="connsiteX250" fmla="*/ 285725 w 550308"/>
                      <a:gd name="connsiteY250" fmla="*/ 274269 h 730394"/>
                      <a:gd name="connsiteX251" fmla="*/ 285725 w 550308"/>
                      <a:gd name="connsiteY251" fmla="*/ 274269 h 730394"/>
                      <a:gd name="connsiteX252" fmla="*/ 313476 w 550308"/>
                      <a:gd name="connsiteY252" fmla="*/ 323126 h 730394"/>
                      <a:gd name="connsiteX253" fmla="*/ 313476 w 550308"/>
                      <a:gd name="connsiteY253" fmla="*/ 323126 h 730394"/>
                      <a:gd name="connsiteX254" fmla="*/ 312604 w 550308"/>
                      <a:gd name="connsiteY254" fmla="*/ 330279 h 730394"/>
                      <a:gd name="connsiteX255" fmla="*/ 312604 w 550308"/>
                      <a:gd name="connsiteY255" fmla="*/ 330279 h 730394"/>
                      <a:gd name="connsiteX256" fmla="*/ 259063 w 550308"/>
                      <a:gd name="connsiteY256" fmla="*/ 361637 h 730394"/>
                      <a:gd name="connsiteX257" fmla="*/ 259063 w 550308"/>
                      <a:gd name="connsiteY257" fmla="*/ 361637 h 730394"/>
                      <a:gd name="connsiteX258" fmla="*/ 242281 w 550308"/>
                      <a:gd name="connsiteY258" fmla="*/ 358763 h 730394"/>
                      <a:gd name="connsiteX259" fmla="*/ 242281 w 550308"/>
                      <a:gd name="connsiteY259" fmla="*/ 358763 h 730394"/>
                      <a:gd name="connsiteX260" fmla="*/ 224264 w 550308"/>
                      <a:gd name="connsiteY260" fmla="*/ 355442 h 730394"/>
                      <a:gd name="connsiteX261" fmla="*/ 224264 w 550308"/>
                      <a:gd name="connsiteY261" fmla="*/ 355442 h 730394"/>
                      <a:gd name="connsiteX262" fmla="*/ 162732 w 550308"/>
                      <a:gd name="connsiteY262" fmla="*/ 380605 h 730394"/>
                      <a:gd name="connsiteX263" fmla="*/ 162732 w 550308"/>
                      <a:gd name="connsiteY263" fmla="*/ 380605 h 730394"/>
                      <a:gd name="connsiteX264" fmla="*/ 91391 w 550308"/>
                      <a:gd name="connsiteY264" fmla="*/ 423778 h 730394"/>
                      <a:gd name="connsiteX265" fmla="*/ 91391 w 550308"/>
                      <a:gd name="connsiteY265" fmla="*/ 423778 h 730394"/>
                      <a:gd name="connsiteX266" fmla="*/ 42644 w 550308"/>
                      <a:gd name="connsiteY266" fmla="*/ 471485 h 730394"/>
                      <a:gd name="connsiteX267" fmla="*/ 42644 w 550308"/>
                      <a:gd name="connsiteY267" fmla="*/ 471485 h 730394"/>
                      <a:gd name="connsiteX268" fmla="*/ 3269 w 550308"/>
                      <a:gd name="connsiteY268" fmla="*/ 551381 h 730394"/>
                      <a:gd name="connsiteX269" fmla="*/ 3269 w 550308"/>
                      <a:gd name="connsiteY269" fmla="*/ 551381 h 730394"/>
                      <a:gd name="connsiteX270" fmla="*/ 1962 w 550308"/>
                      <a:gd name="connsiteY270" fmla="*/ 554318 h 730394"/>
                      <a:gd name="connsiteX271" fmla="*/ 1962 w 550308"/>
                      <a:gd name="connsiteY271" fmla="*/ 554318 h 730394"/>
                      <a:gd name="connsiteX272" fmla="*/ 18453 w 550308"/>
                      <a:gd name="connsiteY272" fmla="*/ 600110 h 730394"/>
                      <a:gd name="connsiteX273" fmla="*/ 18453 w 550308"/>
                      <a:gd name="connsiteY273" fmla="*/ 600110 h 730394"/>
                      <a:gd name="connsiteX274" fmla="*/ 16346 w 550308"/>
                      <a:gd name="connsiteY274" fmla="*/ 613841 h 730394"/>
                      <a:gd name="connsiteX275" fmla="*/ 16346 w 550308"/>
                      <a:gd name="connsiteY275" fmla="*/ 613841 h 730394"/>
                      <a:gd name="connsiteX276" fmla="*/ 5231 w 550308"/>
                      <a:gd name="connsiteY276" fmla="*/ 664167 h 730394"/>
                      <a:gd name="connsiteX277" fmla="*/ 5231 w 550308"/>
                      <a:gd name="connsiteY277" fmla="*/ 664167 h 730394"/>
                      <a:gd name="connsiteX278" fmla="*/ 7555 w 550308"/>
                      <a:gd name="connsiteY278" fmla="*/ 670872 h 730394"/>
                      <a:gd name="connsiteX279" fmla="*/ 7555 w 550308"/>
                      <a:gd name="connsiteY279" fmla="*/ 670872 h 730394"/>
                      <a:gd name="connsiteX280" fmla="*/ 18307 w 550308"/>
                      <a:gd name="connsiteY280" fmla="*/ 669467 h 730394"/>
                      <a:gd name="connsiteX281" fmla="*/ 18307 w 550308"/>
                      <a:gd name="connsiteY281" fmla="*/ 669467 h 730394"/>
                      <a:gd name="connsiteX282" fmla="*/ 23756 w 550308"/>
                      <a:gd name="connsiteY282" fmla="*/ 670808 h 730394"/>
                      <a:gd name="connsiteX283" fmla="*/ 23756 w 550308"/>
                      <a:gd name="connsiteY283" fmla="*/ 670808 h 730394"/>
                      <a:gd name="connsiteX284" fmla="*/ 32837 w 550308"/>
                      <a:gd name="connsiteY284" fmla="*/ 662825 h 730394"/>
                      <a:gd name="connsiteX285" fmla="*/ 32837 w 550308"/>
                      <a:gd name="connsiteY285" fmla="*/ 662825 h 730394"/>
                      <a:gd name="connsiteX286" fmla="*/ 51725 w 550308"/>
                      <a:gd name="connsiteY286" fmla="*/ 693544 h 730394"/>
                      <a:gd name="connsiteX287" fmla="*/ 51725 w 550308"/>
                      <a:gd name="connsiteY287" fmla="*/ 693544 h 730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550308" h="730394">
                        <a:moveTo>
                          <a:pt x="49909" y="693544"/>
                        </a:moveTo>
                        <a:cubicBezTo>
                          <a:pt x="49909" y="672150"/>
                          <a:pt x="39666" y="664358"/>
                          <a:pt x="32764" y="664294"/>
                        </a:cubicBezTo>
                        <a:lnTo>
                          <a:pt x="32764" y="664294"/>
                        </a:lnTo>
                        <a:cubicBezTo>
                          <a:pt x="28623" y="664358"/>
                          <a:pt x="25500" y="666849"/>
                          <a:pt x="25427" y="671511"/>
                        </a:cubicBezTo>
                        <a:lnTo>
                          <a:pt x="25427" y="671511"/>
                        </a:lnTo>
                        <a:cubicBezTo>
                          <a:pt x="25427" y="671894"/>
                          <a:pt x="25354" y="672214"/>
                          <a:pt x="25354" y="672469"/>
                        </a:cubicBezTo>
                        <a:lnTo>
                          <a:pt x="25354" y="672469"/>
                        </a:lnTo>
                        <a:cubicBezTo>
                          <a:pt x="25354" y="672788"/>
                          <a:pt x="25064" y="673044"/>
                          <a:pt x="24700" y="673171"/>
                        </a:cubicBezTo>
                        <a:lnTo>
                          <a:pt x="24700" y="673171"/>
                        </a:lnTo>
                        <a:cubicBezTo>
                          <a:pt x="24337" y="673235"/>
                          <a:pt x="23974" y="673171"/>
                          <a:pt x="23756" y="672916"/>
                        </a:cubicBezTo>
                        <a:lnTo>
                          <a:pt x="23756" y="672916"/>
                        </a:lnTo>
                        <a:cubicBezTo>
                          <a:pt x="22230" y="671383"/>
                          <a:pt x="20414" y="670936"/>
                          <a:pt x="18162" y="670936"/>
                        </a:cubicBezTo>
                        <a:lnTo>
                          <a:pt x="18162" y="670936"/>
                        </a:lnTo>
                        <a:cubicBezTo>
                          <a:pt x="14602" y="670936"/>
                          <a:pt x="10534" y="672277"/>
                          <a:pt x="7410" y="672341"/>
                        </a:cubicBezTo>
                        <a:lnTo>
                          <a:pt x="7410" y="672341"/>
                        </a:lnTo>
                        <a:cubicBezTo>
                          <a:pt x="4068" y="672150"/>
                          <a:pt x="3269" y="668829"/>
                          <a:pt x="3269" y="664103"/>
                        </a:cubicBezTo>
                        <a:lnTo>
                          <a:pt x="3269" y="664103"/>
                        </a:lnTo>
                        <a:cubicBezTo>
                          <a:pt x="3269" y="654204"/>
                          <a:pt x="7483" y="635746"/>
                          <a:pt x="14457" y="613394"/>
                        </a:cubicBezTo>
                        <a:lnTo>
                          <a:pt x="14457" y="613394"/>
                        </a:lnTo>
                        <a:cubicBezTo>
                          <a:pt x="15910" y="608731"/>
                          <a:pt x="16491" y="604261"/>
                          <a:pt x="16491" y="600110"/>
                        </a:cubicBezTo>
                        <a:lnTo>
                          <a:pt x="16491" y="600110"/>
                        </a:lnTo>
                        <a:cubicBezTo>
                          <a:pt x="16491" y="578395"/>
                          <a:pt x="218" y="563196"/>
                          <a:pt x="0" y="554318"/>
                        </a:cubicBezTo>
                        <a:lnTo>
                          <a:pt x="0" y="554318"/>
                        </a:lnTo>
                        <a:cubicBezTo>
                          <a:pt x="0" y="552786"/>
                          <a:pt x="581" y="551317"/>
                          <a:pt x="1816" y="550231"/>
                        </a:cubicBezTo>
                        <a:lnTo>
                          <a:pt x="1816" y="550231"/>
                        </a:lnTo>
                        <a:cubicBezTo>
                          <a:pt x="10534" y="542567"/>
                          <a:pt x="30294" y="518298"/>
                          <a:pt x="40683" y="471166"/>
                        </a:cubicBezTo>
                        <a:lnTo>
                          <a:pt x="40683" y="471166"/>
                        </a:lnTo>
                        <a:cubicBezTo>
                          <a:pt x="50854" y="423778"/>
                          <a:pt x="64802" y="425183"/>
                          <a:pt x="90955" y="422181"/>
                        </a:cubicBezTo>
                        <a:lnTo>
                          <a:pt x="90955" y="422181"/>
                        </a:lnTo>
                        <a:cubicBezTo>
                          <a:pt x="116818" y="418988"/>
                          <a:pt x="132220" y="405001"/>
                          <a:pt x="161279" y="379455"/>
                        </a:cubicBezTo>
                        <a:lnTo>
                          <a:pt x="161279" y="379455"/>
                        </a:lnTo>
                        <a:cubicBezTo>
                          <a:pt x="182056" y="361126"/>
                          <a:pt x="205957" y="353781"/>
                          <a:pt x="224119" y="353781"/>
                        </a:cubicBezTo>
                        <a:lnTo>
                          <a:pt x="224119" y="353781"/>
                        </a:lnTo>
                        <a:cubicBezTo>
                          <a:pt x="231529" y="353781"/>
                          <a:pt x="237995" y="354995"/>
                          <a:pt x="242935" y="357294"/>
                        </a:cubicBezTo>
                        <a:lnTo>
                          <a:pt x="242935" y="357294"/>
                        </a:lnTo>
                        <a:cubicBezTo>
                          <a:pt x="246785" y="359018"/>
                          <a:pt x="252452" y="359976"/>
                          <a:pt x="258918" y="359976"/>
                        </a:cubicBezTo>
                        <a:lnTo>
                          <a:pt x="258918" y="359976"/>
                        </a:lnTo>
                        <a:cubicBezTo>
                          <a:pt x="278896" y="359976"/>
                          <a:pt x="305848" y="350780"/>
                          <a:pt x="310716" y="329896"/>
                        </a:cubicBezTo>
                        <a:lnTo>
                          <a:pt x="310716" y="329896"/>
                        </a:lnTo>
                        <a:cubicBezTo>
                          <a:pt x="311297" y="327341"/>
                          <a:pt x="311588" y="325106"/>
                          <a:pt x="311588" y="323062"/>
                        </a:cubicBezTo>
                        <a:lnTo>
                          <a:pt x="311588" y="323062"/>
                        </a:lnTo>
                        <a:cubicBezTo>
                          <a:pt x="311951" y="303009"/>
                          <a:pt x="284054" y="304094"/>
                          <a:pt x="283836" y="274205"/>
                        </a:cubicBezTo>
                        <a:lnTo>
                          <a:pt x="283836" y="274205"/>
                        </a:lnTo>
                        <a:cubicBezTo>
                          <a:pt x="283836" y="241634"/>
                          <a:pt x="296622" y="252363"/>
                          <a:pt x="310788" y="228733"/>
                        </a:cubicBezTo>
                        <a:lnTo>
                          <a:pt x="310788" y="228733"/>
                        </a:lnTo>
                        <a:cubicBezTo>
                          <a:pt x="313186" y="224838"/>
                          <a:pt x="314058" y="221006"/>
                          <a:pt x="314058" y="217301"/>
                        </a:cubicBezTo>
                        <a:lnTo>
                          <a:pt x="314058" y="217301"/>
                        </a:lnTo>
                        <a:cubicBezTo>
                          <a:pt x="314130" y="202740"/>
                          <a:pt x="299600" y="189328"/>
                          <a:pt x="299455" y="177577"/>
                        </a:cubicBezTo>
                        <a:lnTo>
                          <a:pt x="299455" y="177577"/>
                        </a:lnTo>
                        <a:cubicBezTo>
                          <a:pt x="299455" y="174129"/>
                          <a:pt x="300836" y="170808"/>
                          <a:pt x="304177" y="167870"/>
                        </a:cubicBezTo>
                        <a:lnTo>
                          <a:pt x="304177" y="167870"/>
                        </a:lnTo>
                        <a:cubicBezTo>
                          <a:pt x="308609" y="163974"/>
                          <a:pt x="310062" y="160653"/>
                          <a:pt x="310062" y="157587"/>
                        </a:cubicBezTo>
                        <a:lnTo>
                          <a:pt x="310062" y="157587"/>
                        </a:lnTo>
                        <a:cubicBezTo>
                          <a:pt x="310280" y="149030"/>
                          <a:pt x="297348" y="141940"/>
                          <a:pt x="297203" y="132999"/>
                        </a:cubicBezTo>
                        <a:lnTo>
                          <a:pt x="297203" y="132999"/>
                        </a:lnTo>
                        <a:cubicBezTo>
                          <a:pt x="297494" y="121120"/>
                          <a:pt x="326190" y="65622"/>
                          <a:pt x="347403" y="61853"/>
                        </a:cubicBezTo>
                        <a:lnTo>
                          <a:pt x="347403" y="61853"/>
                        </a:lnTo>
                        <a:cubicBezTo>
                          <a:pt x="367308" y="58660"/>
                          <a:pt x="378642" y="49719"/>
                          <a:pt x="399491" y="31454"/>
                        </a:cubicBezTo>
                        <a:lnTo>
                          <a:pt x="399491" y="31454"/>
                        </a:lnTo>
                        <a:cubicBezTo>
                          <a:pt x="407628" y="24237"/>
                          <a:pt x="410098" y="15487"/>
                          <a:pt x="410098" y="7440"/>
                        </a:cubicBezTo>
                        <a:lnTo>
                          <a:pt x="410098" y="7440"/>
                        </a:lnTo>
                        <a:cubicBezTo>
                          <a:pt x="410098" y="5141"/>
                          <a:pt x="409880" y="2906"/>
                          <a:pt x="409590" y="862"/>
                        </a:cubicBezTo>
                        <a:lnTo>
                          <a:pt x="409590" y="862"/>
                        </a:lnTo>
                        <a:cubicBezTo>
                          <a:pt x="409517" y="543"/>
                          <a:pt x="409735" y="224"/>
                          <a:pt x="410026" y="96"/>
                        </a:cubicBezTo>
                        <a:lnTo>
                          <a:pt x="410026" y="96"/>
                        </a:lnTo>
                        <a:cubicBezTo>
                          <a:pt x="410316" y="-32"/>
                          <a:pt x="410679" y="-32"/>
                          <a:pt x="411043" y="96"/>
                        </a:cubicBezTo>
                        <a:lnTo>
                          <a:pt x="411043" y="96"/>
                        </a:lnTo>
                        <a:cubicBezTo>
                          <a:pt x="419179" y="4950"/>
                          <a:pt x="424773" y="12933"/>
                          <a:pt x="460806" y="13124"/>
                        </a:cubicBezTo>
                        <a:lnTo>
                          <a:pt x="460806" y="13124"/>
                        </a:lnTo>
                        <a:cubicBezTo>
                          <a:pt x="461242" y="13124"/>
                          <a:pt x="461606" y="13380"/>
                          <a:pt x="461678" y="13763"/>
                        </a:cubicBezTo>
                        <a:lnTo>
                          <a:pt x="461678" y="13763"/>
                        </a:lnTo>
                        <a:cubicBezTo>
                          <a:pt x="461896" y="15104"/>
                          <a:pt x="462042" y="16445"/>
                          <a:pt x="462042" y="17850"/>
                        </a:cubicBezTo>
                        <a:lnTo>
                          <a:pt x="462042" y="17850"/>
                        </a:lnTo>
                        <a:cubicBezTo>
                          <a:pt x="462042" y="25450"/>
                          <a:pt x="458772" y="34008"/>
                          <a:pt x="454777" y="45121"/>
                        </a:cubicBezTo>
                        <a:lnTo>
                          <a:pt x="454777" y="45121"/>
                        </a:lnTo>
                        <a:cubicBezTo>
                          <a:pt x="453614" y="48314"/>
                          <a:pt x="453106" y="51188"/>
                          <a:pt x="453106" y="53806"/>
                        </a:cubicBezTo>
                        <a:lnTo>
                          <a:pt x="453106" y="53806"/>
                        </a:lnTo>
                        <a:cubicBezTo>
                          <a:pt x="452961" y="67218"/>
                          <a:pt x="466328" y="74627"/>
                          <a:pt x="466400" y="92126"/>
                        </a:cubicBezTo>
                        <a:lnTo>
                          <a:pt x="466400" y="92126"/>
                        </a:lnTo>
                        <a:cubicBezTo>
                          <a:pt x="466328" y="107326"/>
                          <a:pt x="480712" y="118183"/>
                          <a:pt x="480857" y="131722"/>
                        </a:cubicBezTo>
                        <a:lnTo>
                          <a:pt x="480857" y="131722"/>
                        </a:lnTo>
                        <a:cubicBezTo>
                          <a:pt x="480857" y="135809"/>
                          <a:pt x="479477" y="140025"/>
                          <a:pt x="476063" y="144623"/>
                        </a:cubicBezTo>
                        <a:lnTo>
                          <a:pt x="476063" y="144623"/>
                        </a:lnTo>
                        <a:cubicBezTo>
                          <a:pt x="470251" y="152223"/>
                          <a:pt x="467635" y="161994"/>
                          <a:pt x="467635" y="171319"/>
                        </a:cubicBezTo>
                        <a:lnTo>
                          <a:pt x="467635" y="171319"/>
                        </a:lnTo>
                        <a:cubicBezTo>
                          <a:pt x="467635" y="185177"/>
                          <a:pt x="473447" y="198142"/>
                          <a:pt x="482383" y="201974"/>
                        </a:cubicBezTo>
                        <a:lnTo>
                          <a:pt x="482383" y="201974"/>
                        </a:lnTo>
                        <a:cubicBezTo>
                          <a:pt x="499019" y="209574"/>
                          <a:pt x="504759" y="244508"/>
                          <a:pt x="504904" y="279506"/>
                        </a:cubicBezTo>
                        <a:lnTo>
                          <a:pt x="504904" y="279506"/>
                        </a:lnTo>
                        <a:cubicBezTo>
                          <a:pt x="504831" y="314313"/>
                          <a:pt x="514276" y="347906"/>
                          <a:pt x="534254" y="353909"/>
                        </a:cubicBezTo>
                        <a:lnTo>
                          <a:pt x="534254" y="353909"/>
                        </a:lnTo>
                        <a:cubicBezTo>
                          <a:pt x="545950" y="357486"/>
                          <a:pt x="550309" y="364766"/>
                          <a:pt x="550309" y="373069"/>
                        </a:cubicBezTo>
                        <a:lnTo>
                          <a:pt x="550309" y="373069"/>
                        </a:lnTo>
                        <a:cubicBezTo>
                          <a:pt x="550309" y="379902"/>
                          <a:pt x="547548" y="387438"/>
                          <a:pt x="543989" y="394719"/>
                        </a:cubicBezTo>
                        <a:lnTo>
                          <a:pt x="543989" y="394719"/>
                        </a:lnTo>
                        <a:lnTo>
                          <a:pt x="543117" y="394400"/>
                        </a:lnTo>
                        <a:lnTo>
                          <a:pt x="543989" y="394719"/>
                        </a:lnTo>
                        <a:cubicBezTo>
                          <a:pt x="542100" y="398551"/>
                          <a:pt x="541373" y="402064"/>
                          <a:pt x="541373" y="405129"/>
                        </a:cubicBezTo>
                        <a:lnTo>
                          <a:pt x="541373" y="405129"/>
                        </a:lnTo>
                        <a:cubicBezTo>
                          <a:pt x="541373" y="407939"/>
                          <a:pt x="541954" y="410430"/>
                          <a:pt x="542826" y="412601"/>
                        </a:cubicBezTo>
                        <a:lnTo>
                          <a:pt x="542826" y="412601"/>
                        </a:lnTo>
                        <a:cubicBezTo>
                          <a:pt x="542899" y="412793"/>
                          <a:pt x="542899" y="413048"/>
                          <a:pt x="542753" y="413240"/>
                        </a:cubicBezTo>
                        <a:lnTo>
                          <a:pt x="542753" y="413240"/>
                        </a:lnTo>
                        <a:cubicBezTo>
                          <a:pt x="542608" y="413432"/>
                          <a:pt x="542390" y="413559"/>
                          <a:pt x="542172" y="413623"/>
                        </a:cubicBezTo>
                        <a:lnTo>
                          <a:pt x="542172" y="413623"/>
                        </a:lnTo>
                        <a:cubicBezTo>
                          <a:pt x="538540" y="414390"/>
                          <a:pt x="535343" y="415731"/>
                          <a:pt x="532801" y="418030"/>
                        </a:cubicBezTo>
                        <a:lnTo>
                          <a:pt x="532801" y="418030"/>
                        </a:lnTo>
                        <a:cubicBezTo>
                          <a:pt x="527643" y="422564"/>
                          <a:pt x="525827" y="427290"/>
                          <a:pt x="525827" y="432144"/>
                        </a:cubicBezTo>
                        <a:lnTo>
                          <a:pt x="525827" y="432144"/>
                        </a:lnTo>
                        <a:cubicBezTo>
                          <a:pt x="525827" y="441213"/>
                          <a:pt x="532365" y="450665"/>
                          <a:pt x="536070" y="458457"/>
                        </a:cubicBezTo>
                        <a:lnTo>
                          <a:pt x="536070" y="458457"/>
                        </a:lnTo>
                        <a:cubicBezTo>
                          <a:pt x="536869" y="460117"/>
                          <a:pt x="537232" y="461969"/>
                          <a:pt x="537232" y="463885"/>
                        </a:cubicBezTo>
                        <a:lnTo>
                          <a:pt x="537232" y="463885"/>
                        </a:lnTo>
                        <a:cubicBezTo>
                          <a:pt x="537160" y="476019"/>
                          <a:pt x="521831" y="491347"/>
                          <a:pt x="491755" y="507250"/>
                        </a:cubicBezTo>
                        <a:lnTo>
                          <a:pt x="491755" y="507250"/>
                        </a:lnTo>
                        <a:cubicBezTo>
                          <a:pt x="475772" y="515616"/>
                          <a:pt x="469742" y="525707"/>
                          <a:pt x="467635" y="534137"/>
                        </a:cubicBezTo>
                        <a:lnTo>
                          <a:pt x="467635" y="534137"/>
                        </a:lnTo>
                        <a:cubicBezTo>
                          <a:pt x="467563" y="534520"/>
                          <a:pt x="467127" y="534839"/>
                          <a:pt x="466691" y="534776"/>
                        </a:cubicBezTo>
                        <a:lnTo>
                          <a:pt x="466691" y="534776"/>
                        </a:lnTo>
                        <a:cubicBezTo>
                          <a:pt x="466110" y="534712"/>
                          <a:pt x="465601" y="534712"/>
                          <a:pt x="465020" y="534712"/>
                        </a:cubicBezTo>
                        <a:lnTo>
                          <a:pt x="465020" y="534712"/>
                        </a:lnTo>
                        <a:cubicBezTo>
                          <a:pt x="436252" y="534392"/>
                          <a:pt x="422521" y="582611"/>
                          <a:pt x="396658" y="583058"/>
                        </a:cubicBezTo>
                        <a:lnTo>
                          <a:pt x="396658" y="583058"/>
                        </a:lnTo>
                        <a:cubicBezTo>
                          <a:pt x="370214" y="582994"/>
                          <a:pt x="355104" y="598449"/>
                          <a:pt x="328587" y="609817"/>
                        </a:cubicBezTo>
                        <a:lnTo>
                          <a:pt x="328587" y="609817"/>
                        </a:lnTo>
                        <a:cubicBezTo>
                          <a:pt x="324519" y="611542"/>
                          <a:pt x="320741" y="612308"/>
                          <a:pt x="317327" y="612308"/>
                        </a:cubicBezTo>
                        <a:lnTo>
                          <a:pt x="317327" y="612308"/>
                        </a:lnTo>
                        <a:cubicBezTo>
                          <a:pt x="300618" y="612116"/>
                          <a:pt x="291246" y="595511"/>
                          <a:pt x="277007" y="595703"/>
                        </a:cubicBezTo>
                        <a:lnTo>
                          <a:pt x="277007" y="595703"/>
                        </a:lnTo>
                        <a:cubicBezTo>
                          <a:pt x="274828" y="595703"/>
                          <a:pt x="272503" y="596086"/>
                          <a:pt x="269960" y="596980"/>
                        </a:cubicBezTo>
                        <a:lnTo>
                          <a:pt x="269960" y="596980"/>
                        </a:lnTo>
                        <a:cubicBezTo>
                          <a:pt x="266764" y="598066"/>
                          <a:pt x="264294" y="598577"/>
                          <a:pt x="262259" y="598577"/>
                        </a:cubicBezTo>
                        <a:lnTo>
                          <a:pt x="262259" y="598577"/>
                        </a:lnTo>
                        <a:cubicBezTo>
                          <a:pt x="251435" y="597938"/>
                          <a:pt x="256375" y="585421"/>
                          <a:pt x="248674" y="586123"/>
                        </a:cubicBezTo>
                        <a:lnTo>
                          <a:pt x="248674" y="586123"/>
                        </a:lnTo>
                        <a:cubicBezTo>
                          <a:pt x="246785" y="586123"/>
                          <a:pt x="244025" y="586762"/>
                          <a:pt x="240102" y="588422"/>
                        </a:cubicBezTo>
                        <a:lnTo>
                          <a:pt x="240102" y="588422"/>
                        </a:lnTo>
                        <a:cubicBezTo>
                          <a:pt x="225935" y="594362"/>
                          <a:pt x="219978" y="600812"/>
                          <a:pt x="219978" y="608412"/>
                        </a:cubicBezTo>
                        <a:lnTo>
                          <a:pt x="219978" y="608412"/>
                        </a:lnTo>
                        <a:cubicBezTo>
                          <a:pt x="219978" y="613905"/>
                          <a:pt x="223030" y="620163"/>
                          <a:pt x="228841" y="627508"/>
                        </a:cubicBezTo>
                        <a:lnTo>
                          <a:pt x="228841" y="627508"/>
                        </a:lnTo>
                        <a:cubicBezTo>
                          <a:pt x="230803" y="629935"/>
                          <a:pt x="231602" y="633000"/>
                          <a:pt x="231602" y="636513"/>
                        </a:cubicBezTo>
                        <a:lnTo>
                          <a:pt x="231602" y="636513"/>
                        </a:lnTo>
                        <a:cubicBezTo>
                          <a:pt x="231239" y="660079"/>
                          <a:pt x="194697" y="703507"/>
                          <a:pt x="181693" y="703955"/>
                        </a:cubicBezTo>
                        <a:lnTo>
                          <a:pt x="181693" y="703955"/>
                        </a:lnTo>
                        <a:cubicBezTo>
                          <a:pt x="176607" y="703955"/>
                          <a:pt x="169052" y="703060"/>
                          <a:pt x="160697" y="703060"/>
                        </a:cubicBezTo>
                        <a:lnTo>
                          <a:pt x="160697" y="703060"/>
                        </a:lnTo>
                        <a:cubicBezTo>
                          <a:pt x="146386" y="703060"/>
                          <a:pt x="130113" y="705615"/>
                          <a:pt x="120741" y="719154"/>
                        </a:cubicBezTo>
                        <a:lnTo>
                          <a:pt x="120741" y="719154"/>
                        </a:lnTo>
                        <a:cubicBezTo>
                          <a:pt x="115365" y="726882"/>
                          <a:pt x="105485" y="730395"/>
                          <a:pt x="94951" y="730395"/>
                        </a:cubicBezTo>
                        <a:lnTo>
                          <a:pt x="94951" y="730395"/>
                        </a:lnTo>
                        <a:cubicBezTo>
                          <a:pt x="74028" y="730395"/>
                          <a:pt x="49909" y="716855"/>
                          <a:pt x="49909" y="693544"/>
                        </a:cubicBezTo>
                        <a:lnTo>
                          <a:pt x="49909" y="693544"/>
                        </a:lnTo>
                        <a:close/>
                        <a:moveTo>
                          <a:pt x="51725" y="693544"/>
                        </a:moveTo>
                        <a:cubicBezTo>
                          <a:pt x="51798" y="715770"/>
                          <a:pt x="74828" y="728862"/>
                          <a:pt x="94806" y="728862"/>
                        </a:cubicBezTo>
                        <a:lnTo>
                          <a:pt x="94806" y="728862"/>
                        </a:lnTo>
                        <a:cubicBezTo>
                          <a:pt x="104977" y="728862"/>
                          <a:pt x="114130" y="725477"/>
                          <a:pt x="119070" y="718388"/>
                        </a:cubicBezTo>
                        <a:lnTo>
                          <a:pt x="119070" y="718388"/>
                        </a:lnTo>
                        <a:cubicBezTo>
                          <a:pt x="128950" y="704146"/>
                          <a:pt x="146095" y="701528"/>
                          <a:pt x="160552" y="701528"/>
                        </a:cubicBezTo>
                        <a:lnTo>
                          <a:pt x="160552" y="701528"/>
                        </a:lnTo>
                        <a:cubicBezTo>
                          <a:pt x="169052" y="701528"/>
                          <a:pt x="176680" y="702422"/>
                          <a:pt x="181547" y="702422"/>
                        </a:cubicBezTo>
                        <a:lnTo>
                          <a:pt x="181547" y="702422"/>
                        </a:lnTo>
                        <a:cubicBezTo>
                          <a:pt x="186415" y="702613"/>
                          <a:pt x="199056" y="691756"/>
                          <a:pt x="209662" y="678025"/>
                        </a:cubicBezTo>
                        <a:lnTo>
                          <a:pt x="209662" y="678025"/>
                        </a:lnTo>
                        <a:cubicBezTo>
                          <a:pt x="220414" y="664294"/>
                          <a:pt x="229641" y="647689"/>
                          <a:pt x="229641" y="636577"/>
                        </a:cubicBezTo>
                        <a:lnTo>
                          <a:pt x="229641" y="636577"/>
                        </a:lnTo>
                        <a:cubicBezTo>
                          <a:pt x="229641" y="633320"/>
                          <a:pt x="228841" y="630573"/>
                          <a:pt x="227243" y="628530"/>
                        </a:cubicBezTo>
                        <a:lnTo>
                          <a:pt x="227243" y="628530"/>
                        </a:lnTo>
                        <a:cubicBezTo>
                          <a:pt x="221359" y="621121"/>
                          <a:pt x="218017" y="614543"/>
                          <a:pt x="218017" y="608540"/>
                        </a:cubicBezTo>
                        <a:lnTo>
                          <a:pt x="218017" y="608540"/>
                        </a:lnTo>
                        <a:cubicBezTo>
                          <a:pt x="218017" y="600046"/>
                          <a:pt x="224773" y="593084"/>
                          <a:pt x="239157" y="587081"/>
                        </a:cubicBezTo>
                        <a:lnTo>
                          <a:pt x="239157" y="587081"/>
                        </a:lnTo>
                        <a:cubicBezTo>
                          <a:pt x="243226" y="585357"/>
                          <a:pt x="246204" y="584654"/>
                          <a:pt x="248529" y="584654"/>
                        </a:cubicBezTo>
                        <a:lnTo>
                          <a:pt x="248529" y="584654"/>
                        </a:lnTo>
                        <a:cubicBezTo>
                          <a:pt x="258772" y="585357"/>
                          <a:pt x="253687" y="597747"/>
                          <a:pt x="262114" y="597108"/>
                        </a:cubicBezTo>
                        <a:lnTo>
                          <a:pt x="262114" y="597108"/>
                        </a:lnTo>
                        <a:cubicBezTo>
                          <a:pt x="263785" y="597108"/>
                          <a:pt x="266037" y="596661"/>
                          <a:pt x="269088" y="595639"/>
                        </a:cubicBezTo>
                        <a:lnTo>
                          <a:pt x="269088" y="595639"/>
                        </a:lnTo>
                        <a:cubicBezTo>
                          <a:pt x="271849" y="594681"/>
                          <a:pt x="274392" y="594234"/>
                          <a:pt x="276789" y="594234"/>
                        </a:cubicBezTo>
                        <a:lnTo>
                          <a:pt x="276789" y="594234"/>
                        </a:lnTo>
                        <a:cubicBezTo>
                          <a:pt x="292554" y="594426"/>
                          <a:pt x="301853" y="611031"/>
                          <a:pt x="317109" y="610839"/>
                        </a:cubicBezTo>
                        <a:lnTo>
                          <a:pt x="317109" y="610839"/>
                        </a:lnTo>
                        <a:cubicBezTo>
                          <a:pt x="320305" y="610839"/>
                          <a:pt x="323720" y="610136"/>
                          <a:pt x="327570" y="608540"/>
                        </a:cubicBezTo>
                        <a:lnTo>
                          <a:pt x="327570" y="608540"/>
                        </a:lnTo>
                        <a:cubicBezTo>
                          <a:pt x="353651" y="597363"/>
                          <a:pt x="369052" y="581653"/>
                          <a:pt x="396440" y="581653"/>
                        </a:cubicBezTo>
                        <a:lnTo>
                          <a:pt x="396440" y="581653"/>
                        </a:lnTo>
                        <a:cubicBezTo>
                          <a:pt x="420051" y="582100"/>
                          <a:pt x="434145" y="533626"/>
                          <a:pt x="464802" y="533307"/>
                        </a:cubicBezTo>
                        <a:lnTo>
                          <a:pt x="464802" y="533307"/>
                        </a:lnTo>
                        <a:cubicBezTo>
                          <a:pt x="465165" y="533307"/>
                          <a:pt x="465529" y="533307"/>
                          <a:pt x="465892" y="533307"/>
                        </a:cubicBezTo>
                        <a:lnTo>
                          <a:pt x="465892" y="533307"/>
                        </a:lnTo>
                        <a:cubicBezTo>
                          <a:pt x="468217" y="524621"/>
                          <a:pt x="474682" y="514402"/>
                          <a:pt x="490665" y="506036"/>
                        </a:cubicBezTo>
                        <a:lnTo>
                          <a:pt x="490665" y="506036"/>
                        </a:lnTo>
                        <a:cubicBezTo>
                          <a:pt x="520669" y="490325"/>
                          <a:pt x="535416" y="474934"/>
                          <a:pt x="535343" y="464077"/>
                        </a:cubicBezTo>
                        <a:lnTo>
                          <a:pt x="535343" y="464077"/>
                        </a:lnTo>
                        <a:cubicBezTo>
                          <a:pt x="535343" y="462352"/>
                          <a:pt x="534980" y="460756"/>
                          <a:pt x="534326" y="459223"/>
                        </a:cubicBezTo>
                        <a:lnTo>
                          <a:pt x="534326" y="459223"/>
                        </a:lnTo>
                        <a:cubicBezTo>
                          <a:pt x="530839" y="451623"/>
                          <a:pt x="524010" y="442043"/>
                          <a:pt x="523938" y="432272"/>
                        </a:cubicBezTo>
                        <a:lnTo>
                          <a:pt x="523938" y="432272"/>
                        </a:lnTo>
                        <a:cubicBezTo>
                          <a:pt x="523938" y="427035"/>
                          <a:pt x="525972" y="421798"/>
                          <a:pt x="531493" y="417008"/>
                        </a:cubicBezTo>
                        <a:lnTo>
                          <a:pt x="531493" y="417008"/>
                        </a:lnTo>
                        <a:cubicBezTo>
                          <a:pt x="534109" y="414709"/>
                          <a:pt x="537305" y="413304"/>
                          <a:pt x="540719" y="412410"/>
                        </a:cubicBezTo>
                        <a:lnTo>
                          <a:pt x="540719" y="412410"/>
                        </a:lnTo>
                        <a:cubicBezTo>
                          <a:pt x="539993" y="410302"/>
                          <a:pt x="539484" y="407875"/>
                          <a:pt x="539484" y="405257"/>
                        </a:cubicBezTo>
                        <a:lnTo>
                          <a:pt x="539484" y="405257"/>
                        </a:lnTo>
                        <a:cubicBezTo>
                          <a:pt x="539484" y="401936"/>
                          <a:pt x="540211" y="398168"/>
                          <a:pt x="542245" y="394144"/>
                        </a:cubicBezTo>
                        <a:lnTo>
                          <a:pt x="542245" y="394144"/>
                        </a:lnTo>
                        <a:cubicBezTo>
                          <a:pt x="545805" y="386928"/>
                          <a:pt x="548420" y="379519"/>
                          <a:pt x="548420" y="373133"/>
                        </a:cubicBezTo>
                        <a:lnTo>
                          <a:pt x="548420" y="373133"/>
                        </a:lnTo>
                        <a:cubicBezTo>
                          <a:pt x="548347" y="365277"/>
                          <a:pt x="544715" y="359018"/>
                          <a:pt x="533600" y="355506"/>
                        </a:cubicBezTo>
                        <a:lnTo>
                          <a:pt x="533600" y="355506"/>
                        </a:lnTo>
                        <a:cubicBezTo>
                          <a:pt x="512023" y="348608"/>
                          <a:pt x="503160" y="314568"/>
                          <a:pt x="503088" y="279570"/>
                        </a:cubicBezTo>
                        <a:lnTo>
                          <a:pt x="503088" y="279570"/>
                        </a:lnTo>
                        <a:cubicBezTo>
                          <a:pt x="503233" y="244764"/>
                          <a:pt x="496695" y="209893"/>
                          <a:pt x="481584" y="203507"/>
                        </a:cubicBezTo>
                        <a:lnTo>
                          <a:pt x="481584" y="203507"/>
                        </a:lnTo>
                        <a:cubicBezTo>
                          <a:pt x="471558" y="199036"/>
                          <a:pt x="465819" y="185624"/>
                          <a:pt x="465819" y="171382"/>
                        </a:cubicBezTo>
                        <a:lnTo>
                          <a:pt x="465819" y="171382"/>
                        </a:lnTo>
                        <a:cubicBezTo>
                          <a:pt x="465819" y="161739"/>
                          <a:pt x="468435" y="151712"/>
                          <a:pt x="474537" y="143793"/>
                        </a:cubicBezTo>
                        <a:lnTo>
                          <a:pt x="474537" y="143793"/>
                        </a:lnTo>
                        <a:cubicBezTo>
                          <a:pt x="477806" y="139450"/>
                          <a:pt x="479041" y="135490"/>
                          <a:pt x="479114" y="131786"/>
                        </a:cubicBezTo>
                        <a:lnTo>
                          <a:pt x="479114" y="131786"/>
                        </a:lnTo>
                        <a:cubicBezTo>
                          <a:pt x="479259" y="119268"/>
                          <a:pt x="464729" y="108283"/>
                          <a:pt x="464657" y="92189"/>
                        </a:cubicBezTo>
                        <a:lnTo>
                          <a:pt x="464657" y="92189"/>
                        </a:lnTo>
                        <a:cubicBezTo>
                          <a:pt x="464729" y="75521"/>
                          <a:pt x="451508" y="68304"/>
                          <a:pt x="451362" y="53870"/>
                        </a:cubicBezTo>
                        <a:lnTo>
                          <a:pt x="451362" y="53870"/>
                        </a:lnTo>
                        <a:cubicBezTo>
                          <a:pt x="451362" y="51124"/>
                          <a:pt x="451871" y="48059"/>
                          <a:pt x="453106" y="44674"/>
                        </a:cubicBezTo>
                        <a:lnTo>
                          <a:pt x="453106" y="44674"/>
                        </a:lnTo>
                        <a:cubicBezTo>
                          <a:pt x="457102" y="33625"/>
                          <a:pt x="460298" y="25067"/>
                          <a:pt x="460298" y="17914"/>
                        </a:cubicBezTo>
                        <a:lnTo>
                          <a:pt x="460298" y="17914"/>
                        </a:lnTo>
                        <a:cubicBezTo>
                          <a:pt x="460298" y="16828"/>
                          <a:pt x="460225" y="15743"/>
                          <a:pt x="460080" y="14721"/>
                        </a:cubicBezTo>
                        <a:lnTo>
                          <a:pt x="460080" y="14721"/>
                        </a:lnTo>
                        <a:cubicBezTo>
                          <a:pt x="427098" y="14593"/>
                          <a:pt x="418889" y="7249"/>
                          <a:pt x="411769" y="2459"/>
                        </a:cubicBezTo>
                        <a:lnTo>
                          <a:pt x="411769" y="2459"/>
                        </a:lnTo>
                        <a:cubicBezTo>
                          <a:pt x="411914" y="4055"/>
                          <a:pt x="412060" y="5716"/>
                          <a:pt x="412060" y="7440"/>
                        </a:cubicBezTo>
                        <a:lnTo>
                          <a:pt x="412060" y="7440"/>
                        </a:lnTo>
                        <a:cubicBezTo>
                          <a:pt x="412060" y="15679"/>
                          <a:pt x="409517" y="25003"/>
                          <a:pt x="400945" y="32539"/>
                        </a:cubicBezTo>
                        <a:lnTo>
                          <a:pt x="400945" y="32539"/>
                        </a:lnTo>
                        <a:cubicBezTo>
                          <a:pt x="380240" y="50805"/>
                          <a:pt x="368398" y="60065"/>
                          <a:pt x="347912" y="63386"/>
                        </a:cubicBezTo>
                        <a:lnTo>
                          <a:pt x="347912" y="63386"/>
                        </a:lnTo>
                        <a:cubicBezTo>
                          <a:pt x="328878" y="66069"/>
                          <a:pt x="298874" y="122270"/>
                          <a:pt x="299165" y="132935"/>
                        </a:cubicBezTo>
                        <a:lnTo>
                          <a:pt x="299165" y="132935"/>
                        </a:lnTo>
                        <a:cubicBezTo>
                          <a:pt x="298947" y="140535"/>
                          <a:pt x="311878" y="147752"/>
                          <a:pt x="312096" y="157524"/>
                        </a:cubicBezTo>
                        <a:lnTo>
                          <a:pt x="312096" y="157524"/>
                        </a:lnTo>
                        <a:cubicBezTo>
                          <a:pt x="312096" y="161036"/>
                          <a:pt x="310280" y="164868"/>
                          <a:pt x="305630" y="168955"/>
                        </a:cubicBezTo>
                        <a:lnTo>
                          <a:pt x="305630" y="168955"/>
                        </a:lnTo>
                        <a:cubicBezTo>
                          <a:pt x="302579" y="171638"/>
                          <a:pt x="301417" y="174448"/>
                          <a:pt x="301417" y="177577"/>
                        </a:cubicBezTo>
                        <a:lnTo>
                          <a:pt x="301417" y="177577"/>
                        </a:lnTo>
                        <a:cubicBezTo>
                          <a:pt x="301271" y="188243"/>
                          <a:pt x="315946" y="201910"/>
                          <a:pt x="316019" y="217301"/>
                        </a:cubicBezTo>
                        <a:lnTo>
                          <a:pt x="316019" y="217301"/>
                        </a:lnTo>
                        <a:cubicBezTo>
                          <a:pt x="316019" y="221261"/>
                          <a:pt x="315002" y="225348"/>
                          <a:pt x="312532" y="229500"/>
                        </a:cubicBezTo>
                        <a:lnTo>
                          <a:pt x="312532" y="229500"/>
                        </a:lnTo>
                        <a:cubicBezTo>
                          <a:pt x="297421" y="254216"/>
                          <a:pt x="285725" y="242337"/>
                          <a:pt x="285725" y="274269"/>
                        </a:cubicBezTo>
                        <a:lnTo>
                          <a:pt x="285725" y="274269"/>
                        </a:lnTo>
                        <a:cubicBezTo>
                          <a:pt x="285507" y="302945"/>
                          <a:pt x="313113" y="301348"/>
                          <a:pt x="313476" y="323126"/>
                        </a:cubicBezTo>
                        <a:lnTo>
                          <a:pt x="313476" y="323126"/>
                        </a:lnTo>
                        <a:cubicBezTo>
                          <a:pt x="313476" y="325234"/>
                          <a:pt x="313186" y="327597"/>
                          <a:pt x="312604" y="330279"/>
                        </a:cubicBezTo>
                        <a:lnTo>
                          <a:pt x="312604" y="330279"/>
                        </a:lnTo>
                        <a:cubicBezTo>
                          <a:pt x="307301" y="352376"/>
                          <a:pt x="279477" y="361637"/>
                          <a:pt x="259063" y="361637"/>
                        </a:cubicBezTo>
                        <a:lnTo>
                          <a:pt x="259063" y="361637"/>
                        </a:lnTo>
                        <a:cubicBezTo>
                          <a:pt x="252452" y="361637"/>
                          <a:pt x="246495" y="360679"/>
                          <a:pt x="242281" y="358763"/>
                        </a:cubicBezTo>
                        <a:lnTo>
                          <a:pt x="242281" y="358763"/>
                        </a:lnTo>
                        <a:cubicBezTo>
                          <a:pt x="237704" y="356655"/>
                          <a:pt x="231457" y="355442"/>
                          <a:pt x="224264" y="355442"/>
                        </a:cubicBezTo>
                        <a:lnTo>
                          <a:pt x="224264" y="355442"/>
                        </a:lnTo>
                        <a:cubicBezTo>
                          <a:pt x="206611" y="355442"/>
                          <a:pt x="183146" y="362595"/>
                          <a:pt x="162732" y="380605"/>
                        </a:cubicBezTo>
                        <a:lnTo>
                          <a:pt x="162732" y="380605"/>
                        </a:lnTo>
                        <a:cubicBezTo>
                          <a:pt x="133745" y="406087"/>
                          <a:pt x="117980" y="420521"/>
                          <a:pt x="91391" y="423778"/>
                        </a:cubicBezTo>
                        <a:lnTo>
                          <a:pt x="91391" y="423778"/>
                        </a:lnTo>
                        <a:cubicBezTo>
                          <a:pt x="64947" y="427226"/>
                          <a:pt x="53324" y="424289"/>
                          <a:pt x="42644" y="471485"/>
                        </a:cubicBezTo>
                        <a:lnTo>
                          <a:pt x="42644" y="471485"/>
                        </a:lnTo>
                        <a:cubicBezTo>
                          <a:pt x="32256" y="518873"/>
                          <a:pt x="12350" y="543461"/>
                          <a:pt x="3269" y="551381"/>
                        </a:cubicBezTo>
                        <a:lnTo>
                          <a:pt x="3269" y="551381"/>
                        </a:lnTo>
                        <a:cubicBezTo>
                          <a:pt x="2325" y="552211"/>
                          <a:pt x="1962" y="553105"/>
                          <a:pt x="1962" y="554318"/>
                        </a:cubicBezTo>
                        <a:lnTo>
                          <a:pt x="1962" y="554318"/>
                        </a:lnTo>
                        <a:cubicBezTo>
                          <a:pt x="1743" y="561854"/>
                          <a:pt x="18453" y="577821"/>
                          <a:pt x="18453" y="600110"/>
                        </a:cubicBezTo>
                        <a:lnTo>
                          <a:pt x="18453" y="600110"/>
                        </a:lnTo>
                        <a:cubicBezTo>
                          <a:pt x="18453" y="604452"/>
                          <a:pt x="17799" y="609051"/>
                          <a:pt x="16346" y="613841"/>
                        </a:cubicBezTo>
                        <a:lnTo>
                          <a:pt x="16346" y="613841"/>
                        </a:lnTo>
                        <a:cubicBezTo>
                          <a:pt x="9372" y="636130"/>
                          <a:pt x="5231" y="654587"/>
                          <a:pt x="5231" y="664167"/>
                        </a:cubicBezTo>
                        <a:lnTo>
                          <a:pt x="5231" y="664167"/>
                        </a:lnTo>
                        <a:cubicBezTo>
                          <a:pt x="5231" y="668956"/>
                          <a:pt x="6466" y="670808"/>
                          <a:pt x="7555" y="670872"/>
                        </a:cubicBezTo>
                        <a:lnTo>
                          <a:pt x="7555" y="670872"/>
                        </a:lnTo>
                        <a:cubicBezTo>
                          <a:pt x="10171" y="670872"/>
                          <a:pt x="14312" y="669531"/>
                          <a:pt x="18307" y="669467"/>
                        </a:cubicBezTo>
                        <a:lnTo>
                          <a:pt x="18307" y="669467"/>
                        </a:lnTo>
                        <a:cubicBezTo>
                          <a:pt x="20196" y="669467"/>
                          <a:pt x="22085" y="669787"/>
                          <a:pt x="23756" y="670808"/>
                        </a:cubicBezTo>
                        <a:lnTo>
                          <a:pt x="23756" y="670808"/>
                        </a:lnTo>
                        <a:cubicBezTo>
                          <a:pt x="24192" y="665955"/>
                          <a:pt x="28042" y="662825"/>
                          <a:pt x="32837" y="662825"/>
                        </a:cubicBezTo>
                        <a:lnTo>
                          <a:pt x="32837" y="662825"/>
                        </a:lnTo>
                        <a:cubicBezTo>
                          <a:pt x="41264" y="662761"/>
                          <a:pt x="51653" y="671766"/>
                          <a:pt x="51725" y="693544"/>
                        </a:cubicBezTo>
                        <a:lnTo>
                          <a:pt x="51725" y="69354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8" name="Gráfico 53">
                  <a:extLst>
                    <a:ext uri="{FF2B5EF4-FFF2-40B4-BE49-F238E27FC236}">
                      <a16:creationId xmlns:a16="http://schemas.microsoft.com/office/drawing/2014/main" id="{78160D79-0524-CEAF-12EC-1FE4135699A8}"/>
                    </a:ext>
                  </a:extLst>
                </xdr:cNvPr>
                <xdr:cNvGrpSpPr/>
              </xdr:nvGrpSpPr>
              <xdr:grpSpPr>
                <a:xfrm>
                  <a:off x="13801409" y="7619659"/>
                  <a:ext cx="390147" cy="198429"/>
                  <a:chOff x="13801409" y="7619659"/>
                  <a:chExt cx="390147" cy="198429"/>
                </a:xfrm>
                <a:solidFill>
                  <a:srgbClr val="DADADA"/>
                </a:solidFill>
              </xdr:grpSpPr>
              <xdr:sp macro="" textlink="">
                <xdr:nvSpPr>
                  <xdr:cNvPr id="99" name="Freeform: Shape 98">
                    <a:extLst>
                      <a:ext uri="{FF2B5EF4-FFF2-40B4-BE49-F238E27FC236}">
                        <a16:creationId xmlns:a16="http://schemas.microsoft.com/office/drawing/2014/main" id="{F4F21FCC-FEB5-411B-07A6-1CFC522ED550}"/>
                      </a:ext>
                    </a:extLst>
                  </xdr:cNvPr>
                  <xdr:cNvSpPr/>
                </xdr:nvSpPr>
                <xdr:spPr>
                  <a:xfrm>
                    <a:off x="13802163" y="7620622"/>
                    <a:ext cx="388015" cy="196559"/>
                  </a:xfrm>
                  <a:custGeom>
                    <a:avLst/>
                    <a:gdLst>
                      <a:gd name="connsiteX0" fmla="*/ 370941 w 388015"/>
                      <a:gd name="connsiteY0" fmla="*/ 38314 h 196559"/>
                      <a:gd name="connsiteX1" fmla="*/ 338467 w 388015"/>
                      <a:gd name="connsiteY1" fmla="*/ 42146 h 196559"/>
                      <a:gd name="connsiteX2" fmla="*/ 277370 w 388015"/>
                      <a:gd name="connsiteY2" fmla="*/ 31928 h 196559"/>
                      <a:gd name="connsiteX3" fmla="*/ 229132 w 388015"/>
                      <a:gd name="connsiteY3" fmla="*/ 22284 h 196559"/>
                      <a:gd name="connsiteX4" fmla="*/ 215111 w 388015"/>
                      <a:gd name="connsiteY4" fmla="*/ 73312 h 196559"/>
                      <a:gd name="connsiteX5" fmla="*/ 193098 w 388015"/>
                      <a:gd name="connsiteY5" fmla="*/ 64180 h 196559"/>
                      <a:gd name="connsiteX6" fmla="*/ 149727 w 388015"/>
                      <a:gd name="connsiteY6" fmla="*/ 61497 h 196559"/>
                      <a:gd name="connsiteX7" fmla="*/ 130185 w 388015"/>
                      <a:gd name="connsiteY7" fmla="*/ 53961 h 196559"/>
                      <a:gd name="connsiteX8" fmla="*/ 149074 w 388015"/>
                      <a:gd name="connsiteY8" fmla="*/ 2422 h 196559"/>
                      <a:gd name="connsiteX9" fmla="*/ 80058 w 388015"/>
                      <a:gd name="connsiteY9" fmla="*/ 33014 h 196559"/>
                      <a:gd name="connsiteX10" fmla="*/ 21431 w 388015"/>
                      <a:gd name="connsiteY10" fmla="*/ 28160 h 196559"/>
                      <a:gd name="connsiteX11" fmla="*/ 7991 w 388015"/>
                      <a:gd name="connsiteY11" fmla="*/ 62519 h 196559"/>
                      <a:gd name="connsiteX12" fmla="*/ 6756 w 388015"/>
                      <a:gd name="connsiteY12" fmla="*/ 92025 h 196559"/>
                      <a:gd name="connsiteX13" fmla="*/ 11042 w 388015"/>
                      <a:gd name="connsiteY13" fmla="*/ 127981 h 196559"/>
                      <a:gd name="connsiteX14" fmla="*/ 0 w 388015"/>
                      <a:gd name="connsiteY14" fmla="*/ 144011 h 196559"/>
                      <a:gd name="connsiteX15" fmla="*/ 33636 w 388015"/>
                      <a:gd name="connsiteY15" fmla="*/ 150015 h 196559"/>
                      <a:gd name="connsiteX16" fmla="*/ 87977 w 388015"/>
                      <a:gd name="connsiteY16" fmla="*/ 145161 h 196559"/>
                      <a:gd name="connsiteX17" fmla="*/ 154595 w 388015"/>
                      <a:gd name="connsiteY17" fmla="*/ 113484 h 196559"/>
                      <a:gd name="connsiteX18" fmla="*/ 159462 w 388015"/>
                      <a:gd name="connsiteY18" fmla="*/ 136539 h 196559"/>
                      <a:gd name="connsiteX19" fmla="*/ 153941 w 388015"/>
                      <a:gd name="connsiteY19" fmla="*/ 160744 h 196559"/>
                      <a:gd name="connsiteX20" fmla="*/ 162514 w 388015"/>
                      <a:gd name="connsiteY20" fmla="*/ 184374 h 196559"/>
                      <a:gd name="connsiteX21" fmla="*/ 195496 w 388015"/>
                      <a:gd name="connsiteY21" fmla="*/ 190250 h 196559"/>
                      <a:gd name="connsiteX22" fmla="*/ 246785 w 388015"/>
                      <a:gd name="connsiteY22" fmla="*/ 154804 h 196559"/>
                      <a:gd name="connsiteX23" fmla="*/ 317617 w 388015"/>
                      <a:gd name="connsiteY23" fmla="*/ 131174 h 196559"/>
                      <a:gd name="connsiteX24" fmla="*/ 388013 w 388015"/>
                      <a:gd name="connsiteY24" fmla="*/ 130280 h 196559"/>
                      <a:gd name="connsiteX25" fmla="*/ 370941 w 388015"/>
                      <a:gd name="connsiteY25" fmla="*/ 38314 h 1965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88015" h="196559">
                        <a:moveTo>
                          <a:pt x="370941" y="38314"/>
                        </a:moveTo>
                        <a:cubicBezTo>
                          <a:pt x="362804" y="40103"/>
                          <a:pt x="350817" y="42146"/>
                          <a:pt x="338467" y="42146"/>
                        </a:cubicBezTo>
                        <a:cubicBezTo>
                          <a:pt x="316455" y="42146"/>
                          <a:pt x="303015" y="31928"/>
                          <a:pt x="277370" y="31928"/>
                        </a:cubicBezTo>
                        <a:cubicBezTo>
                          <a:pt x="251725" y="31928"/>
                          <a:pt x="248674" y="15259"/>
                          <a:pt x="229132" y="22284"/>
                        </a:cubicBezTo>
                        <a:cubicBezTo>
                          <a:pt x="209589" y="29245"/>
                          <a:pt x="225136" y="64435"/>
                          <a:pt x="215111" y="73312"/>
                        </a:cubicBezTo>
                        <a:cubicBezTo>
                          <a:pt x="205013" y="82190"/>
                          <a:pt x="200436" y="79252"/>
                          <a:pt x="193098" y="64180"/>
                        </a:cubicBezTo>
                        <a:cubicBezTo>
                          <a:pt x="185761" y="49171"/>
                          <a:pt x="149727" y="66862"/>
                          <a:pt x="149727" y="61497"/>
                        </a:cubicBezTo>
                        <a:cubicBezTo>
                          <a:pt x="149727" y="56133"/>
                          <a:pt x="133236" y="72802"/>
                          <a:pt x="130185" y="53961"/>
                        </a:cubicBezTo>
                        <a:cubicBezTo>
                          <a:pt x="127134" y="35185"/>
                          <a:pt x="160407" y="12321"/>
                          <a:pt x="149074" y="2422"/>
                        </a:cubicBezTo>
                        <a:cubicBezTo>
                          <a:pt x="137813" y="-7541"/>
                          <a:pt x="100254" y="15323"/>
                          <a:pt x="80058" y="33014"/>
                        </a:cubicBezTo>
                        <a:cubicBezTo>
                          <a:pt x="59862" y="50704"/>
                          <a:pt x="35452" y="22795"/>
                          <a:pt x="21431" y="28160"/>
                        </a:cubicBezTo>
                        <a:cubicBezTo>
                          <a:pt x="7410" y="33524"/>
                          <a:pt x="16273" y="55302"/>
                          <a:pt x="7991" y="62519"/>
                        </a:cubicBezTo>
                        <a:cubicBezTo>
                          <a:pt x="-218" y="69800"/>
                          <a:pt x="-581" y="78102"/>
                          <a:pt x="6756" y="92025"/>
                        </a:cubicBezTo>
                        <a:cubicBezTo>
                          <a:pt x="14094" y="106011"/>
                          <a:pt x="27824" y="113228"/>
                          <a:pt x="11042" y="127981"/>
                        </a:cubicBezTo>
                        <a:cubicBezTo>
                          <a:pt x="4431" y="133793"/>
                          <a:pt x="1308" y="139413"/>
                          <a:pt x="0" y="144011"/>
                        </a:cubicBezTo>
                        <a:cubicBezTo>
                          <a:pt x="6901" y="143884"/>
                          <a:pt x="15474" y="154421"/>
                          <a:pt x="33636" y="150015"/>
                        </a:cubicBezTo>
                        <a:cubicBezTo>
                          <a:pt x="55648" y="144650"/>
                          <a:pt x="65674" y="164767"/>
                          <a:pt x="87977" y="145161"/>
                        </a:cubicBezTo>
                        <a:cubicBezTo>
                          <a:pt x="110280" y="125554"/>
                          <a:pt x="136869" y="109716"/>
                          <a:pt x="154595" y="113484"/>
                        </a:cubicBezTo>
                        <a:cubicBezTo>
                          <a:pt x="172321" y="117252"/>
                          <a:pt x="169851" y="127470"/>
                          <a:pt x="159462" y="136539"/>
                        </a:cubicBezTo>
                        <a:cubicBezTo>
                          <a:pt x="149074" y="145672"/>
                          <a:pt x="162223" y="153463"/>
                          <a:pt x="153941" y="160744"/>
                        </a:cubicBezTo>
                        <a:cubicBezTo>
                          <a:pt x="145659" y="167961"/>
                          <a:pt x="155467" y="178179"/>
                          <a:pt x="162514" y="184374"/>
                        </a:cubicBezTo>
                        <a:cubicBezTo>
                          <a:pt x="169560" y="190569"/>
                          <a:pt x="179005" y="204747"/>
                          <a:pt x="195496" y="190250"/>
                        </a:cubicBezTo>
                        <a:cubicBezTo>
                          <a:pt x="211987" y="175752"/>
                          <a:pt x="211987" y="154804"/>
                          <a:pt x="246785" y="154804"/>
                        </a:cubicBezTo>
                        <a:cubicBezTo>
                          <a:pt x="281584" y="154804"/>
                          <a:pt x="317617" y="141393"/>
                          <a:pt x="317617" y="131174"/>
                        </a:cubicBezTo>
                        <a:cubicBezTo>
                          <a:pt x="317617" y="122361"/>
                          <a:pt x="358373" y="108885"/>
                          <a:pt x="388013" y="130280"/>
                        </a:cubicBezTo>
                        <a:cubicBezTo>
                          <a:pt x="388158" y="95538"/>
                          <a:pt x="379949" y="66160"/>
                          <a:pt x="370941" y="3831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0" name="Freeform: Shape 99">
                    <a:extLst>
                      <a:ext uri="{FF2B5EF4-FFF2-40B4-BE49-F238E27FC236}">
                        <a16:creationId xmlns:a16="http://schemas.microsoft.com/office/drawing/2014/main" id="{3F5F9CEC-95C8-A45F-6F03-81A933AFC539}"/>
                      </a:ext>
                    </a:extLst>
                  </xdr:cNvPr>
                  <xdr:cNvSpPr/>
                </xdr:nvSpPr>
                <xdr:spPr>
                  <a:xfrm>
                    <a:off x="13801409" y="7619659"/>
                    <a:ext cx="390147" cy="198429"/>
                  </a:xfrm>
                  <a:custGeom>
                    <a:avLst/>
                    <a:gdLst>
                      <a:gd name="connsiteX0" fmla="*/ 182592 w 390147"/>
                      <a:gd name="connsiteY0" fmla="*/ 198429 h 198429"/>
                      <a:gd name="connsiteX1" fmla="*/ 162686 w 390147"/>
                      <a:gd name="connsiteY1" fmla="*/ 185976 h 198429"/>
                      <a:gd name="connsiteX2" fmla="*/ 162686 w 390147"/>
                      <a:gd name="connsiteY2" fmla="*/ 185976 h 198429"/>
                      <a:gd name="connsiteX3" fmla="*/ 150699 w 390147"/>
                      <a:gd name="connsiteY3" fmla="*/ 168157 h 198429"/>
                      <a:gd name="connsiteX4" fmla="*/ 150699 w 390147"/>
                      <a:gd name="connsiteY4" fmla="*/ 168157 h 198429"/>
                      <a:gd name="connsiteX5" fmla="*/ 154114 w 390147"/>
                      <a:gd name="connsiteY5" fmla="*/ 161196 h 198429"/>
                      <a:gd name="connsiteX6" fmla="*/ 154114 w 390147"/>
                      <a:gd name="connsiteY6" fmla="*/ 161196 h 198429"/>
                      <a:gd name="connsiteX7" fmla="*/ 156729 w 390147"/>
                      <a:gd name="connsiteY7" fmla="*/ 155767 h 198429"/>
                      <a:gd name="connsiteX8" fmla="*/ 156729 w 390147"/>
                      <a:gd name="connsiteY8" fmla="*/ 155767 h 198429"/>
                      <a:gd name="connsiteX9" fmla="*/ 155131 w 390147"/>
                      <a:gd name="connsiteY9" fmla="*/ 145868 h 198429"/>
                      <a:gd name="connsiteX10" fmla="*/ 155131 w 390147"/>
                      <a:gd name="connsiteY10" fmla="*/ 145868 h 198429"/>
                      <a:gd name="connsiteX11" fmla="*/ 159635 w 390147"/>
                      <a:gd name="connsiteY11" fmla="*/ 136991 h 198429"/>
                      <a:gd name="connsiteX12" fmla="*/ 159635 w 390147"/>
                      <a:gd name="connsiteY12" fmla="*/ 136991 h 198429"/>
                      <a:gd name="connsiteX13" fmla="*/ 167481 w 390147"/>
                      <a:gd name="connsiteY13" fmla="*/ 124537 h 198429"/>
                      <a:gd name="connsiteX14" fmla="*/ 167481 w 390147"/>
                      <a:gd name="connsiteY14" fmla="*/ 124537 h 198429"/>
                      <a:gd name="connsiteX15" fmla="*/ 155203 w 390147"/>
                      <a:gd name="connsiteY15" fmla="*/ 115213 h 198429"/>
                      <a:gd name="connsiteX16" fmla="*/ 155203 w 390147"/>
                      <a:gd name="connsiteY16" fmla="*/ 115213 h 198429"/>
                      <a:gd name="connsiteX17" fmla="*/ 149827 w 390147"/>
                      <a:gd name="connsiteY17" fmla="*/ 114702 h 198429"/>
                      <a:gd name="connsiteX18" fmla="*/ 149827 w 390147"/>
                      <a:gd name="connsiteY18" fmla="*/ 114702 h 198429"/>
                      <a:gd name="connsiteX19" fmla="*/ 89457 w 390147"/>
                      <a:gd name="connsiteY19" fmla="*/ 146698 h 198429"/>
                      <a:gd name="connsiteX20" fmla="*/ 89457 w 390147"/>
                      <a:gd name="connsiteY20" fmla="*/ 146698 h 198429"/>
                      <a:gd name="connsiteX21" fmla="*/ 69188 w 390147"/>
                      <a:gd name="connsiteY21" fmla="*/ 155703 h 198429"/>
                      <a:gd name="connsiteX22" fmla="*/ 69188 w 390147"/>
                      <a:gd name="connsiteY22" fmla="*/ 155703 h 198429"/>
                      <a:gd name="connsiteX23" fmla="*/ 42236 w 390147"/>
                      <a:gd name="connsiteY23" fmla="*/ 150850 h 198429"/>
                      <a:gd name="connsiteX24" fmla="*/ 42236 w 390147"/>
                      <a:gd name="connsiteY24" fmla="*/ 150850 h 198429"/>
                      <a:gd name="connsiteX25" fmla="*/ 34753 w 390147"/>
                      <a:gd name="connsiteY25" fmla="*/ 151808 h 198429"/>
                      <a:gd name="connsiteX26" fmla="*/ 34753 w 390147"/>
                      <a:gd name="connsiteY26" fmla="*/ 151808 h 198429"/>
                      <a:gd name="connsiteX27" fmla="*/ 25890 w 390147"/>
                      <a:gd name="connsiteY27" fmla="*/ 152893 h 198429"/>
                      <a:gd name="connsiteX28" fmla="*/ 25890 w 390147"/>
                      <a:gd name="connsiteY28" fmla="*/ 152893 h 198429"/>
                      <a:gd name="connsiteX29" fmla="*/ 1044 w 390147"/>
                      <a:gd name="connsiteY29" fmla="*/ 145804 h 198429"/>
                      <a:gd name="connsiteX30" fmla="*/ 1044 w 390147"/>
                      <a:gd name="connsiteY30" fmla="*/ 145804 h 198429"/>
                      <a:gd name="connsiteX31" fmla="*/ 1044 w 390147"/>
                      <a:gd name="connsiteY31" fmla="*/ 145804 h 198429"/>
                      <a:gd name="connsiteX32" fmla="*/ 245 w 390147"/>
                      <a:gd name="connsiteY32" fmla="*/ 145549 h 198429"/>
                      <a:gd name="connsiteX33" fmla="*/ 245 w 390147"/>
                      <a:gd name="connsiteY33" fmla="*/ 145549 h 198429"/>
                      <a:gd name="connsiteX34" fmla="*/ 27 w 390147"/>
                      <a:gd name="connsiteY34" fmla="*/ 144782 h 198429"/>
                      <a:gd name="connsiteX35" fmla="*/ 27 w 390147"/>
                      <a:gd name="connsiteY35" fmla="*/ 144782 h 198429"/>
                      <a:gd name="connsiteX36" fmla="*/ 11288 w 390147"/>
                      <a:gd name="connsiteY36" fmla="*/ 128433 h 198429"/>
                      <a:gd name="connsiteX37" fmla="*/ 11288 w 390147"/>
                      <a:gd name="connsiteY37" fmla="*/ 128433 h 198429"/>
                      <a:gd name="connsiteX38" fmla="*/ 19061 w 390147"/>
                      <a:gd name="connsiteY38" fmla="*/ 115660 h 198429"/>
                      <a:gd name="connsiteX39" fmla="*/ 19061 w 390147"/>
                      <a:gd name="connsiteY39" fmla="*/ 115660 h 198429"/>
                      <a:gd name="connsiteX40" fmla="*/ 6856 w 390147"/>
                      <a:gd name="connsiteY40" fmla="*/ 93307 h 198429"/>
                      <a:gd name="connsiteX41" fmla="*/ 6856 w 390147"/>
                      <a:gd name="connsiteY41" fmla="*/ 93307 h 198429"/>
                      <a:gd name="connsiteX42" fmla="*/ 1553 w 390147"/>
                      <a:gd name="connsiteY42" fmla="*/ 76383 h 198429"/>
                      <a:gd name="connsiteX43" fmla="*/ 1553 w 390147"/>
                      <a:gd name="connsiteY43" fmla="*/ 76383 h 198429"/>
                      <a:gd name="connsiteX44" fmla="*/ 8309 w 390147"/>
                      <a:gd name="connsiteY44" fmla="*/ 62843 h 198429"/>
                      <a:gd name="connsiteX45" fmla="*/ 8309 w 390147"/>
                      <a:gd name="connsiteY45" fmla="*/ 62843 h 198429"/>
                      <a:gd name="connsiteX46" fmla="*/ 22040 w 390147"/>
                      <a:gd name="connsiteY46" fmla="*/ 28292 h 198429"/>
                      <a:gd name="connsiteX47" fmla="*/ 22040 w 390147"/>
                      <a:gd name="connsiteY47" fmla="*/ 28292 h 198429"/>
                      <a:gd name="connsiteX48" fmla="*/ 26471 w 390147"/>
                      <a:gd name="connsiteY48" fmla="*/ 27526 h 198429"/>
                      <a:gd name="connsiteX49" fmla="*/ 26471 w 390147"/>
                      <a:gd name="connsiteY49" fmla="*/ 27526 h 198429"/>
                      <a:gd name="connsiteX50" fmla="*/ 65628 w 390147"/>
                      <a:gd name="connsiteY50" fmla="*/ 39022 h 198429"/>
                      <a:gd name="connsiteX51" fmla="*/ 65628 w 390147"/>
                      <a:gd name="connsiteY51" fmla="*/ 39022 h 198429"/>
                      <a:gd name="connsiteX52" fmla="*/ 80449 w 390147"/>
                      <a:gd name="connsiteY52" fmla="*/ 33274 h 198429"/>
                      <a:gd name="connsiteX53" fmla="*/ 80449 w 390147"/>
                      <a:gd name="connsiteY53" fmla="*/ 33274 h 198429"/>
                      <a:gd name="connsiteX54" fmla="*/ 142417 w 390147"/>
                      <a:gd name="connsiteY54" fmla="*/ 0 h 198429"/>
                      <a:gd name="connsiteX55" fmla="*/ 142417 w 390147"/>
                      <a:gd name="connsiteY55" fmla="*/ 0 h 198429"/>
                      <a:gd name="connsiteX56" fmla="*/ 150772 w 390147"/>
                      <a:gd name="connsiteY56" fmla="*/ 2618 h 198429"/>
                      <a:gd name="connsiteX57" fmla="*/ 150772 w 390147"/>
                      <a:gd name="connsiteY57" fmla="*/ 2618 h 198429"/>
                      <a:gd name="connsiteX58" fmla="*/ 153387 w 390147"/>
                      <a:gd name="connsiteY58" fmla="*/ 8302 h 198429"/>
                      <a:gd name="connsiteX59" fmla="*/ 153387 w 390147"/>
                      <a:gd name="connsiteY59" fmla="*/ 8302 h 198429"/>
                      <a:gd name="connsiteX60" fmla="*/ 131956 w 390147"/>
                      <a:gd name="connsiteY60" fmla="*/ 52242 h 198429"/>
                      <a:gd name="connsiteX61" fmla="*/ 131956 w 390147"/>
                      <a:gd name="connsiteY61" fmla="*/ 52242 h 198429"/>
                      <a:gd name="connsiteX62" fmla="*/ 132174 w 390147"/>
                      <a:gd name="connsiteY62" fmla="*/ 54669 h 198429"/>
                      <a:gd name="connsiteX63" fmla="*/ 132174 w 390147"/>
                      <a:gd name="connsiteY63" fmla="*/ 54669 h 198429"/>
                      <a:gd name="connsiteX64" fmla="*/ 139076 w 390147"/>
                      <a:gd name="connsiteY64" fmla="*/ 63163 h 198429"/>
                      <a:gd name="connsiteX65" fmla="*/ 139076 w 390147"/>
                      <a:gd name="connsiteY65" fmla="*/ 63163 h 198429"/>
                      <a:gd name="connsiteX66" fmla="*/ 149755 w 390147"/>
                      <a:gd name="connsiteY66" fmla="*/ 60353 h 198429"/>
                      <a:gd name="connsiteX67" fmla="*/ 149755 w 390147"/>
                      <a:gd name="connsiteY67" fmla="*/ 60353 h 198429"/>
                      <a:gd name="connsiteX68" fmla="*/ 151716 w 390147"/>
                      <a:gd name="connsiteY68" fmla="*/ 62269 h 198429"/>
                      <a:gd name="connsiteX69" fmla="*/ 151716 w 390147"/>
                      <a:gd name="connsiteY69" fmla="*/ 62269 h 198429"/>
                      <a:gd name="connsiteX70" fmla="*/ 152733 w 390147"/>
                      <a:gd name="connsiteY70" fmla="*/ 62524 h 198429"/>
                      <a:gd name="connsiteX71" fmla="*/ 152733 w 390147"/>
                      <a:gd name="connsiteY71" fmla="*/ 62524 h 198429"/>
                      <a:gd name="connsiteX72" fmla="*/ 180848 w 390147"/>
                      <a:gd name="connsiteY72" fmla="*/ 57990 h 198429"/>
                      <a:gd name="connsiteX73" fmla="*/ 180848 w 390147"/>
                      <a:gd name="connsiteY73" fmla="*/ 57990 h 198429"/>
                      <a:gd name="connsiteX74" fmla="*/ 195015 w 390147"/>
                      <a:gd name="connsiteY74" fmla="*/ 64696 h 198429"/>
                      <a:gd name="connsiteX75" fmla="*/ 195015 w 390147"/>
                      <a:gd name="connsiteY75" fmla="*/ 64696 h 198429"/>
                      <a:gd name="connsiteX76" fmla="*/ 206711 w 390147"/>
                      <a:gd name="connsiteY76" fmla="*/ 78299 h 198429"/>
                      <a:gd name="connsiteX77" fmla="*/ 206711 w 390147"/>
                      <a:gd name="connsiteY77" fmla="*/ 78299 h 198429"/>
                      <a:gd name="connsiteX78" fmla="*/ 215501 w 390147"/>
                      <a:gd name="connsiteY78" fmla="*/ 73573 h 198429"/>
                      <a:gd name="connsiteX79" fmla="*/ 215501 w 390147"/>
                      <a:gd name="connsiteY79" fmla="*/ 73573 h 198429"/>
                      <a:gd name="connsiteX80" fmla="*/ 218988 w 390147"/>
                      <a:gd name="connsiteY80" fmla="*/ 59842 h 198429"/>
                      <a:gd name="connsiteX81" fmla="*/ 218988 w 390147"/>
                      <a:gd name="connsiteY81" fmla="*/ 59842 h 198429"/>
                      <a:gd name="connsiteX82" fmla="*/ 218698 w 390147"/>
                      <a:gd name="connsiteY82" fmla="*/ 45728 h 198429"/>
                      <a:gd name="connsiteX83" fmla="*/ 218698 w 390147"/>
                      <a:gd name="connsiteY83" fmla="*/ 45728 h 198429"/>
                      <a:gd name="connsiteX84" fmla="*/ 229886 w 390147"/>
                      <a:gd name="connsiteY84" fmla="*/ 22353 h 198429"/>
                      <a:gd name="connsiteX85" fmla="*/ 229886 w 390147"/>
                      <a:gd name="connsiteY85" fmla="*/ 22353 h 198429"/>
                      <a:gd name="connsiteX86" fmla="*/ 239112 w 390147"/>
                      <a:gd name="connsiteY86" fmla="*/ 20565 h 198429"/>
                      <a:gd name="connsiteX87" fmla="*/ 239112 w 390147"/>
                      <a:gd name="connsiteY87" fmla="*/ 20565 h 198429"/>
                      <a:gd name="connsiteX88" fmla="*/ 278487 w 390147"/>
                      <a:gd name="connsiteY88" fmla="*/ 31933 h 198429"/>
                      <a:gd name="connsiteX89" fmla="*/ 278487 w 390147"/>
                      <a:gd name="connsiteY89" fmla="*/ 31933 h 198429"/>
                      <a:gd name="connsiteX90" fmla="*/ 339584 w 390147"/>
                      <a:gd name="connsiteY90" fmla="*/ 42087 h 198429"/>
                      <a:gd name="connsiteX91" fmla="*/ 339584 w 390147"/>
                      <a:gd name="connsiteY91" fmla="*/ 42087 h 198429"/>
                      <a:gd name="connsiteX92" fmla="*/ 371840 w 390147"/>
                      <a:gd name="connsiteY92" fmla="*/ 38319 h 198429"/>
                      <a:gd name="connsiteX93" fmla="*/ 371840 w 390147"/>
                      <a:gd name="connsiteY93" fmla="*/ 38319 h 198429"/>
                      <a:gd name="connsiteX94" fmla="*/ 372930 w 390147"/>
                      <a:gd name="connsiteY94" fmla="*/ 38894 h 198429"/>
                      <a:gd name="connsiteX95" fmla="*/ 372930 w 390147"/>
                      <a:gd name="connsiteY95" fmla="*/ 38894 h 198429"/>
                      <a:gd name="connsiteX96" fmla="*/ 390147 w 390147"/>
                      <a:gd name="connsiteY96" fmla="*/ 130796 h 198429"/>
                      <a:gd name="connsiteX97" fmla="*/ 390147 w 390147"/>
                      <a:gd name="connsiteY97" fmla="*/ 130796 h 198429"/>
                      <a:gd name="connsiteX98" fmla="*/ 390147 w 390147"/>
                      <a:gd name="connsiteY98" fmla="*/ 131179 h 198429"/>
                      <a:gd name="connsiteX99" fmla="*/ 390147 w 390147"/>
                      <a:gd name="connsiteY99" fmla="*/ 131179 h 198429"/>
                      <a:gd name="connsiteX100" fmla="*/ 389639 w 390147"/>
                      <a:gd name="connsiteY100" fmla="*/ 131882 h 198429"/>
                      <a:gd name="connsiteX101" fmla="*/ 389639 w 390147"/>
                      <a:gd name="connsiteY101" fmla="*/ 131882 h 198429"/>
                      <a:gd name="connsiteX102" fmla="*/ 388694 w 390147"/>
                      <a:gd name="connsiteY102" fmla="*/ 131754 h 198429"/>
                      <a:gd name="connsiteX103" fmla="*/ 388694 w 390147"/>
                      <a:gd name="connsiteY103" fmla="*/ 131754 h 198429"/>
                      <a:gd name="connsiteX104" fmla="*/ 352152 w 390147"/>
                      <a:gd name="connsiteY104" fmla="*/ 120450 h 198429"/>
                      <a:gd name="connsiteX105" fmla="*/ 352152 w 390147"/>
                      <a:gd name="connsiteY105" fmla="*/ 120450 h 198429"/>
                      <a:gd name="connsiteX106" fmla="*/ 329050 w 390147"/>
                      <a:gd name="connsiteY106" fmla="*/ 124537 h 198429"/>
                      <a:gd name="connsiteX107" fmla="*/ 329050 w 390147"/>
                      <a:gd name="connsiteY107" fmla="*/ 124537 h 198429"/>
                      <a:gd name="connsiteX108" fmla="*/ 319824 w 390147"/>
                      <a:gd name="connsiteY108" fmla="*/ 132009 h 198429"/>
                      <a:gd name="connsiteX109" fmla="*/ 319824 w 390147"/>
                      <a:gd name="connsiteY109" fmla="*/ 132009 h 198429"/>
                      <a:gd name="connsiteX110" fmla="*/ 248048 w 390147"/>
                      <a:gd name="connsiteY110" fmla="*/ 156406 h 198429"/>
                      <a:gd name="connsiteX111" fmla="*/ 248048 w 390147"/>
                      <a:gd name="connsiteY111" fmla="*/ 156406 h 198429"/>
                      <a:gd name="connsiteX112" fmla="*/ 197339 w 390147"/>
                      <a:gd name="connsiteY112" fmla="*/ 191596 h 198429"/>
                      <a:gd name="connsiteX113" fmla="*/ 197339 w 390147"/>
                      <a:gd name="connsiteY113" fmla="*/ 191596 h 198429"/>
                      <a:gd name="connsiteX114" fmla="*/ 182592 w 390147"/>
                      <a:gd name="connsiteY114" fmla="*/ 198429 h 198429"/>
                      <a:gd name="connsiteX115" fmla="*/ 182592 w 390147"/>
                      <a:gd name="connsiteY115" fmla="*/ 198429 h 198429"/>
                      <a:gd name="connsiteX116" fmla="*/ 182592 w 390147"/>
                      <a:gd name="connsiteY116" fmla="*/ 198429 h 198429"/>
                      <a:gd name="connsiteX117" fmla="*/ 182592 w 390147"/>
                      <a:gd name="connsiteY117" fmla="*/ 198429 h 198429"/>
                      <a:gd name="connsiteX118" fmla="*/ 155567 w 390147"/>
                      <a:gd name="connsiteY118" fmla="*/ 113744 h 198429"/>
                      <a:gd name="connsiteX119" fmla="*/ 169224 w 390147"/>
                      <a:gd name="connsiteY119" fmla="*/ 124601 h 198429"/>
                      <a:gd name="connsiteX120" fmla="*/ 169224 w 390147"/>
                      <a:gd name="connsiteY120" fmla="*/ 124601 h 198429"/>
                      <a:gd name="connsiteX121" fmla="*/ 160870 w 390147"/>
                      <a:gd name="connsiteY121" fmla="*/ 138204 h 198429"/>
                      <a:gd name="connsiteX122" fmla="*/ 160870 w 390147"/>
                      <a:gd name="connsiteY122" fmla="*/ 138204 h 198429"/>
                      <a:gd name="connsiteX123" fmla="*/ 156874 w 390147"/>
                      <a:gd name="connsiteY123" fmla="*/ 145932 h 198429"/>
                      <a:gd name="connsiteX124" fmla="*/ 156874 w 390147"/>
                      <a:gd name="connsiteY124" fmla="*/ 145932 h 198429"/>
                      <a:gd name="connsiteX125" fmla="*/ 158473 w 390147"/>
                      <a:gd name="connsiteY125" fmla="*/ 155831 h 198429"/>
                      <a:gd name="connsiteX126" fmla="*/ 158473 w 390147"/>
                      <a:gd name="connsiteY126" fmla="*/ 155831 h 198429"/>
                      <a:gd name="connsiteX127" fmla="*/ 155349 w 390147"/>
                      <a:gd name="connsiteY127" fmla="*/ 162409 h 198429"/>
                      <a:gd name="connsiteX128" fmla="*/ 155349 w 390147"/>
                      <a:gd name="connsiteY128" fmla="*/ 162409 h 198429"/>
                      <a:gd name="connsiteX129" fmla="*/ 152443 w 390147"/>
                      <a:gd name="connsiteY129" fmla="*/ 168221 h 198429"/>
                      <a:gd name="connsiteX130" fmla="*/ 152443 w 390147"/>
                      <a:gd name="connsiteY130" fmla="*/ 168221 h 198429"/>
                      <a:gd name="connsiteX131" fmla="*/ 163921 w 390147"/>
                      <a:gd name="connsiteY131" fmla="*/ 184890 h 198429"/>
                      <a:gd name="connsiteX132" fmla="*/ 163921 w 390147"/>
                      <a:gd name="connsiteY132" fmla="*/ 184890 h 198429"/>
                      <a:gd name="connsiteX133" fmla="*/ 182592 w 390147"/>
                      <a:gd name="connsiteY133" fmla="*/ 196833 h 198429"/>
                      <a:gd name="connsiteX134" fmla="*/ 182592 w 390147"/>
                      <a:gd name="connsiteY134" fmla="*/ 196833 h 198429"/>
                      <a:gd name="connsiteX135" fmla="*/ 195668 w 390147"/>
                      <a:gd name="connsiteY135" fmla="*/ 190765 h 198429"/>
                      <a:gd name="connsiteX136" fmla="*/ 195668 w 390147"/>
                      <a:gd name="connsiteY136" fmla="*/ 190765 h 198429"/>
                      <a:gd name="connsiteX137" fmla="*/ 247612 w 390147"/>
                      <a:gd name="connsiteY137" fmla="*/ 155129 h 198429"/>
                      <a:gd name="connsiteX138" fmla="*/ 247612 w 390147"/>
                      <a:gd name="connsiteY138" fmla="*/ 155129 h 198429"/>
                      <a:gd name="connsiteX139" fmla="*/ 295778 w 390147"/>
                      <a:gd name="connsiteY139" fmla="*/ 147209 h 198429"/>
                      <a:gd name="connsiteX140" fmla="*/ 295778 w 390147"/>
                      <a:gd name="connsiteY140" fmla="*/ 147209 h 198429"/>
                      <a:gd name="connsiteX141" fmla="*/ 317572 w 390147"/>
                      <a:gd name="connsiteY141" fmla="*/ 132329 h 198429"/>
                      <a:gd name="connsiteX142" fmla="*/ 317572 w 390147"/>
                      <a:gd name="connsiteY142" fmla="*/ 132329 h 198429"/>
                      <a:gd name="connsiteX143" fmla="*/ 351716 w 390147"/>
                      <a:gd name="connsiteY143" fmla="*/ 119173 h 198429"/>
                      <a:gd name="connsiteX144" fmla="*/ 351716 w 390147"/>
                      <a:gd name="connsiteY144" fmla="*/ 119173 h 198429"/>
                      <a:gd name="connsiteX145" fmla="*/ 387968 w 390147"/>
                      <a:gd name="connsiteY145" fmla="*/ 129774 h 198429"/>
                      <a:gd name="connsiteX146" fmla="*/ 387968 w 390147"/>
                      <a:gd name="connsiteY146" fmla="*/ 129774 h 198429"/>
                      <a:gd name="connsiteX147" fmla="*/ 371041 w 390147"/>
                      <a:gd name="connsiteY147" fmla="*/ 40363 h 198429"/>
                      <a:gd name="connsiteX148" fmla="*/ 371041 w 390147"/>
                      <a:gd name="connsiteY148" fmla="*/ 40363 h 198429"/>
                      <a:gd name="connsiteX149" fmla="*/ 339221 w 390147"/>
                      <a:gd name="connsiteY149" fmla="*/ 44003 h 198429"/>
                      <a:gd name="connsiteX150" fmla="*/ 339221 w 390147"/>
                      <a:gd name="connsiteY150" fmla="*/ 44003 h 198429"/>
                      <a:gd name="connsiteX151" fmla="*/ 278124 w 390147"/>
                      <a:gd name="connsiteY151" fmla="*/ 33785 h 198429"/>
                      <a:gd name="connsiteX152" fmla="*/ 278124 w 390147"/>
                      <a:gd name="connsiteY152" fmla="*/ 33785 h 198429"/>
                      <a:gd name="connsiteX153" fmla="*/ 238749 w 390147"/>
                      <a:gd name="connsiteY153" fmla="*/ 22417 h 198429"/>
                      <a:gd name="connsiteX154" fmla="*/ 238749 w 390147"/>
                      <a:gd name="connsiteY154" fmla="*/ 22417 h 198429"/>
                      <a:gd name="connsiteX155" fmla="*/ 230249 w 390147"/>
                      <a:gd name="connsiteY155" fmla="*/ 24077 h 198429"/>
                      <a:gd name="connsiteX156" fmla="*/ 230249 w 390147"/>
                      <a:gd name="connsiteY156" fmla="*/ 24077 h 198429"/>
                      <a:gd name="connsiteX157" fmla="*/ 220223 w 390147"/>
                      <a:gd name="connsiteY157" fmla="*/ 45983 h 198429"/>
                      <a:gd name="connsiteX158" fmla="*/ 220223 w 390147"/>
                      <a:gd name="connsiteY158" fmla="*/ 45983 h 198429"/>
                      <a:gd name="connsiteX159" fmla="*/ 220514 w 390147"/>
                      <a:gd name="connsiteY159" fmla="*/ 60097 h 198429"/>
                      <a:gd name="connsiteX160" fmla="*/ 220514 w 390147"/>
                      <a:gd name="connsiteY160" fmla="*/ 60097 h 198429"/>
                      <a:gd name="connsiteX161" fmla="*/ 216518 w 390147"/>
                      <a:gd name="connsiteY161" fmla="*/ 74914 h 198429"/>
                      <a:gd name="connsiteX162" fmla="*/ 216518 w 390147"/>
                      <a:gd name="connsiteY162" fmla="*/ 74914 h 198429"/>
                      <a:gd name="connsiteX163" fmla="*/ 206420 w 390147"/>
                      <a:gd name="connsiteY163" fmla="*/ 80087 h 198429"/>
                      <a:gd name="connsiteX164" fmla="*/ 206420 w 390147"/>
                      <a:gd name="connsiteY164" fmla="*/ 80087 h 198429"/>
                      <a:gd name="connsiteX165" fmla="*/ 193053 w 390147"/>
                      <a:gd name="connsiteY165" fmla="*/ 65526 h 198429"/>
                      <a:gd name="connsiteX166" fmla="*/ 193053 w 390147"/>
                      <a:gd name="connsiteY166" fmla="*/ 65526 h 198429"/>
                      <a:gd name="connsiteX167" fmla="*/ 180558 w 390147"/>
                      <a:gd name="connsiteY167" fmla="*/ 59778 h 198429"/>
                      <a:gd name="connsiteX168" fmla="*/ 180558 w 390147"/>
                      <a:gd name="connsiteY168" fmla="*/ 59778 h 198429"/>
                      <a:gd name="connsiteX169" fmla="*/ 152443 w 390147"/>
                      <a:gd name="connsiteY169" fmla="*/ 64312 h 198429"/>
                      <a:gd name="connsiteX170" fmla="*/ 152443 w 390147"/>
                      <a:gd name="connsiteY170" fmla="*/ 64312 h 198429"/>
                      <a:gd name="connsiteX171" fmla="*/ 149610 w 390147"/>
                      <a:gd name="connsiteY171" fmla="*/ 62460 h 198429"/>
                      <a:gd name="connsiteX172" fmla="*/ 149610 w 390147"/>
                      <a:gd name="connsiteY172" fmla="*/ 62460 h 198429"/>
                      <a:gd name="connsiteX173" fmla="*/ 149464 w 390147"/>
                      <a:gd name="connsiteY173" fmla="*/ 62141 h 198429"/>
                      <a:gd name="connsiteX174" fmla="*/ 149464 w 390147"/>
                      <a:gd name="connsiteY174" fmla="*/ 62141 h 198429"/>
                      <a:gd name="connsiteX175" fmla="*/ 138785 w 390147"/>
                      <a:gd name="connsiteY175" fmla="*/ 64951 h 198429"/>
                      <a:gd name="connsiteX176" fmla="*/ 138785 w 390147"/>
                      <a:gd name="connsiteY176" fmla="*/ 64951 h 198429"/>
                      <a:gd name="connsiteX177" fmla="*/ 130140 w 390147"/>
                      <a:gd name="connsiteY177" fmla="*/ 55052 h 198429"/>
                      <a:gd name="connsiteX178" fmla="*/ 130140 w 390147"/>
                      <a:gd name="connsiteY178" fmla="*/ 55052 h 198429"/>
                      <a:gd name="connsiteX179" fmla="*/ 129922 w 390147"/>
                      <a:gd name="connsiteY179" fmla="*/ 52433 h 198429"/>
                      <a:gd name="connsiteX180" fmla="*/ 129922 w 390147"/>
                      <a:gd name="connsiteY180" fmla="*/ 52433 h 198429"/>
                      <a:gd name="connsiteX181" fmla="*/ 151426 w 390147"/>
                      <a:gd name="connsiteY181" fmla="*/ 8494 h 198429"/>
                      <a:gd name="connsiteX182" fmla="*/ 151426 w 390147"/>
                      <a:gd name="connsiteY182" fmla="*/ 8494 h 198429"/>
                      <a:gd name="connsiteX183" fmla="*/ 149319 w 390147"/>
                      <a:gd name="connsiteY183" fmla="*/ 3960 h 198429"/>
                      <a:gd name="connsiteX184" fmla="*/ 149319 w 390147"/>
                      <a:gd name="connsiteY184" fmla="*/ 3960 h 198429"/>
                      <a:gd name="connsiteX185" fmla="*/ 142272 w 390147"/>
                      <a:gd name="connsiteY185" fmla="*/ 1788 h 198429"/>
                      <a:gd name="connsiteX186" fmla="*/ 142272 w 390147"/>
                      <a:gd name="connsiteY186" fmla="*/ 1788 h 198429"/>
                      <a:gd name="connsiteX187" fmla="*/ 81611 w 390147"/>
                      <a:gd name="connsiteY187" fmla="*/ 34551 h 198429"/>
                      <a:gd name="connsiteX188" fmla="*/ 81611 w 390147"/>
                      <a:gd name="connsiteY188" fmla="*/ 34551 h 198429"/>
                      <a:gd name="connsiteX189" fmla="*/ 65483 w 390147"/>
                      <a:gd name="connsiteY189" fmla="*/ 40746 h 198429"/>
                      <a:gd name="connsiteX190" fmla="*/ 65483 w 390147"/>
                      <a:gd name="connsiteY190" fmla="*/ 40746 h 198429"/>
                      <a:gd name="connsiteX191" fmla="*/ 26326 w 390147"/>
                      <a:gd name="connsiteY191" fmla="*/ 29250 h 198429"/>
                      <a:gd name="connsiteX192" fmla="*/ 26326 w 390147"/>
                      <a:gd name="connsiteY192" fmla="*/ 29250 h 198429"/>
                      <a:gd name="connsiteX193" fmla="*/ 22693 w 390147"/>
                      <a:gd name="connsiteY193" fmla="*/ 29889 h 198429"/>
                      <a:gd name="connsiteX194" fmla="*/ 22693 w 390147"/>
                      <a:gd name="connsiteY194" fmla="*/ 29889 h 198429"/>
                      <a:gd name="connsiteX195" fmla="*/ 9544 w 390147"/>
                      <a:gd name="connsiteY195" fmla="*/ 64121 h 198429"/>
                      <a:gd name="connsiteX196" fmla="*/ 9544 w 390147"/>
                      <a:gd name="connsiteY196" fmla="*/ 64121 h 198429"/>
                      <a:gd name="connsiteX197" fmla="*/ 3369 w 390147"/>
                      <a:gd name="connsiteY197" fmla="*/ 76511 h 198429"/>
                      <a:gd name="connsiteX198" fmla="*/ 3369 w 390147"/>
                      <a:gd name="connsiteY198" fmla="*/ 76511 h 198429"/>
                      <a:gd name="connsiteX199" fmla="*/ 8527 w 390147"/>
                      <a:gd name="connsiteY199" fmla="*/ 92732 h 198429"/>
                      <a:gd name="connsiteX200" fmla="*/ 8527 w 390147"/>
                      <a:gd name="connsiteY200" fmla="*/ 92732 h 198429"/>
                      <a:gd name="connsiteX201" fmla="*/ 20877 w 390147"/>
                      <a:gd name="connsiteY201" fmla="*/ 115724 h 198429"/>
                      <a:gd name="connsiteX202" fmla="*/ 20877 w 390147"/>
                      <a:gd name="connsiteY202" fmla="*/ 115724 h 198429"/>
                      <a:gd name="connsiteX203" fmla="*/ 12595 w 390147"/>
                      <a:gd name="connsiteY203" fmla="*/ 129583 h 198429"/>
                      <a:gd name="connsiteX204" fmla="*/ 12595 w 390147"/>
                      <a:gd name="connsiteY204" fmla="*/ 129583 h 198429"/>
                      <a:gd name="connsiteX205" fmla="*/ 2061 w 390147"/>
                      <a:gd name="connsiteY205" fmla="*/ 144335 h 198429"/>
                      <a:gd name="connsiteX206" fmla="*/ 2061 w 390147"/>
                      <a:gd name="connsiteY206" fmla="*/ 144335 h 198429"/>
                      <a:gd name="connsiteX207" fmla="*/ 25890 w 390147"/>
                      <a:gd name="connsiteY207" fmla="*/ 151361 h 198429"/>
                      <a:gd name="connsiteX208" fmla="*/ 25890 w 390147"/>
                      <a:gd name="connsiteY208" fmla="*/ 151361 h 198429"/>
                      <a:gd name="connsiteX209" fmla="*/ 34317 w 390147"/>
                      <a:gd name="connsiteY209" fmla="*/ 150339 h 198429"/>
                      <a:gd name="connsiteX210" fmla="*/ 34317 w 390147"/>
                      <a:gd name="connsiteY210" fmla="*/ 150339 h 198429"/>
                      <a:gd name="connsiteX211" fmla="*/ 42308 w 390147"/>
                      <a:gd name="connsiteY211" fmla="*/ 149381 h 198429"/>
                      <a:gd name="connsiteX212" fmla="*/ 42308 w 390147"/>
                      <a:gd name="connsiteY212" fmla="*/ 149381 h 198429"/>
                      <a:gd name="connsiteX213" fmla="*/ 69261 w 390147"/>
                      <a:gd name="connsiteY213" fmla="*/ 154298 h 198429"/>
                      <a:gd name="connsiteX214" fmla="*/ 69261 w 390147"/>
                      <a:gd name="connsiteY214" fmla="*/ 154298 h 198429"/>
                      <a:gd name="connsiteX215" fmla="*/ 88295 w 390147"/>
                      <a:gd name="connsiteY215" fmla="*/ 145804 h 198429"/>
                      <a:gd name="connsiteX216" fmla="*/ 88295 w 390147"/>
                      <a:gd name="connsiteY216" fmla="*/ 145804 h 198429"/>
                      <a:gd name="connsiteX217" fmla="*/ 149973 w 390147"/>
                      <a:gd name="connsiteY217" fmla="*/ 113297 h 198429"/>
                      <a:gd name="connsiteX218" fmla="*/ 149973 w 390147"/>
                      <a:gd name="connsiteY218" fmla="*/ 113297 h 198429"/>
                      <a:gd name="connsiteX219" fmla="*/ 155567 w 390147"/>
                      <a:gd name="connsiteY219" fmla="*/ 113744 h 198429"/>
                      <a:gd name="connsiteX220" fmla="*/ 155567 w 390147"/>
                      <a:gd name="connsiteY220" fmla="*/ 113744 h 198429"/>
                      <a:gd name="connsiteX221" fmla="*/ 370750 w 390147"/>
                      <a:gd name="connsiteY221" fmla="*/ 39533 h 198429"/>
                      <a:gd name="connsiteX222" fmla="*/ 371622 w 390147"/>
                      <a:gd name="connsiteY222" fmla="*/ 39341 h 198429"/>
                      <a:gd name="connsiteX223" fmla="*/ 370750 w 390147"/>
                      <a:gd name="connsiteY223" fmla="*/ 39533 h 198429"/>
                      <a:gd name="connsiteX224" fmla="*/ 370750 w 390147"/>
                      <a:gd name="connsiteY224" fmla="*/ 39533 h 198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390147" h="198429">
                        <a:moveTo>
                          <a:pt x="182592" y="198429"/>
                        </a:moveTo>
                        <a:cubicBezTo>
                          <a:pt x="173365" y="198365"/>
                          <a:pt x="167408" y="190063"/>
                          <a:pt x="162686" y="185976"/>
                        </a:cubicBezTo>
                        <a:lnTo>
                          <a:pt x="162686" y="185976"/>
                        </a:lnTo>
                        <a:cubicBezTo>
                          <a:pt x="157528" y="181377"/>
                          <a:pt x="150772" y="174735"/>
                          <a:pt x="150699" y="168157"/>
                        </a:cubicBezTo>
                        <a:lnTo>
                          <a:pt x="150699" y="168157"/>
                        </a:lnTo>
                        <a:cubicBezTo>
                          <a:pt x="150699" y="165730"/>
                          <a:pt x="151716" y="163303"/>
                          <a:pt x="154114" y="161196"/>
                        </a:cubicBezTo>
                        <a:lnTo>
                          <a:pt x="154114" y="161196"/>
                        </a:lnTo>
                        <a:cubicBezTo>
                          <a:pt x="156148" y="159344"/>
                          <a:pt x="156729" y="157683"/>
                          <a:pt x="156729" y="155767"/>
                        </a:cubicBezTo>
                        <a:lnTo>
                          <a:pt x="156729" y="155767"/>
                        </a:lnTo>
                        <a:cubicBezTo>
                          <a:pt x="156729" y="152830"/>
                          <a:pt x="155131" y="149572"/>
                          <a:pt x="155131" y="145868"/>
                        </a:cubicBezTo>
                        <a:lnTo>
                          <a:pt x="155131" y="145868"/>
                        </a:lnTo>
                        <a:cubicBezTo>
                          <a:pt x="155131" y="143058"/>
                          <a:pt x="156148" y="139993"/>
                          <a:pt x="159635" y="136991"/>
                        </a:cubicBezTo>
                        <a:lnTo>
                          <a:pt x="159635" y="136991"/>
                        </a:lnTo>
                        <a:cubicBezTo>
                          <a:pt x="164502" y="132712"/>
                          <a:pt x="167481" y="128178"/>
                          <a:pt x="167481" y="124537"/>
                        </a:cubicBezTo>
                        <a:lnTo>
                          <a:pt x="167481" y="124537"/>
                        </a:lnTo>
                        <a:cubicBezTo>
                          <a:pt x="167481" y="120578"/>
                          <a:pt x="164284" y="117193"/>
                          <a:pt x="155203" y="115213"/>
                        </a:cubicBezTo>
                        <a:lnTo>
                          <a:pt x="155203" y="115213"/>
                        </a:lnTo>
                        <a:cubicBezTo>
                          <a:pt x="153533" y="114830"/>
                          <a:pt x="151716" y="114702"/>
                          <a:pt x="149827" y="114702"/>
                        </a:cubicBezTo>
                        <a:lnTo>
                          <a:pt x="149827" y="114702"/>
                        </a:lnTo>
                        <a:cubicBezTo>
                          <a:pt x="132973" y="114638"/>
                          <a:pt x="109435" y="129072"/>
                          <a:pt x="89457" y="146698"/>
                        </a:cubicBezTo>
                        <a:lnTo>
                          <a:pt x="89457" y="146698"/>
                        </a:lnTo>
                        <a:cubicBezTo>
                          <a:pt x="81684" y="153468"/>
                          <a:pt x="75218" y="155703"/>
                          <a:pt x="69188" y="155703"/>
                        </a:cubicBezTo>
                        <a:lnTo>
                          <a:pt x="69188" y="155703"/>
                        </a:lnTo>
                        <a:cubicBezTo>
                          <a:pt x="59889" y="155640"/>
                          <a:pt x="52189" y="150786"/>
                          <a:pt x="42236" y="150850"/>
                        </a:cubicBezTo>
                        <a:lnTo>
                          <a:pt x="42236" y="150850"/>
                        </a:lnTo>
                        <a:cubicBezTo>
                          <a:pt x="39911" y="150850"/>
                          <a:pt x="37441" y="151105"/>
                          <a:pt x="34753" y="151808"/>
                        </a:cubicBezTo>
                        <a:lnTo>
                          <a:pt x="34753" y="151808"/>
                        </a:lnTo>
                        <a:cubicBezTo>
                          <a:pt x="31484" y="152574"/>
                          <a:pt x="28578" y="152893"/>
                          <a:pt x="25890" y="152893"/>
                        </a:cubicBezTo>
                        <a:lnTo>
                          <a:pt x="25890" y="152893"/>
                        </a:lnTo>
                        <a:cubicBezTo>
                          <a:pt x="13177" y="152830"/>
                          <a:pt x="5984" y="145677"/>
                          <a:pt x="1044" y="145804"/>
                        </a:cubicBezTo>
                        <a:lnTo>
                          <a:pt x="1044" y="145804"/>
                        </a:lnTo>
                        <a:lnTo>
                          <a:pt x="1044" y="145804"/>
                        </a:lnTo>
                        <a:cubicBezTo>
                          <a:pt x="754" y="145868"/>
                          <a:pt x="463" y="145804"/>
                          <a:pt x="245" y="145549"/>
                        </a:cubicBezTo>
                        <a:lnTo>
                          <a:pt x="245" y="145549"/>
                        </a:lnTo>
                        <a:cubicBezTo>
                          <a:pt x="27" y="145357"/>
                          <a:pt x="-45" y="145038"/>
                          <a:pt x="27" y="144782"/>
                        </a:cubicBezTo>
                        <a:lnTo>
                          <a:pt x="27" y="144782"/>
                        </a:lnTo>
                        <a:cubicBezTo>
                          <a:pt x="1408" y="140057"/>
                          <a:pt x="4604" y="134309"/>
                          <a:pt x="11288" y="128433"/>
                        </a:cubicBezTo>
                        <a:lnTo>
                          <a:pt x="11288" y="128433"/>
                        </a:lnTo>
                        <a:cubicBezTo>
                          <a:pt x="17027" y="123324"/>
                          <a:pt x="18988" y="119300"/>
                          <a:pt x="19061" y="115660"/>
                        </a:cubicBezTo>
                        <a:lnTo>
                          <a:pt x="19061" y="115660"/>
                        </a:lnTo>
                        <a:cubicBezTo>
                          <a:pt x="19134" y="108826"/>
                          <a:pt x="11796" y="102568"/>
                          <a:pt x="6856" y="93307"/>
                        </a:cubicBezTo>
                        <a:lnTo>
                          <a:pt x="6856" y="93307"/>
                        </a:lnTo>
                        <a:cubicBezTo>
                          <a:pt x="3369" y="86601"/>
                          <a:pt x="1553" y="81173"/>
                          <a:pt x="1553" y="76383"/>
                        </a:cubicBezTo>
                        <a:lnTo>
                          <a:pt x="1553" y="76383"/>
                        </a:lnTo>
                        <a:cubicBezTo>
                          <a:pt x="1553" y="71146"/>
                          <a:pt x="3805" y="66739"/>
                          <a:pt x="8309" y="62843"/>
                        </a:cubicBezTo>
                        <a:lnTo>
                          <a:pt x="8309" y="62843"/>
                        </a:lnTo>
                        <a:cubicBezTo>
                          <a:pt x="16228" y="56457"/>
                          <a:pt x="7147" y="34360"/>
                          <a:pt x="22040" y="28292"/>
                        </a:cubicBezTo>
                        <a:lnTo>
                          <a:pt x="22040" y="28292"/>
                        </a:lnTo>
                        <a:cubicBezTo>
                          <a:pt x="23420" y="27717"/>
                          <a:pt x="24945" y="27526"/>
                          <a:pt x="26471" y="27526"/>
                        </a:cubicBezTo>
                        <a:lnTo>
                          <a:pt x="26471" y="27526"/>
                        </a:lnTo>
                        <a:cubicBezTo>
                          <a:pt x="37586" y="27654"/>
                          <a:pt x="51898" y="39085"/>
                          <a:pt x="65628" y="39022"/>
                        </a:cubicBezTo>
                        <a:lnTo>
                          <a:pt x="65628" y="39022"/>
                        </a:lnTo>
                        <a:cubicBezTo>
                          <a:pt x="70714" y="39022"/>
                          <a:pt x="75654" y="37553"/>
                          <a:pt x="80449" y="33274"/>
                        </a:cubicBezTo>
                        <a:lnTo>
                          <a:pt x="80449" y="33274"/>
                        </a:lnTo>
                        <a:cubicBezTo>
                          <a:pt x="97376" y="18457"/>
                          <a:pt x="125999" y="64"/>
                          <a:pt x="142417" y="0"/>
                        </a:cubicBezTo>
                        <a:lnTo>
                          <a:pt x="142417" y="0"/>
                        </a:lnTo>
                        <a:cubicBezTo>
                          <a:pt x="145759" y="0"/>
                          <a:pt x="148665" y="766"/>
                          <a:pt x="150772" y="2618"/>
                        </a:cubicBezTo>
                        <a:lnTo>
                          <a:pt x="150772" y="2618"/>
                        </a:lnTo>
                        <a:cubicBezTo>
                          <a:pt x="152588" y="4215"/>
                          <a:pt x="153387" y="6195"/>
                          <a:pt x="153387" y="8302"/>
                        </a:cubicBezTo>
                        <a:lnTo>
                          <a:pt x="153387" y="8302"/>
                        </a:lnTo>
                        <a:cubicBezTo>
                          <a:pt x="153169" y="19734"/>
                          <a:pt x="131811" y="37233"/>
                          <a:pt x="131956" y="52242"/>
                        </a:cubicBezTo>
                        <a:lnTo>
                          <a:pt x="131956" y="52242"/>
                        </a:lnTo>
                        <a:cubicBezTo>
                          <a:pt x="131956" y="53072"/>
                          <a:pt x="132029" y="53838"/>
                          <a:pt x="132174" y="54669"/>
                        </a:cubicBezTo>
                        <a:lnTo>
                          <a:pt x="132174" y="54669"/>
                        </a:lnTo>
                        <a:cubicBezTo>
                          <a:pt x="133409" y="61758"/>
                          <a:pt x="136097" y="63163"/>
                          <a:pt x="139076" y="63163"/>
                        </a:cubicBezTo>
                        <a:lnTo>
                          <a:pt x="139076" y="63163"/>
                        </a:lnTo>
                        <a:cubicBezTo>
                          <a:pt x="142853" y="63227"/>
                          <a:pt x="147140" y="60480"/>
                          <a:pt x="149755" y="60353"/>
                        </a:cubicBezTo>
                        <a:lnTo>
                          <a:pt x="149755" y="60353"/>
                        </a:lnTo>
                        <a:cubicBezTo>
                          <a:pt x="150844" y="60353"/>
                          <a:pt x="151716" y="61247"/>
                          <a:pt x="151716" y="62269"/>
                        </a:cubicBezTo>
                        <a:lnTo>
                          <a:pt x="151716" y="62269"/>
                        </a:lnTo>
                        <a:cubicBezTo>
                          <a:pt x="151716" y="62396"/>
                          <a:pt x="151716" y="62396"/>
                          <a:pt x="152733" y="62524"/>
                        </a:cubicBezTo>
                        <a:lnTo>
                          <a:pt x="152733" y="62524"/>
                        </a:lnTo>
                        <a:cubicBezTo>
                          <a:pt x="157165" y="62588"/>
                          <a:pt x="170242" y="57990"/>
                          <a:pt x="180848" y="57990"/>
                        </a:cubicBezTo>
                        <a:lnTo>
                          <a:pt x="180848" y="57990"/>
                        </a:lnTo>
                        <a:cubicBezTo>
                          <a:pt x="186878" y="57990"/>
                          <a:pt x="192545" y="59586"/>
                          <a:pt x="195015" y="64696"/>
                        </a:cubicBezTo>
                        <a:lnTo>
                          <a:pt x="195015" y="64696"/>
                        </a:lnTo>
                        <a:cubicBezTo>
                          <a:pt x="199591" y="74148"/>
                          <a:pt x="203151" y="78426"/>
                          <a:pt x="206711" y="78299"/>
                        </a:cubicBezTo>
                        <a:lnTo>
                          <a:pt x="206711" y="78299"/>
                        </a:lnTo>
                        <a:cubicBezTo>
                          <a:pt x="208890" y="78299"/>
                          <a:pt x="211796" y="76830"/>
                          <a:pt x="215501" y="73573"/>
                        </a:cubicBezTo>
                        <a:lnTo>
                          <a:pt x="215501" y="73573"/>
                        </a:lnTo>
                        <a:cubicBezTo>
                          <a:pt x="218262" y="71146"/>
                          <a:pt x="219061" y="66037"/>
                          <a:pt x="218988" y="59842"/>
                        </a:cubicBezTo>
                        <a:lnTo>
                          <a:pt x="218988" y="59842"/>
                        </a:lnTo>
                        <a:cubicBezTo>
                          <a:pt x="218988" y="55435"/>
                          <a:pt x="218698" y="50517"/>
                          <a:pt x="218698" y="45728"/>
                        </a:cubicBezTo>
                        <a:lnTo>
                          <a:pt x="218698" y="45728"/>
                        </a:lnTo>
                        <a:cubicBezTo>
                          <a:pt x="218698" y="35765"/>
                          <a:pt x="220151" y="25865"/>
                          <a:pt x="229886" y="22353"/>
                        </a:cubicBezTo>
                        <a:lnTo>
                          <a:pt x="229886" y="22353"/>
                        </a:lnTo>
                        <a:cubicBezTo>
                          <a:pt x="233373" y="21076"/>
                          <a:pt x="236351" y="20565"/>
                          <a:pt x="239112" y="20565"/>
                        </a:cubicBezTo>
                        <a:lnTo>
                          <a:pt x="239112" y="20565"/>
                        </a:lnTo>
                        <a:cubicBezTo>
                          <a:pt x="252261" y="20756"/>
                          <a:pt x="257710" y="31997"/>
                          <a:pt x="278487" y="31933"/>
                        </a:cubicBezTo>
                        <a:lnTo>
                          <a:pt x="278487" y="31933"/>
                        </a:lnTo>
                        <a:cubicBezTo>
                          <a:pt x="304495" y="31997"/>
                          <a:pt x="317935" y="42151"/>
                          <a:pt x="339584" y="42087"/>
                        </a:cubicBezTo>
                        <a:lnTo>
                          <a:pt x="339584" y="42087"/>
                        </a:lnTo>
                        <a:cubicBezTo>
                          <a:pt x="351862" y="42087"/>
                          <a:pt x="363776" y="40107"/>
                          <a:pt x="371840" y="38319"/>
                        </a:cubicBezTo>
                        <a:lnTo>
                          <a:pt x="371840" y="38319"/>
                        </a:lnTo>
                        <a:cubicBezTo>
                          <a:pt x="372348" y="38191"/>
                          <a:pt x="372784" y="38447"/>
                          <a:pt x="372930" y="38894"/>
                        </a:cubicBezTo>
                        <a:lnTo>
                          <a:pt x="372930" y="38894"/>
                        </a:lnTo>
                        <a:cubicBezTo>
                          <a:pt x="381938" y="66611"/>
                          <a:pt x="390147" y="95989"/>
                          <a:pt x="390147" y="130796"/>
                        </a:cubicBezTo>
                        <a:lnTo>
                          <a:pt x="390147" y="130796"/>
                        </a:lnTo>
                        <a:cubicBezTo>
                          <a:pt x="390147" y="130924"/>
                          <a:pt x="390147" y="131051"/>
                          <a:pt x="390147" y="131179"/>
                        </a:cubicBezTo>
                        <a:lnTo>
                          <a:pt x="390147" y="131179"/>
                        </a:lnTo>
                        <a:cubicBezTo>
                          <a:pt x="390147" y="131498"/>
                          <a:pt x="389929" y="131754"/>
                          <a:pt x="389639" y="131882"/>
                        </a:cubicBezTo>
                        <a:lnTo>
                          <a:pt x="389639" y="131882"/>
                        </a:lnTo>
                        <a:cubicBezTo>
                          <a:pt x="389348" y="132009"/>
                          <a:pt x="388912" y="131946"/>
                          <a:pt x="388694" y="131754"/>
                        </a:cubicBezTo>
                        <a:lnTo>
                          <a:pt x="388694" y="131754"/>
                        </a:lnTo>
                        <a:cubicBezTo>
                          <a:pt x="377143" y="123388"/>
                          <a:pt x="363921" y="120450"/>
                          <a:pt x="352152" y="120450"/>
                        </a:cubicBezTo>
                        <a:lnTo>
                          <a:pt x="352152" y="120450"/>
                        </a:lnTo>
                        <a:cubicBezTo>
                          <a:pt x="343071" y="120450"/>
                          <a:pt x="334862" y="122174"/>
                          <a:pt x="329050" y="124537"/>
                        </a:cubicBezTo>
                        <a:lnTo>
                          <a:pt x="329050" y="124537"/>
                        </a:lnTo>
                        <a:cubicBezTo>
                          <a:pt x="323093" y="126900"/>
                          <a:pt x="319751" y="130030"/>
                          <a:pt x="319824" y="132009"/>
                        </a:cubicBezTo>
                        <a:lnTo>
                          <a:pt x="319824" y="132009"/>
                        </a:lnTo>
                        <a:cubicBezTo>
                          <a:pt x="319243" y="143441"/>
                          <a:pt x="283136" y="156214"/>
                          <a:pt x="248048" y="156406"/>
                        </a:cubicBezTo>
                        <a:lnTo>
                          <a:pt x="248048" y="156406"/>
                        </a:lnTo>
                        <a:cubicBezTo>
                          <a:pt x="213830" y="156406"/>
                          <a:pt x="214194" y="176651"/>
                          <a:pt x="197339" y="191596"/>
                        </a:cubicBezTo>
                        <a:lnTo>
                          <a:pt x="197339" y="191596"/>
                        </a:lnTo>
                        <a:cubicBezTo>
                          <a:pt x="191600" y="196513"/>
                          <a:pt x="186878" y="198429"/>
                          <a:pt x="182592" y="198429"/>
                        </a:cubicBezTo>
                        <a:lnTo>
                          <a:pt x="182592" y="198429"/>
                        </a:lnTo>
                        <a:cubicBezTo>
                          <a:pt x="182592" y="198429"/>
                          <a:pt x="182592" y="198429"/>
                          <a:pt x="182592" y="198429"/>
                        </a:cubicBezTo>
                        <a:lnTo>
                          <a:pt x="182592" y="198429"/>
                        </a:lnTo>
                        <a:close/>
                        <a:moveTo>
                          <a:pt x="155567" y="113744"/>
                        </a:moveTo>
                        <a:cubicBezTo>
                          <a:pt x="164938" y="115660"/>
                          <a:pt x="169297" y="119683"/>
                          <a:pt x="169224" y="124601"/>
                        </a:cubicBezTo>
                        <a:lnTo>
                          <a:pt x="169224" y="124601"/>
                        </a:lnTo>
                        <a:cubicBezTo>
                          <a:pt x="169224" y="129008"/>
                          <a:pt x="165883" y="133734"/>
                          <a:pt x="160870" y="138204"/>
                        </a:cubicBezTo>
                        <a:lnTo>
                          <a:pt x="160870" y="138204"/>
                        </a:lnTo>
                        <a:cubicBezTo>
                          <a:pt x="157746" y="140951"/>
                          <a:pt x="156947" y="143441"/>
                          <a:pt x="156874" y="145932"/>
                        </a:cubicBezTo>
                        <a:lnTo>
                          <a:pt x="156874" y="145932"/>
                        </a:lnTo>
                        <a:cubicBezTo>
                          <a:pt x="156874" y="149189"/>
                          <a:pt x="158473" y="152446"/>
                          <a:pt x="158473" y="155831"/>
                        </a:cubicBezTo>
                        <a:lnTo>
                          <a:pt x="158473" y="155831"/>
                        </a:lnTo>
                        <a:cubicBezTo>
                          <a:pt x="158473" y="158003"/>
                          <a:pt x="157746" y="160302"/>
                          <a:pt x="155349" y="162409"/>
                        </a:cubicBezTo>
                        <a:lnTo>
                          <a:pt x="155349" y="162409"/>
                        </a:lnTo>
                        <a:cubicBezTo>
                          <a:pt x="153242" y="164261"/>
                          <a:pt x="152443" y="166177"/>
                          <a:pt x="152443" y="168221"/>
                        </a:cubicBezTo>
                        <a:lnTo>
                          <a:pt x="152443" y="168221"/>
                        </a:lnTo>
                        <a:cubicBezTo>
                          <a:pt x="152370" y="173777"/>
                          <a:pt x="158763" y="180419"/>
                          <a:pt x="163921" y="184890"/>
                        </a:cubicBezTo>
                        <a:lnTo>
                          <a:pt x="163921" y="184890"/>
                        </a:lnTo>
                        <a:cubicBezTo>
                          <a:pt x="168789" y="189233"/>
                          <a:pt x="174673" y="196897"/>
                          <a:pt x="182592" y="196833"/>
                        </a:cubicBezTo>
                        <a:lnTo>
                          <a:pt x="182592" y="196833"/>
                        </a:lnTo>
                        <a:cubicBezTo>
                          <a:pt x="186224" y="196833"/>
                          <a:pt x="190510" y="195236"/>
                          <a:pt x="195668" y="190765"/>
                        </a:cubicBezTo>
                        <a:lnTo>
                          <a:pt x="195668" y="190765"/>
                        </a:lnTo>
                        <a:cubicBezTo>
                          <a:pt x="211796" y="176715"/>
                          <a:pt x="212232" y="155065"/>
                          <a:pt x="247612" y="155129"/>
                        </a:cubicBezTo>
                        <a:lnTo>
                          <a:pt x="247612" y="155129"/>
                        </a:lnTo>
                        <a:cubicBezTo>
                          <a:pt x="264902" y="155129"/>
                          <a:pt x="282483" y="151808"/>
                          <a:pt x="295778" y="147209"/>
                        </a:cubicBezTo>
                        <a:lnTo>
                          <a:pt x="295778" y="147209"/>
                        </a:lnTo>
                        <a:cubicBezTo>
                          <a:pt x="309072" y="142675"/>
                          <a:pt x="317790" y="136608"/>
                          <a:pt x="317572" y="132329"/>
                        </a:cubicBezTo>
                        <a:lnTo>
                          <a:pt x="317572" y="132329"/>
                        </a:lnTo>
                        <a:cubicBezTo>
                          <a:pt x="317935" y="125942"/>
                          <a:pt x="333118" y="119300"/>
                          <a:pt x="351716" y="119173"/>
                        </a:cubicBezTo>
                        <a:lnTo>
                          <a:pt x="351716" y="119173"/>
                        </a:lnTo>
                        <a:cubicBezTo>
                          <a:pt x="363340" y="119173"/>
                          <a:pt x="376417" y="121983"/>
                          <a:pt x="387968" y="129774"/>
                        </a:cubicBezTo>
                        <a:lnTo>
                          <a:pt x="387968" y="129774"/>
                        </a:lnTo>
                        <a:cubicBezTo>
                          <a:pt x="387750" y="96053"/>
                          <a:pt x="379831" y="67442"/>
                          <a:pt x="371041" y="40363"/>
                        </a:cubicBezTo>
                        <a:lnTo>
                          <a:pt x="371041" y="40363"/>
                        </a:lnTo>
                        <a:cubicBezTo>
                          <a:pt x="362904" y="42087"/>
                          <a:pt x="351280" y="44003"/>
                          <a:pt x="339221" y="44003"/>
                        </a:cubicBezTo>
                        <a:lnTo>
                          <a:pt x="339221" y="44003"/>
                        </a:lnTo>
                        <a:cubicBezTo>
                          <a:pt x="316845" y="43939"/>
                          <a:pt x="303478" y="33785"/>
                          <a:pt x="278124" y="33785"/>
                        </a:cubicBezTo>
                        <a:lnTo>
                          <a:pt x="278124" y="33785"/>
                        </a:lnTo>
                        <a:cubicBezTo>
                          <a:pt x="256475" y="33721"/>
                          <a:pt x="250373" y="22225"/>
                          <a:pt x="238749" y="22417"/>
                        </a:cubicBezTo>
                        <a:lnTo>
                          <a:pt x="238749" y="22417"/>
                        </a:lnTo>
                        <a:cubicBezTo>
                          <a:pt x="236279" y="22417"/>
                          <a:pt x="233518" y="22864"/>
                          <a:pt x="230249" y="24077"/>
                        </a:cubicBezTo>
                        <a:lnTo>
                          <a:pt x="230249" y="24077"/>
                        </a:lnTo>
                        <a:cubicBezTo>
                          <a:pt x="221749" y="27015"/>
                          <a:pt x="220223" y="35956"/>
                          <a:pt x="220223" y="45983"/>
                        </a:cubicBezTo>
                        <a:lnTo>
                          <a:pt x="220223" y="45983"/>
                        </a:lnTo>
                        <a:cubicBezTo>
                          <a:pt x="220223" y="50709"/>
                          <a:pt x="220514" y="55627"/>
                          <a:pt x="220514" y="60097"/>
                        </a:cubicBezTo>
                        <a:lnTo>
                          <a:pt x="220514" y="60097"/>
                        </a:lnTo>
                        <a:cubicBezTo>
                          <a:pt x="220514" y="66356"/>
                          <a:pt x="219933" y="71785"/>
                          <a:pt x="216518" y="74914"/>
                        </a:cubicBezTo>
                        <a:lnTo>
                          <a:pt x="216518" y="74914"/>
                        </a:lnTo>
                        <a:cubicBezTo>
                          <a:pt x="212668" y="78235"/>
                          <a:pt x="209544" y="80087"/>
                          <a:pt x="206420" y="80087"/>
                        </a:cubicBezTo>
                        <a:lnTo>
                          <a:pt x="206420" y="80087"/>
                        </a:lnTo>
                        <a:cubicBezTo>
                          <a:pt x="201117" y="79959"/>
                          <a:pt x="197630" y="74914"/>
                          <a:pt x="193053" y="65526"/>
                        </a:cubicBezTo>
                        <a:lnTo>
                          <a:pt x="193053" y="65526"/>
                        </a:lnTo>
                        <a:cubicBezTo>
                          <a:pt x="190946" y="61183"/>
                          <a:pt x="186369" y="59842"/>
                          <a:pt x="180558" y="59778"/>
                        </a:cubicBezTo>
                        <a:lnTo>
                          <a:pt x="180558" y="59778"/>
                        </a:lnTo>
                        <a:cubicBezTo>
                          <a:pt x="170387" y="59778"/>
                          <a:pt x="157673" y="64312"/>
                          <a:pt x="152443" y="64312"/>
                        </a:cubicBezTo>
                        <a:lnTo>
                          <a:pt x="152443" y="64312"/>
                        </a:lnTo>
                        <a:cubicBezTo>
                          <a:pt x="151208" y="64312"/>
                          <a:pt x="149610" y="63865"/>
                          <a:pt x="149610" y="62460"/>
                        </a:cubicBezTo>
                        <a:lnTo>
                          <a:pt x="149610" y="62460"/>
                        </a:lnTo>
                        <a:cubicBezTo>
                          <a:pt x="149464" y="62141"/>
                          <a:pt x="149610" y="62269"/>
                          <a:pt x="149464" y="62141"/>
                        </a:cubicBezTo>
                        <a:lnTo>
                          <a:pt x="149464" y="62141"/>
                        </a:lnTo>
                        <a:cubicBezTo>
                          <a:pt x="148084" y="62013"/>
                          <a:pt x="143289" y="64951"/>
                          <a:pt x="138785" y="64951"/>
                        </a:cubicBezTo>
                        <a:lnTo>
                          <a:pt x="138785" y="64951"/>
                        </a:lnTo>
                        <a:cubicBezTo>
                          <a:pt x="134862" y="65015"/>
                          <a:pt x="131157" y="62396"/>
                          <a:pt x="130140" y="55052"/>
                        </a:cubicBezTo>
                        <a:lnTo>
                          <a:pt x="130140" y="55052"/>
                        </a:lnTo>
                        <a:cubicBezTo>
                          <a:pt x="129994" y="54158"/>
                          <a:pt x="129922" y="53264"/>
                          <a:pt x="129922" y="52433"/>
                        </a:cubicBezTo>
                        <a:lnTo>
                          <a:pt x="129922" y="52433"/>
                        </a:lnTo>
                        <a:cubicBezTo>
                          <a:pt x="130067" y="36467"/>
                          <a:pt x="151571" y="18649"/>
                          <a:pt x="151426" y="8494"/>
                        </a:cubicBezTo>
                        <a:lnTo>
                          <a:pt x="151426" y="8494"/>
                        </a:lnTo>
                        <a:cubicBezTo>
                          <a:pt x="151426" y="6706"/>
                          <a:pt x="150772" y="5237"/>
                          <a:pt x="149319" y="3960"/>
                        </a:cubicBezTo>
                        <a:lnTo>
                          <a:pt x="149319" y="3960"/>
                        </a:lnTo>
                        <a:cubicBezTo>
                          <a:pt x="147648" y="2491"/>
                          <a:pt x="145251" y="1788"/>
                          <a:pt x="142272" y="1788"/>
                        </a:cubicBezTo>
                        <a:lnTo>
                          <a:pt x="142272" y="1788"/>
                        </a:lnTo>
                        <a:cubicBezTo>
                          <a:pt x="127234" y="1724"/>
                          <a:pt x="98175" y="19862"/>
                          <a:pt x="81611" y="34551"/>
                        </a:cubicBezTo>
                        <a:lnTo>
                          <a:pt x="81611" y="34551"/>
                        </a:lnTo>
                        <a:cubicBezTo>
                          <a:pt x="76453" y="39085"/>
                          <a:pt x="70932" y="40746"/>
                          <a:pt x="65483" y="40746"/>
                        </a:cubicBezTo>
                        <a:lnTo>
                          <a:pt x="65483" y="40746"/>
                        </a:lnTo>
                        <a:cubicBezTo>
                          <a:pt x="50808" y="40682"/>
                          <a:pt x="36206" y="29123"/>
                          <a:pt x="26326" y="29250"/>
                        </a:cubicBezTo>
                        <a:lnTo>
                          <a:pt x="26326" y="29250"/>
                        </a:lnTo>
                        <a:cubicBezTo>
                          <a:pt x="25018" y="29250"/>
                          <a:pt x="23783" y="29442"/>
                          <a:pt x="22693" y="29889"/>
                        </a:cubicBezTo>
                        <a:lnTo>
                          <a:pt x="22693" y="29889"/>
                        </a:lnTo>
                        <a:cubicBezTo>
                          <a:pt x="9471" y="34615"/>
                          <a:pt x="18117" y="55946"/>
                          <a:pt x="9544" y="64121"/>
                        </a:cubicBezTo>
                        <a:lnTo>
                          <a:pt x="9544" y="64121"/>
                        </a:lnTo>
                        <a:cubicBezTo>
                          <a:pt x="5330" y="67825"/>
                          <a:pt x="3369" y="71657"/>
                          <a:pt x="3369" y="76511"/>
                        </a:cubicBezTo>
                        <a:lnTo>
                          <a:pt x="3369" y="76511"/>
                        </a:lnTo>
                        <a:cubicBezTo>
                          <a:pt x="3369" y="80917"/>
                          <a:pt x="5040" y="86154"/>
                          <a:pt x="8527" y="92732"/>
                        </a:cubicBezTo>
                        <a:lnTo>
                          <a:pt x="8527" y="92732"/>
                        </a:lnTo>
                        <a:cubicBezTo>
                          <a:pt x="13177" y="101673"/>
                          <a:pt x="20805" y="107932"/>
                          <a:pt x="20877" y="115724"/>
                        </a:cubicBezTo>
                        <a:lnTo>
                          <a:pt x="20877" y="115724"/>
                        </a:lnTo>
                        <a:cubicBezTo>
                          <a:pt x="20877" y="119939"/>
                          <a:pt x="18552" y="124346"/>
                          <a:pt x="12595" y="129583"/>
                        </a:cubicBezTo>
                        <a:lnTo>
                          <a:pt x="12595" y="129583"/>
                        </a:lnTo>
                        <a:cubicBezTo>
                          <a:pt x="6493" y="134947"/>
                          <a:pt x="3514" y="139993"/>
                          <a:pt x="2061" y="144335"/>
                        </a:cubicBezTo>
                        <a:lnTo>
                          <a:pt x="2061" y="144335"/>
                        </a:lnTo>
                        <a:cubicBezTo>
                          <a:pt x="8164" y="145166"/>
                          <a:pt x="14557" y="151361"/>
                          <a:pt x="25890" y="151361"/>
                        </a:cubicBezTo>
                        <a:lnTo>
                          <a:pt x="25890" y="151361"/>
                        </a:lnTo>
                        <a:cubicBezTo>
                          <a:pt x="28433" y="151361"/>
                          <a:pt x="31193" y="151041"/>
                          <a:pt x="34317" y="150339"/>
                        </a:cubicBezTo>
                        <a:lnTo>
                          <a:pt x="34317" y="150339"/>
                        </a:lnTo>
                        <a:cubicBezTo>
                          <a:pt x="37150" y="149636"/>
                          <a:pt x="39766" y="149381"/>
                          <a:pt x="42308" y="149381"/>
                        </a:cubicBezTo>
                        <a:lnTo>
                          <a:pt x="42308" y="149381"/>
                        </a:lnTo>
                        <a:cubicBezTo>
                          <a:pt x="52915" y="149445"/>
                          <a:pt x="60761" y="154298"/>
                          <a:pt x="69261" y="154298"/>
                        </a:cubicBezTo>
                        <a:lnTo>
                          <a:pt x="69261" y="154298"/>
                        </a:lnTo>
                        <a:cubicBezTo>
                          <a:pt x="74782" y="154298"/>
                          <a:pt x="80667" y="152382"/>
                          <a:pt x="88295" y="145804"/>
                        </a:cubicBezTo>
                        <a:lnTo>
                          <a:pt x="88295" y="145804"/>
                        </a:lnTo>
                        <a:cubicBezTo>
                          <a:pt x="108418" y="128114"/>
                          <a:pt x="131956" y="113361"/>
                          <a:pt x="149973" y="113297"/>
                        </a:cubicBezTo>
                        <a:lnTo>
                          <a:pt x="149973" y="113297"/>
                        </a:lnTo>
                        <a:cubicBezTo>
                          <a:pt x="151716" y="113169"/>
                          <a:pt x="153678" y="113361"/>
                          <a:pt x="155567" y="113744"/>
                        </a:cubicBezTo>
                        <a:lnTo>
                          <a:pt x="155567" y="113744"/>
                        </a:lnTo>
                        <a:close/>
                        <a:moveTo>
                          <a:pt x="370750" y="39533"/>
                        </a:moveTo>
                        <a:lnTo>
                          <a:pt x="371622" y="39341"/>
                        </a:lnTo>
                        <a:lnTo>
                          <a:pt x="370750" y="39533"/>
                        </a:lnTo>
                        <a:lnTo>
                          <a:pt x="370750" y="3953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9" name="Gráfico 53">
                  <a:extLst>
                    <a:ext uri="{FF2B5EF4-FFF2-40B4-BE49-F238E27FC236}">
                      <a16:creationId xmlns:a16="http://schemas.microsoft.com/office/drawing/2014/main" id="{1B85AFA7-AFE3-30C6-F7F0-F340F893F17D}"/>
                    </a:ext>
                  </a:extLst>
                </xdr:cNvPr>
                <xdr:cNvGrpSpPr/>
              </xdr:nvGrpSpPr>
              <xdr:grpSpPr>
                <a:xfrm>
                  <a:off x="13853525" y="7867329"/>
                  <a:ext cx="300883" cy="145548"/>
                  <a:chOff x="13853525" y="7867329"/>
                  <a:chExt cx="300883" cy="145548"/>
                </a:xfrm>
                <a:solidFill>
                  <a:srgbClr val="DADADA"/>
                </a:solidFill>
              </xdr:grpSpPr>
              <xdr:sp macro="" textlink="">
                <xdr:nvSpPr>
                  <xdr:cNvPr id="97" name="Freeform: Shape 96">
                    <a:extLst>
                      <a:ext uri="{FF2B5EF4-FFF2-40B4-BE49-F238E27FC236}">
                        <a16:creationId xmlns:a16="http://schemas.microsoft.com/office/drawing/2014/main" id="{EBE4CD53-1D51-344C-F1B2-FBF4DE30DBC5}"/>
                      </a:ext>
                    </a:extLst>
                  </xdr:cNvPr>
                  <xdr:cNvSpPr/>
                </xdr:nvSpPr>
                <xdr:spPr>
                  <a:xfrm>
                    <a:off x="13854469" y="7868110"/>
                    <a:ext cx="299164" cy="143872"/>
                  </a:xfrm>
                  <a:custGeom>
                    <a:avLst/>
                    <a:gdLst>
                      <a:gd name="connsiteX0" fmla="*/ 193898 w 299164"/>
                      <a:gd name="connsiteY0" fmla="*/ 29299 h 143872"/>
                      <a:gd name="connsiteX1" fmla="*/ 129750 w 299164"/>
                      <a:gd name="connsiteY1" fmla="*/ 40028 h 143872"/>
                      <a:gd name="connsiteX2" fmla="*/ 63785 w 299164"/>
                      <a:gd name="connsiteY2" fmla="*/ 15312 h 143872"/>
                      <a:gd name="connsiteX3" fmla="*/ 29568 w 299164"/>
                      <a:gd name="connsiteY3" fmla="*/ 20677 h 143872"/>
                      <a:gd name="connsiteX4" fmla="*/ 0 w 299164"/>
                      <a:gd name="connsiteY4" fmla="*/ 42136 h 143872"/>
                      <a:gd name="connsiteX5" fmla="*/ 5884 w 299164"/>
                      <a:gd name="connsiteY5" fmla="*/ 57080 h 143872"/>
                      <a:gd name="connsiteX6" fmla="*/ 141954 w 299164"/>
                      <a:gd name="connsiteY6" fmla="*/ 121584 h 143872"/>
                      <a:gd name="connsiteX7" fmla="*/ 178496 w 299164"/>
                      <a:gd name="connsiteY7" fmla="*/ 143873 h 143872"/>
                      <a:gd name="connsiteX8" fmla="*/ 242717 w 299164"/>
                      <a:gd name="connsiteY8" fmla="*/ 75218 h 143872"/>
                      <a:gd name="connsiteX9" fmla="*/ 299165 w 299164"/>
                      <a:gd name="connsiteY9" fmla="*/ 5860 h 143872"/>
                      <a:gd name="connsiteX10" fmla="*/ 193898 w 299164"/>
                      <a:gd name="connsiteY10" fmla="*/ 29299 h 143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99164" h="143872">
                        <a:moveTo>
                          <a:pt x="193898" y="29299"/>
                        </a:moveTo>
                        <a:cubicBezTo>
                          <a:pt x="167962" y="52098"/>
                          <a:pt x="149292" y="32492"/>
                          <a:pt x="129750" y="40028"/>
                        </a:cubicBezTo>
                        <a:cubicBezTo>
                          <a:pt x="110207" y="47564"/>
                          <a:pt x="79695" y="18569"/>
                          <a:pt x="63785" y="15312"/>
                        </a:cubicBezTo>
                        <a:cubicBezTo>
                          <a:pt x="47875" y="12119"/>
                          <a:pt x="29568" y="12119"/>
                          <a:pt x="29568" y="20677"/>
                        </a:cubicBezTo>
                        <a:cubicBezTo>
                          <a:pt x="29568" y="27063"/>
                          <a:pt x="10098" y="37218"/>
                          <a:pt x="0" y="42136"/>
                        </a:cubicBezTo>
                        <a:cubicBezTo>
                          <a:pt x="727" y="47628"/>
                          <a:pt x="1598" y="53184"/>
                          <a:pt x="5884" y="57080"/>
                        </a:cubicBezTo>
                        <a:cubicBezTo>
                          <a:pt x="31021" y="54334"/>
                          <a:pt x="120596" y="110344"/>
                          <a:pt x="141954" y="121584"/>
                        </a:cubicBezTo>
                        <a:cubicBezTo>
                          <a:pt x="154086" y="127970"/>
                          <a:pt x="168398" y="137167"/>
                          <a:pt x="178496" y="143873"/>
                        </a:cubicBezTo>
                        <a:cubicBezTo>
                          <a:pt x="196077" y="129631"/>
                          <a:pt x="212641" y="108939"/>
                          <a:pt x="242717" y="75218"/>
                        </a:cubicBezTo>
                        <a:cubicBezTo>
                          <a:pt x="264729" y="50566"/>
                          <a:pt x="283909" y="29107"/>
                          <a:pt x="299165" y="5860"/>
                        </a:cubicBezTo>
                        <a:cubicBezTo>
                          <a:pt x="239230" y="-9468"/>
                          <a:pt x="218453" y="7712"/>
                          <a:pt x="193898" y="29299"/>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8" name="Freeform: Shape 97">
                    <a:extLst>
                      <a:ext uri="{FF2B5EF4-FFF2-40B4-BE49-F238E27FC236}">
                        <a16:creationId xmlns:a16="http://schemas.microsoft.com/office/drawing/2014/main" id="{73932BA7-F179-4E19-9EBF-49BB6078EC56}"/>
                      </a:ext>
                    </a:extLst>
                  </xdr:cNvPr>
                  <xdr:cNvSpPr/>
                </xdr:nvSpPr>
                <xdr:spPr>
                  <a:xfrm>
                    <a:off x="13853525" y="7867329"/>
                    <a:ext cx="300883" cy="145548"/>
                  </a:xfrm>
                  <a:custGeom>
                    <a:avLst/>
                    <a:gdLst>
                      <a:gd name="connsiteX0" fmla="*/ 178859 w 300883"/>
                      <a:gd name="connsiteY0" fmla="*/ 145421 h 145548"/>
                      <a:gd name="connsiteX1" fmla="*/ 142390 w 300883"/>
                      <a:gd name="connsiteY1" fmla="*/ 123132 h 145548"/>
                      <a:gd name="connsiteX2" fmla="*/ 142390 w 300883"/>
                      <a:gd name="connsiteY2" fmla="*/ 123132 h 145548"/>
                      <a:gd name="connsiteX3" fmla="*/ 8645 w 300883"/>
                      <a:gd name="connsiteY3" fmla="*/ 58628 h 145548"/>
                      <a:gd name="connsiteX4" fmla="*/ 8645 w 300883"/>
                      <a:gd name="connsiteY4" fmla="*/ 58628 h 145548"/>
                      <a:gd name="connsiteX5" fmla="*/ 6902 w 300883"/>
                      <a:gd name="connsiteY5" fmla="*/ 58756 h 145548"/>
                      <a:gd name="connsiteX6" fmla="*/ 6902 w 300883"/>
                      <a:gd name="connsiteY6" fmla="*/ 58756 h 145548"/>
                      <a:gd name="connsiteX7" fmla="*/ 6102 w 300883"/>
                      <a:gd name="connsiteY7" fmla="*/ 58501 h 145548"/>
                      <a:gd name="connsiteX8" fmla="*/ 0 w 300883"/>
                      <a:gd name="connsiteY8" fmla="*/ 43045 h 145548"/>
                      <a:gd name="connsiteX9" fmla="*/ 0 w 300883"/>
                      <a:gd name="connsiteY9" fmla="*/ 43045 h 145548"/>
                      <a:gd name="connsiteX10" fmla="*/ 436 w 300883"/>
                      <a:gd name="connsiteY10" fmla="*/ 42279 h 145548"/>
                      <a:gd name="connsiteX11" fmla="*/ 29495 w 300883"/>
                      <a:gd name="connsiteY11" fmla="*/ 21523 h 145548"/>
                      <a:gd name="connsiteX12" fmla="*/ 29495 w 300883"/>
                      <a:gd name="connsiteY12" fmla="*/ 21523 h 145548"/>
                      <a:gd name="connsiteX13" fmla="*/ 46640 w 300883"/>
                      <a:gd name="connsiteY13" fmla="*/ 13348 h 145548"/>
                      <a:gd name="connsiteX14" fmla="*/ 46640 w 300883"/>
                      <a:gd name="connsiteY14" fmla="*/ 13348 h 145548"/>
                      <a:gd name="connsiteX15" fmla="*/ 64802 w 300883"/>
                      <a:gd name="connsiteY15" fmla="*/ 15328 h 145548"/>
                      <a:gd name="connsiteX16" fmla="*/ 64802 w 300883"/>
                      <a:gd name="connsiteY16" fmla="*/ 15328 h 145548"/>
                      <a:gd name="connsiteX17" fmla="*/ 123502 w 300883"/>
                      <a:gd name="connsiteY17" fmla="*/ 41257 h 145548"/>
                      <a:gd name="connsiteX18" fmla="*/ 123502 w 300883"/>
                      <a:gd name="connsiteY18" fmla="*/ 41257 h 145548"/>
                      <a:gd name="connsiteX19" fmla="*/ 130185 w 300883"/>
                      <a:gd name="connsiteY19" fmla="*/ 40107 h 145548"/>
                      <a:gd name="connsiteX20" fmla="*/ 130185 w 300883"/>
                      <a:gd name="connsiteY20" fmla="*/ 40107 h 145548"/>
                      <a:gd name="connsiteX21" fmla="*/ 141083 w 300883"/>
                      <a:gd name="connsiteY21" fmla="*/ 38191 h 145548"/>
                      <a:gd name="connsiteX22" fmla="*/ 141083 w 300883"/>
                      <a:gd name="connsiteY22" fmla="*/ 38191 h 145548"/>
                      <a:gd name="connsiteX23" fmla="*/ 166509 w 300883"/>
                      <a:gd name="connsiteY23" fmla="*/ 40746 h 145548"/>
                      <a:gd name="connsiteX24" fmla="*/ 166509 w 300883"/>
                      <a:gd name="connsiteY24" fmla="*/ 40746 h 145548"/>
                      <a:gd name="connsiteX25" fmla="*/ 194043 w 300883"/>
                      <a:gd name="connsiteY25" fmla="*/ 29506 h 145548"/>
                      <a:gd name="connsiteX26" fmla="*/ 194043 w 300883"/>
                      <a:gd name="connsiteY26" fmla="*/ 29506 h 145548"/>
                      <a:gd name="connsiteX27" fmla="*/ 259499 w 300883"/>
                      <a:gd name="connsiteY27" fmla="*/ 0 h 145548"/>
                      <a:gd name="connsiteX28" fmla="*/ 259499 w 300883"/>
                      <a:gd name="connsiteY28" fmla="*/ 0 h 145548"/>
                      <a:gd name="connsiteX29" fmla="*/ 300254 w 300883"/>
                      <a:gd name="connsiteY29" fmla="*/ 5940 h 145548"/>
                      <a:gd name="connsiteX30" fmla="*/ 300254 w 300883"/>
                      <a:gd name="connsiteY30" fmla="*/ 5940 h 145548"/>
                      <a:gd name="connsiteX31" fmla="*/ 300836 w 300883"/>
                      <a:gd name="connsiteY31" fmla="*/ 6387 h 145548"/>
                      <a:gd name="connsiteX32" fmla="*/ 300836 w 300883"/>
                      <a:gd name="connsiteY32" fmla="*/ 6387 h 145548"/>
                      <a:gd name="connsiteX33" fmla="*/ 300763 w 300883"/>
                      <a:gd name="connsiteY33" fmla="*/ 7089 h 145548"/>
                      <a:gd name="connsiteX34" fmla="*/ 300763 w 300883"/>
                      <a:gd name="connsiteY34" fmla="*/ 7089 h 145548"/>
                      <a:gd name="connsiteX35" fmla="*/ 244243 w 300883"/>
                      <a:gd name="connsiteY35" fmla="*/ 76574 h 145548"/>
                      <a:gd name="connsiteX36" fmla="*/ 244243 w 300883"/>
                      <a:gd name="connsiteY36" fmla="*/ 76574 h 145548"/>
                      <a:gd name="connsiteX37" fmla="*/ 179877 w 300883"/>
                      <a:gd name="connsiteY37" fmla="*/ 145357 h 145548"/>
                      <a:gd name="connsiteX38" fmla="*/ 179877 w 300883"/>
                      <a:gd name="connsiteY38" fmla="*/ 145357 h 145548"/>
                      <a:gd name="connsiteX39" fmla="*/ 179223 w 300883"/>
                      <a:gd name="connsiteY39" fmla="*/ 145549 h 145548"/>
                      <a:gd name="connsiteX40" fmla="*/ 179223 w 300883"/>
                      <a:gd name="connsiteY40" fmla="*/ 145549 h 145548"/>
                      <a:gd name="connsiteX41" fmla="*/ 178859 w 300883"/>
                      <a:gd name="connsiteY41" fmla="*/ 145421 h 145548"/>
                      <a:gd name="connsiteX42" fmla="*/ 178859 w 300883"/>
                      <a:gd name="connsiteY42" fmla="*/ 145421 h 145548"/>
                      <a:gd name="connsiteX43" fmla="*/ 143407 w 300883"/>
                      <a:gd name="connsiteY43" fmla="*/ 121791 h 145548"/>
                      <a:gd name="connsiteX44" fmla="*/ 179441 w 300883"/>
                      <a:gd name="connsiteY44" fmla="*/ 143761 h 145548"/>
                      <a:gd name="connsiteX45" fmla="*/ 179441 w 300883"/>
                      <a:gd name="connsiteY45" fmla="*/ 143761 h 145548"/>
                      <a:gd name="connsiteX46" fmla="*/ 243008 w 300883"/>
                      <a:gd name="connsiteY46" fmla="*/ 75616 h 145548"/>
                      <a:gd name="connsiteX47" fmla="*/ 243008 w 300883"/>
                      <a:gd name="connsiteY47" fmla="*/ 75616 h 145548"/>
                      <a:gd name="connsiteX48" fmla="*/ 298801 w 300883"/>
                      <a:gd name="connsiteY48" fmla="*/ 7217 h 145548"/>
                      <a:gd name="connsiteX49" fmla="*/ 298801 w 300883"/>
                      <a:gd name="connsiteY49" fmla="*/ 7217 h 145548"/>
                      <a:gd name="connsiteX50" fmla="*/ 259644 w 300883"/>
                      <a:gd name="connsiteY50" fmla="*/ 1597 h 145548"/>
                      <a:gd name="connsiteX51" fmla="*/ 259644 w 300883"/>
                      <a:gd name="connsiteY51" fmla="*/ 1597 h 145548"/>
                      <a:gd name="connsiteX52" fmla="*/ 195496 w 300883"/>
                      <a:gd name="connsiteY52" fmla="*/ 30655 h 145548"/>
                      <a:gd name="connsiteX53" fmla="*/ 195496 w 300883"/>
                      <a:gd name="connsiteY53" fmla="*/ 30655 h 145548"/>
                      <a:gd name="connsiteX54" fmla="*/ 166655 w 300883"/>
                      <a:gd name="connsiteY54" fmla="*/ 42343 h 145548"/>
                      <a:gd name="connsiteX55" fmla="*/ 166655 w 300883"/>
                      <a:gd name="connsiteY55" fmla="*/ 42343 h 145548"/>
                      <a:gd name="connsiteX56" fmla="*/ 141228 w 300883"/>
                      <a:gd name="connsiteY56" fmla="*/ 39788 h 145548"/>
                      <a:gd name="connsiteX57" fmla="*/ 141228 w 300883"/>
                      <a:gd name="connsiteY57" fmla="*/ 39788 h 145548"/>
                      <a:gd name="connsiteX58" fmla="*/ 131057 w 300883"/>
                      <a:gd name="connsiteY58" fmla="*/ 41576 h 145548"/>
                      <a:gd name="connsiteX59" fmla="*/ 131057 w 300883"/>
                      <a:gd name="connsiteY59" fmla="*/ 41576 h 145548"/>
                      <a:gd name="connsiteX60" fmla="*/ 123574 w 300883"/>
                      <a:gd name="connsiteY60" fmla="*/ 42854 h 145548"/>
                      <a:gd name="connsiteX61" fmla="*/ 123574 w 300883"/>
                      <a:gd name="connsiteY61" fmla="*/ 42854 h 145548"/>
                      <a:gd name="connsiteX62" fmla="*/ 64511 w 300883"/>
                      <a:gd name="connsiteY62" fmla="*/ 16860 h 145548"/>
                      <a:gd name="connsiteX63" fmla="*/ 64511 w 300883"/>
                      <a:gd name="connsiteY63" fmla="*/ 16860 h 145548"/>
                      <a:gd name="connsiteX64" fmla="*/ 46713 w 300883"/>
                      <a:gd name="connsiteY64" fmla="*/ 14881 h 145548"/>
                      <a:gd name="connsiteX65" fmla="*/ 46713 w 300883"/>
                      <a:gd name="connsiteY65" fmla="*/ 14881 h 145548"/>
                      <a:gd name="connsiteX66" fmla="*/ 31384 w 300883"/>
                      <a:gd name="connsiteY66" fmla="*/ 21459 h 145548"/>
                      <a:gd name="connsiteX67" fmla="*/ 31384 w 300883"/>
                      <a:gd name="connsiteY67" fmla="*/ 21459 h 145548"/>
                      <a:gd name="connsiteX68" fmla="*/ 1889 w 300883"/>
                      <a:gd name="connsiteY68" fmla="*/ 43301 h 145548"/>
                      <a:gd name="connsiteX69" fmla="*/ 1889 w 300883"/>
                      <a:gd name="connsiteY69" fmla="*/ 43301 h 145548"/>
                      <a:gd name="connsiteX70" fmla="*/ 7120 w 300883"/>
                      <a:gd name="connsiteY70" fmla="*/ 57032 h 145548"/>
                      <a:gd name="connsiteX71" fmla="*/ 7120 w 300883"/>
                      <a:gd name="connsiteY71" fmla="*/ 57032 h 145548"/>
                      <a:gd name="connsiteX72" fmla="*/ 8645 w 300883"/>
                      <a:gd name="connsiteY72" fmla="*/ 56968 h 145548"/>
                      <a:gd name="connsiteX73" fmla="*/ 8645 w 300883"/>
                      <a:gd name="connsiteY73" fmla="*/ 56968 h 145548"/>
                      <a:gd name="connsiteX74" fmla="*/ 143407 w 300883"/>
                      <a:gd name="connsiteY74" fmla="*/ 121791 h 145548"/>
                      <a:gd name="connsiteX75" fmla="*/ 143407 w 300883"/>
                      <a:gd name="connsiteY75" fmla="*/ 121791 h 145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300883" h="145548">
                        <a:moveTo>
                          <a:pt x="178859" y="145421"/>
                        </a:moveTo>
                        <a:cubicBezTo>
                          <a:pt x="168761" y="138715"/>
                          <a:pt x="154523" y="129519"/>
                          <a:pt x="142390" y="123132"/>
                        </a:cubicBezTo>
                        <a:lnTo>
                          <a:pt x="142390" y="123132"/>
                        </a:lnTo>
                        <a:cubicBezTo>
                          <a:pt x="121540" y="112083"/>
                          <a:pt x="35380" y="58501"/>
                          <a:pt x="8645" y="58628"/>
                        </a:cubicBezTo>
                        <a:lnTo>
                          <a:pt x="8645" y="58628"/>
                        </a:lnTo>
                        <a:cubicBezTo>
                          <a:pt x="8064" y="58628"/>
                          <a:pt x="7483" y="58692"/>
                          <a:pt x="6902" y="58756"/>
                        </a:cubicBezTo>
                        <a:lnTo>
                          <a:pt x="6902" y="58756"/>
                        </a:lnTo>
                        <a:lnTo>
                          <a:pt x="6102" y="58501"/>
                        </a:lnTo>
                        <a:cubicBezTo>
                          <a:pt x="1598" y="54285"/>
                          <a:pt x="727" y="48601"/>
                          <a:pt x="0" y="43045"/>
                        </a:cubicBezTo>
                        <a:lnTo>
                          <a:pt x="0" y="43045"/>
                        </a:lnTo>
                        <a:lnTo>
                          <a:pt x="436" y="42279"/>
                        </a:lnTo>
                        <a:cubicBezTo>
                          <a:pt x="10461" y="37617"/>
                          <a:pt x="29931" y="26887"/>
                          <a:pt x="29495" y="21523"/>
                        </a:cubicBezTo>
                        <a:lnTo>
                          <a:pt x="29495" y="21523"/>
                        </a:lnTo>
                        <a:cubicBezTo>
                          <a:pt x="29641" y="15328"/>
                          <a:pt x="37414" y="13348"/>
                          <a:pt x="46640" y="13348"/>
                        </a:cubicBezTo>
                        <a:lnTo>
                          <a:pt x="46640" y="13348"/>
                        </a:lnTo>
                        <a:cubicBezTo>
                          <a:pt x="52307" y="13348"/>
                          <a:pt x="58772" y="14114"/>
                          <a:pt x="64802" y="15328"/>
                        </a:cubicBezTo>
                        <a:lnTo>
                          <a:pt x="64802" y="15328"/>
                        </a:lnTo>
                        <a:cubicBezTo>
                          <a:pt x="79332" y="18393"/>
                          <a:pt x="104904" y="41321"/>
                          <a:pt x="123502" y="41257"/>
                        </a:cubicBezTo>
                        <a:lnTo>
                          <a:pt x="123502" y="41257"/>
                        </a:lnTo>
                        <a:cubicBezTo>
                          <a:pt x="125899" y="41257"/>
                          <a:pt x="128079" y="40874"/>
                          <a:pt x="130185" y="40107"/>
                        </a:cubicBezTo>
                        <a:lnTo>
                          <a:pt x="130185" y="40107"/>
                        </a:lnTo>
                        <a:cubicBezTo>
                          <a:pt x="133818" y="38638"/>
                          <a:pt x="137450" y="38191"/>
                          <a:pt x="141083" y="38191"/>
                        </a:cubicBezTo>
                        <a:lnTo>
                          <a:pt x="141083" y="38191"/>
                        </a:lnTo>
                        <a:cubicBezTo>
                          <a:pt x="149437" y="38191"/>
                          <a:pt x="157719" y="40746"/>
                          <a:pt x="166509" y="40746"/>
                        </a:cubicBezTo>
                        <a:lnTo>
                          <a:pt x="166509" y="40746"/>
                        </a:lnTo>
                        <a:cubicBezTo>
                          <a:pt x="174864" y="40746"/>
                          <a:pt x="183799" y="38511"/>
                          <a:pt x="194043" y="29506"/>
                        </a:cubicBezTo>
                        <a:lnTo>
                          <a:pt x="194043" y="29506"/>
                        </a:lnTo>
                        <a:cubicBezTo>
                          <a:pt x="211987" y="13667"/>
                          <a:pt x="228260" y="0"/>
                          <a:pt x="259499" y="0"/>
                        </a:cubicBezTo>
                        <a:lnTo>
                          <a:pt x="259499" y="0"/>
                        </a:lnTo>
                        <a:cubicBezTo>
                          <a:pt x="270832" y="0"/>
                          <a:pt x="284199" y="1788"/>
                          <a:pt x="300254" y="5940"/>
                        </a:cubicBezTo>
                        <a:lnTo>
                          <a:pt x="300254" y="5940"/>
                        </a:lnTo>
                        <a:cubicBezTo>
                          <a:pt x="300545" y="6003"/>
                          <a:pt x="300763" y="6195"/>
                          <a:pt x="300836" y="6387"/>
                        </a:cubicBezTo>
                        <a:lnTo>
                          <a:pt x="300836" y="6387"/>
                        </a:lnTo>
                        <a:cubicBezTo>
                          <a:pt x="300908" y="6642"/>
                          <a:pt x="300908" y="6834"/>
                          <a:pt x="300763" y="7089"/>
                        </a:cubicBezTo>
                        <a:lnTo>
                          <a:pt x="300763" y="7089"/>
                        </a:lnTo>
                        <a:cubicBezTo>
                          <a:pt x="285507" y="30400"/>
                          <a:pt x="266255" y="51859"/>
                          <a:pt x="244243" y="76574"/>
                        </a:cubicBezTo>
                        <a:lnTo>
                          <a:pt x="244243" y="76574"/>
                        </a:lnTo>
                        <a:cubicBezTo>
                          <a:pt x="214166" y="110295"/>
                          <a:pt x="197603" y="130988"/>
                          <a:pt x="179877" y="145357"/>
                        </a:cubicBezTo>
                        <a:lnTo>
                          <a:pt x="179877" y="145357"/>
                        </a:lnTo>
                        <a:cubicBezTo>
                          <a:pt x="179659" y="145485"/>
                          <a:pt x="179441" y="145549"/>
                          <a:pt x="179223" y="145549"/>
                        </a:cubicBezTo>
                        <a:lnTo>
                          <a:pt x="179223" y="145549"/>
                        </a:lnTo>
                        <a:cubicBezTo>
                          <a:pt x="179223" y="145549"/>
                          <a:pt x="179078" y="145485"/>
                          <a:pt x="178859" y="145421"/>
                        </a:cubicBezTo>
                        <a:lnTo>
                          <a:pt x="178859" y="145421"/>
                        </a:lnTo>
                        <a:close/>
                        <a:moveTo>
                          <a:pt x="143407" y="121791"/>
                        </a:moveTo>
                        <a:cubicBezTo>
                          <a:pt x="155322" y="128114"/>
                          <a:pt x="169343" y="137055"/>
                          <a:pt x="179441" y="143761"/>
                        </a:cubicBezTo>
                        <a:lnTo>
                          <a:pt x="179441" y="143761"/>
                        </a:lnTo>
                        <a:cubicBezTo>
                          <a:pt x="196731" y="129583"/>
                          <a:pt x="213222" y="109082"/>
                          <a:pt x="243008" y="75616"/>
                        </a:cubicBezTo>
                        <a:lnTo>
                          <a:pt x="243008" y="75616"/>
                        </a:lnTo>
                        <a:cubicBezTo>
                          <a:pt x="264729" y="51284"/>
                          <a:pt x="283690" y="30081"/>
                          <a:pt x="298801" y="7217"/>
                        </a:cubicBezTo>
                        <a:lnTo>
                          <a:pt x="298801" y="7217"/>
                        </a:lnTo>
                        <a:cubicBezTo>
                          <a:pt x="283327" y="3321"/>
                          <a:pt x="270541" y="1597"/>
                          <a:pt x="259644" y="1597"/>
                        </a:cubicBezTo>
                        <a:lnTo>
                          <a:pt x="259644" y="1597"/>
                        </a:lnTo>
                        <a:cubicBezTo>
                          <a:pt x="229132" y="1597"/>
                          <a:pt x="213513" y="14817"/>
                          <a:pt x="195496" y="30655"/>
                        </a:cubicBezTo>
                        <a:lnTo>
                          <a:pt x="195496" y="30655"/>
                        </a:lnTo>
                        <a:cubicBezTo>
                          <a:pt x="184962" y="39916"/>
                          <a:pt x="175445" y="42343"/>
                          <a:pt x="166655" y="42343"/>
                        </a:cubicBezTo>
                        <a:lnTo>
                          <a:pt x="166655" y="42343"/>
                        </a:lnTo>
                        <a:cubicBezTo>
                          <a:pt x="157501" y="42343"/>
                          <a:pt x="149146" y="39724"/>
                          <a:pt x="141228" y="39788"/>
                        </a:cubicBezTo>
                        <a:lnTo>
                          <a:pt x="141228" y="39788"/>
                        </a:lnTo>
                        <a:cubicBezTo>
                          <a:pt x="137813" y="39788"/>
                          <a:pt x="134472" y="40235"/>
                          <a:pt x="131057" y="41576"/>
                        </a:cubicBezTo>
                        <a:lnTo>
                          <a:pt x="131057" y="41576"/>
                        </a:lnTo>
                        <a:cubicBezTo>
                          <a:pt x="128660" y="42470"/>
                          <a:pt x="126190" y="42854"/>
                          <a:pt x="123574" y="42854"/>
                        </a:cubicBezTo>
                        <a:lnTo>
                          <a:pt x="123574" y="42854"/>
                        </a:lnTo>
                        <a:cubicBezTo>
                          <a:pt x="103669" y="42726"/>
                          <a:pt x="78024" y="19479"/>
                          <a:pt x="64511" y="16860"/>
                        </a:cubicBezTo>
                        <a:lnTo>
                          <a:pt x="64511" y="16860"/>
                        </a:lnTo>
                        <a:cubicBezTo>
                          <a:pt x="58554" y="15647"/>
                          <a:pt x="52161" y="14881"/>
                          <a:pt x="46713" y="14881"/>
                        </a:cubicBezTo>
                        <a:lnTo>
                          <a:pt x="46713" y="14881"/>
                        </a:lnTo>
                        <a:cubicBezTo>
                          <a:pt x="37559" y="14881"/>
                          <a:pt x="31457" y="16924"/>
                          <a:pt x="31384" y="21459"/>
                        </a:cubicBezTo>
                        <a:lnTo>
                          <a:pt x="31384" y="21459"/>
                        </a:lnTo>
                        <a:cubicBezTo>
                          <a:pt x="31021" y="28739"/>
                          <a:pt x="12132" y="38191"/>
                          <a:pt x="1889" y="43301"/>
                        </a:cubicBezTo>
                        <a:lnTo>
                          <a:pt x="1889" y="43301"/>
                        </a:lnTo>
                        <a:cubicBezTo>
                          <a:pt x="2543" y="48474"/>
                          <a:pt x="3487" y="53455"/>
                          <a:pt x="7120" y="57032"/>
                        </a:cubicBezTo>
                        <a:lnTo>
                          <a:pt x="7120" y="57032"/>
                        </a:lnTo>
                        <a:cubicBezTo>
                          <a:pt x="7628" y="56968"/>
                          <a:pt x="8137" y="56968"/>
                          <a:pt x="8645" y="56968"/>
                        </a:cubicBezTo>
                        <a:lnTo>
                          <a:pt x="8645" y="56968"/>
                        </a:lnTo>
                        <a:cubicBezTo>
                          <a:pt x="36978" y="57159"/>
                          <a:pt x="122485" y="110806"/>
                          <a:pt x="143407" y="121791"/>
                        </a:cubicBezTo>
                        <a:lnTo>
                          <a:pt x="143407" y="12179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0" name="Gráfico 53">
                  <a:extLst>
                    <a:ext uri="{FF2B5EF4-FFF2-40B4-BE49-F238E27FC236}">
                      <a16:creationId xmlns:a16="http://schemas.microsoft.com/office/drawing/2014/main" id="{9357B96B-E9D4-C4A6-681B-870DEF4811EF}"/>
                    </a:ext>
                  </a:extLst>
                </xdr:cNvPr>
                <xdr:cNvGrpSpPr/>
              </xdr:nvGrpSpPr>
              <xdr:grpSpPr>
                <a:xfrm>
                  <a:off x="12845897" y="7186340"/>
                  <a:ext cx="653904" cy="808463"/>
                  <a:chOff x="12845897" y="7186340"/>
                  <a:chExt cx="653904" cy="808463"/>
                </a:xfrm>
                <a:solidFill>
                  <a:srgbClr val="DADADA"/>
                </a:solidFill>
              </xdr:grpSpPr>
              <xdr:sp macro="" textlink="">
                <xdr:nvSpPr>
                  <xdr:cNvPr id="95" name="Freeform: Shape 94">
                    <a:extLst>
                      <a:ext uri="{FF2B5EF4-FFF2-40B4-BE49-F238E27FC236}">
                        <a16:creationId xmlns:a16="http://schemas.microsoft.com/office/drawing/2014/main" id="{B621985C-4BBB-9D3F-8C65-33650B1D0AD7}"/>
                      </a:ext>
                    </a:extLst>
                  </xdr:cNvPr>
                  <xdr:cNvSpPr/>
                </xdr:nvSpPr>
                <xdr:spPr>
                  <a:xfrm>
                    <a:off x="12846841" y="7186781"/>
                    <a:ext cx="652247" cy="806947"/>
                  </a:xfrm>
                  <a:custGeom>
                    <a:avLst/>
                    <a:gdLst>
                      <a:gd name="connsiteX0" fmla="*/ 651725 w 652247"/>
                      <a:gd name="connsiteY0" fmla="*/ 140248 h 806947"/>
                      <a:gd name="connsiteX1" fmla="*/ 644025 w 652247"/>
                      <a:gd name="connsiteY1" fmla="*/ 137310 h 806947"/>
                      <a:gd name="connsiteX2" fmla="*/ 551616 w 652247"/>
                      <a:gd name="connsiteY2" fmla="*/ 124793 h 806947"/>
                      <a:gd name="connsiteX3" fmla="*/ 495024 w 652247"/>
                      <a:gd name="connsiteY3" fmla="*/ 103653 h 806947"/>
                      <a:gd name="connsiteX4" fmla="*/ 473447 w 652247"/>
                      <a:gd name="connsiteY4" fmla="*/ 96117 h 806947"/>
                      <a:gd name="connsiteX5" fmla="*/ 451435 w 652247"/>
                      <a:gd name="connsiteY5" fmla="*/ 110806 h 806947"/>
                      <a:gd name="connsiteX6" fmla="*/ 426589 w 652247"/>
                      <a:gd name="connsiteY6" fmla="*/ 118342 h 806947"/>
                      <a:gd name="connsiteX7" fmla="*/ 392808 w 652247"/>
                      <a:gd name="connsiteY7" fmla="*/ 102568 h 806947"/>
                      <a:gd name="connsiteX8" fmla="*/ 359826 w 652247"/>
                      <a:gd name="connsiteY8" fmla="*/ 55307 h 806947"/>
                      <a:gd name="connsiteX9" fmla="*/ 347185 w 652247"/>
                      <a:gd name="connsiteY9" fmla="*/ 33146 h 806947"/>
                      <a:gd name="connsiteX10" fmla="*/ 317690 w 652247"/>
                      <a:gd name="connsiteY10" fmla="*/ 37233 h 806947"/>
                      <a:gd name="connsiteX11" fmla="*/ 296695 w 652247"/>
                      <a:gd name="connsiteY11" fmla="*/ 41704 h 806947"/>
                      <a:gd name="connsiteX12" fmla="*/ 277951 w 652247"/>
                      <a:gd name="connsiteY12" fmla="*/ 15583 h 806947"/>
                      <a:gd name="connsiteX13" fmla="*/ 229931 w 652247"/>
                      <a:gd name="connsiteY13" fmla="*/ 1277 h 806947"/>
                      <a:gd name="connsiteX14" fmla="*/ 227098 w 652247"/>
                      <a:gd name="connsiteY14" fmla="*/ 0 h 806947"/>
                      <a:gd name="connsiteX15" fmla="*/ 207701 w 652247"/>
                      <a:gd name="connsiteY15" fmla="*/ 86090 h 806947"/>
                      <a:gd name="connsiteX16" fmla="*/ 182637 w 652247"/>
                      <a:gd name="connsiteY16" fmla="*/ 142994 h 806947"/>
                      <a:gd name="connsiteX17" fmla="*/ 141736 w 652247"/>
                      <a:gd name="connsiteY17" fmla="*/ 209606 h 806947"/>
                      <a:gd name="connsiteX18" fmla="*/ 92263 w 652247"/>
                      <a:gd name="connsiteY18" fmla="*/ 286372 h 806947"/>
                      <a:gd name="connsiteX19" fmla="*/ 0 w 652247"/>
                      <a:gd name="connsiteY19" fmla="*/ 347044 h 806947"/>
                      <a:gd name="connsiteX20" fmla="*/ 32982 w 652247"/>
                      <a:gd name="connsiteY20" fmla="*/ 357773 h 806947"/>
                      <a:gd name="connsiteX21" fmla="*/ 65964 w 652247"/>
                      <a:gd name="connsiteY21" fmla="*/ 370099 h 806947"/>
                      <a:gd name="connsiteX22" fmla="*/ 98947 w 652247"/>
                      <a:gd name="connsiteY22" fmla="*/ 420042 h 806947"/>
                      <a:gd name="connsiteX23" fmla="*/ 88558 w 652247"/>
                      <a:gd name="connsiteY23" fmla="*/ 516670 h 806947"/>
                      <a:gd name="connsiteX24" fmla="*/ 73302 w 652247"/>
                      <a:gd name="connsiteY24" fmla="*/ 541386 h 806947"/>
                      <a:gd name="connsiteX25" fmla="*/ 94079 w 652247"/>
                      <a:gd name="connsiteY25" fmla="*/ 559076 h 806947"/>
                      <a:gd name="connsiteX26" fmla="*/ 120378 w 652247"/>
                      <a:gd name="connsiteY26" fmla="*/ 589157 h 806947"/>
                      <a:gd name="connsiteX27" fmla="*/ 146676 w 652247"/>
                      <a:gd name="connsiteY27" fmla="*/ 605826 h 806947"/>
                      <a:gd name="connsiteX28" fmla="*/ 192517 w 652247"/>
                      <a:gd name="connsiteY28" fmla="*/ 615469 h 806947"/>
                      <a:gd name="connsiteX29" fmla="*/ 162586 w 652247"/>
                      <a:gd name="connsiteY29" fmla="*/ 644975 h 806947"/>
                      <a:gd name="connsiteX30" fmla="*/ 143044 w 652247"/>
                      <a:gd name="connsiteY30" fmla="*/ 693832 h 806947"/>
                      <a:gd name="connsiteX31" fmla="*/ 160770 w 652247"/>
                      <a:gd name="connsiteY31" fmla="*/ 722827 h 806947"/>
                      <a:gd name="connsiteX32" fmla="*/ 183364 w 652247"/>
                      <a:gd name="connsiteY32" fmla="*/ 737835 h 806947"/>
                      <a:gd name="connsiteX33" fmla="*/ 171740 w 652247"/>
                      <a:gd name="connsiteY33" fmla="*/ 754504 h 806947"/>
                      <a:gd name="connsiteX34" fmla="*/ 193098 w 652247"/>
                      <a:gd name="connsiteY34" fmla="*/ 783499 h 806947"/>
                      <a:gd name="connsiteX35" fmla="*/ 229132 w 652247"/>
                      <a:gd name="connsiteY35" fmla="*/ 805532 h 806947"/>
                      <a:gd name="connsiteX36" fmla="*/ 245623 w 652247"/>
                      <a:gd name="connsiteY36" fmla="*/ 806362 h 806947"/>
                      <a:gd name="connsiteX37" fmla="*/ 256665 w 652247"/>
                      <a:gd name="connsiteY37" fmla="*/ 752971 h 806947"/>
                      <a:gd name="connsiteX38" fmla="*/ 243807 w 652247"/>
                      <a:gd name="connsiteY38" fmla="*/ 690128 h 806947"/>
                      <a:gd name="connsiteX39" fmla="*/ 282891 w 652247"/>
                      <a:gd name="connsiteY39" fmla="*/ 610615 h 806947"/>
                      <a:gd name="connsiteX40" fmla="*/ 332365 w 652247"/>
                      <a:gd name="connsiteY40" fmla="*/ 562270 h 806947"/>
                      <a:gd name="connsiteX41" fmla="*/ 403197 w 652247"/>
                      <a:gd name="connsiteY41" fmla="*/ 519288 h 806947"/>
                      <a:gd name="connsiteX42" fmla="*/ 483836 w 652247"/>
                      <a:gd name="connsiteY42" fmla="*/ 497255 h 806947"/>
                      <a:gd name="connsiteX43" fmla="*/ 552851 w 652247"/>
                      <a:gd name="connsiteY43" fmla="*/ 469346 h 806947"/>
                      <a:gd name="connsiteX44" fmla="*/ 525972 w 652247"/>
                      <a:gd name="connsiteY44" fmla="*/ 413464 h 806947"/>
                      <a:gd name="connsiteX45" fmla="*/ 552851 w 652247"/>
                      <a:gd name="connsiteY45" fmla="*/ 368375 h 806947"/>
                      <a:gd name="connsiteX46" fmla="*/ 546095 w 652247"/>
                      <a:gd name="connsiteY46" fmla="*/ 307703 h 806947"/>
                      <a:gd name="connsiteX47" fmla="*/ 539339 w 652247"/>
                      <a:gd name="connsiteY47" fmla="*/ 272258 h 806947"/>
                      <a:gd name="connsiteX48" fmla="*/ 588812 w 652247"/>
                      <a:gd name="connsiteY48" fmla="*/ 201878 h 806947"/>
                      <a:gd name="connsiteX49" fmla="*/ 641337 w 652247"/>
                      <a:gd name="connsiteY49" fmla="*/ 171287 h 806947"/>
                      <a:gd name="connsiteX50" fmla="*/ 651725 w 652247"/>
                      <a:gd name="connsiteY50" fmla="*/ 140248 h 806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52247" h="806947">
                        <a:moveTo>
                          <a:pt x="651725" y="140248"/>
                        </a:moveTo>
                        <a:cubicBezTo>
                          <a:pt x="649546" y="138907"/>
                          <a:pt x="647149" y="137885"/>
                          <a:pt x="644025" y="137310"/>
                        </a:cubicBezTo>
                        <a:cubicBezTo>
                          <a:pt x="629350" y="134820"/>
                          <a:pt x="577261" y="138715"/>
                          <a:pt x="551616" y="124793"/>
                        </a:cubicBezTo>
                        <a:cubicBezTo>
                          <a:pt x="525972" y="110806"/>
                          <a:pt x="506429" y="101865"/>
                          <a:pt x="495024" y="103653"/>
                        </a:cubicBezTo>
                        <a:cubicBezTo>
                          <a:pt x="483618" y="105442"/>
                          <a:pt x="484853" y="96117"/>
                          <a:pt x="473447" y="96117"/>
                        </a:cubicBezTo>
                        <a:cubicBezTo>
                          <a:pt x="462041" y="96117"/>
                          <a:pt x="455939" y="102951"/>
                          <a:pt x="451435" y="110806"/>
                        </a:cubicBezTo>
                        <a:cubicBezTo>
                          <a:pt x="446931" y="118662"/>
                          <a:pt x="433491" y="130860"/>
                          <a:pt x="426589" y="118342"/>
                        </a:cubicBezTo>
                        <a:cubicBezTo>
                          <a:pt x="419688" y="105825"/>
                          <a:pt x="392808" y="126581"/>
                          <a:pt x="392808" y="102568"/>
                        </a:cubicBezTo>
                        <a:cubicBezTo>
                          <a:pt x="392808" y="78618"/>
                          <a:pt x="373265" y="55307"/>
                          <a:pt x="359826" y="55307"/>
                        </a:cubicBezTo>
                        <a:cubicBezTo>
                          <a:pt x="346386" y="55307"/>
                          <a:pt x="359390" y="43875"/>
                          <a:pt x="347185" y="33146"/>
                        </a:cubicBezTo>
                        <a:cubicBezTo>
                          <a:pt x="334980" y="22417"/>
                          <a:pt x="317690" y="27398"/>
                          <a:pt x="317690" y="37233"/>
                        </a:cubicBezTo>
                        <a:cubicBezTo>
                          <a:pt x="317690" y="47069"/>
                          <a:pt x="296695" y="55690"/>
                          <a:pt x="296695" y="41704"/>
                        </a:cubicBezTo>
                        <a:cubicBezTo>
                          <a:pt x="296695" y="27718"/>
                          <a:pt x="288558" y="12709"/>
                          <a:pt x="277951" y="15583"/>
                        </a:cubicBezTo>
                        <a:cubicBezTo>
                          <a:pt x="267345" y="18457"/>
                          <a:pt x="254776" y="12709"/>
                          <a:pt x="229931" y="1277"/>
                        </a:cubicBezTo>
                        <a:cubicBezTo>
                          <a:pt x="229059" y="894"/>
                          <a:pt x="228042" y="447"/>
                          <a:pt x="227098" y="0"/>
                        </a:cubicBezTo>
                        <a:cubicBezTo>
                          <a:pt x="227461" y="39660"/>
                          <a:pt x="207701" y="71082"/>
                          <a:pt x="207701" y="86090"/>
                        </a:cubicBezTo>
                        <a:cubicBezTo>
                          <a:pt x="207701" y="103781"/>
                          <a:pt x="182637" y="116171"/>
                          <a:pt x="182637" y="142994"/>
                        </a:cubicBezTo>
                        <a:cubicBezTo>
                          <a:pt x="182637" y="169882"/>
                          <a:pt x="153287" y="182718"/>
                          <a:pt x="141736" y="209606"/>
                        </a:cubicBezTo>
                        <a:cubicBezTo>
                          <a:pt x="130112" y="236429"/>
                          <a:pt x="111224" y="259548"/>
                          <a:pt x="92263" y="286372"/>
                        </a:cubicBezTo>
                        <a:cubicBezTo>
                          <a:pt x="73302" y="313259"/>
                          <a:pt x="0" y="339571"/>
                          <a:pt x="0" y="347044"/>
                        </a:cubicBezTo>
                        <a:cubicBezTo>
                          <a:pt x="0" y="354580"/>
                          <a:pt x="18961" y="362116"/>
                          <a:pt x="32982" y="357773"/>
                        </a:cubicBezTo>
                        <a:cubicBezTo>
                          <a:pt x="47003" y="353494"/>
                          <a:pt x="48892" y="370099"/>
                          <a:pt x="65964" y="370099"/>
                        </a:cubicBezTo>
                        <a:cubicBezTo>
                          <a:pt x="83037" y="370099"/>
                          <a:pt x="102651" y="370099"/>
                          <a:pt x="98947" y="420042"/>
                        </a:cubicBezTo>
                        <a:cubicBezTo>
                          <a:pt x="95314" y="469984"/>
                          <a:pt x="102942" y="504088"/>
                          <a:pt x="88558" y="516670"/>
                        </a:cubicBezTo>
                        <a:cubicBezTo>
                          <a:pt x="74174" y="529251"/>
                          <a:pt x="60443" y="541386"/>
                          <a:pt x="73302" y="541386"/>
                        </a:cubicBezTo>
                        <a:cubicBezTo>
                          <a:pt x="86160" y="541386"/>
                          <a:pt x="94079" y="552115"/>
                          <a:pt x="94079" y="559076"/>
                        </a:cubicBezTo>
                        <a:cubicBezTo>
                          <a:pt x="94079" y="566038"/>
                          <a:pt x="114203" y="583792"/>
                          <a:pt x="120378" y="589157"/>
                        </a:cubicBezTo>
                        <a:cubicBezTo>
                          <a:pt x="126480" y="594521"/>
                          <a:pt x="136288" y="614958"/>
                          <a:pt x="146676" y="605826"/>
                        </a:cubicBezTo>
                        <a:cubicBezTo>
                          <a:pt x="157065" y="596693"/>
                          <a:pt x="192517" y="584367"/>
                          <a:pt x="192517" y="615469"/>
                        </a:cubicBezTo>
                        <a:cubicBezTo>
                          <a:pt x="192517" y="646635"/>
                          <a:pt x="162586" y="632138"/>
                          <a:pt x="162586" y="644975"/>
                        </a:cubicBezTo>
                        <a:cubicBezTo>
                          <a:pt x="162586" y="657876"/>
                          <a:pt x="143044" y="682592"/>
                          <a:pt x="143044" y="693832"/>
                        </a:cubicBezTo>
                        <a:cubicBezTo>
                          <a:pt x="143044" y="705072"/>
                          <a:pt x="160770" y="708329"/>
                          <a:pt x="160770" y="722827"/>
                        </a:cubicBezTo>
                        <a:cubicBezTo>
                          <a:pt x="160770" y="737324"/>
                          <a:pt x="179731" y="719633"/>
                          <a:pt x="183364" y="737835"/>
                        </a:cubicBezTo>
                        <a:cubicBezTo>
                          <a:pt x="186996" y="756100"/>
                          <a:pt x="171740" y="742689"/>
                          <a:pt x="171740" y="754504"/>
                        </a:cubicBezTo>
                        <a:cubicBezTo>
                          <a:pt x="171740" y="766319"/>
                          <a:pt x="193098" y="767405"/>
                          <a:pt x="193098" y="783499"/>
                        </a:cubicBezTo>
                        <a:cubicBezTo>
                          <a:pt x="193098" y="799593"/>
                          <a:pt x="208355" y="800678"/>
                          <a:pt x="229132" y="805532"/>
                        </a:cubicBezTo>
                        <a:cubicBezTo>
                          <a:pt x="236760" y="807320"/>
                          <a:pt x="242063" y="807193"/>
                          <a:pt x="245623" y="806362"/>
                        </a:cubicBezTo>
                        <a:cubicBezTo>
                          <a:pt x="244533" y="797741"/>
                          <a:pt x="248892" y="777751"/>
                          <a:pt x="256665" y="752971"/>
                        </a:cubicBezTo>
                        <a:cubicBezTo>
                          <a:pt x="267054" y="719697"/>
                          <a:pt x="235016" y="697919"/>
                          <a:pt x="243807" y="690128"/>
                        </a:cubicBezTo>
                        <a:cubicBezTo>
                          <a:pt x="252670" y="682336"/>
                          <a:pt x="272503" y="657876"/>
                          <a:pt x="282891" y="610615"/>
                        </a:cubicBezTo>
                        <a:cubicBezTo>
                          <a:pt x="293280" y="563355"/>
                          <a:pt x="306139" y="565527"/>
                          <a:pt x="332365" y="562270"/>
                        </a:cubicBezTo>
                        <a:cubicBezTo>
                          <a:pt x="358663" y="559012"/>
                          <a:pt x="374210" y="544834"/>
                          <a:pt x="403197" y="519288"/>
                        </a:cubicBezTo>
                        <a:cubicBezTo>
                          <a:pt x="432183" y="493742"/>
                          <a:pt x="467345" y="489719"/>
                          <a:pt x="483836" y="497255"/>
                        </a:cubicBezTo>
                        <a:cubicBezTo>
                          <a:pt x="500327" y="504791"/>
                          <a:pt x="546168" y="497766"/>
                          <a:pt x="552851" y="469346"/>
                        </a:cubicBezTo>
                        <a:cubicBezTo>
                          <a:pt x="559535" y="440862"/>
                          <a:pt x="525972" y="445716"/>
                          <a:pt x="525972" y="413464"/>
                        </a:cubicBezTo>
                        <a:cubicBezTo>
                          <a:pt x="525972" y="381275"/>
                          <a:pt x="538177" y="392516"/>
                          <a:pt x="552851" y="368375"/>
                        </a:cubicBezTo>
                        <a:cubicBezTo>
                          <a:pt x="567526" y="344234"/>
                          <a:pt x="529023" y="322711"/>
                          <a:pt x="546095" y="307703"/>
                        </a:cubicBezTo>
                        <a:cubicBezTo>
                          <a:pt x="563168" y="292694"/>
                          <a:pt x="539339" y="283562"/>
                          <a:pt x="539339" y="272258"/>
                        </a:cubicBezTo>
                        <a:cubicBezTo>
                          <a:pt x="539339" y="260953"/>
                          <a:pt x="568689" y="205135"/>
                          <a:pt x="588812" y="201878"/>
                        </a:cubicBezTo>
                        <a:cubicBezTo>
                          <a:pt x="609008" y="198685"/>
                          <a:pt x="620559" y="189552"/>
                          <a:pt x="641337" y="171287"/>
                        </a:cubicBezTo>
                        <a:cubicBezTo>
                          <a:pt x="652161" y="162026"/>
                          <a:pt x="653178" y="149828"/>
                          <a:pt x="651725" y="14024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6" name="Freeform: Shape 95">
                    <a:extLst>
                      <a:ext uri="{FF2B5EF4-FFF2-40B4-BE49-F238E27FC236}">
                        <a16:creationId xmlns:a16="http://schemas.microsoft.com/office/drawing/2014/main" id="{627A8433-4E72-52F1-9160-740E6E43FC62}"/>
                      </a:ext>
                    </a:extLst>
                  </xdr:cNvPr>
                  <xdr:cNvSpPr/>
                </xdr:nvSpPr>
                <xdr:spPr>
                  <a:xfrm>
                    <a:off x="12845897" y="7186340"/>
                    <a:ext cx="653904" cy="808463"/>
                  </a:xfrm>
                  <a:custGeom>
                    <a:avLst/>
                    <a:gdLst>
                      <a:gd name="connsiteX0" fmla="*/ 240828 w 653904"/>
                      <a:gd name="connsiteY0" fmla="*/ 808335 h 808463"/>
                      <a:gd name="connsiteX1" fmla="*/ 229786 w 653904"/>
                      <a:gd name="connsiteY1" fmla="*/ 806930 h 808463"/>
                      <a:gd name="connsiteX2" fmla="*/ 229786 w 653904"/>
                      <a:gd name="connsiteY2" fmla="*/ 806930 h 808463"/>
                      <a:gd name="connsiteX3" fmla="*/ 193026 w 653904"/>
                      <a:gd name="connsiteY3" fmla="*/ 784131 h 808463"/>
                      <a:gd name="connsiteX4" fmla="*/ 193026 w 653904"/>
                      <a:gd name="connsiteY4" fmla="*/ 784131 h 808463"/>
                      <a:gd name="connsiteX5" fmla="*/ 171667 w 653904"/>
                      <a:gd name="connsiteY5" fmla="*/ 755136 h 808463"/>
                      <a:gd name="connsiteX6" fmla="*/ 171667 w 653904"/>
                      <a:gd name="connsiteY6" fmla="*/ 755136 h 808463"/>
                      <a:gd name="connsiteX7" fmla="*/ 178569 w 653904"/>
                      <a:gd name="connsiteY7" fmla="*/ 748558 h 808463"/>
                      <a:gd name="connsiteX8" fmla="*/ 178569 w 653904"/>
                      <a:gd name="connsiteY8" fmla="*/ 748558 h 808463"/>
                      <a:gd name="connsiteX9" fmla="*/ 183799 w 653904"/>
                      <a:gd name="connsiteY9" fmla="*/ 743384 h 808463"/>
                      <a:gd name="connsiteX10" fmla="*/ 183799 w 653904"/>
                      <a:gd name="connsiteY10" fmla="*/ 743384 h 808463"/>
                      <a:gd name="connsiteX11" fmla="*/ 183291 w 653904"/>
                      <a:gd name="connsiteY11" fmla="*/ 738722 h 808463"/>
                      <a:gd name="connsiteX12" fmla="*/ 183291 w 653904"/>
                      <a:gd name="connsiteY12" fmla="*/ 738722 h 808463"/>
                      <a:gd name="connsiteX13" fmla="*/ 173847 w 653904"/>
                      <a:gd name="connsiteY13" fmla="*/ 730356 h 808463"/>
                      <a:gd name="connsiteX14" fmla="*/ 173847 w 653904"/>
                      <a:gd name="connsiteY14" fmla="*/ 730356 h 808463"/>
                      <a:gd name="connsiteX15" fmla="*/ 167599 w 653904"/>
                      <a:gd name="connsiteY15" fmla="*/ 730675 h 808463"/>
                      <a:gd name="connsiteX16" fmla="*/ 167599 w 653904"/>
                      <a:gd name="connsiteY16" fmla="*/ 730675 h 808463"/>
                      <a:gd name="connsiteX17" fmla="*/ 162659 w 653904"/>
                      <a:gd name="connsiteY17" fmla="*/ 729334 h 808463"/>
                      <a:gd name="connsiteX18" fmla="*/ 162659 w 653904"/>
                      <a:gd name="connsiteY18" fmla="*/ 729334 h 808463"/>
                      <a:gd name="connsiteX19" fmla="*/ 160697 w 653904"/>
                      <a:gd name="connsiteY19" fmla="*/ 723586 h 808463"/>
                      <a:gd name="connsiteX20" fmla="*/ 160697 w 653904"/>
                      <a:gd name="connsiteY20" fmla="*/ 723586 h 808463"/>
                      <a:gd name="connsiteX21" fmla="*/ 142971 w 653904"/>
                      <a:gd name="connsiteY21" fmla="*/ 694591 h 808463"/>
                      <a:gd name="connsiteX22" fmla="*/ 142971 w 653904"/>
                      <a:gd name="connsiteY22" fmla="*/ 694591 h 808463"/>
                      <a:gd name="connsiteX23" fmla="*/ 162514 w 653904"/>
                      <a:gd name="connsiteY23" fmla="*/ 645735 h 808463"/>
                      <a:gd name="connsiteX24" fmla="*/ 162514 w 653904"/>
                      <a:gd name="connsiteY24" fmla="*/ 645735 h 808463"/>
                      <a:gd name="connsiteX25" fmla="*/ 178133 w 653904"/>
                      <a:gd name="connsiteY25" fmla="*/ 637049 h 808463"/>
                      <a:gd name="connsiteX26" fmla="*/ 178133 w 653904"/>
                      <a:gd name="connsiteY26" fmla="*/ 637049 h 808463"/>
                      <a:gd name="connsiteX27" fmla="*/ 192445 w 653904"/>
                      <a:gd name="connsiteY27" fmla="*/ 616229 h 808463"/>
                      <a:gd name="connsiteX28" fmla="*/ 192445 w 653904"/>
                      <a:gd name="connsiteY28" fmla="*/ 616229 h 808463"/>
                      <a:gd name="connsiteX29" fmla="*/ 175300 w 653904"/>
                      <a:gd name="connsiteY29" fmla="*/ 597069 h 808463"/>
                      <a:gd name="connsiteX30" fmla="*/ 175300 w 653904"/>
                      <a:gd name="connsiteY30" fmla="*/ 597069 h 808463"/>
                      <a:gd name="connsiteX31" fmla="*/ 148129 w 653904"/>
                      <a:gd name="connsiteY31" fmla="*/ 607160 h 808463"/>
                      <a:gd name="connsiteX32" fmla="*/ 148129 w 653904"/>
                      <a:gd name="connsiteY32" fmla="*/ 607160 h 808463"/>
                      <a:gd name="connsiteX33" fmla="*/ 142027 w 653904"/>
                      <a:gd name="connsiteY33" fmla="*/ 609715 h 808463"/>
                      <a:gd name="connsiteX34" fmla="*/ 142027 w 653904"/>
                      <a:gd name="connsiteY34" fmla="*/ 609715 h 808463"/>
                      <a:gd name="connsiteX35" fmla="*/ 120596 w 653904"/>
                      <a:gd name="connsiteY35" fmla="*/ 590555 h 808463"/>
                      <a:gd name="connsiteX36" fmla="*/ 120596 w 653904"/>
                      <a:gd name="connsiteY36" fmla="*/ 590555 h 808463"/>
                      <a:gd name="connsiteX37" fmla="*/ 94079 w 653904"/>
                      <a:gd name="connsiteY37" fmla="*/ 559900 h 808463"/>
                      <a:gd name="connsiteX38" fmla="*/ 94079 w 653904"/>
                      <a:gd name="connsiteY38" fmla="*/ 559900 h 808463"/>
                      <a:gd name="connsiteX39" fmla="*/ 74246 w 653904"/>
                      <a:gd name="connsiteY39" fmla="*/ 542975 h 808463"/>
                      <a:gd name="connsiteX40" fmla="*/ 74246 w 653904"/>
                      <a:gd name="connsiteY40" fmla="*/ 542975 h 808463"/>
                      <a:gd name="connsiteX41" fmla="*/ 68216 w 653904"/>
                      <a:gd name="connsiteY41" fmla="*/ 539591 h 808463"/>
                      <a:gd name="connsiteX42" fmla="*/ 68216 w 653904"/>
                      <a:gd name="connsiteY42" fmla="*/ 539591 h 808463"/>
                      <a:gd name="connsiteX43" fmla="*/ 88848 w 653904"/>
                      <a:gd name="connsiteY43" fmla="*/ 516918 h 808463"/>
                      <a:gd name="connsiteX44" fmla="*/ 88848 w 653904"/>
                      <a:gd name="connsiteY44" fmla="*/ 516918 h 808463"/>
                      <a:gd name="connsiteX45" fmla="*/ 97857 w 653904"/>
                      <a:gd name="connsiteY45" fmla="*/ 474001 h 808463"/>
                      <a:gd name="connsiteX46" fmla="*/ 97857 w 653904"/>
                      <a:gd name="connsiteY46" fmla="*/ 474001 h 808463"/>
                      <a:gd name="connsiteX47" fmla="*/ 97857 w 653904"/>
                      <a:gd name="connsiteY47" fmla="*/ 457396 h 808463"/>
                      <a:gd name="connsiteX48" fmla="*/ 97857 w 653904"/>
                      <a:gd name="connsiteY48" fmla="*/ 457396 h 808463"/>
                      <a:gd name="connsiteX49" fmla="*/ 99019 w 653904"/>
                      <a:gd name="connsiteY49" fmla="*/ 420801 h 808463"/>
                      <a:gd name="connsiteX50" fmla="*/ 99019 w 653904"/>
                      <a:gd name="connsiteY50" fmla="*/ 420801 h 808463"/>
                      <a:gd name="connsiteX51" fmla="*/ 99455 w 653904"/>
                      <a:gd name="connsiteY51" fmla="*/ 409433 h 808463"/>
                      <a:gd name="connsiteX52" fmla="*/ 99455 w 653904"/>
                      <a:gd name="connsiteY52" fmla="*/ 409433 h 808463"/>
                      <a:gd name="connsiteX53" fmla="*/ 66909 w 653904"/>
                      <a:gd name="connsiteY53" fmla="*/ 371689 h 808463"/>
                      <a:gd name="connsiteX54" fmla="*/ 66909 w 653904"/>
                      <a:gd name="connsiteY54" fmla="*/ 371689 h 808463"/>
                      <a:gd name="connsiteX55" fmla="*/ 38285 w 653904"/>
                      <a:gd name="connsiteY55" fmla="*/ 358596 h 808463"/>
                      <a:gd name="connsiteX56" fmla="*/ 38285 w 653904"/>
                      <a:gd name="connsiteY56" fmla="*/ 358596 h 808463"/>
                      <a:gd name="connsiteX57" fmla="*/ 34217 w 653904"/>
                      <a:gd name="connsiteY57" fmla="*/ 359299 h 808463"/>
                      <a:gd name="connsiteX58" fmla="*/ 34217 w 653904"/>
                      <a:gd name="connsiteY58" fmla="*/ 359299 h 808463"/>
                      <a:gd name="connsiteX59" fmla="*/ 24991 w 653904"/>
                      <a:gd name="connsiteY59" fmla="*/ 360576 h 808463"/>
                      <a:gd name="connsiteX60" fmla="*/ 24991 w 653904"/>
                      <a:gd name="connsiteY60" fmla="*/ 360576 h 808463"/>
                      <a:gd name="connsiteX61" fmla="*/ 0 w 653904"/>
                      <a:gd name="connsiteY61" fmla="*/ 347803 h 808463"/>
                      <a:gd name="connsiteX62" fmla="*/ 0 w 653904"/>
                      <a:gd name="connsiteY62" fmla="*/ 347803 h 808463"/>
                      <a:gd name="connsiteX63" fmla="*/ 39448 w 653904"/>
                      <a:gd name="connsiteY63" fmla="*/ 324045 h 808463"/>
                      <a:gd name="connsiteX64" fmla="*/ 39448 w 653904"/>
                      <a:gd name="connsiteY64" fmla="*/ 324045 h 808463"/>
                      <a:gd name="connsiteX65" fmla="*/ 92336 w 653904"/>
                      <a:gd name="connsiteY65" fmla="*/ 286748 h 808463"/>
                      <a:gd name="connsiteX66" fmla="*/ 92336 w 653904"/>
                      <a:gd name="connsiteY66" fmla="*/ 286748 h 808463"/>
                      <a:gd name="connsiteX67" fmla="*/ 141736 w 653904"/>
                      <a:gd name="connsiteY67" fmla="*/ 210110 h 808463"/>
                      <a:gd name="connsiteX68" fmla="*/ 141736 w 653904"/>
                      <a:gd name="connsiteY68" fmla="*/ 210110 h 808463"/>
                      <a:gd name="connsiteX69" fmla="*/ 182565 w 653904"/>
                      <a:gd name="connsiteY69" fmla="*/ 143818 h 808463"/>
                      <a:gd name="connsiteX70" fmla="*/ 182565 w 653904"/>
                      <a:gd name="connsiteY70" fmla="*/ 143818 h 808463"/>
                      <a:gd name="connsiteX71" fmla="*/ 207628 w 653904"/>
                      <a:gd name="connsiteY71" fmla="*/ 86914 h 808463"/>
                      <a:gd name="connsiteX72" fmla="*/ 207628 w 653904"/>
                      <a:gd name="connsiteY72" fmla="*/ 86914 h 808463"/>
                      <a:gd name="connsiteX73" fmla="*/ 227025 w 653904"/>
                      <a:gd name="connsiteY73" fmla="*/ 1973 h 808463"/>
                      <a:gd name="connsiteX74" fmla="*/ 227025 w 653904"/>
                      <a:gd name="connsiteY74" fmla="*/ 1973 h 808463"/>
                      <a:gd name="connsiteX75" fmla="*/ 227025 w 653904"/>
                      <a:gd name="connsiteY75" fmla="*/ 823 h 808463"/>
                      <a:gd name="connsiteX76" fmla="*/ 227025 w 653904"/>
                      <a:gd name="connsiteY76" fmla="*/ 823 h 808463"/>
                      <a:gd name="connsiteX77" fmla="*/ 227461 w 653904"/>
                      <a:gd name="connsiteY77" fmla="*/ 121 h 808463"/>
                      <a:gd name="connsiteX78" fmla="*/ 227461 w 653904"/>
                      <a:gd name="connsiteY78" fmla="*/ 121 h 808463"/>
                      <a:gd name="connsiteX79" fmla="*/ 228333 w 653904"/>
                      <a:gd name="connsiteY79" fmla="*/ 121 h 808463"/>
                      <a:gd name="connsiteX80" fmla="*/ 228333 w 653904"/>
                      <a:gd name="connsiteY80" fmla="*/ 121 h 808463"/>
                      <a:gd name="connsiteX81" fmla="*/ 231166 w 653904"/>
                      <a:gd name="connsiteY81" fmla="*/ 1398 h 808463"/>
                      <a:gd name="connsiteX82" fmla="*/ 231166 w 653904"/>
                      <a:gd name="connsiteY82" fmla="*/ 1398 h 808463"/>
                      <a:gd name="connsiteX83" fmla="*/ 273084 w 653904"/>
                      <a:gd name="connsiteY83" fmla="*/ 16343 h 808463"/>
                      <a:gd name="connsiteX84" fmla="*/ 273084 w 653904"/>
                      <a:gd name="connsiteY84" fmla="*/ 16343 h 808463"/>
                      <a:gd name="connsiteX85" fmla="*/ 278460 w 653904"/>
                      <a:gd name="connsiteY85" fmla="*/ 15640 h 808463"/>
                      <a:gd name="connsiteX86" fmla="*/ 278460 w 653904"/>
                      <a:gd name="connsiteY86" fmla="*/ 15640 h 808463"/>
                      <a:gd name="connsiteX87" fmla="*/ 281366 w 653904"/>
                      <a:gd name="connsiteY87" fmla="*/ 15257 h 808463"/>
                      <a:gd name="connsiteX88" fmla="*/ 281366 w 653904"/>
                      <a:gd name="connsiteY88" fmla="*/ 15257 h 808463"/>
                      <a:gd name="connsiteX89" fmla="*/ 298365 w 653904"/>
                      <a:gd name="connsiteY89" fmla="*/ 42527 h 808463"/>
                      <a:gd name="connsiteX90" fmla="*/ 298365 w 653904"/>
                      <a:gd name="connsiteY90" fmla="*/ 42527 h 808463"/>
                      <a:gd name="connsiteX91" fmla="*/ 304105 w 653904"/>
                      <a:gd name="connsiteY91" fmla="*/ 49042 h 808463"/>
                      <a:gd name="connsiteX92" fmla="*/ 304105 w 653904"/>
                      <a:gd name="connsiteY92" fmla="*/ 49042 h 808463"/>
                      <a:gd name="connsiteX93" fmla="*/ 317472 w 653904"/>
                      <a:gd name="connsiteY93" fmla="*/ 38057 h 808463"/>
                      <a:gd name="connsiteX94" fmla="*/ 317472 w 653904"/>
                      <a:gd name="connsiteY94" fmla="*/ 38057 h 808463"/>
                      <a:gd name="connsiteX95" fmla="*/ 332437 w 653904"/>
                      <a:gd name="connsiteY95" fmla="*/ 27072 h 808463"/>
                      <a:gd name="connsiteX96" fmla="*/ 332437 w 653904"/>
                      <a:gd name="connsiteY96" fmla="*/ 27072 h 808463"/>
                      <a:gd name="connsiteX97" fmla="*/ 348565 w 653904"/>
                      <a:gd name="connsiteY97" fmla="*/ 33331 h 808463"/>
                      <a:gd name="connsiteX98" fmla="*/ 348565 w 653904"/>
                      <a:gd name="connsiteY98" fmla="*/ 33331 h 808463"/>
                      <a:gd name="connsiteX99" fmla="*/ 354668 w 653904"/>
                      <a:gd name="connsiteY99" fmla="*/ 47509 h 808463"/>
                      <a:gd name="connsiteX100" fmla="*/ 354668 w 653904"/>
                      <a:gd name="connsiteY100" fmla="*/ 47509 h 808463"/>
                      <a:gd name="connsiteX101" fmla="*/ 354668 w 653904"/>
                      <a:gd name="connsiteY101" fmla="*/ 49808 h 808463"/>
                      <a:gd name="connsiteX102" fmla="*/ 354668 w 653904"/>
                      <a:gd name="connsiteY102" fmla="*/ 49808 h 808463"/>
                      <a:gd name="connsiteX103" fmla="*/ 360552 w 653904"/>
                      <a:gd name="connsiteY103" fmla="*/ 55237 h 808463"/>
                      <a:gd name="connsiteX104" fmla="*/ 360552 w 653904"/>
                      <a:gd name="connsiteY104" fmla="*/ 55237 h 808463"/>
                      <a:gd name="connsiteX105" fmla="*/ 394406 w 653904"/>
                      <a:gd name="connsiteY105" fmla="*/ 103263 h 808463"/>
                      <a:gd name="connsiteX106" fmla="*/ 394406 w 653904"/>
                      <a:gd name="connsiteY106" fmla="*/ 103263 h 808463"/>
                      <a:gd name="connsiteX107" fmla="*/ 404577 w 653904"/>
                      <a:gd name="connsiteY107" fmla="*/ 114759 h 808463"/>
                      <a:gd name="connsiteX108" fmla="*/ 404577 w 653904"/>
                      <a:gd name="connsiteY108" fmla="*/ 114759 h 808463"/>
                      <a:gd name="connsiteX109" fmla="*/ 417871 w 653904"/>
                      <a:gd name="connsiteY109" fmla="*/ 113801 h 808463"/>
                      <a:gd name="connsiteX110" fmla="*/ 417871 w 653904"/>
                      <a:gd name="connsiteY110" fmla="*/ 113801 h 808463"/>
                      <a:gd name="connsiteX111" fmla="*/ 428188 w 653904"/>
                      <a:gd name="connsiteY111" fmla="*/ 118655 h 808463"/>
                      <a:gd name="connsiteX112" fmla="*/ 428188 w 653904"/>
                      <a:gd name="connsiteY112" fmla="*/ 118655 h 808463"/>
                      <a:gd name="connsiteX113" fmla="*/ 435234 w 653904"/>
                      <a:gd name="connsiteY113" fmla="*/ 123572 h 808463"/>
                      <a:gd name="connsiteX114" fmla="*/ 435234 w 653904"/>
                      <a:gd name="connsiteY114" fmla="*/ 123572 h 808463"/>
                      <a:gd name="connsiteX115" fmla="*/ 451435 w 653904"/>
                      <a:gd name="connsiteY115" fmla="*/ 111119 h 808463"/>
                      <a:gd name="connsiteX116" fmla="*/ 451435 w 653904"/>
                      <a:gd name="connsiteY116" fmla="*/ 111119 h 808463"/>
                      <a:gd name="connsiteX117" fmla="*/ 474246 w 653904"/>
                      <a:gd name="connsiteY117" fmla="*/ 95983 h 808463"/>
                      <a:gd name="connsiteX118" fmla="*/ 474246 w 653904"/>
                      <a:gd name="connsiteY118" fmla="*/ 95983 h 808463"/>
                      <a:gd name="connsiteX119" fmla="*/ 493062 w 653904"/>
                      <a:gd name="connsiteY119" fmla="*/ 103710 h 808463"/>
                      <a:gd name="connsiteX120" fmla="*/ 493062 w 653904"/>
                      <a:gd name="connsiteY120" fmla="*/ 103710 h 808463"/>
                      <a:gd name="connsiteX121" fmla="*/ 495605 w 653904"/>
                      <a:gd name="connsiteY121" fmla="*/ 103519 h 808463"/>
                      <a:gd name="connsiteX122" fmla="*/ 495605 w 653904"/>
                      <a:gd name="connsiteY122" fmla="*/ 103519 h 808463"/>
                      <a:gd name="connsiteX123" fmla="*/ 498874 w 653904"/>
                      <a:gd name="connsiteY123" fmla="*/ 103263 h 808463"/>
                      <a:gd name="connsiteX124" fmla="*/ 498874 w 653904"/>
                      <a:gd name="connsiteY124" fmla="*/ 103263 h 808463"/>
                      <a:gd name="connsiteX125" fmla="*/ 552852 w 653904"/>
                      <a:gd name="connsiteY125" fmla="*/ 124786 h 808463"/>
                      <a:gd name="connsiteX126" fmla="*/ 552852 w 653904"/>
                      <a:gd name="connsiteY126" fmla="*/ 124786 h 808463"/>
                      <a:gd name="connsiteX127" fmla="*/ 644969 w 653904"/>
                      <a:gd name="connsiteY127" fmla="*/ 137240 h 808463"/>
                      <a:gd name="connsiteX128" fmla="*/ 644969 w 653904"/>
                      <a:gd name="connsiteY128" fmla="*/ 137240 h 808463"/>
                      <a:gd name="connsiteX129" fmla="*/ 653033 w 653904"/>
                      <a:gd name="connsiteY129" fmla="*/ 140305 h 808463"/>
                      <a:gd name="connsiteX130" fmla="*/ 653033 w 653904"/>
                      <a:gd name="connsiteY130" fmla="*/ 140305 h 808463"/>
                      <a:gd name="connsiteX131" fmla="*/ 652525 w 653904"/>
                      <a:gd name="connsiteY131" fmla="*/ 140944 h 808463"/>
                      <a:gd name="connsiteX132" fmla="*/ 651653 w 653904"/>
                      <a:gd name="connsiteY132" fmla="*/ 141008 h 808463"/>
                      <a:gd name="connsiteX133" fmla="*/ 652525 w 653904"/>
                      <a:gd name="connsiteY133" fmla="*/ 140944 h 808463"/>
                      <a:gd name="connsiteX134" fmla="*/ 653033 w 653904"/>
                      <a:gd name="connsiteY134" fmla="*/ 140305 h 808463"/>
                      <a:gd name="connsiteX135" fmla="*/ 653396 w 653904"/>
                      <a:gd name="connsiteY135" fmla="*/ 140880 h 808463"/>
                      <a:gd name="connsiteX136" fmla="*/ 653905 w 653904"/>
                      <a:gd name="connsiteY136" fmla="*/ 147650 h 808463"/>
                      <a:gd name="connsiteX137" fmla="*/ 653905 w 653904"/>
                      <a:gd name="connsiteY137" fmla="*/ 147650 h 808463"/>
                      <a:gd name="connsiteX138" fmla="*/ 642790 w 653904"/>
                      <a:gd name="connsiteY138" fmla="*/ 172749 h 808463"/>
                      <a:gd name="connsiteX139" fmla="*/ 642790 w 653904"/>
                      <a:gd name="connsiteY139" fmla="*/ 172749 h 808463"/>
                      <a:gd name="connsiteX140" fmla="*/ 589757 w 653904"/>
                      <a:gd name="connsiteY140" fmla="*/ 203596 h 808463"/>
                      <a:gd name="connsiteX141" fmla="*/ 589757 w 653904"/>
                      <a:gd name="connsiteY141" fmla="*/ 203596 h 808463"/>
                      <a:gd name="connsiteX142" fmla="*/ 541010 w 653904"/>
                      <a:gd name="connsiteY142" fmla="*/ 273145 h 808463"/>
                      <a:gd name="connsiteX143" fmla="*/ 541010 w 653904"/>
                      <a:gd name="connsiteY143" fmla="*/ 273145 h 808463"/>
                      <a:gd name="connsiteX144" fmla="*/ 553941 w 653904"/>
                      <a:gd name="connsiteY144" fmla="*/ 297733 h 808463"/>
                      <a:gd name="connsiteX145" fmla="*/ 553941 w 653904"/>
                      <a:gd name="connsiteY145" fmla="*/ 297733 h 808463"/>
                      <a:gd name="connsiteX146" fmla="*/ 547476 w 653904"/>
                      <a:gd name="connsiteY146" fmla="*/ 309101 h 808463"/>
                      <a:gd name="connsiteX147" fmla="*/ 547476 w 653904"/>
                      <a:gd name="connsiteY147" fmla="*/ 309101 h 808463"/>
                      <a:gd name="connsiteX148" fmla="*/ 543262 w 653904"/>
                      <a:gd name="connsiteY148" fmla="*/ 317659 h 808463"/>
                      <a:gd name="connsiteX149" fmla="*/ 543262 w 653904"/>
                      <a:gd name="connsiteY149" fmla="*/ 317659 h 808463"/>
                      <a:gd name="connsiteX150" fmla="*/ 557864 w 653904"/>
                      <a:gd name="connsiteY150" fmla="*/ 357383 h 808463"/>
                      <a:gd name="connsiteX151" fmla="*/ 557864 w 653904"/>
                      <a:gd name="connsiteY151" fmla="*/ 357383 h 808463"/>
                      <a:gd name="connsiteX152" fmla="*/ 554377 w 653904"/>
                      <a:gd name="connsiteY152" fmla="*/ 369581 h 808463"/>
                      <a:gd name="connsiteX153" fmla="*/ 554377 w 653904"/>
                      <a:gd name="connsiteY153" fmla="*/ 369581 h 808463"/>
                      <a:gd name="connsiteX154" fmla="*/ 527570 w 653904"/>
                      <a:gd name="connsiteY154" fmla="*/ 414287 h 808463"/>
                      <a:gd name="connsiteX155" fmla="*/ 527570 w 653904"/>
                      <a:gd name="connsiteY155" fmla="*/ 414287 h 808463"/>
                      <a:gd name="connsiteX156" fmla="*/ 555322 w 653904"/>
                      <a:gd name="connsiteY156" fmla="*/ 463144 h 808463"/>
                      <a:gd name="connsiteX157" fmla="*/ 555322 w 653904"/>
                      <a:gd name="connsiteY157" fmla="*/ 463144 h 808463"/>
                      <a:gd name="connsiteX158" fmla="*/ 554450 w 653904"/>
                      <a:gd name="connsiteY158" fmla="*/ 470297 h 808463"/>
                      <a:gd name="connsiteX159" fmla="*/ 554450 w 653904"/>
                      <a:gd name="connsiteY159" fmla="*/ 470297 h 808463"/>
                      <a:gd name="connsiteX160" fmla="*/ 500908 w 653904"/>
                      <a:gd name="connsiteY160" fmla="*/ 501655 h 808463"/>
                      <a:gd name="connsiteX161" fmla="*/ 500908 w 653904"/>
                      <a:gd name="connsiteY161" fmla="*/ 501655 h 808463"/>
                      <a:gd name="connsiteX162" fmla="*/ 484126 w 653904"/>
                      <a:gd name="connsiteY162" fmla="*/ 498781 h 808463"/>
                      <a:gd name="connsiteX163" fmla="*/ 484126 w 653904"/>
                      <a:gd name="connsiteY163" fmla="*/ 498781 h 808463"/>
                      <a:gd name="connsiteX164" fmla="*/ 466110 w 653904"/>
                      <a:gd name="connsiteY164" fmla="*/ 495460 h 808463"/>
                      <a:gd name="connsiteX165" fmla="*/ 466110 w 653904"/>
                      <a:gd name="connsiteY165" fmla="*/ 495460 h 808463"/>
                      <a:gd name="connsiteX166" fmla="*/ 404577 w 653904"/>
                      <a:gd name="connsiteY166" fmla="*/ 520623 h 808463"/>
                      <a:gd name="connsiteX167" fmla="*/ 404577 w 653904"/>
                      <a:gd name="connsiteY167" fmla="*/ 520623 h 808463"/>
                      <a:gd name="connsiteX168" fmla="*/ 333164 w 653904"/>
                      <a:gd name="connsiteY168" fmla="*/ 563795 h 808463"/>
                      <a:gd name="connsiteX169" fmla="*/ 333164 w 653904"/>
                      <a:gd name="connsiteY169" fmla="*/ 563795 h 808463"/>
                      <a:gd name="connsiteX170" fmla="*/ 284417 w 653904"/>
                      <a:gd name="connsiteY170" fmla="*/ 611503 h 808463"/>
                      <a:gd name="connsiteX171" fmla="*/ 284417 w 653904"/>
                      <a:gd name="connsiteY171" fmla="*/ 611503 h 808463"/>
                      <a:gd name="connsiteX172" fmla="*/ 245042 w 653904"/>
                      <a:gd name="connsiteY172" fmla="*/ 691398 h 808463"/>
                      <a:gd name="connsiteX173" fmla="*/ 245042 w 653904"/>
                      <a:gd name="connsiteY173" fmla="*/ 691398 h 808463"/>
                      <a:gd name="connsiteX174" fmla="*/ 243734 w 653904"/>
                      <a:gd name="connsiteY174" fmla="*/ 694336 h 808463"/>
                      <a:gd name="connsiteX175" fmla="*/ 243734 w 653904"/>
                      <a:gd name="connsiteY175" fmla="*/ 694336 h 808463"/>
                      <a:gd name="connsiteX176" fmla="*/ 260225 w 653904"/>
                      <a:gd name="connsiteY176" fmla="*/ 740127 h 808463"/>
                      <a:gd name="connsiteX177" fmla="*/ 260225 w 653904"/>
                      <a:gd name="connsiteY177" fmla="*/ 740127 h 808463"/>
                      <a:gd name="connsiteX178" fmla="*/ 258118 w 653904"/>
                      <a:gd name="connsiteY178" fmla="*/ 753858 h 808463"/>
                      <a:gd name="connsiteX179" fmla="*/ 258118 w 653904"/>
                      <a:gd name="connsiteY179" fmla="*/ 753858 h 808463"/>
                      <a:gd name="connsiteX180" fmla="*/ 247003 w 653904"/>
                      <a:gd name="connsiteY180" fmla="*/ 804184 h 808463"/>
                      <a:gd name="connsiteX181" fmla="*/ 247003 w 653904"/>
                      <a:gd name="connsiteY181" fmla="*/ 804184 h 808463"/>
                      <a:gd name="connsiteX182" fmla="*/ 247149 w 653904"/>
                      <a:gd name="connsiteY182" fmla="*/ 806994 h 808463"/>
                      <a:gd name="connsiteX183" fmla="*/ 247149 w 653904"/>
                      <a:gd name="connsiteY183" fmla="*/ 806994 h 808463"/>
                      <a:gd name="connsiteX184" fmla="*/ 246495 w 653904"/>
                      <a:gd name="connsiteY184" fmla="*/ 807824 h 808463"/>
                      <a:gd name="connsiteX185" fmla="*/ 246495 w 653904"/>
                      <a:gd name="connsiteY185" fmla="*/ 807824 h 808463"/>
                      <a:gd name="connsiteX186" fmla="*/ 240755 w 653904"/>
                      <a:gd name="connsiteY186" fmla="*/ 808463 h 808463"/>
                      <a:gd name="connsiteX187" fmla="*/ 240755 w 653904"/>
                      <a:gd name="connsiteY187" fmla="*/ 808463 h 808463"/>
                      <a:gd name="connsiteX188" fmla="*/ 240828 w 653904"/>
                      <a:gd name="connsiteY188" fmla="*/ 808335 h 808463"/>
                      <a:gd name="connsiteX189" fmla="*/ 240828 w 653904"/>
                      <a:gd name="connsiteY189" fmla="*/ 808335 h 808463"/>
                      <a:gd name="connsiteX190" fmla="*/ 185107 w 653904"/>
                      <a:gd name="connsiteY190" fmla="*/ 738339 h 808463"/>
                      <a:gd name="connsiteX191" fmla="*/ 185688 w 653904"/>
                      <a:gd name="connsiteY191" fmla="*/ 743321 h 808463"/>
                      <a:gd name="connsiteX192" fmla="*/ 185688 w 653904"/>
                      <a:gd name="connsiteY192" fmla="*/ 743321 h 808463"/>
                      <a:gd name="connsiteX193" fmla="*/ 178787 w 653904"/>
                      <a:gd name="connsiteY193" fmla="*/ 750090 h 808463"/>
                      <a:gd name="connsiteX194" fmla="*/ 178787 w 653904"/>
                      <a:gd name="connsiteY194" fmla="*/ 750090 h 808463"/>
                      <a:gd name="connsiteX195" fmla="*/ 173556 w 653904"/>
                      <a:gd name="connsiteY195" fmla="*/ 755072 h 808463"/>
                      <a:gd name="connsiteX196" fmla="*/ 173556 w 653904"/>
                      <a:gd name="connsiteY196" fmla="*/ 755072 h 808463"/>
                      <a:gd name="connsiteX197" fmla="*/ 194915 w 653904"/>
                      <a:gd name="connsiteY197" fmla="*/ 784067 h 808463"/>
                      <a:gd name="connsiteX198" fmla="*/ 194915 w 653904"/>
                      <a:gd name="connsiteY198" fmla="*/ 784067 h 808463"/>
                      <a:gd name="connsiteX199" fmla="*/ 230294 w 653904"/>
                      <a:gd name="connsiteY199" fmla="*/ 805334 h 808463"/>
                      <a:gd name="connsiteX200" fmla="*/ 230294 w 653904"/>
                      <a:gd name="connsiteY200" fmla="*/ 805334 h 808463"/>
                      <a:gd name="connsiteX201" fmla="*/ 240901 w 653904"/>
                      <a:gd name="connsiteY201" fmla="*/ 806675 h 808463"/>
                      <a:gd name="connsiteX202" fmla="*/ 240901 w 653904"/>
                      <a:gd name="connsiteY202" fmla="*/ 806675 h 808463"/>
                      <a:gd name="connsiteX203" fmla="*/ 245550 w 653904"/>
                      <a:gd name="connsiteY203" fmla="*/ 806228 h 808463"/>
                      <a:gd name="connsiteX204" fmla="*/ 245550 w 653904"/>
                      <a:gd name="connsiteY204" fmla="*/ 806228 h 808463"/>
                      <a:gd name="connsiteX205" fmla="*/ 245478 w 653904"/>
                      <a:gd name="connsiteY205" fmla="*/ 803929 h 808463"/>
                      <a:gd name="connsiteX206" fmla="*/ 245478 w 653904"/>
                      <a:gd name="connsiteY206" fmla="*/ 803929 h 808463"/>
                      <a:gd name="connsiteX207" fmla="*/ 256665 w 653904"/>
                      <a:gd name="connsiteY207" fmla="*/ 753220 h 808463"/>
                      <a:gd name="connsiteX208" fmla="*/ 256665 w 653904"/>
                      <a:gd name="connsiteY208" fmla="*/ 753220 h 808463"/>
                      <a:gd name="connsiteX209" fmla="*/ 258700 w 653904"/>
                      <a:gd name="connsiteY209" fmla="*/ 739936 h 808463"/>
                      <a:gd name="connsiteX210" fmla="*/ 258700 w 653904"/>
                      <a:gd name="connsiteY210" fmla="*/ 739936 h 808463"/>
                      <a:gd name="connsiteX211" fmla="*/ 242209 w 653904"/>
                      <a:gd name="connsiteY211" fmla="*/ 694144 h 808463"/>
                      <a:gd name="connsiteX212" fmla="*/ 242209 w 653904"/>
                      <a:gd name="connsiteY212" fmla="*/ 694144 h 808463"/>
                      <a:gd name="connsiteX213" fmla="*/ 244025 w 653904"/>
                      <a:gd name="connsiteY213" fmla="*/ 690057 h 808463"/>
                      <a:gd name="connsiteX214" fmla="*/ 244025 w 653904"/>
                      <a:gd name="connsiteY214" fmla="*/ 690057 h 808463"/>
                      <a:gd name="connsiteX215" fmla="*/ 282891 w 653904"/>
                      <a:gd name="connsiteY215" fmla="*/ 610992 h 808463"/>
                      <a:gd name="connsiteX216" fmla="*/ 282891 w 653904"/>
                      <a:gd name="connsiteY216" fmla="*/ 610992 h 808463"/>
                      <a:gd name="connsiteX217" fmla="*/ 333164 w 653904"/>
                      <a:gd name="connsiteY217" fmla="*/ 562007 h 808463"/>
                      <a:gd name="connsiteX218" fmla="*/ 333164 w 653904"/>
                      <a:gd name="connsiteY218" fmla="*/ 562007 h 808463"/>
                      <a:gd name="connsiteX219" fmla="*/ 403487 w 653904"/>
                      <a:gd name="connsiteY219" fmla="*/ 519281 h 808463"/>
                      <a:gd name="connsiteX220" fmla="*/ 403487 w 653904"/>
                      <a:gd name="connsiteY220" fmla="*/ 519281 h 808463"/>
                      <a:gd name="connsiteX221" fmla="*/ 466328 w 653904"/>
                      <a:gd name="connsiteY221" fmla="*/ 493608 h 808463"/>
                      <a:gd name="connsiteX222" fmla="*/ 466328 w 653904"/>
                      <a:gd name="connsiteY222" fmla="*/ 493608 h 808463"/>
                      <a:gd name="connsiteX223" fmla="*/ 485144 w 653904"/>
                      <a:gd name="connsiteY223" fmla="*/ 497120 h 808463"/>
                      <a:gd name="connsiteX224" fmla="*/ 485144 w 653904"/>
                      <a:gd name="connsiteY224" fmla="*/ 497120 h 808463"/>
                      <a:gd name="connsiteX225" fmla="*/ 501054 w 653904"/>
                      <a:gd name="connsiteY225" fmla="*/ 499802 h 808463"/>
                      <a:gd name="connsiteX226" fmla="*/ 501054 w 653904"/>
                      <a:gd name="connsiteY226" fmla="*/ 499802 h 808463"/>
                      <a:gd name="connsiteX227" fmla="*/ 552852 w 653904"/>
                      <a:gd name="connsiteY227" fmla="*/ 469722 h 808463"/>
                      <a:gd name="connsiteX228" fmla="*/ 552852 w 653904"/>
                      <a:gd name="connsiteY228" fmla="*/ 469722 h 808463"/>
                      <a:gd name="connsiteX229" fmla="*/ 553723 w 653904"/>
                      <a:gd name="connsiteY229" fmla="*/ 462888 h 808463"/>
                      <a:gd name="connsiteX230" fmla="*/ 553723 w 653904"/>
                      <a:gd name="connsiteY230" fmla="*/ 462888 h 808463"/>
                      <a:gd name="connsiteX231" fmla="*/ 525972 w 653904"/>
                      <a:gd name="connsiteY231" fmla="*/ 414031 h 808463"/>
                      <a:gd name="connsiteX232" fmla="*/ 525972 w 653904"/>
                      <a:gd name="connsiteY232" fmla="*/ 414031 h 808463"/>
                      <a:gd name="connsiteX233" fmla="*/ 552997 w 653904"/>
                      <a:gd name="connsiteY233" fmla="*/ 368559 h 808463"/>
                      <a:gd name="connsiteX234" fmla="*/ 552997 w 653904"/>
                      <a:gd name="connsiteY234" fmla="*/ 368559 h 808463"/>
                      <a:gd name="connsiteX235" fmla="*/ 556266 w 653904"/>
                      <a:gd name="connsiteY235" fmla="*/ 357128 h 808463"/>
                      <a:gd name="connsiteX236" fmla="*/ 556266 w 653904"/>
                      <a:gd name="connsiteY236" fmla="*/ 357128 h 808463"/>
                      <a:gd name="connsiteX237" fmla="*/ 541664 w 653904"/>
                      <a:gd name="connsiteY237" fmla="*/ 317403 h 808463"/>
                      <a:gd name="connsiteX238" fmla="*/ 541664 w 653904"/>
                      <a:gd name="connsiteY238" fmla="*/ 317403 h 808463"/>
                      <a:gd name="connsiteX239" fmla="*/ 546386 w 653904"/>
                      <a:gd name="connsiteY239" fmla="*/ 307696 h 808463"/>
                      <a:gd name="connsiteX240" fmla="*/ 546386 w 653904"/>
                      <a:gd name="connsiteY240" fmla="*/ 307696 h 808463"/>
                      <a:gd name="connsiteX241" fmla="*/ 552270 w 653904"/>
                      <a:gd name="connsiteY241" fmla="*/ 297414 h 808463"/>
                      <a:gd name="connsiteX242" fmla="*/ 552270 w 653904"/>
                      <a:gd name="connsiteY242" fmla="*/ 297414 h 808463"/>
                      <a:gd name="connsiteX243" fmla="*/ 539339 w 653904"/>
                      <a:gd name="connsiteY243" fmla="*/ 272825 h 808463"/>
                      <a:gd name="connsiteX244" fmla="*/ 539339 w 653904"/>
                      <a:gd name="connsiteY244" fmla="*/ 272825 h 808463"/>
                      <a:gd name="connsiteX245" fmla="*/ 589539 w 653904"/>
                      <a:gd name="connsiteY245" fmla="*/ 201680 h 808463"/>
                      <a:gd name="connsiteX246" fmla="*/ 589539 w 653904"/>
                      <a:gd name="connsiteY246" fmla="*/ 201680 h 808463"/>
                      <a:gd name="connsiteX247" fmla="*/ 641555 w 653904"/>
                      <a:gd name="connsiteY247" fmla="*/ 171280 h 808463"/>
                      <a:gd name="connsiteX248" fmla="*/ 641555 w 653904"/>
                      <a:gd name="connsiteY248" fmla="*/ 171280 h 808463"/>
                      <a:gd name="connsiteX249" fmla="*/ 652161 w 653904"/>
                      <a:gd name="connsiteY249" fmla="*/ 147266 h 808463"/>
                      <a:gd name="connsiteX250" fmla="*/ 652161 w 653904"/>
                      <a:gd name="connsiteY250" fmla="*/ 147266 h 808463"/>
                      <a:gd name="connsiteX251" fmla="*/ 651725 w 653904"/>
                      <a:gd name="connsiteY251" fmla="*/ 141008 h 808463"/>
                      <a:gd name="connsiteX252" fmla="*/ 651725 w 653904"/>
                      <a:gd name="connsiteY252" fmla="*/ 141008 h 808463"/>
                      <a:gd name="connsiteX253" fmla="*/ 644679 w 653904"/>
                      <a:gd name="connsiteY253" fmla="*/ 138389 h 808463"/>
                      <a:gd name="connsiteX254" fmla="*/ 644679 w 653904"/>
                      <a:gd name="connsiteY254" fmla="*/ 138389 h 808463"/>
                      <a:gd name="connsiteX255" fmla="*/ 551980 w 653904"/>
                      <a:gd name="connsiteY255" fmla="*/ 125744 h 808463"/>
                      <a:gd name="connsiteX256" fmla="*/ 551980 w 653904"/>
                      <a:gd name="connsiteY256" fmla="*/ 125744 h 808463"/>
                      <a:gd name="connsiteX257" fmla="*/ 498947 w 653904"/>
                      <a:gd name="connsiteY257" fmla="*/ 104477 h 808463"/>
                      <a:gd name="connsiteX258" fmla="*/ 498947 w 653904"/>
                      <a:gd name="connsiteY258" fmla="*/ 104477 h 808463"/>
                      <a:gd name="connsiteX259" fmla="*/ 496041 w 653904"/>
                      <a:gd name="connsiteY259" fmla="*/ 104732 h 808463"/>
                      <a:gd name="connsiteX260" fmla="*/ 496041 w 653904"/>
                      <a:gd name="connsiteY260" fmla="*/ 104732 h 808463"/>
                      <a:gd name="connsiteX261" fmla="*/ 493135 w 653904"/>
                      <a:gd name="connsiteY261" fmla="*/ 104924 h 808463"/>
                      <a:gd name="connsiteX262" fmla="*/ 493135 w 653904"/>
                      <a:gd name="connsiteY262" fmla="*/ 104924 h 808463"/>
                      <a:gd name="connsiteX263" fmla="*/ 474319 w 653904"/>
                      <a:gd name="connsiteY263" fmla="*/ 97196 h 808463"/>
                      <a:gd name="connsiteX264" fmla="*/ 474319 w 653904"/>
                      <a:gd name="connsiteY264" fmla="*/ 97196 h 808463"/>
                      <a:gd name="connsiteX265" fmla="*/ 453106 w 653904"/>
                      <a:gd name="connsiteY265" fmla="*/ 111438 h 808463"/>
                      <a:gd name="connsiteX266" fmla="*/ 453106 w 653904"/>
                      <a:gd name="connsiteY266" fmla="*/ 111438 h 808463"/>
                      <a:gd name="connsiteX267" fmla="*/ 435307 w 653904"/>
                      <a:gd name="connsiteY267" fmla="*/ 124786 h 808463"/>
                      <a:gd name="connsiteX268" fmla="*/ 435307 w 653904"/>
                      <a:gd name="connsiteY268" fmla="*/ 124786 h 808463"/>
                      <a:gd name="connsiteX269" fmla="*/ 426589 w 653904"/>
                      <a:gd name="connsiteY269" fmla="*/ 118974 h 808463"/>
                      <a:gd name="connsiteX270" fmla="*/ 426589 w 653904"/>
                      <a:gd name="connsiteY270" fmla="*/ 118974 h 808463"/>
                      <a:gd name="connsiteX271" fmla="*/ 417944 w 653904"/>
                      <a:gd name="connsiteY271" fmla="*/ 115014 h 808463"/>
                      <a:gd name="connsiteX272" fmla="*/ 417944 w 653904"/>
                      <a:gd name="connsiteY272" fmla="*/ 115014 h 808463"/>
                      <a:gd name="connsiteX273" fmla="*/ 404649 w 653904"/>
                      <a:gd name="connsiteY273" fmla="*/ 115972 h 808463"/>
                      <a:gd name="connsiteX274" fmla="*/ 404649 w 653904"/>
                      <a:gd name="connsiteY274" fmla="*/ 115972 h 808463"/>
                      <a:gd name="connsiteX275" fmla="*/ 392735 w 653904"/>
                      <a:gd name="connsiteY275" fmla="*/ 102880 h 808463"/>
                      <a:gd name="connsiteX276" fmla="*/ 392735 w 653904"/>
                      <a:gd name="connsiteY276" fmla="*/ 102880 h 808463"/>
                      <a:gd name="connsiteX277" fmla="*/ 381402 w 653904"/>
                      <a:gd name="connsiteY277" fmla="*/ 70692 h 808463"/>
                      <a:gd name="connsiteX278" fmla="*/ 381402 w 653904"/>
                      <a:gd name="connsiteY278" fmla="*/ 70692 h 808463"/>
                      <a:gd name="connsiteX279" fmla="*/ 360625 w 653904"/>
                      <a:gd name="connsiteY279" fmla="*/ 56450 h 808463"/>
                      <a:gd name="connsiteX280" fmla="*/ 360625 w 653904"/>
                      <a:gd name="connsiteY280" fmla="*/ 56450 h 808463"/>
                      <a:gd name="connsiteX281" fmla="*/ 354159 w 653904"/>
                      <a:gd name="connsiteY281" fmla="*/ 54406 h 808463"/>
                      <a:gd name="connsiteX282" fmla="*/ 354159 w 653904"/>
                      <a:gd name="connsiteY282" fmla="*/ 54406 h 808463"/>
                      <a:gd name="connsiteX283" fmla="*/ 352924 w 653904"/>
                      <a:gd name="connsiteY283" fmla="*/ 49425 h 808463"/>
                      <a:gd name="connsiteX284" fmla="*/ 352924 w 653904"/>
                      <a:gd name="connsiteY284" fmla="*/ 49425 h 808463"/>
                      <a:gd name="connsiteX285" fmla="*/ 352924 w 653904"/>
                      <a:gd name="connsiteY285" fmla="*/ 47126 h 808463"/>
                      <a:gd name="connsiteX286" fmla="*/ 352924 w 653904"/>
                      <a:gd name="connsiteY286" fmla="*/ 47126 h 808463"/>
                      <a:gd name="connsiteX287" fmla="*/ 347330 w 653904"/>
                      <a:gd name="connsiteY287" fmla="*/ 34097 h 808463"/>
                      <a:gd name="connsiteX288" fmla="*/ 347330 w 653904"/>
                      <a:gd name="connsiteY288" fmla="*/ 34097 h 808463"/>
                      <a:gd name="connsiteX289" fmla="*/ 332510 w 653904"/>
                      <a:gd name="connsiteY289" fmla="*/ 28285 h 808463"/>
                      <a:gd name="connsiteX290" fmla="*/ 332510 w 653904"/>
                      <a:gd name="connsiteY290" fmla="*/ 28285 h 808463"/>
                      <a:gd name="connsiteX291" fmla="*/ 319361 w 653904"/>
                      <a:gd name="connsiteY291" fmla="*/ 37674 h 808463"/>
                      <a:gd name="connsiteX292" fmla="*/ 319361 w 653904"/>
                      <a:gd name="connsiteY292" fmla="*/ 37674 h 808463"/>
                      <a:gd name="connsiteX293" fmla="*/ 304177 w 653904"/>
                      <a:gd name="connsiteY293" fmla="*/ 50255 h 808463"/>
                      <a:gd name="connsiteX294" fmla="*/ 304177 w 653904"/>
                      <a:gd name="connsiteY294" fmla="*/ 50255 h 808463"/>
                      <a:gd name="connsiteX295" fmla="*/ 296622 w 653904"/>
                      <a:gd name="connsiteY295" fmla="*/ 42144 h 808463"/>
                      <a:gd name="connsiteX296" fmla="*/ 296622 w 653904"/>
                      <a:gd name="connsiteY296" fmla="*/ 42144 h 808463"/>
                      <a:gd name="connsiteX297" fmla="*/ 292118 w 653904"/>
                      <a:gd name="connsiteY297" fmla="*/ 24454 h 808463"/>
                      <a:gd name="connsiteX298" fmla="*/ 292118 w 653904"/>
                      <a:gd name="connsiteY298" fmla="*/ 24454 h 808463"/>
                      <a:gd name="connsiteX299" fmla="*/ 281366 w 653904"/>
                      <a:gd name="connsiteY299" fmla="*/ 16470 h 808463"/>
                      <a:gd name="connsiteX300" fmla="*/ 281366 w 653904"/>
                      <a:gd name="connsiteY300" fmla="*/ 16470 h 808463"/>
                      <a:gd name="connsiteX301" fmla="*/ 279041 w 653904"/>
                      <a:gd name="connsiteY301" fmla="*/ 16790 h 808463"/>
                      <a:gd name="connsiteX302" fmla="*/ 279041 w 653904"/>
                      <a:gd name="connsiteY302" fmla="*/ 16790 h 808463"/>
                      <a:gd name="connsiteX303" fmla="*/ 273084 w 653904"/>
                      <a:gd name="connsiteY303" fmla="*/ 17556 h 808463"/>
                      <a:gd name="connsiteX304" fmla="*/ 273084 w 653904"/>
                      <a:gd name="connsiteY304" fmla="*/ 17556 h 808463"/>
                      <a:gd name="connsiteX305" fmla="*/ 230294 w 653904"/>
                      <a:gd name="connsiteY305" fmla="*/ 2420 h 808463"/>
                      <a:gd name="connsiteX306" fmla="*/ 230294 w 653904"/>
                      <a:gd name="connsiteY306" fmla="*/ 2420 h 808463"/>
                      <a:gd name="connsiteX307" fmla="*/ 228769 w 653904"/>
                      <a:gd name="connsiteY307" fmla="*/ 1781 h 808463"/>
                      <a:gd name="connsiteX308" fmla="*/ 228769 w 653904"/>
                      <a:gd name="connsiteY308" fmla="*/ 1781 h 808463"/>
                      <a:gd name="connsiteX309" fmla="*/ 209371 w 653904"/>
                      <a:gd name="connsiteY309" fmla="*/ 86594 h 808463"/>
                      <a:gd name="connsiteX310" fmla="*/ 209371 w 653904"/>
                      <a:gd name="connsiteY310" fmla="*/ 86594 h 808463"/>
                      <a:gd name="connsiteX311" fmla="*/ 184308 w 653904"/>
                      <a:gd name="connsiteY311" fmla="*/ 143498 h 808463"/>
                      <a:gd name="connsiteX312" fmla="*/ 184308 w 653904"/>
                      <a:gd name="connsiteY312" fmla="*/ 143498 h 808463"/>
                      <a:gd name="connsiteX313" fmla="*/ 143334 w 653904"/>
                      <a:gd name="connsiteY313" fmla="*/ 210365 h 808463"/>
                      <a:gd name="connsiteX314" fmla="*/ 143334 w 653904"/>
                      <a:gd name="connsiteY314" fmla="*/ 210365 h 808463"/>
                      <a:gd name="connsiteX315" fmla="*/ 93789 w 653904"/>
                      <a:gd name="connsiteY315" fmla="*/ 287259 h 808463"/>
                      <a:gd name="connsiteX316" fmla="*/ 93789 w 653904"/>
                      <a:gd name="connsiteY316" fmla="*/ 287259 h 808463"/>
                      <a:gd name="connsiteX317" fmla="*/ 40247 w 653904"/>
                      <a:gd name="connsiteY317" fmla="*/ 325131 h 808463"/>
                      <a:gd name="connsiteX318" fmla="*/ 40247 w 653904"/>
                      <a:gd name="connsiteY318" fmla="*/ 325131 h 808463"/>
                      <a:gd name="connsiteX319" fmla="*/ 1671 w 653904"/>
                      <a:gd name="connsiteY319" fmla="*/ 347548 h 808463"/>
                      <a:gd name="connsiteX320" fmla="*/ 1671 w 653904"/>
                      <a:gd name="connsiteY320" fmla="*/ 347548 h 808463"/>
                      <a:gd name="connsiteX321" fmla="*/ 8718 w 653904"/>
                      <a:gd name="connsiteY321" fmla="*/ 355084 h 808463"/>
                      <a:gd name="connsiteX322" fmla="*/ 8718 w 653904"/>
                      <a:gd name="connsiteY322" fmla="*/ 355084 h 808463"/>
                      <a:gd name="connsiteX323" fmla="*/ 24773 w 653904"/>
                      <a:gd name="connsiteY323" fmla="*/ 358724 h 808463"/>
                      <a:gd name="connsiteX324" fmla="*/ 24773 w 653904"/>
                      <a:gd name="connsiteY324" fmla="*/ 358724 h 808463"/>
                      <a:gd name="connsiteX325" fmla="*/ 33418 w 653904"/>
                      <a:gd name="connsiteY325" fmla="*/ 357511 h 808463"/>
                      <a:gd name="connsiteX326" fmla="*/ 33418 w 653904"/>
                      <a:gd name="connsiteY326" fmla="*/ 357511 h 808463"/>
                      <a:gd name="connsiteX327" fmla="*/ 38068 w 653904"/>
                      <a:gd name="connsiteY327" fmla="*/ 356744 h 808463"/>
                      <a:gd name="connsiteX328" fmla="*/ 38068 w 653904"/>
                      <a:gd name="connsiteY328" fmla="*/ 356744 h 808463"/>
                      <a:gd name="connsiteX329" fmla="*/ 66691 w 653904"/>
                      <a:gd name="connsiteY329" fmla="*/ 369837 h 808463"/>
                      <a:gd name="connsiteX330" fmla="*/ 66691 w 653904"/>
                      <a:gd name="connsiteY330" fmla="*/ 369837 h 808463"/>
                      <a:gd name="connsiteX331" fmla="*/ 89866 w 653904"/>
                      <a:gd name="connsiteY331" fmla="*/ 374818 h 808463"/>
                      <a:gd name="connsiteX332" fmla="*/ 89866 w 653904"/>
                      <a:gd name="connsiteY332" fmla="*/ 374818 h 808463"/>
                      <a:gd name="connsiteX333" fmla="*/ 100981 w 653904"/>
                      <a:gd name="connsiteY333" fmla="*/ 409178 h 808463"/>
                      <a:gd name="connsiteX334" fmla="*/ 100981 w 653904"/>
                      <a:gd name="connsiteY334" fmla="*/ 409178 h 808463"/>
                      <a:gd name="connsiteX335" fmla="*/ 100545 w 653904"/>
                      <a:gd name="connsiteY335" fmla="*/ 420610 h 808463"/>
                      <a:gd name="connsiteX336" fmla="*/ 100545 w 653904"/>
                      <a:gd name="connsiteY336" fmla="*/ 420610 h 808463"/>
                      <a:gd name="connsiteX337" fmla="*/ 99382 w 653904"/>
                      <a:gd name="connsiteY337" fmla="*/ 457140 h 808463"/>
                      <a:gd name="connsiteX338" fmla="*/ 99382 w 653904"/>
                      <a:gd name="connsiteY338" fmla="*/ 457140 h 808463"/>
                      <a:gd name="connsiteX339" fmla="*/ 99455 w 653904"/>
                      <a:gd name="connsiteY339" fmla="*/ 473745 h 808463"/>
                      <a:gd name="connsiteX340" fmla="*/ 99455 w 653904"/>
                      <a:gd name="connsiteY340" fmla="*/ 473745 h 808463"/>
                      <a:gd name="connsiteX341" fmla="*/ 89938 w 653904"/>
                      <a:gd name="connsiteY341" fmla="*/ 517749 h 808463"/>
                      <a:gd name="connsiteX342" fmla="*/ 89938 w 653904"/>
                      <a:gd name="connsiteY342" fmla="*/ 517749 h 808463"/>
                      <a:gd name="connsiteX343" fmla="*/ 69815 w 653904"/>
                      <a:gd name="connsiteY343" fmla="*/ 539271 h 808463"/>
                      <a:gd name="connsiteX344" fmla="*/ 69815 w 653904"/>
                      <a:gd name="connsiteY344" fmla="*/ 539271 h 808463"/>
                      <a:gd name="connsiteX345" fmla="*/ 74028 w 653904"/>
                      <a:gd name="connsiteY345" fmla="*/ 541059 h 808463"/>
                      <a:gd name="connsiteX346" fmla="*/ 74028 w 653904"/>
                      <a:gd name="connsiteY346" fmla="*/ 541059 h 808463"/>
                      <a:gd name="connsiteX347" fmla="*/ 95677 w 653904"/>
                      <a:gd name="connsiteY347" fmla="*/ 559580 h 808463"/>
                      <a:gd name="connsiteX348" fmla="*/ 95677 w 653904"/>
                      <a:gd name="connsiteY348" fmla="*/ 559580 h 808463"/>
                      <a:gd name="connsiteX349" fmla="*/ 121685 w 653904"/>
                      <a:gd name="connsiteY349" fmla="*/ 589086 h 808463"/>
                      <a:gd name="connsiteX350" fmla="*/ 121685 w 653904"/>
                      <a:gd name="connsiteY350" fmla="*/ 589086 h 808463"/>
                      <a:gd name="connsiteX351" fmla="*/ 141809 w 653904"/>
                      <a:gd name="connsiteY351" fmla="*/ 607799 h 808463"/>
                      <a:gd name="connsiteX352" fmla="*/ 141809 w 653904"/>
                      <a:gd name="connsiteY352" fmla="*/ 607799 h 808463"/>
                      <a:gd name="connsiteX353" fmla="*/ 146676 w 653904"/>
                      <a:gd name="connsiteY353" fmla="*/ 605755 h 808463"/>
                      <a:gd name="connsiteX354" fmla="*/ 146676 w 653904"/>
                      <a:gd name="connsiteY354" fmla="*/ 605755 h 808463"/>
                      <a:gd name="connsiteX355" fmla="*/ 175082 w 653904"/>
                      <a:gd name="connsiteY355" fmla="*/ 595217 h 808463"/>
                      <a:gd name="connsiteX356" fmla="*/ 175082 w 653904"/>
                      <a:gd name="connsiteY356" fmla="*/ 595217 h 808463"/>
                      <a:gd name="connsiteX357" fmla="*/ 193970 w 653904"/>
                      <a:gd name="connsiteY357" fmla="*/ 615973 h 808463"/>
                      <a:gd name="connsiteX358" fmla="*/ 193970 w 653904"/>
                      <a:gd name="connsiteY358" fmla="*/ 615973 h 808463"/>
                      <a:gd name="connsiteX359" fmla="*/ 178351 w 653904"/>
                      <a:gd name="connsiteY359" fmla="*/ 638326 h 808463"/>
                      <a:gd name="connsiteX360" fmla="*/ 178351 w 653904"/>
                      <a:gd name="connsiteY360" fmla="*/ 638326 h 808463"/>
                      <a:gd name="connsiteX361" fmla="*/ 164039 w 653904"/>
                      <a:gd name="connsiteY361" fmla="*/ 645479 h 808463"/>
                      <a:gd name="connsiteX362" fmla="*/ 164039 w 653904"/>
                      <a:gd name="connsiteY362" fmla="*/ 645479 h 808463"/>
                      <a:gd name="connsiteX363" fmla="*/ 144497 w 653904"/>
                      <a:gd name="connsiteY363" fmla="*/ 694336 h 808463"/>
                      <a:gd name="connsiteX364" fmla="*/ 144497 w 653904"/>
                      <a:gd name="connsiteY364" fmla="*/ 694336 h 808463"/>
                      <a:gd name="connsiteX365" fmla="*/ 162223 w 653904"/>
                      <a:gd name="connsiteY365" fmla="*/ 723331 h 808463"/>
                      <a:gd name="connsiteX366" fmla="*/ 162223 w 653904"/>
                      <a:gd name="connsiteY366" fmla="*/ 723331 h 808463"/>
                      <a:gd name="connsiteX367" fmla="*/ 167381 w 653904"/>
                      <a:gd name="connsiteY367" fmla="*/ 728823 h 808463"/>
                      <a:gd name="connsiteX368" fmla="*/ 167381 w 653904"/>
                      <a:gd name="connsiteY368" fmla="*/ 728823 h 808463"/>
                      <a:gd name="connsiteX369" fmla="*/ 173629 w 653904"/>
                      <a:gd name="connsiteY369" fmla="*/ 728504 h 808463"/>
                      <a:gd name="connsiteX370" fmla="*/ 173629 w 653904"/>
                      <a:gd name="connsiteY370" fmla="*/ 728504 h 808463"/>
                      <a:gd name="connsiteX371" fmla="*/ 174065 w 653904"/>
                      <a:gd name="connsiteY371" fmla="*/ 728504 h 808463"/>
                      <a:gd name="connsiteX372" fmla="*/ 174065 w 653904"/>
                      <a:gd name="connsiteY372" fmla="*/ 728504 h 808463"/>
                      <a:gd name="connsiteX373" fmla="*/ 185107 w 653904"/>
                      <a:gd name="connsiteY373" fmla="*/ 738339 h 808463"/>
                      <a:gd name="connsiteX374" fmla="*/ 185107 w 653904"/>
                      <a:gd name="connsiteY374" fmla="*/ 738339 h 808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Lst>
                    <a:rect l="l" t="t" r="r" b="b"/>
                    <a:pathLst>
                      <a:path w="653904" h="808463">
                        <a:moveTo>
                          <a:pt x="240828" y="808335"/>
                        </a:moveTo>
                        <a:cubicBezTo>
                          <a:pt x="237777" y="808335"/>
                          <a:pt x="234144" y="807952"/>
                          <a:pt x="229786" y="806930"/>
                        </a:cubicBezTo>
                        <a:lnTo>
                          <a:pt x="229786" y="806930"/>
                        </a:lnTo>
                        <a:cubicBezTo>
                          <a:pt x="209299" y="802204"/>
                          <a:pt x="193098" y="800991"/>
                          <a:pt x="193026" y="784131"/>
                        </a:cubicBezTo>
                        <a:lnTo>
                          <a:pt x="193026" y="784131"/>
                        </a:lnTo>
                        <a:cubicBezTo>
                          <a:pt x="193316" y="768739"/>
                          <a:pt x="172176" y="767909"/>
                          <a:pt x="171667" y="755136"/>
                        </a:cubicBezTo>
                        <a:lnTo>
                          <a:pt x="171667" y="755136"/>
                        </a:lnTo>
                        <a:cubicBezTo>
                          <a:pt x="171449" y="749516"/>
                          <a:pt x="175590" y="748621"/>
                          <a:pt x="178569" y="748558"/>
                        </a:cubicBezTo>
                        <a:lnTo>
                          <a:pt x="178569" y="748558"/>
                        </a:lnTo>
                        <a:cubicBezTo>
                          <a:pt x="181693" y="748111"/>
                          <a:pt x="183654" y="748430"/>
                          <a:pt x="183799" y="743384"/>
                        </a:cubicBezTo>
                        <a:lnTo>
                          <a:pt x="183799" y="743384"/>
                        </a:lnTo>
                        <a:cubicBezTo>
                          <a:pt x="183799" y="742171"/>
                          <a:pt x="183654" y="740574"/>
                          <a:pt x="183291" y="738722"/>
                        </a:cubicBezTo>
                        <a:lnTo>
                          <a:pt x="183291" y="738722"/>
                        </a:lnTo>
                        <a:cubicBezTo>
                          <a:pt x="181620" y="731186"/>
                          <a:pt x="178133" y="730420"/>
                          <a:pt x="173847" y="730356"/>
                        </a:cubicBezTo>
                        <a:lnTo>
                          <a:pt x="173847" y="730356"/>
                        </a:lnTo>
                        <a:cubicBezTo>
                          <a:pt x="171813" y="730356"/>
                          <a:pt x="169633" y="730675"/>
                          <a:pt x="167599" y="730675"/>
                        </a:cubicBezTo>
                        <a:lnTo>
                          <a:pt x="167599" y="730675"/>
                        </a:lnTo>
                        <a:cubicBezTo>
                          <a:pt x="165783" y="730675"/>
                          <a:pt x="164039" y="730420"/>
                          <a:pt x="162659" y="729334"/>
                        </a:cubicBezTo>
                        <a:lnTo>
                          <a:pt x="162659" y="729334"/>
                        </a:lnTo>
                        <a:cubicBezTo>
                          <a:pt x="161351" y="728185"/>
                          <a:pt x="160697" y="726396"/>
                          <a:pt x="160697" y="723586"/>
                        </a:cubicBezTo>
                        <a:lnTo>
                          <a:pt x="160697" y="723586"/>
                        </a:lnTo>
                        <a:cubicBezTo>
                          <a:pt x="160915" y="709727"/>
                          <a:pt x="143334" y="706726"/>
                          <a:pt x="142971" y="694591"/>
                        </a:cubicBezTo>
                        <a:lnTo>
                          <a:pt x="142971" y="694591"/>
                        </a:lnTo>
                        <a:cubicBezTo>
                          <a:pt x="143117" y="682776"/>
                          <a:pt x="162586" y="658124"/>
                          <a:pt x="162514" y="645735"/>
                        </a:cubicBezTo>
                        <a:lnTo>
                          <a:pt x="162514" y="645735"/>
                        </a:lnTo>
                        <a:cubicBezTo>
                          <a:pt x="162659" y="638390"/>
                          <a:pt x="171086" y="638901"/>
                          <a:pt x="178133" y="637049"/>
                        </a:cubicBezTo>
                        <a:lnTo>
                          <a:pt x="178133" y="637049"/>
                        </a:lnTo>
                        <a:cubicBezTo>
                          <a:pt x="185398" y="635133"/>
                          <a:pt x="192299" y="631557"/>
                          <a:pt x="192445" y="616229"/>
                        </a:cubicBezTo>
                        <a:lnTo>
                          <a:pt x="192445" y="616229"/>
                        </a:lnTo>
                        <a:cubicBezTo>
                          <a:pt x="192299" y="601412"/>
                          <a:pt x="184671" y="597133"/>
                          <a:pt x="175300" y="597069"/>
                        </a:cubicBezTo>
                        <a:lnTo>
                          <a:pt x="175300" y="597069"/>
                        </a:lnTo>
                        <a:cubicBezTo>
                          <a:pt x="165274" y="597005"/>
                          <a:pt x="153287" y="602562"/>
                          <a:pt x="148129" y="607160"/>
                        </a:cubicBezTo>
                        <a:lnTo>
                          <a:pt x="148129" y="607160"/>
                        </a:lnTo>
                        <a:cubicBezTo>
                          <a:pt x="146168" y="608884"/>
                          <a:pt x="144061" y="609715"/>
                          <a:pt x="142027" y="609715"/>
                        </a:cubicBezTo>
                        <a:lnTo>
                          <a:pt x="142027" y="609715"/>
                        </a:lnTo>
                        <a:cubicBezTo>
                          <a:pt x="132655" y="609459"/>
                          <a:pt x="125536" y="594642"/>
                          <a:pt x="120596" y="590555"/>
                        </a:cubicBezTo>
                        <a:lnTo>
                          <a:pt x="120596" y="590555"/>
                        </a:lnTo>
                        <a:cubicBezTo>
                          <a:pt x="114493" y="585063"/>
                          <a:pt x="94297" y="567755"/>
                          <a:pt x="94079" y="559900"/>
                        </a:cubicBezTo>
                        <a:lnTo>
                          <a:pt x="94079" y="559900"/>
                        </a:lnTo>
                        <a:cubicBezTo>
                          <a:pt x="94079" y="553385"/>
                          <a:pt x="86378" y="542975"/>
                          <a:pt x="74246" y="542975"/>
                        </a:cubicBezTo>
                        <a:lnTo>
                          <a:pt x="74246" y="542975"/>
                        </a:lnTo>
                        <a:cubicBezTo>
                          <a:pt x="70614" y="542975"/>
                          <a:pt x="68216" y="541826"/>
                          <a:pt x="68216" y="539591"/>
                        </a:cubicBezTo>
                        <a:lnTo>
                          <a:pt x="68216" y="539591"/>
                        </a:lnTo>
                        <a:cubicBezTo>
                          <a:pt x="68434" y="534545"/>
                          <a:pt x="78533" y="526115"/>
                          <a:pt x="88848" y="516918"/>
                        </a:cubicBezTo>
                        <a:lnTo>
                          <a:pt x="88848" y="516918"/>
                        </a:lnTo>
                        <a:cubicBezTo>
                          <a:pt x="96912" y="509893"/>
                          <a:pt x="97857" y="495204"/>
                          <a:pt x="97857" y="474001"/>
                        </a:cubicBezTo>
                        <a:lnTo>
                          <a:pt x="97857" y="474001"/>
                        </a:lnTo>
                        <a:cubicBezTo>
                          <a:pt x="97857" y="468828"/>
                          <a:pt x="97857" y="463272"/>
                          <a:pt x="97857" y="457396"/>
                        </a:cubicBezTo>
                        <a:lnTo>
                          <a:pt x="97857" y="457396"/>
                        </a:lnTo>
                        <a:cubicBezTo>
                          <a:pt x="97857" y="446411"/>
                          <a:pt x="98002" y="434149"/>
                          <a:pt x="99019" y="420801"/>
                        </a:cubicBezTo>
                        <a:lnTo>
                          <a:pt x="99019" y="420801"/>
                        </a:lnTo>
                        <a:cubicBezTo>
                          <a:pt x="99310" y="416650"/>
                          <a:pt x="99455" y="412882"/>
                          <a:pt x="99455" y="409433"/>
                        </a:cubicBezTo>
                        <a:lnTo>
                          <a:pt x="99455" y="409433"/>
                        </a:lnTo>
                        <a:cubicBezTo>
                          <a:pt x="99165" y="371114"/>
                          <a:pt x="82601" y="371944"/>
                          <a:pt x="66909" y="371689"/>
                        </a:cubicBezTo>
                        <a:lnTo>
                          <a:pt x="66909" y="371689"/>
                        </a:lnTo>
                        <a:cubicBezTo>
                          <a:pt x="51072" y="371497"/>
                          <a:pt x="47584" y="358277"/>
                          <a:pt x="38285" y="358596"/>
                        </a:cubicBezTo>
                        <a:lnTo>
                          <a:pt x="38285" y="358596"/>
                        </a:lnTo>
                        <a:cubicBezTo>
                          <a:pt x="37051" y="358596"/>
                          <a:pt x="35743" y="358788"/>
                          <a:pt x="34217" y="359299"/>
                        </a:cubicBezTo>
                        <a:lnTo>
                          <a:pt x="34217" y="359299"/>
                        </a:lnTo>
                        <a:cubicBezTo>
                          <a:pt x="31311" y="360193"/>
                          <a:pt x="28115" y="360576"/>
                          <a:pt x="24991" y="360576"/>
                        </a:cubicBezTo>
                        <a:lnTo>
                          <a:pt x="24991" y="360576"/>
                        </a:lnTo>
                        <a:cubicBezTo>
                          <a:pt x="12713" y="360512"/>
                          <a:pt x="290" y="354701"/>
                          <a:pt x="0" y="347803"/>
                        </a:cubicBezTo>
                        <a:lnTo>
                          <a:pt x="0" y="347803"/>
                        </a:lnTo>
                        <a:cubicBezTo>
                          <a:pt x="581" y="342822"/>
                          <a:pt x="18743" y="335158"/>
                          <a:pt x="39448" y="324045"/>
                        </a:cubicBezTo>
                        <a:lnTo>
                          <a:pt x="39448" y="324045"/>
                        </a:lnTo>
                        <a:cubicBezTo>
                          <a:pt x="60153" y="313188"/>
                          <a:pt x="83109" y="299904"/>
                          <a:pt x="92336" y="286748"/>
                        </a:cubicBezTo>
                        <a:lnTo>
                          <a:pt x="92336" y="286748"/>
                        </a:lnTo>
                        <a:cubicBezTo>
                          <a:pt x="111297" y="259861"/>
                          <a:pt x="130185" y="236805"/>
                          <a:pt x="141736" y="210110"/>
                        </a:cubicBezTo>
                        <a:lnTo>
                          <a:pt x="141736" y="210110"/>
                        </a:lnTo>
                        <a:cubicBezTo>
                          <a:pt x="153578" y="182903"/>
                          <a:pt x="182710" y="170066"/>
                          <a:pt x="182565" y="143818"/>
                        </a:cubicBezTo>
                        <a:lnTo>
                          <a:pt x="182565" y="143818"/>
                        </a:lnTo>
                        <a:cubicBezTo>
                          <a:pt x="182710" y="116483"/>
                          <a:pt x="207846" y="103902"/>
                          <a:pt x="207628" y="86914"/>
                        </a:cubicBezTo>
                        <a:lnTo>
                          <a:pt x="207628" y="86914"/>
                        </a:lnTo>
                        <a:cubicBezTo>
                          <a:pt x="207701" y="71522"/>
                          <a:pt x="227025" y="40931"/>
                          <a:pt x="227025" y="1973"/>
                        </a:cubicBezTo>
                        <a:lnTo>
                          <a:pt x="227025" y="1973"/>
                        </a:lnTo>
                        <a:cubicBezTo>
                          <a:pt x="227025" y="1590"/>
                          <a:pt x="227025" y="1207"/>
                          <a:pt x="227025" y="823"/>
                        </a:cubicBezTo>
                        <a:lnTo>
                          <a:pt x="227025" y="823"/>
                        </a:lnTo>
                        <a:cubicBezTo>
                          <a:pt x="227025" y="568"/>
                          <a:pt x="227170" y="313"/>
                          <a:pt x="227461" y="121"/>
                        </a:cubicBezTo>
                        <a:lnTo>
                          <a:pt x="227461" y="121"/>
                        </a:lnTo>
                        <a:cubicBezTo>
                          <a:pt x="227752" y="-7"/>
                          <a:pt x="228042" y="-71"/>
                          <a:pt x="228333" y="121"/>
                        </a:cubicBezTo>
                        <a:lnTo>
                          <a:pt x="228333" y="121"/>
                        </a:lnTo>
                        <a:cubicBezTo>
                          <a:pt x="229277" y="504"/>
                          <a:pt x="230294" y="951"/>
                          <a:pt x="231166" y="1398"/>
                        </a:cubicBezTo>
                        <a:lnTo>
                          <a:pt x="231166" y="1398"/>
                        </a:lnTo>
                        <a:cubicBezTo>
                          <a:pt x="251725" y="10914"/>
                          <a:pt x="263930" y="16407"/>
                          <a:pt x="273084" y="16343"/>
                        </a:cubicBezTo>
                        <a:lnTo>
                          <a:pt x="273084" y="16343"/>
                        </a:lnTo>
                        <a:cubicBezTo>
                          <a:pt x="274973" y="16343"/>
                          <a:pt x="276789" y="16151"/>
                          <a:pt x="278460" y="15640"/>
                        </a:cubicBezTo>
                        <a:lnTo>
                          <a:pt x="278460" y="15640"/>
                        </a:lnTo>
                        <a:cubicBezTo>
                          <a:pt x="279404" y="15385"/>
                          <a:pt x="280421" y="15257"/>
                          <a:pt x="281366" y="15257"/>
                        </a:cubicBezTo>
                        <a:lnTo>
                          <a:pt x="281366" y="15257"/>
                        </a:lnTo>
                        <a:cubicBezTo>
                          <a:pt x="291755" y="15512"/>
                          <a:pt x="298293" y="29563"/>
                          <a:pt x="298365" y="42527"/>
                        </a:cubicBezTo>
                        <a:lnTo>
                          <a:pt x="298365" y="42527"/>
                        </a:lnTo>
                        <a:cubicBezTo>
                          <a:pt x="298438" y="47509"/>
                          <a:pt x="300836" y="48978"/>
                          <a:pt x="304105" y="49042"/>
                        </a:cubicBezTo>
                        <a:lnTo>
                          <a:pt x="304105" y="49042"/>
                        </a:lnTo>
                        <a:cubicBezTo>
                          <a:pt x="309699" y="49042"/>
                          <a:pt x="317472" y="43549"/>
                          <a:pt x="317472" y="38057"/>
                        </a:cubicBezTo>
                        <a:lnTo>
                          <a:pt x="317472" y="38057"/>
                        </a:lnTo>
                        <a:cubicBezTo>
                          <a:pt x="317472" y="31479"/>
                          <a:pt x="324373" y="27136"/>
                          <a:pt x="332437" y="27072"/>
                        </a:cubicBezTo>
                        <a:lnTo>
                          <a:pt x="332437" y="27072"/>
                        </a:lnTo>
                        <a:cubicBezTo>
                          <a:pt x="337741" y="27072"/>
                          <a:pt x="343552" y="28924"/>
                          <a:pt x="348565" y="33331"/>
                        </a:cubicBezTo>
                        <a:lnTo>
                          <a:pt x="348565" y="33331"/>
                        </a:lnTo>
                        <a:cubicBezTo>
                          <a:pt x="354232" y="38248"/>
                          <a:pt x="354668" y="43485"/>
                          <a:pt x="354668" y="47509"/>
                        </a:cubicBezTo>
                        <a:lnTo>
                          <a:pt x="354668" y="47509"/>
                        </a:lnTo>
                        <a:cubicBezTo>
                          <a:pt x="354668" y="48339"/>
                          <a:pt x="354668" y="49106"/>
                          <a:pt x="354668" y="49808"/>
                        </a:cubicBezTo>
                        <a:lnTo>
                          <a:pt x="354668" y="49808"/>
                        </a:lnTo>
                        <a:cubicBezTo>
                          <a:pt x="354886" y="53576"/>
                          <a:pt x="354668" y="55045"/>
                          <a:pt x="360552" y="55237"/>
                        </a:cubicBezTo>
                        <a:lnTo>
                          <a:pt x="360552" y="55237"/>
                        </a:lnTo>
                        <a:cubicBezTo>
                          <a:pt x="375009" y="55428"/>
                          <a:pt x="394334" y="78931"/>
                          <a:pt x="394406" y="103263"/>
                        </a:cubicBezTo>
                        <a:lnTo>
                          <a:pt x="394406" y="103263"/>
                        </a:lnTo>
                        <a:cubicBezTo>
                          <a:pt x="394624" y="113290"/>
                          <a:pt x="398692" y="114631"/>
                          <a:pt x="404577" y="114759"/>
                        </a:cubicBezTo>
                        <a:lnTo>
                          <a:pt x="404577" y="114759"/>
                        </a:lnTo>
                        <a:cubicBezTo>
                          <a:pt x="408645" y="114759"/>
                          <a:pt x="413440" y="113801"/>
                          <a:pt x="417871" y="113801"/>
                        </a:cubicBezTo>
                        <a:lnTo>
                          <a:pt x="417871" y="113801"/>
                        </a:lnTo>
                        <a:cubicBezTo>
                          <a:pt x="422012" y="113737"/>
                          <a:pt x="426081" y="114823"/>
                          <a:pt x="428188" y="118655"/>
                        </a:cubicBezTo>
                        <a:lnTo>
                          <a:pt x="428188" y="118655"/>
                        </a:lnTo>
                        <a:cubicBezTo>
                          <a:pt x="430294" y="122359"/>
                          <a:pt x="432692" y="123572"/>
                          <a:pt x="435234" y="123572"/>
                        </a:cubicBezTo>
                        <a:lnTo>
                          <a:pt x="435234" y="123572"/>
                        </a:lnTo>
                        <a:cubicBezTo>
                          <a:pt x="440973" y="123700"/>
                          <a:pt x="448456" y="116420"/>
                          <a:pt x="451435" y="111119"/>
                        </a:cubicBezTo>
                        <a:lnTo>
                          <a:pt x="451435" y="111119"/>
                        </a:lnTo>
                        <a:cubicBezTo>
                          <a:pt x="455939" y="103199"/>
                          <a:pt x="462332" y="95983"/>
                          <a:pt x="474246" y="95983"/>
                        </a:cubicBezTo>
                        <a:lnTo>
                          <a:pt x="474246" y="95983"/>
                        </a:lnTo>
                        <a:cubicBezTo>
                          <a:pt x="485362" y="96174"/>
                          <a:pt x="485434" y="103966"/>
                          <a:pt x="493062" y="103710"/>
                        </a:cubicBezTo>
                        <a:lnTo>
                          <a:pt x="493062" y="103710"/>
                        </a:lnTo>
                        <a:cubicBezTo>
                          <a:pt x="493861" y="103710"/>
                          <a:pt x="494660" y="103646"/>
                          <a:pt x="495605" y="103519"/>
                        </a:cubicBezTo>
                        <a:lnTo>
                          <a:pt x="495605" y="103519"/>
                        </a:lnTo>
                        <a:cubicBezTo>
                          <a:pt x="496622" y="103327"/>
                          <a:pt x="497712" y="103263"/>
                          <a:pt x="498874" y="103263"/>
                        </a:cubicBezTo>
                        <a:lnTo>
                          <a:pt x="498874" y="103263"/>
                        </a:lnTo>
                        <a:cubicBezTo>
                          <a:pt x="511006" y="103327"/>
                          <a:pt x="529313" y="111949"/>
                          <a:pt x="552852" y="124786"/>
                        </a:cubicBezTo>
                        <a:lnTo>
                          <a:pt x="552852" y="124786"/>
                        </a:lnTo>
                        <a:cubicBezTo>
                          <a:pt x="578060" y="138517"/>
                          <a:pt x="630004" y="134685"/>
                          <a:pt x="644969" y="137240"/>
                        </a:cubicBezTo>
                        <a:lnTo>
                          <a:pt x="644969" y="137240"/>
                        </a:lnTo>
                        <a:cubicBezTo>
                          <a:pt x="648238" y="137814"/>
                          <a:pt x="650781" y="138900"/>
                          <a:pt x="653033" y="140305"/>
                        </a:cubicBezTo>
                        <a:lnTo>
                          <a:pt x="653033" y="140305"/>
                        </a:lnTo>
                        <a:lnTo>
                          <a:pt x="652525" y="140944"/>
                        </a:lnTo>
                        <a:lnTo>
                          <a:pt x="651653" y="141008"/>
                        </a:lnTo>
                        <a:lnTo>
                          <a:pt x="652525" y="140944"/>
                        </a:lnTo>
                        <a:lnTo>
                          <a:pt x="653033" y="140305"/>
                        </a:lnTo>
                        <a:lnTo>
                          <a:pt x="653396" y="140880"/>
                        </a:lnTo>
                        <a:cubicBezTo>
                          <a:pt x="653687" y="142987"/>
                          <a:pt x="653905" y="145287"/>
                          <a:pt x="653905" y="147650"/>
                        </a:cubicBezTo>
                        <a:lnTo>
                          <a:pt x="653905" y="147650"/>
                        </a:lnTo>
                        <a:cubicBezTo>
                          <a:pt x="653905" y="155952"/>
                          <a:pt x="651362" y="165213"/>
                          <a:pt x="642790" y="172749"/>
                        </a:cubicBezTo>
                        <a:lnTo>
                          <a:pt x="642790" y="172749"/>
                        </a:lnTo>
                        <a:cubicBezTo>
                          <a:pt x="622085" y="191014"/>
                          <a:pt x="610244" y="200338"/>
                          <a:pt x="589757" y="203596"/>
                        </a:cubicBezTo>
                        <a:lnTo>
                          <a:pt x="589757" y="203596"/>
                        </a:lnTo>
                        <a:cubicBezTo>
                          <a:pt x="570650" y="206278"/>
                          <a:pt x="540719" y="262479"/>
                          <a:pt x="541010" y="273145"/>
                        </a:cubicBezTo>
                        <a:lnTo>
                          <a:pt x="541010" y="273145"/>
                        </a:lnTo>
                        <a:cubicBezTo>
                          <a:pt x="540792" y="280745"/>
                          <a:pt x="553723" y="287962"/>
                          <a:pt x="553941" y="297733"/>
                        </a:cubicBezTo>
                        <a:lnTo>
                          <a:pt x="553941" y="297733"/>
                        </a:lnTo>
                        <a:cubicBezTo>
                          <a:pt x="553941" y="301246"/>
                          <a:pt x="552125" y="305077"/>
                          <a:pt x="547476" y="309101"/>
                        </a:cubicBezTo>
                        <a:lnTo>
                          <a:pt x="547476" y="309101"/>
                        </a:lnTo>
                        <a:cubicBezTo>
                          <a:pt x="544424" y="311783"/>
                          <a:pt x="543262" y="314593"/>
                          <a:pt x="543262" y="317659"/>
                        </a:cubicBezTo>
                        <a:lnTo>
                          <a:pt x="543262" y="317659"/>
                        </a:lnTo>
                        <a:cubicBezTo>
                          <a:pt x="543117" y="328324"/>
                          <a:pt x="557792" y="341991"/>
                          <a:pt x="557864" y="357383"/>
                        </a:cubicBezTo>
                        <a:lnTo>
                          <a:pt x="557864" y="357383"/>
                        </a:lnTo>
                        <a:cubicBezTo>
                          <a:pt x="557864" y="361343"/>
                          <a:pt x="556847" y="365430"/>
                          <a:pt x="554377" y="369581"/>
                        </a:cubicBezTo>
                        <a:lnTo>
                          <a:pt x="554377" y="369581"/>
                        </a:lnTo>
                        <a:cubicBezTo>
                          <a:pt x="539266" y="394297"/>
                          <a:pt x="527570" y="382418"/>
                          <a:pt x="527570" y="414287"/>
                        </a:cubicBezTo>
                        <a:lnTo>
                          <a:pt x="527570" y="414287"/>
                        </a:lnTo>
                        <a:cubicBezTo>
                          <a:pt x="527352" y="442962"/>
                          <a:pt x="554958" y="441366"/>
                          <a:pt x="555322" y="463144"/>
                        </a:cubicBezTo>
                        <a:lnTo>
                          <a:pt x="555322" y="463144"/>
                        </a:lnTo>
                        <a:cubicBezTo>
                          <a:pt x="555322" y="465251"/>
                          <a:pt x="555031" y="467678"/>
                          <a:pt x="554450" y="470297"/>
                        </a:cubicBezTo>
                        <a:lnTo>
                          <a:pt x="554450" y="470297"/>
                        </a:lnTo>
                        <a:cubicBezTo>
                          <a:pt x="549146" y="492330"/>
                          <a:pt x="521322" y="501655"/>
                          <a:pt x="500908" y="501655"/>
                        </a:cubicBezTo>
                        <a:lnTo>
                          <a:pt x="500908" y="501655"/>
                        </a:lnTo>
                        <a:cubicBezTo>
                          <a:pt x="494297" y="501655"/>
                          <a:pt x="488340" y="500697"/>
                          <a:pt x="484126" y="498781"/>
                        </a:cubicBezTo>
                        <a:lnTo>
                          <a:pt x="484126" y="498781"/>
                        </a:lnTo>
                        <a:cubicBezTo>
                          <a:pt x="479477" y="496673"/>
                          <a:pt x="473302" y="495460"/>
                          <a:pt x="466110" y="495460"/>
                        </a:cubicBezTo>
                        <a:lnTo>
                          <a:pt x="466110" y="495460"/>
                        </a:lnTo>
                        <a:cubicBezTo>
                          <a:pt x="448456" y="495460"/>
                          <a:pt x="424991" y="502676"/>
                          <a:pt x="404577" y="520623"/>
                        </a:cubicBezTo>
                        <a:lnTo>
                          <a:pt x="404577" y="520623"/>
                        </a:lnTo>
                        <a:cubicBezTo>
                          <a:pt x="375590" y="546105"/>
                          <a:pt x="359826" y="560538"/>
                          <a:pt x="333164" y="563795"/>
                        </a:cubicBezTo>
                        <a:lnTo>
                          <a:pt x="333164" y="563795"/>
                        </a:lnTo>
                        <a:cubicBezTo>
                          <a:pt x="306793" y="567244"/>
                          <a:pt x="295096" y="564370"/>
                          <a:pt x="284417" y="611503"/>
                        </a:cubicBezTo>
                        <a:lnTo>
                          <a:pt x="284417" y="611503"/>
                        </a:lnTo>
                        <a:cubicBezTo>
                          <a:pt x="274028" y="658891"/>
                          <a:pt x="254123" y="683415"/>
                          <a:pt x="245042" y="691398"/>
                        </a:cubicBezTo>
                        <a:lnTo>
                          <a:pt x="245042" y="691398"/>
                        </a:lnTo>
                        <a:cubicBezTo>
                          <a:pt x="244097" y="692228"/>
                          <a:pt x="243734" y="693123"/>
                          <a:pt x="243734" y="694336"/>
                        </a:cubicBezTo>
                        <a:lnTo>
                          <a:pt x="243734" y="694336"/>
                        </a:lnTo>
                        <a:cubicBezTo>
                          <a:pt x="243516" y="701872"/>
                          <a:pt x="260225" y="717902"/>
                          <a:pt x="260225" y="740127"/>
                        </a:cubicBezTo>
                        <a:lnTo>
                          <a:pt x="260225" y="740127"/>
                        </a:lnTo>
                        <a:cubicBezTo>
                          <a:pt x="260225" y="744470"/>
                          <a:pt x="259571" y="749005"/>
                          <a:pt x="258118" y="753858"/>
                        </a:cubicBezTo>
                        <a:lnTo>
                          <a:pt x="258118" y="753858"/>
                        </a:lnTo>
                        <a:cubicBezTo>
                          <a:pt x="251144" y="776083"/>
                          <a:pt x="247003" y="794604"/>
                          <a:pt x="247003" y="804184"/>
                        </a:cubicBezTo>
                        <a:lnTo>
                          <a:pt x="247003" y="804184"/>
                        </a:lnTo>
                        <a:cubicBezTo>
                          <a:pt x="247003" y="805206"/>
                          <a:pt x="247076" y="806164"/>
                          <a:pt x="247149" y="806994"/>
                        </a:cubicBezTo>
                        <a:lnTo>
                          <a:pt x="247149" y="806994"/>
                        </a:lnTo>
                        <a:cubicBezTo>
                          <a:pt x="247221" y="807377"/>
                          <a:pt x="246931" y="807761"/>
                          <a:pt x="246495" y="807824"/>
                        </a:cubicBezTo>
                        <a:lnTo>
                          <a:pt x="246495" y="807824"/>
                        </a:lnTo>
                        <a:cubicBezTo>
                          <a:pt x="244896" y="808208"/>
                          <a:pt x="243008" y="808463"/>
                          <a:pt x="240755" y="808463"/>
                        </a:cubicBezTo>
                        <a:lnTo>
                          <a:pt x="240755" y="808463"/>
                        </a:lnTo>
                        <a:cubicBezTo>
                          <a:pt x="240973" y="808335"/>
                          <a:pt x="240901" y="808335"/>
                          <a:pt x="240828" y="808335"/>
                        </a:cubicBezTo>
                        <a:lnTo>
                          <a:pt x="240828" y="808335"/>
                        </a:lnTo>
                        <a:close/>
                        <a:moveTo>
                          <a:pt x="185107" y="738339"/>
                        </a:moveTo>
                        <a:cubicBezTo>
                          <a:pt x="185543" y="740319"/>
                          <a:pt x="185688" y="741979"/>
                          <a:pt x="185688" y="743321"/>
                        </a:cubicBezTo>
                        <a:lnTo>
                          <a:pt x="185688" y="743321"/>
                        </a:lnTo>
                        <a:cubicBezTo>
                          <a:pt x="185906" y="749068"/>
                          <a:pt x="181765" y="750026"/>
                          <a:pt x="178787" y="750090"/>
                        </a:cubicBezTo>
                        <a:lnTo>
                          <a:pt x="178787" y="750090"/>
                        </a:lnTo>
                        <a:cubicBezTo>
                          <a:pt x="175663" y="750537"/>
                          <a:pt x="173701" y="750218"/>
                          <a:pt x="173556" y="755072"/>
                        </a:cubicBezTo>
                        <a:lnTo>
                          <a:pt x="173556" y="755072"/>
                        </a:lnTo>
                        <a:cubicBezTo>
                          <a:pt x="173047" y="765929"/>
                          <a:pt x="194624" y="767270"/>
                          <a:pt x="194915" y="784067"/>
                        </a:cubicBezTo>
                        <a:lnTo>
                          <a:pt x="194915" y="784067"/>
                        </a:lnTo>
                        <a:cubicBezTo>
                          <a:pt x="194842" y="799458"/>
                          <a:pt x="209226" y="800416"/>
                          <a:pt x="230294" y="805334"/>
                        </a:cubicBezTo>
                        <a:lnTo>
                          <a:pt x="230294" y="805334"/>
                        </a:lnTo>
                        <a:cubicBezTo>
                          <a:pt x="234580" y="806292"/>
                          <a:pt x="238068" y="806675"/>
                          <a:pt x="240901" y="806675"/>
                        </a:cubicBezTo>
                        <a:lnTo>
                          <a:pt x="240901" y="806675"/>
                        </a:lnTo>
                        <a:cubicBezTo>
                          <a:pt x="242717" y="806675"/>
                          <a:pt x="244243" y="806483"/>
                          <a:pt x="245550" y="806228"/>
                        </a:cubicBezTo>
                        <a:lnTo>
                          <a:pt x="245550" y="806228"/>
                        </a:lnTo>
                        <a:cubicBezTo>
                          <a:pt x="245478" y="805525"/>
                          <a:pt x="245478" y="804759"/>
                          <a:pt x="245478" y="803929"/>
                        </a:cubicBezTo>
                        <a:lnTo>
                          <a:pt x="245478" y="803929"/>
                        </a:lnTo>
                        <a:cubicBezTo>
                          <a:pt x="245478" y="794030"/>
                          <a:pt x="249691" y="775573"/>
                          <a:pt x="256665" y="753220"/>
                        </a:cubicBezTo>
                        <a:lnTo>
                          <a:pt x="256665" y="753220"/>
                        </a:lnTo>
                        <a:cubicBezTo>
                          <a:pt x="258118" y="748558"/>
                          <a:pt x="258700" y="744151"/>
                          <a:pt x="258700" y="739936"/>
                        </a:cubicBezTo>
                        <a:lnTo>
                          <a:pt x="258700" y="739936"/>
                        </a:lnTo>
                        <a:cubicBezTo>
                          <a:pt x="258700" y="718222"/>
                          <a:pt x="242354" y="703022"/>
                          <a:pt x="242209" y="694144"/>
                        </a:cubicBezTo>
                        <a:lnTo>
                          <a:pt x="242209" y="694144"/>
                        </a:lnTo>
                        <a:cubicBezTo>
                          <a:pt x="242209" y="692612"/>
                          <a:pt x="242790" y="691143"/>
                          <a:pt x="244025" y="690057"/>
                        </a:cubicBezTo>
                        <a:lnTo>
                          <a:pt x="244025" y="690057"/>
                        </a:lnTo>
                        <a:cubicBezTo>
                          <a:pt x="252742" y="682393"/>
                          <a:pt x="272503" y="658124"/>
                          <a:pt x="282891" y="610992"/>
                        </a:cubicBezTo>
                        <a:lnTo>
                          <a:pt x="282891" y="610992"/>
                        </a:lnTo>
                        <a:cubicBezTo>
                          <a:pt x="293062" y="563668"/>
                          <a:pt x="307010" y="565009"/>
                          <a:pt x="333164" y="562007"/>
                        </a:cubicBezTo>
                        <a:lnTo>
                          <a:pt x="333164" y="562007"/>
                        </a:lnTo>
                        <a:cubicBezTo>
                          <a:pt x="359026" y="558814"/>
                          <a:pt x="374428" y="544828"/>
                          <a:pt x="403487" y="519281"/>
                        </a:cubicBezTo>
                        <a:lnTo>
                          <a:pt x="403487" y="519281"/>
                        </a:lnTo>
                        <a:cubicBezTo>
                          <a:pt x="424264" y="501016"/>
                          <a:pt x="448166" y="493608"/>
                          <a:pt x="466328" y="493608"/>
                        </a:cubicBezTo>
                        <a:lnTo>
                          <a:pt x="466328" y="493608"/>
                        </a:lnTo>
                        <a:cubicBezTo>
                          <a:pt x="473738" y="493608"/>
                          <a:pt x="480204" y="494821"/>
                          <a:pt x="485144" y="497120"/>
                        </a:cubicBezTo>
                        <a:lnTo>
                          <a:pt x="485144" y="497120"/>
                        </a:lnTo>
                        <a:cubicBezTo>
                          <a:pt x="488994" y="498845"/>
                          <a:pt x="494660" y="499802"/>
                          <a:pt x="501054" y="499802"/>
                        </a:cubicBezTo>
                        <a:lnTo>
                          <a:pt x="501054" y="499802"/>
                        </a:lnTo>
                        <a:cubicBezTo>
                          <a:pt x="521032" y="499802"/>
                          <a:pt x="547911" y="490606"/>
                          <a:pt x="552852" y="469722"/>
                        </a:cubicBezTo>
                        <a:lnTo>
                          <a:pt x="552852" y="469722"/>
                        </a:lnTo>
                        <a:cubicBezTo>
                          <a:pt x="553433" y="467167"/>
                          <a:pt x="553723" y="464932"/>
                          <a:pt x="553723" y="462888"/>
                        </a:cubicBezTo>
                        <a:lnTo>
                          <a:pt x="553723" y="462888"/>
                        </a:lnTo>
                        <a:cubicBezTo>
                          <a:pt x="554087" y="442835"/>
                          <a:pt x="526190" y="443920"/>
                          <a:pt x="525972" y="414031"/>
                        </a:cubicBezTo>
                        <a:lnTo>
                          <a:pt x="525972" y="414031"/>
                        </a:lnTo>
                        <a:cubicBezTo>
                          <a:pt x="525972" y="381460"/>
                          <a:pt x="538758" y="392190"/>
                          <a:pt x="552997" y="368559"/>
                        </a:cubicBezTo>
                        <a:lnTo>
                          <a:pt x="552997" y="368559"/>
                        </a:lnTo>
                        <a:cubicBezTo>
                          <a:pt x="555322" y="364664"/>
                          <a:pt x="556266" y="360896"/>
                          <a:pt x="556266" y="357128"/>
                        </a:cubicBezTo>
                        <a:lnTo>
                          <a:pt x="556266" y="357128"/>
                        </a:lnTo>
                        <a:cubicBezTo>
                          <a:pt x="556339" y="342566"/>
                          <a:pt x="541809" y="329155"/>
                          <a:pt x="541664" y="317403"/>
                        </a:cubicBezTo>
                        <a:lnTo>
                          <a:pt x="541664" y="317403"/>
                        </a:lnTo>
                        <a:cubicBezTo>
                          <a:pt x="541664" y="313955"/>
                          <a:pt x="543044" y="310634"/>
                          <a:pt x="546386" y="307696"/>
                        </a:cubicBezTo>
                        <a:lnTo>
                          <a:pt x="546386" y="307696"/>
                        </a:lnTo>
                        <a:cubicBezTo>
                          <a:pt x="550817" y="303800"/>
                          <a:pt x="552270" y="300479"/>
                          <a:pt x="552270" y="297414"/>
                        </a:cubicBezTo>
                        <a:lnTo>
                          <a:pt x="552270" y="297414"/>
                        </a:lnTo>
                        <a:cubicBezTo>
                          <a:pt x="552488" y="288792"/>
                          <a:pt x="539557" y="281767"/>
                          <a:pt x="539339" y="272825"/>
                        </a:cubicBezTo>
                        <a:lnTo>
                          <a:pt x="539339" y="272825"/>
                        </a:lnTo>
                        <a:cubicBezTo>
                          <a:pt x="539630" y="260947"/>
                          <a:pt x="568325" y="205512"/>
                          <a:pt x="589539" y="201680"/>
                        </a:cubicBezTo>
                        <a:lnTo>
                          <a:pt x="589539" y="201680"/>
                        </a:lnTo>
                        <a:cubicBezTo>
                          <a:pt x="609372" y="198486"/>
                          <a:pt x="620777" y="189545"/>
                          <a:pt x="641555" y="171280"/>
                        </a:cubicBezTo>
                        <a:lnTo>
                          <a:pt x="641555" y="171280"/>
                        </a:lnTo>
                        <a:cubicBezTo>
                          <a:pt x="649764" y="164063"/>
                          <a:pt x="652161" y="155313"/>
                          <a:pt x="652161" y="147266"/>
                        </a:cubicBezTo>
                        <a:lnTo>
                          <a:pt x="652161" y="147266"/>
                        </a:lnTo>
                        <a:cubicBezTo>
                          <a:pt x="652161" y="145095"/>
                          <a:pt x="651943" y="142987"/>
                          <a:pt x="651725" y="141008"/>
                        </a:cubicBezTo>
                        <a:lnTo>
                          <a:pt x="651725" y="141008"/>
                        </a:lnTo>
                        <a:cubicBezTo>
                          <a:pt x="649691" y="139794"/>
                          <a:pt x="647584" y="138900"/>
                          <a:pt x="644679" y="138389"/>
                        </a:cubicBezTo>
                        <a:lnTo>
                          <a:pt x="644679" y="138389"/>
                        </a:lnTo>
                        <a:cubicBezTo>
                          <a:pt x="630294" y="135898"/>
                          <a:pt x="578060" y="139922"/>
                          <a:pt x="551980" y="125744"/>
                        </a:cubicBezTo>
                        <a:lnTo>
                          <a:pt x="551980" y="125744"/>
                        </a:lnTo>
                        <a:cubicBezTo>
                          <a:pt x="528514" y="112971"/>
                          <a:pt x="510135" y="104477"/>
                          <a:pt x="498947" y="104477"/>
                        </a:cubicBezTo>
                        <a:lnTo>
                          <a:pt x="498947" y="104477"/>
                        </a:lnTo>
                        <a:cubicBezTo>
                          <a:pt x="497929" y="104477"/>
                          <a:pt x="496913" y="104541"/>
                          <a:pt x="496041" y="104732"/>
                        </a:cubicBezTo>
                        <a:lnTo>
                          <a:pt x="496041" y="104732"/>
                        </a:lnTo>
                        <a:cubicBezTo>
                          <a:pt x="495024" y="104924"/>
                          <a:pt x="494007" y="104988"/>
                          <a:pt x="493135" y="104924"/>
                        </a:cubicBezTo>
                        <a:lnTo>
                          <a:pt x="493135" y="104924"/>
                        </a:lnTo>
                        <a:cubicBezTo>
                          <a:pt x="483691" y="104668"/>
                          <a:pt x="483981" y="97004"/>
                          <a:pt x="474319" y="97196"/>
                        </a:cubicBezTo>
                        <a:lnTo>
                          <a:pt x="474319" y="97196"/>
                        </a:lnTo>
                        <a:cubicBezTo>
                          <a:pt x="463422" y="97196"/>
                          <a:pt x="457610" y="103646"/>
                          <a:pt x="453106" y="111438"/>
                        </a:cubicBezTo>
                        <a:lnTo>
                          <a:pt x="453106" y="111438"/>
                        </a:lnTo>
                        <a:cubicBezTo>
                          <a:pt x="449837" y="116994"/>
                          <a:pt x="442644" y="124658"/>
                          <a:pt x="435307" y="124786"/>
                        </a:cubicBezTo>
                        <a:lnTo>
                          <a:pt x="435307" y="124786"/>
                        </a:lnTo>
                        <a:cubicBezTo>
                          <a:pt x="431965" y="124786"/>
                          <a:pt x="428841" y="122998"/>
                          <a:pt x="426589" y="118974"/>
                        </a:cubicBezTo>
                        <a:lnTo>
                          <a:pt x="426589" y="118974"/>
                        </a:lnTo>
                        <a:cubicBezTo>
                          <a:pt x="424846" y="115781"/>
                          <a:pt x="421867" y="115014"/>
                          <a:pt x="417944" y="115014"/>
                        </a:cubicBezTo>
                        <a:lnTo>
                          <a:pt x="417944" y="115014"/>
                        </a:lnTo>
                        <a:cubicBezTo>
                          <a:pt x="413876" y="115014"/>
                          <a:pt x="409008" y="115972"/>
                          <a:pt x="404649" y="115972"/>
                        </a:cubicBezTo>
                        <a:lnTo>
                          <a:pt x="404649" y="115972"/>
                        </a:lnTo>
                        <a:cubicBezTo>
                          <a:pt x="398256" y="115972"/>
                          <a:pt x="392735" y="113290"/>
                          <a:pt x="392735" y="102880"/>
                        </a:cubicBezTo>
                        <a:lnTo>
                          <a:pt x="392735" y="102880"/>
                        </a:lnTo>
                        <a:cubicBezTo>
                          <a:pt x="392735" y="91065"/>
                          <a:pt x="387868" y="79378"/>
                          <a:pt x="381402" y="70692"/>
                        </a:cubicBezTo>
                        <a:lnTo>
                          <a:pt x="381402" y="70692"/>
                        </a:lnTo>
                        <a:cubicBezTo>
                          <a:pt x="374936" y="61942"/>
                          <a:pt x="366727" y="56322"/>
                          <a:pt x="360625" y="56450"/>
                        </a:cubicBezTo>
                        <a:lnTo>
                          <a:pt x="360625" y="56450"/>
                        </a:lnTo>
                        <a:cubicBezTo>
                          <a:pt x="357356" y="56450"/>
                          <a:pt x="355322" y="55811"/>
                          <a:pt x="354159" y="54406"/>
                        </a:cubicBezTo>
                        <a:lnTo>
                          <a:pt x="354159" y="54406"/>
                        </a:lnTo>
                        <a:cubicBezTo>
                          <a:pt x="352997" y="53001"/>
                          <a:pt x="352924" y="51277"/>
                          <a:pt x="352924" y="49425"/>
                        </a:cubicBezTo>
                        <a:lnTo>
                          <a:pt x="352924" y="49425"/>
                        </a:lnTo>
                        <a:cubicBezTo>
                          <a:pt x="352924" y="48659"/>
                          <a:pt x="352924" y="47892"/>
                          <a:pt x="352924" y="47126"/>
                        </a:cubicBezTo>
                        <a:lnTo>
                          <a:pt x="352924" y="47126"/>
                        </a:lnTo>
                        <a:cubicBezTo>
                          <a:pt x="352924" y="43166"/>
                          <a:pt x="352488" y="38632"/>
                          <a:pt x="347330" y="34097"/>
                        </a:cubicBezTo>
                        <a:lnTo>
                          <a:pt x="347330" y="34097"/>
                        </a:lnTo>
                        <a:cubicBezTo>
                          <a:pt x="342681" y="30010"/>
                          <a:pt x="337305" y="28285"/>
                          <a:pt x="332510" y="28285"/>
                        </a:cubicBezTo>
                        <a:lnTo>
                          <a:pt x="332510" y="28285"/>
                        </a:lnTo>
                        <a:cubicBezTo>
                          <a:pt x="325172" y="28285"/>
                          <a:pt x="319361" y="32245"/>
                          <a:pt x="319361" y="37674"/>
                        </a:cubicBezTo>
                        <a:lnTo>
                          <a:pt x="319361" y="37674"/>
                        </a:lnTo>
                        <a:cubicBezTo>
                          <a:pt x="319215" y="44443"/>
                          <a:pt x="310861" y="50191"/>
                          <a:pt x="304177" y="50255"/>
                        </a:cubicBezTo>
                        <a:lnTo>
                          <a:pt x="304177" y="50255"/>
                        </a:lnTo>
                        <a:cubicBezTo>
                          <a:pt x="300036" y="50255"/>
                          <a:pt x="296622" y="47637"/>
                          <a:pt x="296622" y="42144"/>
                        </a:cubicBezTo>
                        <a:lnTo>
                          <a:pt x="296622" y="42144"/>
                        </a:lnTo>
                        <a:cubicBezTo>
                          <a:pt x="296622" y="35885"/>
                          <a:pt x="294951" y="29371"/>
                          <a:pt x="292118" y="24454"/>
                        </a:cubicBezTo>
                        <a:lnTo>
                          <a:pt x="292118" y="24454"/>
                        </a:lnTo>
                        <a:cubicBezTo>
                          <a:pt x="289284" y="19536"/>
                          <a:pt x="285507" y="16407"/>
                          <a:pt x="281366" y="16470"/>
                        </a:cubicBezTo>
                        <a:lnTo>
                          <a:pt x="281366" y="16470"/>
                        </a:lnTo>
                        <a:cubicBezTo>
                          <a:pt x="280567" y="16470"/>
                          <a:pt x="279840" y="16598"/>
                          <a:pt x="279041" y="16790"/>
                        </a:cubicBezTo>
                        <a:lnTo>
                          <a:pt x="279041" y="16790"/>
                        </a:lnTo>
                        <a:cubicBezTo>
                          <a:pt x="277152" y="17301"/>
                          <a:pt x="275191" y="17556"/>
                          <a:pt x="273084" y="17556"/>
                        </a:cubicBezTo>
                        <a:lnTo>
                          <a:pt x="273084" y="17556"/>
                        </a:lnTo>
                        <a:cubicBezTo>
                          <a:pt x="263058" y="17492"/>
                          <a:pt x="250854" y="11872"/>
                          <a:pt x="230294" y="2420"/>
                        </a:cubicBezTo>
                        <a:lnTo>
                          <a:pt x="230294" y="2420"/>
                        </a:lnTo>
                        <a:cubicBezTo>
                          <a:pt x="229858" y="2228"/>
                          <a:pt x="229350" y="1973"/>
                          <a:pt x="228769" y="1781"/>
                        </a:cubicBezTo>
                        <a:lnTo>
                          <a:pt x="228769" y="1781"/>
                        </a:lnTo>
                        <a:cubicBezTo>
                          <a:pt x="228696" y="41059"/>
                          <a:pt x="209299" y="72161"/>
                          <a:pt x="209371" y="86594"/>
                        </a:cubicBezTo>
                        <a:lnTo>
                          <a:pt x="209371" y="86594"/>
                        </a:lnTo>
                        <a:cubicBezTo>
                          <a:pt x="209154" y="104988"/>
                          <a:pt x="184235" y="117122"/>
                          <a:pt x="184308" y="143498"/>
                        </a:cubicBezTo>
                        <a:lnTo>
                          <a:pt x="184308" y="143498"/>
                        </a:lnTo>
                        <a:cubicBezTo>
                          <a:pt x="184163" y="170960"/>
                          <a:pt x="154668" y="183861"/>
                          <a:pt x="143334" y="210365"/>
                        </a:cubicBezTo>
                        <a:lnTo>
                          <a:pt x="143334" y="210365"/>
                        </a:lnTo>
                        <a:cubicBezTo>
                          <a:pt x="131638" y="237316"/>
                          <a:pt x="112677" y="260499"/>
                          <a:pt x="93789" y="287259"/>
                        </a:cubicBezTo>
                        <a:lnTo>
                          <a:pt x="93789" y="287259"/>
                        </a:lnTo>
                        <a:cubicBezTo>
                          <a:pt x="84126" y="300926"/>
                          <a:pt x="60952" y="314210"/>
                          <a:pt x="40247" y="325131"/>
                        </a:cubicBezTo>
                        <a:lnTo>
                          <a:pt x="40247" y="325131"/>
                        </a:lnTo>
                        <a:cubicBezTo>
                          <a:pt x="19615" y="335797"/>
                          <a:pt x="1090" y="345057"/>
                          <a:pt x="1671" y="347548"/>
                        </a:cubicBezTo>
                        <a:lnTo>
                          <a:pt x="1671" y="347548"/>
                        </a:lnTo>
                        <a:cubicBezTo>
                          <a:pt x="1671" y="350039"/>
                          <a:pt x="4359" y="352912"/>
                          <a:pt x="8718" y="355084"/>
                        </a:cubicBezTo>
                        <a:lnTo>
                          <a:pt x="8718" y="355084"/>
                        </a:lnTo>
                        <a:cubicBezTo>
                          <a:pt x="13077" y="357255"/>
                          <a:pt x="18961" y="358724"/>
                          <a:pt x="24773" y="358724"/>
                        </a:cubicBezTo>
                        <a:lnTo>
                          <a:pt x="24773" y="358724"/>
                        </a:lnTo>
                        <a:cubicBezTo>
                          <a:pt x="27751" y="358724"/>
                          <a:pt x="30657" y="358341"/>
                          <a:pt x="33418" y="357511"/>
                        </a:cubicBezTo>
                        <a:lnTo>
                          <a:pt x="33418" y="357511"/>
                        </a:lnTo>
                        <a:cubicBezTo>
                          <a:pt x="35089" y="357000"/>
                          <a:pt x="36687" y="356744"/>
                          <a:pt x="38068" y="356744"/>
                        </a:cubicBezTo>
                        <a:lnTo>
                          <a:pt x="38068" y="356744"/>
                        </a:lnTo>
                        <a:cubicBezTo>
                          <a:pt x="49328" y="357064"/>
                          <a:pt x="52234" y="369964"/>
                          <a:pt x="66691" y="369837"/>
                        </a:cubicBezTo>
                        <a:lnTo>
                          <a:pt x="66691" y="369837"/>
                        </a:lnTo>
                        <a:cubicBezTo>
                          <a:pt x="74537" y="369837"/>
                          <a:pt x="83109" y="369773"/>
                          <a:pt x="89866" y="374818"/>
                        </a:cubicBezTo>
                        <a:lnTo>
                          <a:pt x="89866" y="374818"/>
                        </a:lnTo>
                        <a:cubicBezTo>
                          <a:pt x="96622" y="379864"/>
                          <a:pt x="100981" y="389763"/>
                          <a:pt x="100981" y="409178"/>
                        </a:cubicBezTo>
                        <a:lnTo>
                          <a:pt x="100981" y="409178"/>
                        </a:lnTo>
                        <a:cubicBezTo>
                          <a:pt x="100981" y="412690"/>
                          <a:pt x="100836" y="416458"/>
                          <a:pt x="100545" y="420610"/>
                        </a:cubicBezTo>
                        <a:lnTo>
                          <a:pt x="100545" y="420610"/>
                        </a:lnTo>
                        <a:cubicBezTo>
                          <a:pt x="99600" y="433957"/>
                          <a:pt x="99382" y="446156"/>
                          <a:pt x="99382" y="457140"/>
                        </a:cubicBezTo>
                        <a:lnTo>
                          <a:pt x="99382" y="457140"/>
                        </a:lnTo>
                        <a:cubicBezTo>
                          <a:pt x="99382" y="463016"/>
                          <a:pt x="99455" y="468572"/>
                          <a:pt x="99455" y="473745"/>
                        </a:cubicBezTo>
                        <a:lnTo>
                          <a:pt x="99455" y="473745"/>
                        </a:lnTo>
                        <a:cubicBezTo>
                          <a:pt x="99382" y="494885"/>
                          <a:pt x="98729" y="509893"/>
                          <a:pt x="89938" y="517749"/>
                        </a:cubicBezTo>
                        <a:lnTo>
                          <a:pt x="89938" y="517749"/>
                        </a:lnTo>
                        <a:cubicBezTo>
                          <a:pt x="79549" y="526690"/>
                          <a:pt x="69597" y="535886"/>
                          <a:pt x="69815" y="539271"/>
                        </a:cubicBezTo>
                        <a:lnTo>
                          <a:pt x="69815" y="539271"/>
                        </a:lnTo>
                        <a:cubicBezTo>
                          <a:pt x="69815" y="540293"/>
                          <a:pt x="70468" y="540996"/>
                          <a:pt x="74028" y="541059"/>
                        </a:cubicBezTo>
                        <a:lnTo>
                          <a:pt x="74028" y="541059"/>
                        </a:lnTo>
                        <a:cubicBezTo>
                          <a:pt x="87468" y="541123"/>
                          <a:pt x="95677" y="552172"/>
                          <a:pt x="95677" y="559580"/>
                        </a:cubicBezTo>
                        <a:lnTo>
                          <a:pt x="95677" y="559580"/>
                        </a:lnTo>
                        <a:cubicBezTo>
                          <a:pt x="95459" y="565711"/>
                          <a:pt x="115583" y="583849"/>
                          <a:pt x="121685" y="589086"/>
                        </a:cubicBezTo>
                        <a:lnTo>
                          <a:pt x="121685" y="589086"/>
                        </a:lnTo>
                        <a:cubicBezTo>
                          <a:pt x="126771" y="593812"/>
                          <a:pt x="134617" y="608054"/>
                          <a:pt x="141809" y="607799"/>
                        </a:cubicBezTo>
                        <a:lnTo>
                          <a:pt x="141809" y="607799"/>
                        </a:lnTo>
                        <a:cubicBezTo>
                          <a:pt x="143334" y="607799"/>
                          <a:pt x="144933" y="607224"/>
                          <a:pt x="146676" y="605755"/>
                        </a:cubicBezTo>
                        <a:lnTo>
                          <a:pt x="146676" y="605755"/>
                        </a:lnTo>
                        <a:cubicBezTo>
                          <a:pt x="152270" y="600901"/>
                          <a:pt x="164330" y="595217"/>
                          <a:pt x="175082" y="595217"/>
                        </a:cubicBezTo>
                        <a:lnTo>
                          <a:pt x="175082" y="595217"/>
                        </a:lnTo>
                        <a:cubicBezTo>
                          <a:pt x="185180" y="595217"/>
                          <a:pt x="193970" y="600646"/>
                          <a:pt x="193970" y="615973"/>
                        </a:cubicBezTo>
                        <a:lnTo>
                          <a:pt x="193970" y="615973"/>
                        </a:lnTo>
                        <a:cubicBezTo>
                          <a:pt x="194116" y="631748"/>
                          <a:pt x="186052" y="636538"/>
                          <a:pt x="178351" y="638326"/>
                        </a:cubicBezTo>
                        <a:lnTo>
                          <a:pt x="178351" y="638326"/>
                        </a:lnTo>
                        <a:cubicBezTo>
                          <a:pt x="170505" y="640242"/>
                          <a:pt x="163894" y="639923"/>
                          <a:pt x="164039" y="645479"/>
                        </a:cubicBezTo>
                        <a:lnTo>
                          <a:pt x="164039" y="645479"/>
                        </a:lnTo>
                        <a:cubicBezTo>
                          <a:pt x="163966" y="658827"/>
                          <a:pt x="144352" y="683607"/>
                          <a:pt x="144497" y="694336"/>
                        </a:cubicBezTo>
                        <a:lnTo>
                          <a:pt x="144497" y="694336"/>
                        </a:lnTo>
                        <a:cubicBezTo>
                          <a:pt x="144134" y="704746"/>
                          <a:pt x="162005" y="708195"/>
                          <a:pt x="162223" y="723331"/>
                        </a:cubicBezTo>
                        <a:lnTo>
                          <a:pt x="162223" y="723331"/>
                        </a:lnTo>
                        <a:cubicBezTo>
                          <a:pt x="162441" y="728440"/>
                          <a:pt x="164112" y="728632"/>
                          <a:pt x="167381" y="728823"/>
                        </a:cubicBezTo>
                        <a:lnTo>
                          <a:pt x="167381" y="728823"/>
                        </a:lnTo>
                        <a:cubicBezTo>
                          <a:pt x="169197" y="728823"/>
                          <a:pt x="171377" y="728504"/>
                          <a:pt x="173629" y="728504"/>
                        </a:cubicBezTo>
                        <a:lnTo>
                          <a:pt x="173629" y="728504"/>
                        </a:lnTo>
                        <a:cubicBezTo>
                          <a:pt x="173774" y="728504"/>
                          <a:pt x="173919" y="728504"/>
                          <a:pt x="174065" y="728504"/>
                        </a:cubicBezTo>
                        <a:lnTo>
                          <a:pt x="174065" y="728504"/>
                        </a:lnTo>
                        <a:cubicBezTo>
                          <a:pt x="178859" y="728632"/>
                          <a:pt x="183654" y="730548"/>
                          <a:pt x="185107" y="738339"/>
                        </a:cubicBezTo>
                        <a:lnTo>
                          <a:pt x="185107" y="73833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1" name="Gráfico 53">
                  <a:extLst>
                    <a:ext uri="{FF2B5EF4-FFF2-40B4-BE49-F238E27FC236}">
                      <a16:creationId xmlns:a16="http://schemas.microsoft.com/office/drawing/2014/main" id="{8018C23C-3033-7BD7-366D-5DC9A391A380}"/>
                    </a:ext>
                  </a:extLst>
                </xdr:cNvPr>
                <xdr:cNvGrpSpPr/>
              </xdr:nvGrpSpPr>
              <xdr:grpSpPr>
                <a:xfrm>
                  <a:off x="12619598" y="7536954"/>
                  <a:ext cx="493715" cy="744034"/>
                  <a:chOff x="12619598" y="7536954"/>
                  <a:chExt cx="493715" cy="744034"/>
                </a:xfrm>
                <a:solidFill>
                  <a:srgbClr val="DADADA"/>
                </a:solidFill>
              </xdr:grpSpPr>
              <xdr:sp macro="" textlink="">
                <xdr:nvSpPr>
                  <xdr:cNvPr id="93" name="Freeform: Shape 92">
                    <a:extLst>
                      <a:ext uri="{FF2B5EF4-FFF2-40B4-BE49-F238E27FC236}">
                        <a16:creationId xmlns:a16="http://schemas.microsoft.com/office/drawing/2014/main" id="{C7BBA1E9-4FBD-9751-641C-885887D5AB6F}"/>
                      </a:ext>
                    </a:extLst>
                  </xdr:cNvPr>
                  <xdr:cNvSpPr/>
                </xdr:nvSpPr>
                <xdr:spPr>
                  <a:xfrm>
                    <a:off x="12620465" y="7537912"/>
                    <a:ext cx="491977" cy="742755"/>
                  </a:xfrm>
                  <a:custGeom>
                    <a:avLst/>
                    <a:gdLst>
                      <a:gd name="connsiteX0" fmla="*/ 491977 w 491977"/>
                      <a:gd name="connsiteY0" fmla="*/ 460852 h 742755"/>
                      <a:gd name="connsiteX1" fmla="*/ 474978 w 491977"/>
                      <a:gd name="connsiteY1" fmla="*/ 459957 h 742755"/>
                      <a:gd name="connsiteX2" fmla="*/ 471926 w 491977"/>
                      <a:gd name="connsiteY2" fmla="*/ 455423 h 742755"/>
                      <a:gd name="connsiteX3" fmla="*/ 455435 w 491977"/>
                      <a:gd name="connsiteY3" fmla="*/ 454593 h 742755"/>
                      <a:gd name="connsiteX4" fmla="*/ 419402 w 491977"/>
                      <a:gd name="connsiteY4" fmla="*/ 432559 h 742755"/>
                      <a:gd name="connsiteX5" fmla="*/ 398043 w 491977"/>
                      <a:gd name="connsiteY5" fmla="*/ 403564 h 742755"/>
                      <a:gd name="connsiteX6" fmla="*/ 409667 w 491977"/>
                      <a:gd name="connsiteY6" fmla="*/ 386896 h 742755"/>
                      <a:gd name="connsiteX7" fmla="*/ 387074 w 491977"/>
                      <a:gd name="connsiteY7" fmla="*/ 371887 h 742755"/>
                      <a:gd name="connsiteX8" fmla="*/ 369347 w 491977"/>
                      <a:gd name="connsiteY8" fmla="*/ 342892 h 742755"/>
                      <a:gd name="connsiteX9" fmla="*/ 388890 w 491977"/>
                      <a:gd name="connsiteY9" fmla="*/ 294036 h 742755"/>
                      <a:gd name="connsiteX10" fmla="*/ 418821 w 491977"/>
                      <a:gd name="connsiteY10" fmla="*/ 264530 h 742755"/>
                      <a:gd name="connsiteX11" fmla="*/ 372980 w 491977"/>
                      <a:gd name="connsiteY11" fmla="*/ 254886 h 742755"/>
                      <a:gd name="connsiteX12" fmla="*/ 346681 w 491977"/>
                      <a:gd name="connsiteY12" fmla="*/ 238217 h 742755"/>
                      <a:gd name="connsiteX13" fmla="*/ 320383 w 491977"/>
                      <a:gd name="connsiteY13" fmla="*/ 208137 h 742755"/>
                      <a:gd name="connsiteX14" fmla="*/ 299605 w 491977"/>
                      <a:gd name="connsiteY14" fmla="*/ 190446 h 742755"/>
                      <a:gd name="connsiteX15" fmla="*/ 314861 w 491977"/>
                      <a:gd name="connsiteY15" fmla="*/ 165730 h 742755"/>
                      <a:gd name="connsiteX16" fmla="*/ 325250 w 491977"/>
                      <a:gd name="connsiteY16" fmla="*/ 69102 h 742755"/>
                      <a:gd name="connsiteX17" fmla="*/ 292268 w 491977"/>
                      <a:gd name="connsiteY17" fmla="*/ 19160 h 742755"/>
                      <a:gd name="connsiteX18" fmla="*/ 259286 w 491977"/>
                      <a:gd name="connsiteY18" fmla="*/ 6834 h 742755"/>
                      <a:gd name="connsiteX19" fmla="*/ 227974 w 491977"/>
                      <a:gd name="connsiteY19" fmla="*/ 0 h 742755"/>
                      <a:gd name="connsiteX20" fmla="*/ 199424 w 491977"/>
                      <a:gd name="connsiteY20" fmla="*/ 20245 h 742755"/>
                      <a:gd name="connsiteX21" fmla="*/ 253183 w 491977"/>
                      <a:gd name="connsiteY21" fmla="*/ 43875 h 742755"/>
                      <a:gd name="connsiteX22" fmla="*/ 231825 w 491977"/>
                      <a:gd name="connsiteY22" fmla="*/ 88453 h 742755"/>
                      <a:gd name="connsiteX23" fmla="*/ 181116 w 491977"/>
                      <a:gd name="connsiteY23" fmla="*/ 142675 h 742755"/>
                      <a:gd name="connsiteX24" fmla="*/ 149369 w 491977"/>
                      <a:gd name="connsiteY24" fmla="*/ 178120 h 742755"/>
                      <a:gd name="connsiteX25" fmla="*/ 134113 w 491977"/>
                      <a:gd name="connsiteY25" fmla="*/ 219441 h 742755"/>
                      <a:gd name="connsiteX26" fmla="*/ 150604 w 491977"/>
                      <a:gd name="connsiteY26" fmla="*/ 267787 h 742755"/>
                      <a:gd name="connsiteX27" fmla="*/ 55944 w 491977"/>
                      <a:gd name="connsiteY27" fmla="*/ 395070 h 742755"/>
                      <a:gd name="connsiteX28" fmla="*/ 7706 w 491977"/>
                      <a:gd name="connsiteY28" fmla="*/ 521779 h 742755"/>
                      <a:gd name="connsiteX29" fmla="*/ 14607 w 491977"/>
                      <a:gd name="connsiteY29" fmla="*/ 695045 h 742755"/>
                      <a:gd name="connsiteX30" fmla="*/ 50495 w 491977"/>
                      <a:gd name="connsiteY30" fmla="*/ 656088 h 742755"/>
                      <a:gd name="connsiteX31" fmla="*/ 43739 w 491977"/>
                      <a:gd name="connsiteY31" fmla="*/ 692619 h 742755"/>
                      <a:gd name="connsiteX32" fmla="*/ 128955 w 491977"/>
                      <a:gd name="connsiteY32" fmla="*/ 728064 h 742755"/>
                      <a:gd name="connsiteX33" fmla="*/ 143921 w 491977"/>
                      <a:gd name="connsiteY33" fmla="*/ 697983 h 742755"/>
                      <a:gd name="connsiteX34" fmla="*/ 179373 w 491977"/>
                      <a:gd name="connsiteY34" fmla="*/ 697983 h 742755"/>
                      <a:gd name="connsiteX35" fmla="*/ 206906 w 491977"/>
                      <a:gd name="connsiteY35" fmla="*/ 716249 h 742755"/>
                      <a:gd name="connsiteX36" fmla="*/ 235602 w 491977"/>
                      <a:gd name="connsiteY36" fmla="*/ 730746 h 742755"/>
                      <a:gd name="connsiteX37" fmla="*/ 289653 w 491977"/>
                      <a:gd name="connsiteY37" fmla="*/ 736941 h 742755"/>
                      <a:gd name="connsiteX38" fmla="*/ 301567 w 491977"/>
                      <a:gd name="connsiteY38" fmla="*/ 733428 h 742755"/>
                      <a:gd name="connsiteX39" fmla="*/ 314426 w 491977"/>
                      <a:gd name="connsiteY39" fmla="*/ 721102 h 742755"/>
                      <a:gd name="connsiteX40" fmla="*/ 343121 w 491977"/>
                      <a:gd name="connsiteY40" fmla="*/ 725381 h 742755"/>
                      <a:gd name="connsiteX41" fmla="*/ 387727 w 491977"/>
                      <a:gd name="connsiteY41" fmla="*/ 704945 h 742755"/>
                      <a:gd name="connsiteX42" fmla="*/ 424415 w 491977"/>
                      <a:gd name="connsiteY42" fmla="*/ 695812 h 742755"/>
                      <a:gd name="connsiteX43" fmla="*/ 433350 w 491977"/>
                      <a:gd name="connsiteY43" fmla="*/ 701687 h 742755"/>
                      <a:gd name="connsiteX44" fmla="*/ 439743 w 491977"/>
                      <a:gd name="connsiteY44" fmla="*/ 660367 h 742755"/>
                      <a:gd name="connsiteX45" fmla="*/ 428120 w 491977"/>
                      <a:gd name="connsiteY45" fmla="*/ 617385 h 742755"/>
                      <a:gd name="connsiteX46" fmla="*/ 424487 w 491977"/>
                      <a:gd name="connsiteY46" fmla="*/ 572296 h 742755"/>
                      <a:gd name="connsiteX47" fmla="*/ 422017 w 491977"/>
                      <a:gd name="connsiteY47" fmla="*/ 525547 h 742755"/>
                      <a:gd name="connsiteX48" fmla="*/ 491977 w 491977"/>
                      <a:gd name="connsiteY48" fmla="*/ 460852 h 742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91977" h="742755">
                        <a:moveTo>
                          <a:pt x="491977" y="460852"/>
                        </a:moveTo>
                        <a:cubicBezTo>
                          <a:pt x="487546" y="456317"/>
                          <a:pt x="479627" y="459957"/>
                          <a:pt x="474978" y="459957"/>
                        </a:cubicBezTo>
                        <a:cubicBezTo>
                          <a:pt x="473234" y="459957"/>
                          <a:pt x="472290" y="458361"/>
                          <a:pt x="471926" y="455423"/>
                        </a:cubicBezTo>
                        <a:cubicBezTo>
                          <a:pt x="468367" y="456253"/>
                          <a:pt x="463136" y="456381"/>
                          <a:pt x="455435" y="454593"/>
                        </a:cubicBezTo>
                        <a:cubicBezTo>
                          <a:pt x="434658" y="449739"/>
                          <a:pt x="419402" y="448717"/>
                          <a:pt x="419402" y="432559"/>
                        </a:cubicBezTo>
                        <a:cubicBezTo>
                          <a:pt x="419402" y="416465"/>
                          <a:pt x="398043" y="415380"/>
                          <a:pt x="398043" y="403564"/>
                        </a:cubicBezTo>
                        <a:cubicBezTo>
                          <a:pt x="398043" y="391749"/>
                          <a:pt x="413299" y="405161"/>
                          <a:pt x="409667" y="386896"/>
                        </a:cubicBezTo>
                        <a:cubicBezTo>
                          <a:pt x="405962" y="368630"/>
                          <a:pt x="387074" y="386385"/>
                          <a:pt x="387074" y="371887"/>
                        </a:cubicBezTo>
                        <a:cubicBezTo>
                          <a:pt x="387074" y="357390"/>
                          <a:pt x="369347" y="354133"/>
                          <a:pt x="369347" y="342892"/>
                        </a:cubicBezTo>
                        <a:cubicBezTo>
                          <a:pt x="369347" y="331588"/>
                          <a:pt x="388890" y="306936"/>
                          <a:pt x="388890" y="294036"/>
                        </a:cubicBezTo>
                        <a:cubicBezTo>
                          <a:pt x="388890" y="281135"/>
                          <a:pt x="418821" y="295632"/>
                          <a:pt x="418821" y="264530"/>
                        </a:cubicBezTo>
                        <a:cubicBezTo>
                          <a:pt x="418821" y="233364"/>
                          <a:pt x="383368" y="245753"/>
                          <a:pt x="372980" y="254886"/>
                        </a:cubicBezTo>
                        <a:cubicBezTo>
                          <a:pt x="362591" y="264019"/>
                          <a:pt x="352856" y="243646"/>
                          <a:pt x="346681" y="238217"/>
                        </a:cubicBezTo>
                        <a:cubicBezTo>
                          <a:pt x="340579" y="232853"/>
                          <a:pt x="320383" y="215098"/>
                          <a:pt x="320383" y="208137"/>
                        </a:cubicBezTo>
                        <a:cubicBezTo>
                          <a:pt x="320383" y="201175"/>
                          <a:pt x="312464" y="190446"/>
                          <a:pt x="299605" y="190446"/>
                        </a:cubicBezTo>
                        <a:cubicBezTo>
                          <a:pt x="286747" y="190446"/>
                          <a:pt x="300550" y="178376"/>
                          <a:pt x="314861" y="165730"/>
                        </a:cubicBezTo>
                        <a:cubicBezTo>
                          <a:pt x="329246" y="153085"/>
                          <a:pt x="321545" y="119045"/>
                          <a:pt x="325250" y="69102"/>
                        </a:cubicBezTo>
                        <a:cubicBezTo>
                          <a:pt x="328882" y="19160"/>
                          <a:pt x="309340" y="19160"/>
                          <a:pt x="292268" y="19160"/>
                        </a:cubicBezTo>
                        <a:cubicBezTo>
                          <a:pt x="275196" y="19160"/>
                          <a:pt x="273307" y="2491"/>
                          <a:pt x="259286" y="6834"/>
                        </a:cubicBezTo>
                        <a:cubicBezTo>
                          <a:pt x="247734" y="10346"/>
                          <a:pt x="232914" y="5876"/>
                          <a:pt x="227974" y="0"/>
                        </a:cubicBezTo>
                        <a:cubicBezTo>
                          <a:pt x="214171" y="4024"/>
                          <a:pt x="199424" y="10538"/>
                          <a:pt x="199424" y="20245"/>
                        </a:cubicBezTo>
                        <a:cubicBezTo>
                          <a:pt x="199424" y="38511"/>
                          <a:pt x="253183" y="26696"/>
                          <a:pt x="253183" y="43875"/>
                        </a:cubicBezTo>
                        <a:cubicBezTo>
                          <a:pt x="253183" y="61055"/>
                          <a:pt x="240978" y="70699"/>
                          <a:pt x="231825" y="88453"/>
                        </a:cubicBezTo>
                        <a:cubicBezTo>
                          <a:pt x="222671" y="106208"/>
                          <a:pt x="209812" y="134628"/>
                          <a:pt x="181116" y="142675"/>
                        </a:cubicBezTo>
                        <a:cubicBezTo>
                          <a:pt x="152420" y="150722"/>
                          <a:pt x="149369" y="159344"/>
                          <a:pt x="149369" y="178120"/>
                        </a:cubicBezTo>
                        <a:cubicBezTo>
                          <a:pt x="149369" y="196897"/>
                          <a:pt x="134113" y="203922"/>
                          <a:pt x="134113" y="219441"/>
                        </a:cubicBezTo>
                        <a:cubicBezTo>
                          <a:pt x="134113" y="235024"/>
                          <a:pt x="160993" y="234449"/>
                          <a:pt x="150604" y="267787"/>
                        </a:cubicBezTo>
                        <a:cubicBezTo>
                          <a:pt x="140215" y="301061"/>
                          <a:pt x="70619" y="361797"/>
                          <a:pt x="55944" y="395070"/>
                        </a:cubicBezTo>
                        <a:cubicBezTo>
                          <a:pt x="41269" y="428344"/>
                          <a:pt x="20491" y="479883"/>
                          <a:pt x="7706" y="521779"/>
                        </a:cubicBezTo>
                        <a:cubicBezTo>
                          <a:pt x="-3192" y="557224"/>
                          <a:pt x="-3918" y="661516"/>
                          <a:pt x="14607" y="695045"/>
                        </a:cubicBezTo>
                        <a:cubicBezTo>
                          <a:pt x="21218" y="668414"/>
                          <a:pt x="45991" y="652128"/>
                          <a:pt x="50495" y="656088"/>
                        </a:cubicBezTo>
                        <a:cubicBezTo>
                          <a:pt x="55363" y="660367"/>
                          <a:pt x="40760" y="692619"/>
                          <a:pt x="43739" y="692619"/>
                        </a:cubicBezTo>
                        <a:cubicBezTo>
                          <a:pt x="46790" y="692619"/>
                          <a:pt x="121763" y="734386"/>
                          <a:pt x="128955" y="728064"/>
                        </a:cubicBezTo>
                        <a:cubicBezTo>
                          <a:pt x="136147" y="721741"/>
                          <a:pt x="128955" y="711139"/>
                          <a:pt x="143921" y="697983"/>
                        </a:cubicBezTo>
                        <a:cubicBezTo>
                          <a:pt x="158886" y="684827"/>
                          <a:pt x="168984" y="707116"/>
                          <a:pt x="179373" y="697983"/>
                        </a:cubicBezTo>
                        <a:cubicBezTo>
                          <a:pt x="189761" y="688850"/>
                          <a:pt x="198334" y="708713"/>
                          <a:pt x="206906" y="716249"/>
                        </a:cubicBezTo>
                        <a:cubicBezTo>
                          <a:pt x="215479" y="723785"/>
                          <a:pt x="220346" y="733428"/>
                          <a:pt x="235602" y="730746"/>
                        </a:cubicBezTo>
                        <a:cubicBezTo>
                          <a:pt x="250858" y="728064"/>
                          <a:pt x="282606" y="730746"/>
                          <a:pt x="289653" y="736941"/>
                        </a:cubicBezTo>
                        <a:cubicBezTo>
                          <a:pt x="296699" y="743136"/>
                          <a:pt x="301567" y="747415"/>
                          <a:pt x="301567" y="733428"/>
                        </a:cubicBezTo>
                        <a:cubicBezTo>
                          <a:pt x="301567" y="719442"/>
                          <a:pt x="309776" y="717079"/>
                          <a:pt x="314426" y="721102"/>
                        </a:cubicBezTo>
                        <a:cubicBezTo>
                          <a:pt x="319002" y="725126"/>
                          <a:pt x="327865" y="725381"/>
                          <a:pt x="343121" y="725381"/>
                        </a:cubicBezTo>
                        <a:cubicBezTo>
                          <a:pt x="358378" y="725381"/>
                          <a:pt x="375523" y="704945"/>
                          <a:pt x="387727" y="704945"/>
                        </a:cubicBezTo>
                        <a:cubicBezTo>
                          <a:pt x="399932" y="704945"/>
                          <a:pt x="410321" y="695812"/>
                          <a:pt x="424415" y="695812"/>
                        </a:cubicBezTo>
                        <a:cubicBezTo>
                          <a:pt x="428701" y="695812"/>
                          <a:pt x="431534" y="698175"/>
                          <a:pt x="433350" y="701687"/>
                        </a:cubicBezTo>
                        <a:cubicBezTo>
                          <a:pt x="437346" y="692491"/>
                          <a:pt x="442504" y="676652"/>
                          <a:pt x="439743" y="660367"/>
                        </a:cubicBezTo>
                        <a:cubicBezTo>
                          <a:pt x="435457" y="635140"/>
                          <a:pt x="425068" y="637247"/>
                          <a:pt x="428120" y="617385"/>
                        </a:cubicBezTo>
                        <a:cubicBezTo>
                          <a:pt x="431171" y="597523"/>
                          <a:pt x="441560" y="572296"/>
                          <a:pt x="424487" y="572296"/>
                        </a:cubicBezTo>
                        <a:cubicBezTo>
                          <a:pt x="407415" y="572296"/>
                          <a:pt x="404000" y="541386"/>
                          <a:pt x="422017" y="525547"/>
                        </a:cubicBezTo>
                        <a:cubicBezTo>
                          <a:pt x="439453" y="509964"/>
                          <a:pt x="489870" y="474902"/>
                          <a:pt x="491977" y="460852"/>
                        </a:cubicBezTo>
                        <a:close/>
                      </a:path>
                    </a:pathLst>
                  </a:custGeom>
                  <a:solidFill>
                    <a:srgbClr val="F98909"/>
                  </a:solidFill>
                  <a:ln w="7260" cap="flat">
                    <a:solidFill>
                      <a:srgbClr val="FFFFFF"/>
                    </a:solidFill>
                    <a:prstDash val="solid"/>
                    <a:miter/>
                  </a:ln>
                </xdr:spPr>
                <xdr:txBody>
                  <a:bodyPr rtlCol="0" anchor="ctr"/>
                  <a:lstStyle/>
                  <a:p>
                    <a:endParaRPr lang="pt-BR"/>
                  </a:p>
                </xdr:txBody>
              </xdr:sp>
              <xdr:sp macro="" textlink="">
                <xdr:nvSpPr>
                  <xdr:cNvPr id="94" name="Freeform: Shape 93">
                    <a:extLst>
                      <a:ext uri="{FF2B5EF4-FFF2-40B4-BE49-F238E27FC236}">
                        <a16:creationId xmlns:a16="http://schemas.microsoft.com/office/drawing/2014/main" id="{B646A6E8-841A-0812-D60B-F3AB3355583A}"/>
                      </a:ext>
                    </a:extLst>
                  </xdr:cNvPr>
                  <xdr:cNvSpPr/>
                </xdr:nvSpPr>
                <xdr:spPr>
                  <a:xfrm>
                    <a:off x="12619598" y="7536954"/>
                    <a:ext cx="493715" cy="744034"/>
                  </a:xfrm>
                  <a:custGeom>
                    <a:avLst/>
                    <a:gdLst>
                      <a:gd name="connsiteX0" fmla="*/ 289793 w 493715"/>
                      <a:gd name="connsiteY0" fmla="*/ 738282 h 744034"/>
                      <a:gd name="connsiteX1" fmla="*/ 251072 w 493715"/>
                      <a:gd name="connsiteY1" fmla="*/ 731321 h 744034"/>
                      <a:gd name="connsiteX2" fmla="*/ 251072 w 493715"/>
                      <a:gd name="connsiteY2" fmla="*/ 731321 h 744034"/>
                      <a:gd name="connsiteX3" fmla="*/ 236542 w 493715"/>
                      <a:gd name="connsiteY3" fmla="*/ 732343 h 744034"/>
                      <a:gd name="connsiteX4" fmla="*/ 236542 w 493715"/>
                      <a:gd name="connsiteY4" fmla="*/ 732343 h 744034"/>
                      <a:gd name="connsiteX5" fmla="*/ 231457 w 493715"/>
                      <a:gd name="connsiteY5" fmla="*/ 732790 h 744034"/>
                      <a:gd name="connsiteX6" fmla="*/ 231457 w 493715"/>
                      <a:gd name="connsiteY6" fmla="*/ 732790 h 744034"/>
                      <a:gd name="connsiteX7" fmla="*/ 207047 w 493715"/>
                      <a:gd name="connsiteY7" fmla="*/ 717590 h 744034"/>
                      <a:gd name="connsiteX8" fmla="*/ 207047 w 493715"/>
                      <a:gd name="connsiteY8" fmla="*/ 717590 h 744034"/>
                      <a:gd name="connsiteX9" fmla="*/ 185688 w 493715"/>
                      <a:gd name="connsiteY9" fmla="*/ 697217 h 744034"/>
                      <a:gd name="connsiteX10" fmla="*/ 185688 w 493715"/>
                      <a:gd name="connsiteY10" fmla="*/ 697217 h 744034"/>
                      <a:gd name="connsiteX11" fmla="*/ 180894 w 493715"/>
                      <a:gd name="connsiteY11" fmla="*/ 699388 h 744034"/>
                      <a:gd name="connsiteX12" fmla="*/ 180894 w 493715"/>
                      <a:gd name="connsiteY12" fmla="*/ 699388 h 744034"/>
                      <a:gd name="connsiteX13" fmla="*/ 174646 w 493715"/>
                      <a:gd name="connsiteY13" fmla="*/ 701879 h 744034"/>
                      <a:gd name="connsiteX14" fmla="*/ 174646 w 493715"/>
                      <a:gd name="connsiteY14" fmla="*/ 701879 h 744034"/>
                      <a:gd name="connsiteX15" fmla="*/ 154813 w 493715"/>
                      <a:gd name="connsiteY15" fmla="*/ 695365 h 744034"/>
                      <a:gd name="connsiteX16" fmla="*/ 154813 w 493715"/>
                      <a:gd name="connsiteY16" fmla="*/ 695365 h 744034"/>
                      <a:gd name="connsiteX17" fmla="*/ 145441 w 493715"/>
                      <a:gd name="connsiteY17" fmla="*/ 699388 h 744034"/>
                      <a:gd name="connsiteX18" fmla="*/ 145441 w 493715"/>
                      <a:gd name="connsiteY18" fmla="*/ 699388 h 744034"/>
                      <a:gd name="connsiteX19" fmla="*/ 130476 w 493715"/>
                      <a:gd name="connsiteY19" fmla="*/ 729469 h 744034"/>
                      <a:gd name="connsiteX20" fmla="*/ 130476 w 493715"/>
                      <a:gd name="connsiteY20" fmla="*/ 729469 h 744034"/>
                      <a:gd name="connsiteX21" fmla="*/ 127352 w 493715"/>
                      <a:gd name="connsiteY21" fmla="*/ 730299 h 744034"/>
                      <a:gd name="connsiteX22" fmla="*/ 127352 w 493715"/>
                      <a:gd name="connsiteY22" fmla="*/ 730299 h 744034"/>
                      <a:gd name="connsiteX23" fmla="*/ 44606 w 493715"/>
                      <a:gd name="connsiteY23" fmla="*/ 694215 h 744034"/>
                      <a:gd name="connsiteX24" fmla="*/ 44606 w 493715"/>
                      <a:gd name="connsiteY24" fmla="*/ 694215 h 744034"/>
                      <a:gd name="connsiteX25" fmla="*/ 43298 w 493715"/>
                      <a:gd name="connsiteY25" fmla="*/ 692555 h 744034"/>
                      <a:gd name="connsiteX26" fmla="*/ 43298 w 493715"/>
                      <a:gd name="connsiteY26" fmla="*/ 692555 h 744034"/>
                      <a:gd name="connsiteX27" fmla="*/ 51435 w 493715"/>
                      <a:gd name="connsiteY27" fmla="*/ 660303 h 744034"/>
                      <a:gd name="connsiteX28" fmla="*/ 51435 w 493715"/>
                      <a:gd name="connsiteY28" fmla="*/ 660303 h 744034"/>
                      <a:gd name="connsiteX29" fmla="*/ 50708 w 493715"/>
                      <a:gd name="connsiteY29" fmla="*/ 657429 h 744034"/>
                      <a:gd name="connsiteX30" fmla="*/ 50708 w 493715"/>
                      <a:gd name="connsiteY30" fmla="*/ 657429 h 744034"/>
                      <a:gd name="connsiteX31" fmla="*/ 49473 w 493715"/>
                      <a:gd name="connsiteY31" fmla="*/ 657046 h 744034"/>
                      <a:gd name="connsiteX32" fmla="*/ 49473 w 493715"/>
                      <a:gd name="connsiteY32" fmla="*/ 657046 h 744034"/>
                      <a:gd name="connsiteX33" fmla="*/ 16418 w 493715"/>
                      <a:gd name="connsiteY33" fmla="*/ 696003 h 744034"/>
                      <a:gd name="connsiteX34" fmla="*/ 16418 w 493715"/>
                      <a:gd name="connsiteY34" fmla="*/ 696003 h 744034"/>
                      <a:gd name="connsiteX35" fmla="*/ 15619 w 493715"/>
                      <a:gd name="connsiteY35" fmla="*/ 696642 h 744034"/>
                      <a:gd name="connsiteX36" fmla="*/ 15619 w 493715"/>
                      <a:gd name="connsiteY36" fmla="*/ 696642 h 744034"/>
                      <a:gd name="connsiteX37" fmla="*/ 14675 w 493715"/>
                      <a:gd name="connsiteY37" fmla="*/ 696195 h 744034"/>
                      <a:gd name="connsiteX38" fmla="*/ 14675 w 493715"/>
                      <a:gd name="connsiteY38" fmla="*/ 696195 h 744034"/>
                      <a:gd name="connsiteX39" fmla="*/ 0 w 493715"/>
                      <a:gd name="connsiteY39" fmla="*/ 598992 h 744034"/>
                      <a:gd name="connsiteX40" fmla="*/ 0 w 493715"/>
                      <a:gd name="connsiteY40" fmla="*/ 598992 h 744034"/>
                      <a:gd name="connsiteX41" fmla="*/ 7701 w 493715"/>
                      <a:gd name="connsiteY41" fmla="*/ 522418 h 744034"/>
                      <a:gd name="connsiteX42" fmla="*/ 7701 w 493715"/>
                      <a:gd name="connsiteY42" fmla="*/ 522418 h 744034"/>
                      <a:gd name="connsiteX43" fmla="*/ 56012 w 493715"/>
                      <a:gd name="connsiteY43" fmla="*/ 395581 h 744034"/>
                      <a:gd name="connsiteX44" fmla="*/ 56012 w 493715"/>
                      <a:gd name="connsiteY44" fmla="*/ 395581 h 744034"/>
                      <a:gd name="connsiteX45" fmla="*/ 150672 w 493715"/>
                      <a:gd name="connsiteY45" fmla="*/ 268362 h 744034"/>
                      <a:gd name="connsiteX46" fmla="*/ 150672 w 493715"/>
                      <a:gd name="connsiteY46" fmla="*/ 268362 h 744034"/>
                      <a:gd name="connsiteX47" fmla="*/ 152997 w 493715"/>
                      <a:gd name="connsiteY47" fmla="*/ 254822 h 744034"/>
                      <a:gd name="connsiteX48" fmla="*/ 152997 w 493715"/>
                      <a:gd name="connsiteY48" fmla="*/ 254822 h 744034"/>
                      <a:gd name="connsiteX49" fmla="*/ 134108 w 493715"/>
                      <a:gd name="connsiteY49" fmla="*/ 220207 h 744034"/>
                      <a:gd name="connsiteX50" fmla="*/ 134108 w 493715"/>
                      <a:gd name="connsiteY50" fmla="*/ 220207 h 744034"/>
                      <a:gd name="connsiteX51" fmla="*/ 149364 w 493715"/>
                      <a:gd name="connsiteY51" fmla="*/ 178886 h 744034"/>
                      <a:gd name="connsiteX52" fmla="*/ 149364 w 493715"/>
                      <a:gd name="connsiteY52" fmla="*/ 178886 h 744034"/>
                      <a:gd name="connsiteX53" fmla="*/ 181765 w 493715"/>
                      <a:gd name="connsiteY53" fmla="*/ 142675 h 744034"/>
                      <a:gd name="connsiteX54" fmla="*/ 181765 w 493715"/>
                      <a:gd name="connsiteY54" fmla="*/ 142675 h 744034"/>
                      <a:gd name="connsiteX55" fmla="*/ 231892 w 493715"/>
                      <a:gd name="connsiteY55" fmla="*/ 88900 h 744034"/>
                      <a:gd name="connsiteX56" fmla="*/ 231892 w 493715"/>
                      <a:gd name="connsiteY56" fmla="*/ 88900 h 744034"/>
                      <a:gd name="connsiteX57" fmla="*/ 253178 w 493715"/>
                      <a:gd name="connsiteY57" fmla="*/ 44642 h 744034"/>
                      <a:gd name="connsiteX58" fmla="*/ 253178 w 493715"/>
                      <a:gd name="connsiteY58" fmla="*/ 44642 h 744034"/>
                      <a:gd name="connsiteX59" fmla="*/ 227098 w 493715"/>
                      <a:gd name="connsiteY59" fmla="*/ 34040 h 744034"/>
                      <a:gd name="connsiteX60" fmla="*/ 227098 w 493715"/>
                      <a:gd name="connsiteY60" fmla="*/ 34040 h 744034"/>
                      <a:gd name="connsiteX61" fmla="*/ 199419 w 493715"/>
                      <a:gd name="connsiteY61" fmla="*/ 21012 h 744034"/>
                      <a:gd name="connsiteX62" fmla="*/ 199419 w 493715"/>
                      <a:gd name="connsiteY62" fmla="*/ 21012 h 744034"/>
                      <a:gd name="connsiteX63" fmla="*/ 228623 w 493715"/>
                      <a:gd name="connsiteY63" fmla="*/ 0 h 744034"/>
                      <a:gd name="connsiteX64" fmla="*/ 228623 w 493715"/>
                      <a:gd name="connsiteY64" fmla="*/ 0 h 744034"/>
                      <a:gd name="connsiteX65" fmla="*/ 229640 w 493715"/>
                      <a:gd name="connsiteY65" fmla="*/ 319 h 744034"/>
                      <a:gd name="connsiteX66" fmla="*/ 251290 w 493715"/>
                      <a:gd name="connsiteY66" fmla="*/ 8047 h 744034"/>
                      <a:gd name="connsiteX67" fmla="*/ 251290 w 493715"/>
                      <a:gd name="connsiteY67" fmla="*/ 8047 h 744034"/>
                      <a:gd name="connsiteX68" fmla="*/ 259862 w 493715"/>
                      <a:gd name="connsiteY68" fmla="*/ 6834 h 744034"/>
                      <a:gd name="connsiteX69" fmla="*/ 259862 w 493715"/>
                      <a:gd name="connsiteY69" fmla="*/ 6834 h 744034"/>
                      <a:gd name="connsiteX70" fmla="*/ 264511 w 493715"/>
                      <a:gd name="connsiteY70" fmla="*/ 6067 h 744034"/>
                      <a:gd name="connsiteX71" fmla="*/ 264511 w 493715"/>
                      <a:gd name="connsiteY71" fmla="*/ 6067 h 744034"/>
                      <a:gd name="connsiteX72" fmla="*/ 293135 w 493715"/>
                      <a:gd name="connsiteY72" fmla="*/ 19160 h 744034"/>
                      <a:gd name="connsiteX73" fmla="*/ 293135 w 493715"/>
                      <a:gd name="connsiteY73" fmla="*/ 19160 h 744034"/>
                      <a:gd name="connsiteX74" fmla="*/ 316309 w 493715"/>
                      <a:gd name="connsiteY74" fmla="*/ 24141 h 744034"/>
                      <a:gd name="connsiteX75" fmla="*/ 316309 w 493715"/>
                      <a:gd name="connsiteY75" fmla="*/ 24141 h 744034"/>
                      <a:gd name="connsiteX76" fmla="*/ 327497 w 493715"/>
                      <a:gd name="connsiteY76" fmla="*/ 58501 h 744034"/>
                      <a:gd name="connsiteX77" fmla="*/ 327497 w 493715"/>
                      <a:gd name="connsiteY77" fmla="*/ 58501 h 744034"/>
                      <a:gd name="connsiteX78" fmla="*/ 327061 w 493715"/>
                      <a:gd name="connsiteY78" fmla="*/ 69932 h 744034"/>
                      <a:gd name="connsiteX79" fmla="*/ 327061 w 493715"/>
                      <a:gd name="connsiteY79" fmla="*/ 69932 h 744034"/>
                      <a:gd name="connsiteX80" fmla="*/ 325899 w 493715"/>
                      <a:gd name="connsiteY80" fmla="*/ 106399 h 744034"/>
                      <a:gd name="connsiteX81" fmla="*/ 325899 w 493715"/>
                      <a:gd name="connsiteY81" fmla="*/ 106399 h 744034"/>
                      <a:gd name="connsiteX82" fmla="*/ 325972 w 493715"/>
                      <a:gd name="connsiteY82" fmla="*/ 123068 h 744034"/>
                      <a:gd name="connsiteX83" fmla="*/ 325972 w 493715"/>
                      <a:gd name="connsiteY83" fmla="*/ 123068 h 744034"/>
                      <a:gd name="connsiteX84" fmla="*/ 316455 w 493715"/>
                      <a:gd name="connsiteY84" fmla="*/ 167071 h 744034"/>
                      <a:gd name="connsiteX85" fmla="*/ 316455 w 493715"/>
                      <a:gd name="connsiteY85" fmla="*/ 167071 h 744034"/>
                      <a:gd name="connsiteX86" fmla="*/ 296331 w 493715"/>
                      <a:gd name="connsiteY86" fmla="*/ 188594 h 744034"/>
                      <a:gd name="connsiteX87" fmla="*/ 296331 w 493715"/>
                      <a:gd name="connsiteY87" fmla="*/ 188594 h 744034"/>
                      <a:gd name="connsiteX88" fmla="*/ 300545 w 493715"/>
                      <a:gd name="connsiteY88" fmla="*/ 190382 h 744034"/>
                      <a:gd name="connsiteX89" fmla="*/ 300545 w 493715"/>
                      <a:gd name="connsiteY89" fmla="*/ 190382 h 744034"/>
                      <a:gd name="connsiteX90" fmla="*/ 322194 w 493715"/>
                      <a:gd name="connsiteY90" fmla="*/ 208903 h 744034"/>
                      <a:gd name="connsiteX91" fmla="*/ 322194 w 493715"/>
                      <a:gd name="connsiteY91" fmla="*/ 208903 h 744034"/>
                      <a:gd name="connsiteX92" fmla="*/ 348202 w 493715"/>
                      <a:gd name="connsiteY92" fmla="*/ 238409 h 744034"/>
                      <a:gd name="connsiteX93" fmla="*/ 348202 w 493715"/>
                      <a:gd name="connsiteY93" fmla="*/ 238409 h 744034"/>
                      <a:gd name="connsiteX94" fmla="*/ 368325 w 493715"/>
                      <a:gd name="connsiteY94" fmla="*/ 257121 h 744034"/>
                      <a:gd name="connsiteX95" fmla="*/ 368325 w 493715"/>
                      <a:gd name="connsiteY95" fmla="*/ 257121 h 744034"/>
                      <a:gd name="connsiteX96" fmla="*/ 373193 w 493715"/>
                      <a:gd name="connsiteY96" fmla="*/ 255014 h 744034"/>
                      <a:gd name="connsiteX97" fmla="*/ 373193 w 493715"/>
                      <a:gd name="connsiteY97" fmla="*/ 255014 h 744034"/>
                      <a:gd name="connsiteX98" fmla="*/ 401598 w 493715"/>
                      <a:gd name="connsiteY98" fmla="*/ 244476 h 744034"/>
                      <a:gd name="connsiteX99" fmla="*/ 401598 w 493715"/>
                      <a:gd name="connsiteY99" fmla="*/ 244476 h 744034"/>
                      <a:gd name="connsiteX100" fmla="*/ 420559 w 493715"/>
                      <a:gd name="connsiteY100" fmla="*/ 265232 h 744034"/>
                      <a:gd name="connsiteX101" fmla="*/ 420559 w 493715"/>
                      <a:gd name="connsiteY101" fmla="*/ 265232 h 744034"/>
                      <a:gd name="connsiteX102" fmla="*/ 404940 w 493715"/>
                      <a:gd name="connsiteY102" fmla="*/ 287585 h 744034"/>
                      <a:gd name="connsiteX103" fmla="*/ 404940 w 493715"/>
                      <a:gd name="connsiteY103" fmla="*/ 287585 h 744034"/>
                      <a:gd name="connsiteX104" fmla="*/ 390628 w 493715"/>
                      <a:gd name="connsiteY104" fmla="*/ 294738 h 744034"/>
                      <a:gd name="connsiteX105" fmla="*/ 390628 w 493715"/>
                      <a:gd name="connsiteY105" fmla="*/ 294738 h 744034"/>
                      <a:gd name="connsiteX106" fmla="*/ 371086 w 493715"/>
                      <a:gd name="connsiteY106" fmla="*/ 343595 h 744034"/>
                      <a:gd name="connsiteX107" fmla="*/ 371086 w 493715"/>
                      <a:gd name="connsiteY107" fmla="*/ 343595 h 744034"/>
                      <a:gd name="connsiteX108" fmla="*/ 388812 w 493715"/>
                      <a:gd name="connsiteY108" fmla="*/ 372590 h 744034"/>
                      <a:gd name="connsiteX109" fmla="*/ 388812 w 493715"/>
                      <a:gd name="connsiteY109" fmla="*/ 372590 h 744034"/>
                      <a:gd name="connsiteX110" fmla="*/ 393897 w 493715"/>
                      <a:gd name="connsiteY110" fmla="*/ 378082 h 744034"/>
                      <a:gd name="connsiteX111" fmla="*/ 393897 w 493715"/>
                      <a:gd name="connsiteY111" fmla="*/ 378082 h 744034"/>
                      <a:gd name="connsiteX112" fmla="*/ 400145 w 493715"/>
                      <a:gd name="connsiteY112" fmla="*/ 377763 h 744034"/>
                      <a:gd name="connsiteX113" fmla="*/ 400145 w 493715"/>
                      <a:gd name="connsiteY113" fmla="*/ 377763 h 744034"/>
                      <a:gd name="connsiteX114" fmla="*/ 411333 w 493715"/>
                      <a:gd name="connsiteY114" fmla="*/ 387470 h 744034"/>
                      <a:gd name="connsiteX115" fmla="*/ 411333 w 493715"/>
                      <a:gd name="connsiteY115" fmla="*/ 387470 h 744034"/>
                      <a:gd name="connsiteX116" fmla="*/ 411914 w 493715"/>
                      <a:gd name="connsiteY116" fmla="*/ 392452 h 744034"/>
                      <a:gd name="connsiteX117" fmla="*/ 411914 w 493715"/>
                      <a:gd name="connsiteY117" fmla="*/ 392452 h 744034"/>
                      <a:gd name="connsiteX118" fmla="*/ 405013 w 493715"/>
                      <a:gd name="connsiteY118" fmla="*/ 399285 h 744034"/>
                      <a:gd name="connsiteX119" fmla="*/ 405013 w 493715"/>
                      <a:gd name="connsiteY119" fmla="*/ 399285 h 744034"/>
                      <a:gd name="connsiteX120" fmla="*/ 399709 w 493715"/>
                      <a:gd name="connsiteY120" fmla="*/ 404267 h 744034"/>
                      <a:gd name="connsiteX121" fmla="*/ 399709 w 493715"/>
                      <a:gd name="connsiteY121" fmla="*/ 404267 h 744034"/>
                      <a:gd name="connsiteX122" fmla="*/ 421068 w 493715"/>
                      <a:gd name="connsiteY122" fmla="*/ 433262 h 744034"/>
                      <a:gd name="connsiteX123" fmla="*/ 421068 w 493715"/>
                      <a:gd name="connsiteY123" fmla="*/ 433262 h 744034"/>
                      <a:gd name="connsiteX124" fmla="*/ 456448 w 493715"/>
                      <a:gd name="connsiteY124" fmla="*/ 454529 h 744034"/>
                      <a:gd name="connsiteX125" fmla="*/ 456448 w 493715"/>
                      <a:gd name="connsiteY125" fmla="*/ 454529 h 744034"/>
                      <a:gd name="connsiteX126" fmla="*/ 467054 w 493715"/>
                      <a:gd name="connsiteY126" fmla="*/ 455870 h 744034"/>
                      <a:gd name="connsiteX127" fmla="*/ 467054 w 493715"/>
                      <a:gd name="connsiteY127" fmla="*/ 455870 h 744034"/>
                      <a:gd name="connsiteX128" fmla="*/ 472503 w 493715"/>
                      <a:gd name="connsiteY128" fmla="*/ 455295 h 744034"/>
                      <a:gd name="connsiteX129" fmla="*/ 472503 w 493715"/>
                      <a:gd name="connsiteY129" fmla="*/ 455295 h 744034"/>
                      <a:gd name="connsiteX130" fmla="*/ 473229 w 493715"/>
                      <a:gd name="connsiteY130" fmla="*/ 455423 h 744034"/>
                      <a:gd name="connsiteX131" fmla="*/ 473229 w 493715"/>
                      <a:gd name="connsiteY131" fmla="*/ 455423 h 744034"/>
                      <a:gd name="connsiteX132" fmla="*/ 473665 w 493715"/>
                      <a:gd name="connsiteY132" fmla="*/ 455998 h 744034"/>
                      <a:gd name="connsiteX133" fmla="*/ 473665 w 493715"/>
                      <a:gd name="connsiteY133" fmla="*/ 455998 h 744034"/>
                      <a:gd name="connsiteX134" fmla="*/ 475845 w 493715"/>
                      <a:gd name="connsiteY134" fmla="*/ 459830 h 744034"/>
                      <a:gd name="connsiteX135" fmla="*/ 475845 w 493715"/>
                      <a:gd name="connsiteY135" fmla="*/ 459830 h 744034"/>
                      <a:gd name="connsiteX136" fmla="*/ 486596 w 493715"/>
                      <a:gd name="connsiteY136" fmla="*/ 458425 h 744034"/>
                      <a:gd name="connsiteX137" fmla="*/ 486596 w 493715"/>
                      <a:gd name="connsiteY137" fmla="*/ 458425 h 744034"/>
                      <a:gd name="connsiteX138" fmla="*/ 493498 w 493715"/>
                      <a:gd name="connsiteY138" fmla="*/ 460979 h 744034"/>
                      <a:gd name="connsiteX139" fmla="*/ 493498 w 493715"/>
                      <a:gd name="connsiteY139" fmla="*/ 460979 h 744034"/>
                      <a:gd name="connsiteX140" fmla="*/ 492844 w 493715"/>
                      <a:gd name="connsiteY140" fmla="*/ 461490 h 744034"/>
                      <a:gd name="connsiteX141" fmla="*/ 493498 w 493715"/>
                      <a:gd name="connsiteY141" fmla="*/ 460979 h 744034"/>
                      <a:gd name="connsiteX142" fmla="*/ 493716 w 493715"/>
                      <a:gd name="connsiteY142" fmla="*/ 461618 h 744034"/>
                      <a:gd name="connsiteX143" fmla="*/ 423320 w 493715"/>
                      <a:gd name="connsiteY143" fmla="*/ 526697 h 744034"/>
                      <a:gd name="connsiteX144" fmla="*/ 423320 w 493715"/>
                      <a:gd name="connsiteY144" fmla="*/ 526697 h 744034"/>
                      <a:gd name="connsiteX145" fmla="*/ 411551 w 493715"/>
                      <a:gd name="connsiteY145" fmla="*/ 553009 h 744034"/>
                      <a:gd name="connsiteX146" fmla="*/ 411551 w 493715"/>
                      <a:gd name="connsiteY146" fmla="*/ 553009 h 744034"/>
                      <a:gd name="connsiteX147" fmla="*/ 425136 w 493715"/>
                      <a:gd name="connsiteY147" fmla="*/ 572041 h 744034"/>
                      <a:gd name="connsiteX148" fmla="*/ 425136 w 493715"/>
                      <a:gd name="connsiteY148" fmla="*/ 572041 h 744034"/>
                      <a:gd name="connsiteX149" fmla="*/ 435598 w 493715"/>
                      <a:gd name="connsiteY149" fmla="*/ 584239 h 744034"/>
                      <a:gd name="connsiteX150" fmla="*/ 435598 w 493715"/>
                      <a:gd name="connsiteY150" fmla="*/ 584239 h 744034"/>
                      <a:gd name="connsiteX151" fmla="*/ 429713 w 493715"/>
                      <a:gd name="connsiteY151" fmla="*/ 618088 h 744034"/>
                      <a:gd name="connsiteX152" fmla="*/ 429713 w 493715"/>
                      <a:gd name="connsiteY152" fmla="*/ 618088 h 744034"/>
                      <a:gd name="connsiteX153" fmla="*/ 429132 w 493715"/>
                      <a:gd name="connsiteY153" fmla="*/ 624474 h 744034"/>
                      <a:gd name="connsiteX154" fmla="*/ 429132 w 493715"/>
                      <a:gd name="connsiteY154" fmla="*/ 624474 h 744034"/>
                      <a:gd name="connsiteX155" fmla="*/ 441264 w 493715"/>
                      <a:gd name="connsiteY155" fmla="*/ 660814 h 744034"/>
                      <a:gd name="connsiteX156" fmla="*/ 441264 w 493715"/>
                      <a:gd name="connsiteY156" fmla="*/ 660814 h 744034"/>
                      <a:gd name="connsiteX157" fmla="*/ 442063 w 493715"/>
                      <a:gd name="connsiteY157" fmla="*/ 670457 h 744034"/>
                      <a:gd name="connsiteX158" fmla="*/ 442063 w 493715"/>
                      <a:gd name="connsiteY158" fmla="*/ 670457 h 744034"/>
                      <a:gd name="connsiteX159" fmla="*/ 434871 w 493715"/>
                      <a:gd name="connsiteY159" fmla="*/ 702518 h 744034"/>
                      <a:gd name="connsiteX160" fmla="*/ 434871 w 493715"/>
                      <a:gd name="connsiteY160" fmla="*/ 702518 h 744034"/>
                      <a:gd name="connsiteX161" fmla="*/ 434072 w 493715"/>
                      <a:gd name="connsiteY161" fmla="*/ 703028 h 744034"/>
                      <a:gd name="connsiteX162" fmla="*/ 434072 w 493715"/>
                      <a:gd name="connsiteY162" fmla="*/ 703028 h 744034"/>
                      <a:gd name="connsiteX163" fmla="*/ 433200 w 493715"/>
                      <a:gd name="connsiteY163" fmla="*/ 702581 h 744034"/>
                      <a:gd name="connsiteX164" fmla="*/ 433200 w 493715"/>
                      <a:gd name="connsiteY164" fmla="*/ 702581 h 744034"/>
                      <a:gd name="connsiteX165" fmla="*/ 425136 w 493715"/>
                      <a:gd name="connsiteY165" fmla="*/ 697217 h 744034"/>
                      <a:gd name="connsiteX166" fmla="*/ 425136 w 493715"/>
                      <a:gd name="connsiteY166" fmla="*/ 697217 h 744034"/>
                      <a:gd name="connsiteX167" fmla="*/ 388449 w 493715"/>
                      <a:gd name="connsiteY167" fmla="*/ 706349 h 744034"/>
                      <a:gd name="connsiteX168" fmla="*/ 388449 w 493715"/>
                      <a:gd name="connsiteY168" fmla="*/ 706349 h 744034"/>
                      <a:gd name="connsiteX169" fmla="*/ 343843 w 493715"/>
                      <a:gd name="connsiteY169" fmla="*/ 726722 h 744034"/>
                      <a:gd name="connsiteX170" fmla="*/ 343843 w 493715"/>
                      <a:gd name="connsiteY170" fmla="*/ 726722 h 744034"/>
                      <a:gd name="connsiteX171" fmla="*/ 314493 w 493715"/>
                      <a:gd name="connsiteY171" fmla="*/ 722188 h 744034"/>
                      <a:gd name="connsiteX172" fmla="*/ 314493 w 493715"/>
                      <a:gd name="connsiteY172" fmla="*/ 722188 h 744034"/>
                      <a:gd name="connsiteX173" fmla="*/ 310643 w 493715"/>
                      <a:gd name="connsiteY173" fmla="*/ 720655 h 744034"/>
                      <a:gd name="connsiteX174" fmla="*/ 310643 w 493715"/>
                      <a:gd name="connsiteY174" fmla="*/ 720655 h 744034"/>
                      <a:gd name="connsiteX175" fmla="*/ 303160 w 493715"/>
                      <a:gd name="connsiteY175" fmla="*/ 733939 h 744034"/>
                      <a:gd name="connsiteX176" fmla="*/ 303160 w 493715"/>
                      <a:gd name="connsiteY176" fmla="*/ 733939 h 744034"/>
                      <a:gd name="connsiteX177" fmla="*/ 299019 w 493715"/>
                      <a:gd name="connsiteY177" fmla="*/ 744030 h 744034"/>
                      <a:gd name="connsiteX178" fmla="*/ 299019 w 493715"/>
                      <a:gd name="connsiteY178" fmla="*/ 744030 h 744034"/>
                      <a:gd name="connsiteX179" fmla="*/ 289793 w 493715"/>
                      <a:gd name="connsiteY179" fmla="*/ 738282 h 744034"/>
                      <a:gd name="connsiteX180" fmla="*/ 289793 w 493715"/>
                      <a:gd name="connsiteY180" fmla="*/ 738282 h 744034"/>
                      <a:gd name="connsiteX181" fmla="*/ 291101 w 493715"/>
                      <a:gd name="connsiteY181" fmla="*/ 737132 h 744034"/>
                      <a:gd name="connsiteX182" fmla="*/ 299165 w 493715"/>
                      <a:gd name="connsiteY182" fmla="*/ 742689 h 744034"/>
                      <a:gd name="connsiteX183" fmla="*/ 299165 w 493715"/>
                      <a:gd name="connsiteY183" fmla="*/ 742689 h 744034"/>
                      <a:gd name="connsiteX184" fmla="*/ 301489 w 493715"/>
                      <a:gd name="connsiteY184" fmla="*/ 734195 h 744034"/>
                      <a:gd name="connsiteX185" fmla="*/ 301489 w 493715"/>
                      <a:gd name="connsiteY185" fmla="*/ 734195 h 744034"/>
                      <a:gd name="connsiteX186" fmla="*/ 310716 w 493715"/>
                      <a:gd name="connsiteY186" fmla="*/ 719314 h 744034"/>
                      <a:gd name="connsiteX187" fmla="*/ 310716 w 493715"/>
                      <a:gd name="connsiteY187" fmla="*/ 719314 h 744034"/>
                      <a:gd name="connsiteX188" fmla="*/ 315801 w 493715"/>
                      <a:gd name="connsiteY188" fmla="*/ 721294 h 744034"/>
                      <a:gd name="connsiteX189" fmla="*/ 315801 w 493715"/>
                      <a:gd name="connsiteY189" fmla="*/ 721294 h 744034"/>
                      <a:gd name="connsiteX190" fmla="*/ 343843 w 493715"/>
                      <a:gd name="connsiteY190" fmla="*/ 725381 h 744034"/>
                      <a:gd name="connsiteX191" fmla="*/ 343843 w 493715"/>
                      <a:gd name="connsiteY191" fmla="*/ 725381 h 744034"/>
                      <a:gd name="connsiteX192" fmla="*/ 388449 w 493715"/>
                      <a:gd name="connsiteY192" fmla="*/ 705008 h 744034"/>
                      <a:gd name="connsiteX193" fmla="*/ 388449 w 493715"/>
                      <a:gd name="connsiteY193" fmla="*/ 705008 h 744034"/>
                      <a:gd name="connsiteX194" fmla="*/ 425136 w 493715"/>
                      <a:gd name="connsiteY194" fmla="*/ 695876 h 744034"/>
                      <a:gd name="connsiteX195" fmla="*/ 425136 w 493715"/>
                      <a:gd name="connsiteY195" fmla="*/ 695876 h 744034"/>
                      <a:gd name="connsiteX196" fmla="*/ 433927 w 493715"/>
                      <a:gd name="connsiteY196" fmla="*/ 700602 h 744034"/>
                      <a:gd name="connsiteX197" fmla="*/ 433927 w 493715"/>
                      <a:gd name="connsiteY197" fmla="*/ 700602 h 744034"/>
                      <a:gd name="connsiteX198" fmla="*/ 440320 w 493715"/>
                      <a:gd name="connsiteY198" fmla="*/ 670777 h 744034"/>
                      <a:gd name="connsiteX199" fmla="*/ 440320 w 493715"/>
                      <a:gd name="connsiteY199" fmla="*/ 670777 h 744034"/>
                      <a:gd name="connsiteX200" fmla="*/ 439593 w 493715"/>
                      <a:gd name="connsiteY200" fmla="*/ 661324 h 744034"/>
                      <a:gd name="connsiteX201" fmla="*/ 439593 w 493715"/>
                      <a:gd name="connsiteY201" fmla="*/ 661324 h 744034"/>
                      <a:gd name="connsiteX202" fmla="*/ 427388 w 493715"/>
                      <a:gd name="connsiteY202" fmla="*/ 624794 h 744034"/>
                      <a:gd name="connsiteX203" fmla="*/ 427388 w 493715"/>
                      <a:gd name="connsiteY203" fmla="*/ 624794 h 744034"/>
                      <a:gd name="connsiteX204" fmla="*/ 427969 w 493715"/>
                      <a:gd name="connsiteY204" fmla="*/ 618152 h 744034"/>
                      <a:gd name="connsiteX205" fmla="*/ 427969 w 493715"/>
                      <a:gd name="connsiteY205" fmla="*/ 618152 h 744034"/>
                      <a:gd name="connsiteX206" fmla="*/ 433854 w 493715"/>
                      <a:gd name="connsiteY206" fmla="*/ 584558 h 744034"/>
                      <a:gd name="connsiteX207" fmla="*/ 433854 w 493715"/>
                      <a:gd name="connsiteY207" fmla="*/ 584558 h 744034"/>
                      <a:gd name="connsiteX208" fmla="*/ 425209 w 493715"/>
                      <a:gd name="connsiteY208" fmla="*/ 574021 h 744034"/>
                      <a:gd name="connsiteX209" fmla="*/ 425209 w 493715"/>
                      <a:gd name="connsiteY209" fmla="*/ 574021 h 744034"/>
                      <a:gd name="connsiteX210" fmla="*/ 409807 w 493715"/>
                      <a:gd name="connsiteY210" fmla="*/ 553392 h 744034"/>
                      <a:gd name="connsiteX211" fmla="*/ 409807 w 493715"/>
                      <a:gd name="connsiteY211" fmla="*/ 553392 h 744034"/>
                      <a:gd name="connsiteX212" fmla="*/ 422085 w 493715"/>
                      <a:gd name="connsiteY212" fmla="*/ 525930 h 744034"/>
                      <a:gd name="connsiteX213" fmla="*/ 422085 w 493715"/>
                      <a:gd name="connsiteY213" fmla="*/ 525930 h 744034"/>
                      <a:gd name="connsiteX214" fmla="*/ 491900 w 493715"/>
                      <a:gd name="connsiteY214" fmla="*/ 462129 h 744034"/>
                      <a:gd name="connsiteX215" fmla="*/ 491900 w 493715"/>
                      <a:gd name="connsiteY215" fmla="*/ 462129 h 744034"/>
                      <a:gd name="connsiteX216" fmla="*/ 486596 w 493715"/>
                      <a:gd name="connsiteY216" fmla="*/ 460404 h 744034"/>
                      <a:gd name="connsiteX217" fmla="*/ 486596 w 493715"/>
                      <a:gd name="connsiteY217" fmla="*/ 460404 h 744034"/>
                      <a:gd name="connsiteX218" fmla="*/ 475845 w 493715"/>
                      <a:gd name="connsiteY218" fmla="*/ 461809 h 744034"/>
                      <a:gd name="connsiteX219" fmla="*/ 475845 w 493715"/>
                      <a:gd name="connsiteY219" fmla="*/ 461809 h 744034"/>
                      <a:gd name="connsiteX220" fmla="*/ 471994 w 493715"/>
                      <a:gd name="connsiteY220" fmla="*/ 457403 h 744034"/>
                      <a:gd name="connsiteX221" fmla="*/ 471994 w 493715"/>
                      <a:gd name="connsiteY221" fmla="*/ 457403 h 744034"/>
                      <a:gd name="connsiteX222" fmla="*/ 467127 w 493715"/>
                      <a:gd name="connsiteY222" fmla="*/ 457786 h 744034"/>
                      <a:gd name="connsiteX223" fmla="*/ 467127 w 493715"/>
                      <a:gd name="connsiteY223" fmla="*/ 457786 h 744034"/>
                      <a:gd name="connsiteX224" fmla="*/ 456084 w 493715"/>
                      <a:gd name="connsiteY224" fmla="*/ 456381 h 744034"/>
                      <a:gd name="connsiteX225" fmla="*/ 456084 w 493715"/>
                      <a:gd name="connsiteY225" fmla="*/ 456381 h 744034"/>
                      <a:gd name="connsiteX226" fmla="*/ 419397 w 493715"/>
                      <a:gd name="connsiteY226" fmla="*/ 433581 h 744034"/>
                      <a:gd name="connsiteX227" fmla="*/ 419397 w 493715"/>
                      <a:gd name="connsiteY227" fmla="*/ 433581 h 744034"/>
                      <a:gd name="connsiteX228" fmla="*/ 398038 w 493715"/>
                      <a:gd name="connsiteY228" fmla="*/ 404586 h 744034"/>
                      <a:gd name="connsiteX229" fmla="*/ 398038 w 493715"/>
                      <a:gd name="connsiteY229" fmla="*/ 404586 h 744034"/>
                      <a:gd name="connsiteX230" fmla="*/ 404940 w 493715"/>
                      <a:gd name="connsiteY230" fmla="*/ 398008 h 744034"/>
                      <a:gd name="connsiteX231" fmla="*/ 404940 w 493715"/>
                      <a:gd name="connsiteY231" fmla="*/ 398008 h 744034"/>
                      <a:gd name="connsiteX232" fmla="*/ 410243 w 493715"/>
                      <a:gd name="connsiteY232" fmla="*/ 392771 h 744034"/>
                      <a:gd name="connsiteX233" fmla="*/ 410243 w 493715"/>
                      <a:gd name="connsiteY233" fmla="*/ 392771 h 744034"/>
                      <a:gd name="connsiteX234" fmla="*/ 409662 w 493715"/>
                      <a:gd name="connsiteY234" fmla="*/ 388045 h 744034"/>
                      <a:gd name="connsiteX235" fmla="*/ 409662 w 493715"/>
                      <a:gd name="connsiteY235" fmla="*/ 388045 h 744034"/>
                      <a:gd name="connsiteX236" fmla="*/ 400218 w 493715"/>
                      <a:gd name="connsiteY236" fmla="*/ 379679 h 744034"/>
                      <a:gd name="connsiteX237" fmla="*/ 400218 w 493715"/>
                      <a:gd name="connsiteY237" fmla="*/ 379679 h 744034"/>
                      <a:gd name="connsiteX238" fmla="*/ 393970 w 493715"/>
                      <a:gd name="connsiteY238" fmla="*/ 379934 h 744034"/>
                      <a:gd name="connsiteX239" fmla="*/ 393970 w 493715"/>
                      <a:gd name="connsiteY239" fmla="*/ 379934 h 744034"/>
                      <a:gd name="connsiteX240" fmla="*/ 389030 w 493715"/>
                      <a:gd name="connsiteY240" fmla="*/ 378593 h 744034"/>
                      <a:gd name="connsiteX241" fmla="*/ 389030 w 493715"/>
                      <a:gd name="connsiteY241" fmla="*/ 378593 h 744034"/>
                      <a:gd name="connsiteX242" fmla="*/ 387069 w 493715"/>
                      <a:gd name="connsiteY242" fmla="*/ 372845 h 744034"/>
                      <a:gd name="connsiteX243" fmla="*/ 387069 w 493715"/>
                      <a:gd name="connsiteY243" fmla="*/ 372845 h 744034"/>
                      <a:gd name="connsiteX244" fmla="*/ 369343 w 493715"/>
                      <a:gd name="connsiteY244" fmla="*/ 343850 h 744034"/>
                      <a:gd name="connsiteX245" fmla="*/ 369343 w 493715"/>
                      <a:gd name="connsiteY245" fmla="*/ 343850 h 744034"/>
                      <a:gd name="connsiteX246" fmla="*/ 388885 w 493715"/>
                      <a:gd name="connsiteY246" fmla="*/ 294994 h 744034"/>
                      <a:gd name="connsiteX247" fmla="*/ 388885 w 493715"/>
                      <a:gd name="connsiteY247" fmla="*/ 294994 h 744034"/>
                      <a:gd name="connsiteX248" fmla="*/ 404504 w 493715"/>
                      <a:gd name="connsiteY248" fmla="*/ 286308 h 744034"/>
                      <a:gd name="connsiteX249" fmla="*/ 404504 w 493715"/>
                      <a:gd name="connsiteY249" fmla="*/ 286308 h 744034"/>
                      <a:gd name="connsiteX250" fmla="*/ 418816 w 493715"/>
                      <a:gd name="connsiteY250" fmla="*/ 265488 h 744034"/>
                      <a:gd name="connsiteX251" fmla="*/ 418816 w 493715"/>
                      <a:gd name="connsiteY251" fmla="*/ 265488 h 744034"/>
                      <a:gd name="connsiteX252" fmla="*/ 401671 w 493715"/>
                      <a:gd name="connsiteY252" fmla="*/ 246328 h 744034"/>
                      <a:gd name="connsiteX253" fmla="*/ 401671 w 493715"/>
                      <a:gd name="connsiteY253" fmla="*/ 246328 h 744034"/>
                      <a:gd name="connsiteX254" fmla="*/ 374501 w 493715"/>
                      <a:gd name="connsiteY254" fmla="*/ 256355 h 744034"/>
                      <a:gd name="connsiteX255" fmla="*/ 374501 w 493715"/>
                      <a:gd name="connsiteY255" fmla="*/ 256355 h 744034"/>
                      <a:gd name="connsiteX256" fmla="*/ 368398 w 493715"/>
                      <a:gd name="connsiteY256" fmla="*/ 258910 h 744034"/>
                      <a:gd name="connsiteX257" fmla="*/ 368398 w 493715"/>
                      <a:gd name="connsiteY257" fmla="*/ 258910 h 744034"/>
                      <a:gd name="connsiteX258" fmla="*/ 346967 w 493715"/>
                      <a:gd name="connsiteY258" fmla="*/ 239750 h 744034"/>
                      <a:gd name="connsiteX259" fmla="*/ 346967 w 493715"/>
                      <a:gd name="connsiteY259" fmla="*/ 239750 h 744034"/>
                      <a:gd name="connsiteX260" fmla="*/ 320450 w 493715"/>
                      <a:gd name="connsiteY260" fmla="*/ 209095 h 744034"/>
                      <a:gd name="connsiteX261" fmla="*/ 320450 w 493715"/>
                      <a:gd name="connsiteY261" fmla="*/ 209095 h 744034"/>
                      <a:gd name="connsiteX262" fmla="*/ 300617 w 493715"/>
                      <a:gd name="connsiteY262" fmla="*/ 192170 h 744034"/>
                      <a:gd name="connsiteX263" fmla="*/ 300617 w 493715"/>
                      <a:gd name="connsiteY263" fmla="*/ 192170 h 744034"/>
                      <a:gd name="connsiteX264" fmla="*/ 294588 w 493715"/>
                      <a:gd name="connsiteY264" fmla="*/ 188786 h 744034"/>
                      <a:gd name="connsiteX265" fmla="*/ 294588 w 493715"/>
                      <a:gd name="connsiteY265" fmla="*/ 188786 h 744034"/>
                      <a:gd name="connsiteX266" fmla="*/ 315220 w 493715"/>
                      <a:gd name="connsiteY266" fmla="*/ 166113 h 744034"/>
                      <a:gd name="connsiteX267" fmla="*/ 315220 w 493715"/>
                      <a:gd name="connsiteY267" fmla="*/ 166113 h 744034"/>
                      <a:gd name="connsiteX268" fmla="*/ 324228 w 493715"/>
                      <a:gd name="connsiteY268" fmla="*/ 123196 h 744034"/>
                      <a:gd name="connsiteX269" fmla="*/ 324228 w 493715"/>
                      <a:gd name="connsiteY269" fmla="*/ 123196 h 744034"/>
                      <a:gd name="connsiteX270" fmla="*/ 324156 w 493715"/>
                      <a:gd name="connsiteY270" fmla="*/ 106527 h 744034"/>
                      <a:gd name="connsiteX271" fmla="*/ 324156 w 493715"/>
                      <a:gd name="connsiteY271" fmla="*/ 106527 h 744034"/>
                      <a:gd name="connsiteX272" fmla="*/ 325318 w 493715"/>
                      <a:gd name="connsiteY272" fmla="*/ 69932 h 744034"/>
                      <a:gd name="connsiteX273" fmla="*/ 325318 w 493715"/>
                      <a:gd name="connsiteY273" fmla="*/ 69932 h 744034"/>
                      <a:gd name="connsiteX274" fmla="*/ 325754 w 493715"/>
                      <a:gd name="connsiteY274" fmla="*/ 58564 h 744034"/>
                      <a:gd name="connsiteX275" fmla="*/ 325754 w 493715"/>
                      <a:gd name="connsiteY275" fmla="*/ 58564 h 744034"/>
                      <a:gd name="connsiteX276" fmla="*/ 293207 w 493715"/>
                      <a:gd name="connsiteY276" fmla="*/ 20820 h 744034"/>
                      <a:gd name="connsiteX277" fmla="*/ 293207 w 493715"/>
                      <a:gd name="connsiteY277" fmla="*/ 20820 h 744034"/>
                      <a:gd name="connsiteX278" fmla="*/ 264584 w 493715"/>
                      <a:gd name="connsiteY278" fmla="*/ 7728 h 744034"/>
                      <a:gd name="connsiteX279" fmla="*/ 264584 w 493715"/>
                      <a:gd name="connsiteY279" fmla="*/ 7728 h 744034"/>
                      <a:gd name="connsiteX280" fmla="*/ 260516 w 493715"/>
                      <a:gd name="connsiteY280" fmla="*/ 8430 h 744034"/>
                      <a:gd name="connsiteX281" fmla="*/ 260516 w 493715"/>
                      <a:gd name="connsiteY281" fmla="*/ 8430 h 744034"/>
                      <a:gd name="connsiteX282" fmla="*/ 251290 w 493715"/>
                      <a:gd name="connsiteY282" fmla="*/ 9708 h 744034"/>
                      <a:gd name="connsiteX283" fmla="*/ 251290 w 493715"/>
                      <a:gd name="connsiteY283" fmla="*/ 9708 h 744034"/>
                      <a:gd name="connsiteX284" fmla="*/ 228551 w 493715"/>
                      <a:gd name="connsiteY284" fmla="*/ 1788 h 744034"/>
                      <a:gd name="connsiteX285" fmla="*/ 228551 w 493715"/>
                      <a:gd name="connsiteY285" fmla="*/ 1788 h 744034"/>
                      <a:gd name="connsiteX286" fmla="*/ 201235 w 493715"/>
                      <a:gd name="connsiteY286" fmla="*/ 21139 h 744034"/>
                      <a:gd name="connsiteX287" fmla="*/ 201235 w 493715"/>
                      <a:gd name="connsiteY287" fmla="*/ 21139 h 744034"/>
                      <a:gd name="connsiteX288" fmla="*/ 227316 w 493715"/>
                      <a:gd name="connsiteY288" fmla="*/ 32571 h 744034"/>
                      <a:gd name="connsiteX289" fmla="*/ 227316 w 493715"/>
                      <a:gd name="connsiteY289" fmla="*/ 32571 h 744034"/>
                      <a:gd name="connsiteX290" fmla="*/ 254994 w 493715"/>
                      <a:gd name="connsiteY290" fmla="*/ 44769 h 744034"/>
                      <a:gd name="connsiteX291" fmla="*/ 254994 w 493715"/>
                      <a:gd name="connsiteY291" fmla="*/ 44769 h 744034"/>
                      <a:gd name="connsiteX292" fmla="*/ 233491 w 493715"/>
                      <a:gd name="connsiteY292" fmla="*/ 89667 h 744034"/>
                      <a:gd name="connsiteX293" fmla="*/ 233491 w 493715"/>
                      <a:gd name="connsiteY293" fmla="*/ 89667 h 744034"/>
                      <a:gd name="connsiteX294" fmla="*/ 182201 w 493715"/>
                      <a:gd name="connsiteY294" fmla="*/ 144335 h 744034"/>
                      <a:gd name="connsiteX295" fmla="*/ 182201 w 493715"/>
                      <a:gd name="connsiteY295" fmla="*/ 144335 h 744034"/>
                      <a:gd name="connsiteX296" fmla="*/ 151108 w 493715"/>
                      <a:gd name="connsiteY296" fmla="*/ 179014 h 744034"/>
                      <a:gd name="connsiteX297" fmla="*/ 151108 w 493715"/>
                      <a:gd name="connsiteY297" fmla="*/ 179014 h 744034"/>
                      <a:gd name="connsiteX298" fmla="*/ 135852 w 493715"/>
                      <a:gd name="connsiteY298" fmla="*/ 220335 h 744034"/>
                      <a:gd name="connsiteX299" fmla="*/ 135852 w 493715"/>
                      <a:gd name="connsiteY299" fmla="*/ 220335 h 744034"/>
                      <a:gd name="connsiteX300" fmla="*/ 154740 w 493715"/>
                      <a:gd name="connsiteY300" fmla="*/ 254950 h 744034"/>
                      <a:gd name="connsiteX301" fmla="*/ 154740 w 493715"/>
                      <a:gd name="connsiteY301" fmla="*/ 254950 h 744034"/>
                      <a:gd name="connsiteX302" fmla="*/ 152343 w 493715"/>
                      <a:gd name="connsiteY302" fmla="*/ 268873 h 744034"/>
                      <a:gd name="connsiteX303" fmla="*/ 152343 w 493715"/>
                      <a:gd name="connsiteY303" fmla="*/ 268873 h 744034"/>
                      <a:gd name="connsiteX304" fmla="*/ 57610 w 493715"/>
                      <a:gd name="connsiteY304" fmla="*/ 396220 h 744034"/>
                      <a:gd name="connsiteX305" fmla="*/ 57610 w 493715"/>
                      <a:gd name="connsiteY305" fmla="*/ 396220 h 744034"/>
                      <a:gd name="connsiteX306" fmla="*/ 9371 w 493715"/>
                      <a:gd name="connsiteY306" fmla="*/ 522865 h 744034"/>
                      <a:gd name="connsiteX307" fmla="*/ 9371 w 493715"/>
                      <a:gd name="connsiteY307" fmla="*/ 522865 h 744034"/>
                      <a:gd name="connsiteX308" fmla="*/ 1671 w 493715"/>
                      <a:gd name="connsiteY308" fmla="*/ 599056 h 744034"/>
                      <a:gd name="connsiteX309" fmla="*/ 1671 w 493715"/>
                      <a:gd name="connsiteY309" fmla="*/ 599056 h 744034"/>
                      <a:gd name="connsiteX310" fmla="*/ 15111 w 493715"/>
                      <a:gd name="connsiteY310" fmla="*/ 693449 h 744034"/>
                      <a:gd name="connsiteX311" fmla="*/ 15111 w 493715"/>
                      <a:gd name="connsiteY311" fmla="*/ 693449 h 744034"/>
                      <a:gd name="connsiteX312" fmla="*/ 49328 w 493715"/>
                      <a:gd name="connsiteY312" fmla="*/ 655513 h 744034"/>
                      <a:gd name="connsiteX313" fmla="*/ 49328 w 493715"/>
                      <a:gd name="connsiteY313" fmla="*/ 655513 h 744034"/>
                      <a:gd name="connsiteX314" fmla="*/ 51871 w 493715"/>
                      <a:gd name="connsiteY314" fmla="*/ 656343 h 744034"/>
                      <a:gd name="connsiteX315" fmla="*/ 51871 w 493715"/>
                      <a:gd name="connsiteY315" fmla="*/ 656343 h 744034"/>
                      <a:gd name="connsiteX316" fmla="*/ 53178 w 493715"/>
                      <a:gd name="connsiteY316" fmla="*/ 660366 h 744034"/>
                      <a:gd name="connsiteX317" fmla="*/ 53178 w 493715"/>
                      <a:gd name="connsiteY317" fmla="*/ 660366 h 744034"/>
                      <a:gd name="connsiteX318" fmla="*/ 45042 w 493715"/>
                      <a:gd name="connsiteY318" fmla="*/ 692618 h 744034"/>
                      <a:gd name="connsiteX319" fmla="*/ 45042 w 493715"/>
                      <a:gd name="connsiteY319" fmla="*/ 692618 h 744034"/>
                      <a:gd name="connsiteX320" fmla="*/ 45042 w 493715"/>
                      <a:gd name="connsiteY320" fmla="*/ 692810 h 744034"/>
                      <a:gd name="connsiteX321" fmla="*/ 45042 w 493715"/>
                      <a:gd name="connsiteY321" fmla="*/ 692810 h 744034"/>
                      <a:gd name="connsiteX322" fmla="*/ 127279 w 493715"/>
                      <a:gd name="connsiteY322" fmla="*/ 728766 h 744034"/>
                      <a:gd name="connsiteX323" fmla="*/ 127279 w 493715"/>
                      <a:gd name="connsiteY323" fmla="*/ 728766 h 744034"/>
                      <a:gd name="connsiteX324" fmla="*/ 129095 w 493715"/>
                      <a:gd name="connsiteY324" fmla="*/ 728383 h 744034"/>
                      <a:gd name="connsiteX325" fmla="*/ 129095 w 493715"/>
                      <a:gd name="connsiteY325" fmla="*/ 728383 h 744034"/>
                      <a:gd name="connsiteX326" fmla="*/ 144061 w 493715"/>
                      <a:gd name="connsiteY326" fmla="*/ 698302 h 744034"/>
                      <a:gd name="connsiteX327" fmla="*/ 144061 w 493715"/>
                      <a:gd name="connsiteY327" fmla="*/ 698302 h 744034"/>
                      <a:gd name="connsiteX328" fmla="*/ 154740 w 493715"/>
                      <a:gd name="connsiteY328" fmla="*/ 693768 h 744034"/>
                      <a:gd name="connsiteX329" fmla="*/ 154740 w 493715"/>
                      <a:gd name="connsiteY329" fmla="*/ 693768 h 744034"/>
                      <a:gd name="connsiteX330" fmla="*/ 174573 w 493715"/>
                      <a:gd name="connsiteY330" fmla="*/ 700282 h 744034"/>
                      <a:gd name="connsiteX331" fmla="*/ 174573 w 493715"/>
                      <a:gd name="connsiteY331" fmla="*/ 700282 h 744034"/>
                      <a:gd name="connsiteX332" fmla="*/ 179513 w 493715"/>
                      <a:gd name="connsiteY332" fmla="*/ 698239 h 744034"/>
                      <a:gd name="connsiteX333" fmla="*/ 179513 w 493715"/>
                      <a:gd name="connsiteY333" fmla="*/ 698239 h 744034"/>
                      <a:gd name="connsiteX334" fmla="*/ 185616 w 493715"/>
                      <a:gd name="connsiteY334" fmla="*/ 695620 h 744034"/>
                      <a:gd name="connsiteX335" fmla="*/ 185616 w 493715"/>
                      <a:gd name="connsiteY335" fmla="*/ 695620 h 744034"/>
                      <a:gd name="connsiteX336" fmla="*/ 208282 w 493715"/>
                      <a:gd name="connsiteY336" fmla="*/ 716440 h 744034"/>
                      <a:gd name="connsiteX337" fmla="*/ 208282 w 493715"/>
                      <a:gd name="connsiteY337" fmla="*/ 716440 h 744034"/>
                      <a:gd name="connsiteX338" fmla="*/ 231384 w 493715"/>
                      <a:gd name="connsiteY338" fmla="*/ 731129 h 744034"/>
                      <a:gd name="connsiteX339" fmla="*/ 231384 w 493715"/>
                      <a:gd name="connsiteY339" fmla="*/ 731129 h 744034"/>
                      <a:gd name="connsiteX340" fmla="*/ 236179 w 493715"/>
                      <a:gd name="connsiteY340" fmla="*/ 730682 h 744034"/>
                      <a:gd name="connsiteX341" fmla="*/ 236179 w 493715"/>
                      <a:gd name="connsiteY341" fmla="*/ 730682 h 744034"/>
                      <a:gd name="connsiteX342" fmla="*/ 250999 w 493715"/>
                      <a:gd name="connsiteY342" fmla="*/ 729596 h 744034"/>
                      <a:gd name="connsiteX343" fmla="*/ 250999 w 493715"/>
                      <a:gd name="connsiteY343" fmla="*/ 729596 h 744034"/>
                      <a:gd name="connsiteX344" fmla="*/ 291101 w 493715"/>
                      <a:gd name="connsiteY344" fmla="*/ 737132 h 744034"/>
                      <a:gd name="connsiteX345" fmla="*/ 291101 w 493715"/>
                      <a:gd name="connsiteY345" fmla="*/ 737132 h 744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Lst>
                    <a:rect l="l" t="t" r="r" b="b"/>
                    <a:pathLst>
                      <a:path w="493715" h="744034">
                        <a:moveTo>
                          <a:pt x="289793" y="738282"/>
                        </a:moveTo>
                        <a:cubicBezTo>
                          <a:pt x="285216" y="734067"/>
                          <a:pt x="266400" y="731257"/>
                          <a:pt x="251072" y="731321"/>
                        </a:cubicBezTo>
                        <a:lnTo>
                          <a:pt x="251072" y="731321"/>
                        </a:lnTo>
                        <a:cubicBezTo>
                          <a:pt x="245623" y="731321"/>
                          <a:pt x="240538" y="731640"/>
                          <a:pt x="236542" y="732343"/>
                        </a:cubicBezTo>
                        <a:lnTo>
                          <a:pt x="236542" y="732343"/>
                        </a:lnTo>
                        <a:cubicBezTo>
                          <a:pt x="234726" y="732662"/>
                          <a:pt x="233055" y="732790"/>
                          <a:pt x="231457" y="732790"/>
                        </a:cubicBezTo>
                        <a:lnTo>
                          <a:pt x="231457" y="732790"/>
                        </a:lnTo>
                        <a:cubicBezTo>
                          <a:pt x="219324" y="732726"/>
                          <a:pt x="214457" y="724040"/>
                          <a:pt x="207047" y="717590"/>
                        </a:cubicBezTo>
                        <a:lnTo>
                          <a:pt x="207047" y="717590"/>
                        </a:lnTo>
                        <a:cubicBezTo>
                          <a:pt x="199927" y="711139"/>
                          <a:pt x="192517" y="696897"/>
                          <a:pt x="185688" y="697217"/>
                        </a:cubicBezTo>
                        <a:lnTo>
                          <a:pt x="185688" y="697217"/>
                        </a:lnTo>
                        <a:cubicBezTo>
                          <a:pt x="184235" y="697217"/>
                          <a:pt x="182637" y="697791"/>
                          <a:pt x="180894" y="699388"/>
                        </a:cubicBezTo>
                        <a:lnTo>
                          <a:pt x="180894" y="699388"/>
                        </a:lnTo>
                        <a:cubicBezTo>
                          <a:pt x="178932" y="701113"/>
                          <a:pt x="176753" y="701879"/>
                          <a:pt x="174646" y="701879"/>
                        </a:cubicBezTo>
                        <a:lnTo>
                          <a:pt x="174646" y="701879"/>
                        </a:lnTo>
                        <a:cubicBezTo>
                          <a:pt x="167890" y="701751"/>
                          <a:pt x="161787" y="695237"/>
                          <a:pt x="154813" y="695365"/>
                        </a:cubicBezTo>
                        <a:lnTo>
                          <a:pt x="154813" y="695365"/>
                        </a:lnTo>
                        <a:cubicBezTo>
                          <a:pt x="151980" y="695365"/>
                          <a:pt x="148928" y="696386"/>
                          <a:pt x="145441" y="699388"/>
                        </a:cubicBezTo>
                        <a:lnTo>
                          <a:pt x="145441" y="699388"/>
                        </a:lnTo>
                        <a:cubicBezTo>
                          <a:pt x="130766" y="712225"/>
                          <a:pt x="138104" y="722380"/>
                          <a:pt x="130476" y="729469"/>
                        </a:cubicBezTo>
                        <a:lnTo>
                          <a:pt x="130476" y="729469"/>
                        </a:lnTo>
                        <a:cubicBezTo>
                          <a:pt x="129677" y="730107"/>
                          <a:pt x="128587" y="730299"/>
                          <a:pt x="127352" y="730299"/>
                        </a:cubicBezTo>
                        <a:lnTo>
                          <a:pt x="127352" y="730299"/>
                        </a:lnTo>
                        <a:cubicBezTo>
                          <a:pt x="111950" y="730235"/>
                          <a:pt x="46567" y="694023"/>
                          <a:pt x="44606" y="694215"/>
                        </a:cubicBezTo>
                        <a:lnTo>
                          <a:pt x="44606" y="694215"/>
                        </a:lnTo>
                        <a:cubicBezTo>
                          <a:pt x="43298" y="694087"/>
                          <a:pt x="43298" y="693066"/>
                          <a:pt x="43298" y="692555"/>
                        </a:cubicBezTo>
                        <a:lnTo>
                          <a:pt x="43298" y="692555"/>
                        </a:lnTo>
                        <a:cubicBezTo>
                          <a:pt x="43371" y="687892"/>
                          <a:pt x="51507" y="668541"/>
                          <a:pt x="51435" y="660303"/>
                        </a:cubicBezTo>
                        <a:lnTo>
                          <a:pt x="51435" y="660303"/>
                        </a:lnTo>
                        <a:cubicBezTo>
                          <a:pt x="51435" y="658770"/>
                          <a:pt x="51072" y="657748"/>
                          <a:pt x="50708" y="657429"/>
                        </a:cubicBezTo>
                        <a:lnTo>
                          <a:pt x="50708" y="657429"/>
                        </a:lnTo>
                        <a:cubicBezTo>
                          <a:pt x="50490" y="657173"/>
                          <a:pt x="50127" y="657046"/>
                          <a:pt x="49473" y="657046"/>
                        </a:cubicBezTo>
                        <a:lnTo>
                          <a:pt x="49473" y="657046"/>
                        </a:lnTo>
                        <a:cubicBezTo>
                          <a:pt x="43080" y="656854"/>
                          <a:pt x="22085" y="672373"/>
                          <a:pt x="16418" y="696003"/>
                        </a:cubicBezTo>
                        <a:lnTo>
                          <a:pt x="16418" y="696003"/>
                        </a:lnTo>
                        <a:cubicBezTo>
                          <a:pt x="16346" y="696323"/>
                          <a:pt x="16055" y="696578"/>
                          <a:pt x="15619" y="696642"/>
                        </a:cubicBezTo>
                        <a:lnTo>
                          <a:pt x="15619" y="696642"/>
                        </a:lnTo>
                        <a:cubicBezTo>
                          <a:pt x="15256" y="696706"/>
                          <a:pt x="14893" y="696514"/>
                          <a:pt x="14675" y="696195"/>
                        </a:cubicBezTo>
                        <a:lnTo>
                          <a:pt x="14675" y="696195"/>
                        </a:lnTo>
                        <a:cubicBezTo>
                          <a:pt x="4286" y="677355"/>
                          <a:pt x="0" y="637247"/>
                          <a:pt x="0" y="598992"/>
                        </a:cubicBezTo>
                        <a:lnTo>
                          <a:pt x="0" y="598992"/>
                        </a:lnTo>
                        <a:cubicBezTo>
                          <a:pt x="0" y="568017"/>
                          <a:pt x="2833" y="538384"/>
                          <a:pt x="7701" y="522418"/>
                        </a:cubicBezTo>
                        <a:lnTo>
                          <a:pt x="7701" y="522418"/>
                        </a:lnTo>
                        <a:cubicBezTo>
                          <a:pt x="20559" y="480522"/>
                          <a:pt x="41337" y="428919"/>
                          <a:pt x="56012" y="395581"/>
                        </a:cubicBezTo>
                        <a:lnTo>
                          <a:pt x="56012" y="395581"/>
                        </a:lnTo>
                        <a:cubicBezTo>
                          <a:pt x="70832" y="361988"/>
                          <a:pt x="140501" y="301252"/>
                          <a:pt x="150672" y="268362"/>
                        </a:cubicBezTo>
                        <a:lnTo>
                          <a:pt x="150672" y="268362"/>
                        </a:lnTo>
                        <a:cubicBezTo>
                          <a:pt x="152343" y="262997"/>
                          <a:pt x="152997" y="258590"/>
                          <a:pt x="152997" y="254822"/>
                        </a:cubicBezTo>
                        <a:lnTo>
                          <a:pt x="152997" y="254822"/>
                        </a:lnTo>
                        <a:cubicBezTo>
                          <a:pt x="153142" y="235535"/>
                          <a:pt x="134471" y="234130"/>
                          <a:pt x="134108" y="220207"/>
                        </a:cubicBezTo>
                        <a:lnTo>
                          <a:pt x="134108" y="220207"/>
                        </a:lnTo>
                        <a:cubicBezTo>
                          <a:pt x="134253" y="204049"/>
                          <a:pt x="149510" y="197216"/>
                          <a:pt x="149364" y="178886"/>
                        </a:cubicBezTo>
                        <a:lnTo>
                          <a:pt x="149364" y="178886"/>
                        </a:lnTo>
                        <a:cubicBezTo>
                          <a:pt x="149219" y="160046"/>
                          <a:pt x="152851" y="150658"/>
                          <a:pt x="181765" y="142675"/>
                        </a:cubicBezTo>
                        <a:lnTo>
                          <a:pt x="181765" y="142675"/>
                        </a:lnTo>
                        <a:cubicBezTo>
                          <a:pt x="209953" y="134820"/>
                          <a:pt x="222739" y="106655"/>
                          <a:pt x="231892" y="88900"/>
                        </a:cubicBezTo>
                        <a:lnTo>
                          <a:pt x="231892" y="88900"/>
                        </a:lnTo>
                        <a:cubicBezTo>
                          <a:pt x="241191" y="71018"/>
                          <a:pt x="253251" y="61438"/>
                          <a:pt x="253178" y="44642"/>
                        </a:cubicBezTo>
                        <a:lnTo>
                          <a:pt x="253178" y="44642"/>
                        </a:lnTo>
                        <a:cubicBezTo>
                          <a:pt x="253469" y="37042"/>
                          <a:pt x="240683" y="35445"/>
                          <a:pt x="227098" y="34040"/>
                        </a:cubicBezTo>
                        <a:lnTo>
                          <a:pt x="227098" y="34040"/>
                        </a:lnTo>
                        <a:cubicBezTo>
                          <a:pt x="213803" y="32507"/>
                          <a:pt x="199637" y="31102"/>
                          <a:pt x="199419" y="21012"/>
                        </a:cubicBezTo>
                        <a:lnTo>
                          <a:pt x="199419" y="21012"/>
                        </a:lnTo>
                        <a:cubicBezTo>
                          <a:pt x="199564" y="10474"/>
                          <a:pt x="214820" y="4024"/>
                          <a:pt x="228623" y="0"/>
                        </a:cubicBezTo>
                        <a:lnTo>
                          <a:pt x="228623" y="0"/>
                        </a:lnTo>
                        <a:lnTo>
                          <a:pt x="229640" y="319"/>
                        </a:lnTo>
                        <a:cubicBezTo>
                          <a:pt x="233055" y="4407"/>
                          <a:pt x="242209" y="8111"/>
                          <a:pt x="251290" y="8047"/>
                        </a:cubicBezTo>
                        <a:lnTo>
                          <a:pt x="251290" y="8047"/>
                        </a:lnTo>
                        <a:cubicBezTo>
                          <a:pt x="254268" y="8047"/>
                          <a:pt x="257174" y="7664"/>
                          <a:pt x="259862" y="6834"/>
                        </a:cubicBezTo>
                        <a:lnTo>
                          <a:pt x="259862" y="6834"/>
                        </a:lnTo>
                        <a:cubicBezTo>
                          <a:pt x="261533" y="6323"/>
                          <a:pt x="263131" y="6067"/>
                          <a:pt x="264511" y="6067"/>
                        </a:cubicBezTo>
                        <a:lnTo>
                          <a:pt x="264511" y="6067"/>
                        </a:lnTo>
                        <a:cubicBezTo>
                          <a:pt x="275772" y="6387"/>
                          <a:pt x="278678" y="19287"/>
                          <a:pt x="293135" y="19160"/>
                        </a:cubicBezTo>
                        <a:lnTo>
                          <a:pt x="293135" y="19160"/>
                        </a:lnTo>
                        <a:cubicBezTo>
                          <a:pt x="300981" y="19160"/>
                          <a:pt x="309553" y="19096"/>
                          <a:pt x="316309" y="24141"/>
                        </a:cubicBezTo>
                        <a:lnTo>
                          <a:pt x="316309" y="24141"/>
                        </a:lnTo>
                        <a:cubicBezTo>
                          <a:pt x="323066" y="29186"/>
                          <a:pt x="327497" y="39085"/>
                          <a:pt x="327497" y="58501"/>
                        </a:cubicBezTo>
                        <a:lnTo>
                          <a:pt x="327497" y="58501"/>
                        </a:lnTo>
                        <a:cubicBezTo>
                          <a:pt x="327497" y="62013"/>
                          <a:pt x="327352" y="65781"/>
                          <a:pt x="327061" y="69932"/>
                        </a:cubicBezTo>
                        <a:lnTo>
                          <a:pt x="327061" y="69932"/>
                        </a:lnTo>
                        <a:cubicBezTo>
                          <a:pt x="326117" y="83216"/>
                          <a:pt x="325899" y="95479"/>
                          <a:pt x="325899" y="106399"/>
                        </a:cubicBezTo>
                        <a:lnTo>
                          <a:pt x="325899" y="106399"/>
                        </a:lnTo>
                        <a:cubicBezTo>
                          <a:pt x="325899" y="112339"/>
                          <a:pt x="325972" y="117895"/>
                          <a:pt x="325972" y="123068"/>
                        </a:cubicBezTo>
                        <a:lnTo>
                          <a:pt x="325972" y="123068"/>
                        </a:lnTo>
                        <a:cubicBezTo>
                          <a:pt x="325972" y="144208"/>
                          <a:pt x="325245" y="159216"/>
                          <a:pt x="316455" y="167071"/>
                        </a:cubicBezTo>
                        <a:lnTo>
                          <a:pt x="316455" y="167071"/>
                        </a:lnTo>
                        <a:cubicBezTo>
                          <a:pt x="306139" y="176013"/>
                          <a:pt x="296113" y="185209"/>
                          <a:pt x="296331" y="188594"/>
                        </a:cubicBezTo>
                        <a:lnTo>
                          <a:pt x="296331" y="188594"/>
                        </a:lnTo>
                        <a:cubicBezTo>
                          <a:pt x="296331" y="189616"/>
                          <a:pt x="296985" y="190318"/>
                          <a:pt x="300545" y="190382"/>
                        </a:cubicBezTo>
                        <a:lnTo>
                          <a:pt x="300545" y="190382"/>
                        </a:lnTo>
                        <a:cubicBezTo>
                          <a:pt x="313985" y="190446"/>
                          <a:pt x="322194" y="201495"/>
                          <a:pt x="322194" y="208903"/>
                        </a:cubicBezTo>
                        <a:lnTo>
                          <a:pt x="322194" y="208903"/>
                        </a:lnTo>
                        <a:cubicBezTo>
                          <a:pt x="321976" y="215034"/>
                          <a:pt x="342100" y="233172"/>
                          <a:pt x="348202" y="238409"/>
                        </a:cubicBezTo>
                        <a:lnTo>
                          <a:pt x="348202" y="238409"/>
                        </a:lnTo>
                        <a:cubicBezTo>
                          <a:pt x="353287" y="243071"/>
                          <a:pt x="361133" y="257377"/>
                          <a:pt x="368325" y="257121"/>
                        </a:cubicBezTo>
                        <a:lnTo>
                          <a:pt x="368325" y="257121"/>
                        </a:lnTo>
                        <a:cubicBezTo>
                          <a:pt x="369851" y="257121"/>
                          <a:pt x="371449" y="256547"/>
                          <a:pt x="373193" y="255014"/>
                        </a:cubicBezTo>
                        <a:lnTo>
                          <a:pt x="373193" y="255014"/>
                        </a:lnTo>
                        <a:cubicBezTo>
                          <a:pt x="378787" y="250096"/>
                          <a:pt x="390846" y="244540"/>
                          <a:pt x="401598" y="244476"/>
                        </a:cubicBezTo>
                        <a:lnTo>
                          <a:pt x="401598" y="244476"/>
                        </a:lnTo>
                        <a:cubicBezTo>
                          <a:pt x="411769" y="244476"/>
                          <a:pt x="420559" y="249905"/>
                          <a:pt x="420559" y="265232"/>
                        </a:cubicBezTo>
                        <a:lnTo>
                          <a:pt x="420559" y="265232"/>
                        </a:lnTo>
                        <a:cubicBezTo>
                          <a:pt x="420632" y="281007"/>
                          <a:pt x="412641" y="285797"/>
                          <a:pt x="404940" y="287585"/>
                        </a:cubicBezTo>
                        <a:lnTo>
                          <a:pt x="404940" y="287585"/>
                        </a:lnTo>
                        <a:cubicBezTo>
                          <a:pt x="397094" y="289501"/>
                          <a:pt x="390483" y="289182"/>
                          <a:pt x="390628" y="294738"/>
                        </a:cubicBezTo>
                        <a:lnTo>
                          <a:pt x="390628" y="294738"/>
                        </a:lnTo>
                        <a:cubicBezTo>
                          <a:pt x="390556" y="308086"/>
                          <a:pt x="370941" y="332802"/>
                          <a:pt x="371086" y="343595"/>
                        </a:cubicBezTo>
                        <a:lnTo>
                          <a:pt x="371086" y="343595"/>
                        </a:lnTo>
                        <a:cubicBezTo>
                          <a:pt x="370723" y="354005"/>
                          <a:pt x="388594" y="357454"/>
                          <a:pt x="388812" y="372590"/>
                        </a:cubicBezTo>
                        <a:lnTo>
                          <a:pt x="388812" y="372590"/>
                        </a:lnTo>
                        <a:cubicBezTo>
                          <a:pt x="389030" y="377699"/>
                          <a:pt x="390701" y="377954"/>
                          <a:pt x="393897" y="378082"/>
                        </a:cubicBezTo>
                        <a:lnTo>
                          <a:pt x="393897" y="378082"/>
                        </a:lnTo>
                        <a:cubicBezTo>
                          <a:pt x="395714" y="378082"/>
                          <a:pt x="397893" y="377763"/>
                          <a:pt x="400145" y="377763"/>
                        </a:cubicBezTo>
                        <a:lnTo>
                          <a:pt x="400145" y="377763"/>
                        </a:lnTo>
                        <a:cubicBezTo>
                          <a:pt x="404795" y="377635"/>
                          <a:pt x="409880" y="379423"/>
                          <a:pt x="411333" y="387470"/>
                        </a:cubicBezTo>
                        <a:lnTo>
                          <a:pt x="411333" y="387470"/>
                        </a:lnTo>
                        <a:cubicBezTo>
                          <a:pt x="411696" y="389450"/>
                          <a:pt x="411914" y="391111"/>
                          <a:pt x="411914" y="392452"/>
                        </a:cubicBezTo>
                        <a:lnTo>
                          <a:pt x="411914" y="392452"/>
                        </a:lnTo>
                        <a:cubicBezTo>
                          <a:pt x="412132" y="398200"/>
                          <a:pt x="407991" y="399158"/>
                          <a:pt x="405013" y="399285"/>
                        </a:cubicBezTo>
                        <a:lnTo>
                          <a:pt x="405013" y="399285"/>
                        </a:lnTo>
                        <a:cubicBezTo>
                          <a:pt x="401889" y="399732"/>
                          <a:pt x="399927" y="399413"/>
                          <a:pt x="399709" y="404267"/>
                        </a:cubicBezTo>
                        <a:lnTo>
                          <a:pt x="399709" y="404267"/>
                        </a:lnTo>
                        <a:cubicBezTo>
                          <a:pt x="399201" y="415124"/>
                          <a:pt x="420777" y="416401"/>
                          <a:pt x="421068" y="433262"/>
                        </a:cubicBezTo>
                        <a:lnTo>
                          <a:pt x="421068" y="433262"/>
                        </a:lnTo>
                        <a:cubicBezTo>
                          <a:pt x="420995" y="448653"/>
                          <a:pt x="435380" y="449611"/>
                          <a:pt x="456448" y="454529"/>
                        </a:cubicBezTo>
                        <a:lnTo>
                          <a:pt x="456448" y="454529"/>
                        </a:lnTo>
                        <a:cubicBezTo>
                          <a:pt x="460734" y="455487"/>
                          <a:pt x="464221" y="455870"/>
                          <a:pt x="467054" y="455870"/>
                        </a:cubicBezTo>
                        <a:lnTo>
                          <a:pt x="467054" y="455870"/>
                        </a:lnTo>
                        <a:cubicBezTo>
                          <a:pt x="469234" y="455870"/>
                          <a:pt x="470977" y="455678"/>
                          <a:pt x="472503" y="455295"/>
                        </a:cubicBezTo>
                        <a:lnTo>
                          <a:pt x="472503" y="455295"/>
                        </a:lnTo>
                        <a:cubicBezTo>
                          <a:pt x="472721" y="455231"/>
                          <a:pt x="473011" y="455295"/>
                          <a:pt x="473229" y="455423"/>
                        </a:cubicBezTo>
                        <a:lnTo>
                          <a:pt x="473229" y="455423"/>
                        </a:lnTo>
                        <a:cubicBezTo>
                          <a:pt x="473447" y="455551"/>
                          <a:pt x="473592" y="455742"/>
                          <a:pt x="473665" y="455998"/>
                        </a:cubicBezTo>
                        <a:lnTo>
                          <a:pt x="473665" y="455998"/>
                        </a:lnTo>
                        <a:cubicBezTo>
                          <a:pt x="474028" y="458936"/>
                          <a:pt x="474973" y="459957"/>
                          <a:pt x="475845" y="459830"/>
                        </a:cubicBezTo>
                        <a:lnTo>
                          <a:pt x="475845" y="459830"/>
                        </a:lnTo>
                        <a:cubicBezTo>
                          <a:pt x="478460" y="459830"/>
                          <a:pt x="482601" y="458425"/>
                          <a:pt x="486596" y="458425"/>
                        </a:cubicBezTo>
                        <a:lnTo>
                          <a:pt x="486596" y="458425"/>
                        </a:lnTo>
                        <a:cubicBezTo>
                          <a:pt x="489066" y="458425"/>
                          <a:pt x="491609" y="458999"/>
                          <a:pt x="493498" y="460979"/>
                        </a:cubicBezTo>
                        <a:lnTo>
                          <a:pt x="493498" y="460979"/>
                        </a:lnTo>
                        <a:lnTo>
                          <a:pt x="492844" y="461490"/>
                        </a:lnTo>
                        <a:lnTo>
                          <a:pt x="493498" y="460979"/>
                        </a:lnTo>
                        <a:lnTo>
                          <a:pt x="493716" y="461618"/>
                        </a:lnTo>
                        <a:cubicBezTo>
                          <a:pt x="491246" y="476498"/>
                          <a:pt x="440901" y="511113"/>
                          <a:pt x="423320" y="526697"/>
                        </a:cubicBezTo>
                        <a:lnTo>
                          <a:pt x="423320" y="526697"/>
                        </a:lnTo>
                        <a:cubicBezTo>
                          <a:pt x="415256" y="533786"/>
                          <a:pt x="411551" y="544004"/>
                          <a:pt x="411551" y="553009"/>
                        </a:cubicBezTo>
                        <a:lnTo>
                          <a:pt x="411551" y="553009"/>
                        </a:lnTo>
                        <a:cubicBezTo>
                          <a:pt x="411551" y="563675"/>
                          <a:pt x="416709" y="572041"/>
                          <a:pt x="425136" y="572041"/>
                        </a:cubicBezTo>
                        <a:lnTo>
                          <a:pt x="425136" y="572041"/>
                        </a:lnTo>
                        <a:cubicBezTo>
                          <a:pt x="432982" y="572041"/>
                          <a:pt x="435598" y="577342"/>
                          <a:pt x="435598" y="584239"/>
                        </a:cubicBezTo>
                        <a:lnTo>
                          <a:pt x="435598" y="584239"/>
                        </a:lnTo>
                        <a:cubicBezTo>
                          <a:pt x="435598" y="593563"/>
                          <a:pt x="431384" y="606720"/>
                          <a:pt x="429713" y="618088"/>
                        </a:cubicBezTo>
                        <a:lnTo>
                          <a:pt x="429713" y="618088"/>
                        </a:lnTo>
                        <a:cubicBezTo>
                          <a:pt x="429350" y="620515"/>
                          <a:pt x="429132" y="622622"/>
                          <a:pt x="429132" y="624474"/>
                        </a:cubicBezTo>
                        <a:lnTo>
                          <a:pt x="429132" y="624474"/>
                        </a:lnTo>
                        <a:cubicBezTo>
                          <a:pt x="429059" y="637247"/>
                          <a:pt x="437414" y="638525"/>
                          <a:pt x="441264" y="660814"/>
                        </a:cubicBezTo>
                        <a:lnTo>
                          <a:pt x="441264" y="660814"/>
                        </a:lnTo>
                        <a:cubicBezTo>
                          <a:pt x="441773" y="664071"/>
                          <a:pt x="442063" y="667328"/>
                          <a:pt x="442063" y="670457"/>
                        </a:cubicBezTo>
                        <a:lnTo>
                          <a:pt x="442063" y="670457"/>
                        </a:lnTo>
                        <a:cubicBezTo>
                          <a:pt x="442063" y="683358"/>
                          <a:pt x="438068" y="695109"/>
                          <a:pt x="434871" y="702518"/>
                        </a:cubicBezTo>
                        <a:lnTo>
                          <a:pt x="434871" y="702518"/>
                        </a:lnTo>
                        <a:cubicBezTo>
                          <a:pt x="434726" y="702773"/>
                          <a:pt x="434435" y="703028"/>
                          <a:pt x="434072" y="703028"/>
                        </a:cubicBezTo>
                        <a:lnTo>
                          <a:pt x="434072" y="703028"/>
                        </a:lnTo>
                        <a:cubicBezTo>
                          <a:pt x="433709" y="703028"/>
                          <a:pt x="433345" y="702837"/>
                          <a:pt x="433200" y="702581"/>
                        </a:cubicBezTo>
                        <a:lnTo>
                          <a:pt x="433200" y="702581"/>
                        </a:lnTo>
                        <a:cubicBezTo>
                          <a:pt x="431457" y="699197"/>
                          <a:pt x="428987" y="697217"/>
                          <a:pt x="425136" y="697217"/>
                        </a:cubicBezTo>
                        <a:lnTo>
                          <a:pt x="425136" y="697217"/>
                        </a:lnTo>
                        <a:cubicBezTo>
                          <a:pt x="411551" y="697153"/>
                          <a:pt x="401235" y="706286"/>
                          <a:pt x="388449" y="706349"/>
                        </a:cubicBezTo>
                        <a:lnTo>
                          <a:pt x="388449" y="706349"/>
                        </a:lnTo>
                        <a:cubicBezTo>
                          <a:pt x="377116" y="706094"/>
                          <a:pt x="359826" y="726595"/>
                          <a:pt x="343843" y="726722"/>
                        </a:cubicBezTo>
                        <a:lnTo>
                          <a:pt x="343843" y="726722"/>
                        </a:lnTo>
                        <a:cubicBezTo>
                          <a:pt x="328587" y="726659"/>
                          <a:pt x="319579" y="726531"/>
                          <a:pt x="314493" y="722188"/>
                        </a:cubicBezTo>
                        <a:lnTo>
                          <a:pt x="314493" y="722188"/>
                        </a:lnTo>
                        <a:cubicBezTo>
                          <a:pt x="313331" y="721166"/>
                          <a:pt x="312023" y="720655"/>
                          <a:pt x="310643" y="720655"/>
                        </a:cubicBezTo>
                        <a:lnTo>
                          <a:pt x="310643" y="720655"/>
                        </a:lnTo>
                        <a:cubicBezTo>
                          <a:pt x="307374" y="720655"/>
                          <a:pt x="303233" y="724040"/>
                          <a:pt x="303160" y="733939"/>
                        </a:cubicBezTo>
                        <a:lnTo>
                          <a:pt x="303160" y="733939"/>
                        </a:lnTo>
                        <a:cubicBezTo>
                          <a:pt x="303087" y="740709"/>
                          <a:pt x="302216" y="743775"/>
                          <a:pt x="299019" y="744030"/>
                        </a:cubicBezTo>
                        <a:lnTo>
                          <a:pt x="299019" y="744030"/>
                        </a:lnTo>
                        <a:cubicBezTo>
                          <a:pt x="296259" y="744158"/>
                          <a:pt x="293498" y="741412"/>
                          <a:pt x="289793" y="738282"/>
                        </a:cubicBezTo>
                        <a:lnTo>
                          <a:pt x="289793" y="738282"/>
                        </a:lnTo>
                        <a:close/>
                        <a:moveTo>
                          <a:pt x="291101" y="737132"/>
                        </a:moveTo>
                        <a:cubicBezTo>
                          <a:pt x="294588" y="740326"/>
                          <a:pt x="297857" y="742817"/>
                          <a:pt x="299165" y="742689"/>
                        </a:cubicBezTo>
                        <a:lnTo>
                          <a:pt x="299165" y="742689"/>
                        </a:lnTo>
                        <a:cubicBezTo>
                          <a:pt x="300036" y="742689"/>
                          <a:pt x="301489" y="741092"/>
                          <a:pt x="301489" y="734195"/>
                        </a:cubicBezTo>
                        <a:lnTo>
                          <a:pt x="301489" y="734195"/>
                        </a:lnTo>
                        <a:cubicBezTo>
                          <a:pt x="301489" y="724040"/>
                          <a:pt x="305848" y="719314"/>
                          <a:pt x="310716" y="719314"/>
                        </a:cubicBezTo>
                        <a:lnTo>
                          <a:pt x="310716" y="719314"/>
                        </a:lnTo>
                        <a:cubicBezTo>
                          <a:pt x="312604" y="719314"/>
                          <a:pt x="314421" y="720017"/>
                          <a:pt x="315801" y="721294"/>
                        </a:cubicBezTo>
                        <a:lnTo>
                          <a:pt x="315801" y="721294"/>
                        </a:lnTo>
                        <a:cubicBezTo>
                          <a:pt x="319869" y="724998"/>
                          <a:pt x="328587" y="725381"/>
                          <a:pt x="343843" y="725381"/>
                        </a:cubicBezTo>
                        <a:lnTo>
                          <a:pt x="343843" y="725381"/>
                        </a:lnTo>
                        <a:cubicBezTo>
                          <a:pt x="358445" y="725573"/>
                          <a:pt x="375372" y="705200"/>
                          <a:pt x="388449" y="705008"/>
                        </a:cubicBezTo>
                        <a:lnTo>
                          <a:pt x="388449" y="705008"/>
                        </a:lnTo>
                        <a:cubicBezTo>
                          <a:pt x="400145" y="705072"/>
                          <a:pt x="410607" y="695939"/>
                          <a:pt x="425136" y="695876"/>
                        </a:cubicBezTo>
                        <a:lnTo>
                          <a:pt x="425136" y="695876"/>
                        </a:lnTo>
                        <a:cubicBezTo>
                          <a:pt x="429132" y="695876"/>
                          <a:pt x="431965" y="697791"/>
                          <a:pt x="433927" y="700602"/>
                        </a:cubicBezTo>
                        <a:lnTo>
                          <a:pt x="433927" y="700602"/>
                        </a:lnTo>
                        <a:cubicBezTo>
                          <a:pt x="436905" y="693257"/>
                          <a:pt x="440320" y="682464"/>
                          <a:pt x="440320" y="670777"/>
                        </a:cubicBezTo>
                        <a:lnTo>
                          <a:pt x="440320" y="670777"/>
                        </a:lnTo>
                        <a:cubicBezTo>
                          <a:pt x="440320" y="667647"/>
                          <a:pt x="440102" y="664518"/>
                          <a:pt x="439593" y="661324"/>
                        </a:cubicBezTo>
                        <a:lnTo>
                          <a:pt x="439593" y="661324"/>
                        </a:lnTo>
                        <a:cubicBezTo>
                          <a:pt x="435961" y="639483"/>
                          <a:pt x="427534" y="638461"/>
                          <a:pt x="427388" y="624794"/>
                        </a:cubicBezTo>
                        <a:lnTo>
                          <a:pt x="427388" y="624794"/>
                        </a:lnTo>
                        <a:cubicBezTo>
                          <a:pt x="427388" y="622878"/>
                          <a:pt x="427534" y="620642"/>
                          <a:pt x="427969" y="618152"/>
                        </a:cubicBezTo>
                        <a:lnTo>
                          <a:pt x="427969" y="618152"/>
                        </a:lnTo>
                        <a:cubicBezTo>
                          <a:pt x="429713" y="606656"/>
                          <a:pt x="433854" y="593500"/>
                          <a:pt x="433854" y="584558"/>
                        </a:cubicBezTo>
                        <a:lnTo>
                          <a:pt x="433854" y="584558"/>
                        </a:lnTo>
                        <a:cubicBezTo>
                          <a:pt x="433709" y="577853"/>
                          <a:pt x="431820" y="574021"/>
                          <a:pt x="425209" y="574021"/>
                        </a:cubicBezTo>
                        <a:lnTo>
                          <a:pt x="425209" y="574021"/>
                        </a:lnTo>
                        <a:cubicBezTo>
                          <a:pt x="415111" y="573957"/>
                          <a:pt x="409807" y="564313"/>
                          <a:pt x="409807" y="553392"/>
                        </a:cubicBezTo>
                        <a:lnTo>
                          <a:pt x="409807" y="553392"/>
                        </a:lnTo>
                        <a:cubicBezTo>
                          <a:pt x="409807" y="544004"/>
                          <a:pt x="413585" y="533402"/>
                          <a:pt x="422085" y="525930"/>
                        </a:cubicBezTo>
                        <a:lnTo>
                          <a:pt x="422085" y="525930"/>
                        </a:lnTo>
                        <a:cubicBezTo>
                          <a:pt x="439593" y="510666"/>
                          <a:pt x="489357" y="475668"/>
                          <a:pt x="491900" y="462129"/>
                        </a:cubicBezTo>
                        <a:lnTo>
                          <a:pt x="491900" y="462129"/>
                        </a:lnTo>
                        <a:cubicBezTo>
                          <a:pt x="490447" y="460788"/>
                          <a:pt x="488703" y="460404"/>
                          <a:pt x="486596" y="460404"/>
                        </a:cubicBezTo>
                        <a:lnTo>
                          <a:pt x="486596" y="460404"/>
                        </a:lnTo>
                        <a:cubicBezTo>
                          <a:pt x="483037" y="460404"/>
                          <a:pt x="478968" y="461746"/>
                          <a:pt x="475845" y="461809"/>
                        </a:cubicBezTo>
                        <a:lnTo>
                          <a:pt x="475845" y="461809"/>
                        </a:lnTo>
                        <a:cubicBezTo>
                          <a:pt x="473520" y="461746"/>
                          <a:pt x="472430" y="459957"/>
                          <a:pt x="471994" y="457403"/>
                        </a:cubicBezTo>
                        <a:lnTo>
                          <a:pt x="471994" y="457403"/>
                        </a:lnTo>
                        <a:cubicBezTo>
                          <a:pt x="470614" y="457658"/>
                          <a:pt x="468943" y="457786"/>
                          <a:pt x="467127" y="457786"/>
                        </a:cubicBezTo>
                        <a:lnTo>
                          <a:pt x="467127" y="457786"/>
                        </a:lnTo>
                        <a:cubicBezTo>
                          <a:pt x="464075" y="457786"/>
                          <a:pt x="460443" y="457403"/>
                          <a:pt x="456084" y="456381"/>
                        </a:cubicBezTo>
                        <a:lnTo>
                          <a:pt x="456084" y="456381"/>
                        </a:lnTo>
                        <a:cubicBezTo>
                          <a:pt x="435598" y="451655"/>
                          <a:pt x="419397" y="450441"/>
                          <a:pt x="419397" y="433581"/>
                        </a:cubicBezTo>
                        <a:lnTo>
                          <a:pt x="419397" y="433581"/>
                        </a:lnTo>
                        <a:cubicBezTo>
                          <a:pt x="419688" y="418190"/>
                          <a:pt x="398547" y="417359"/>
                          <a:pt x="398038" y="404586"/>
                        </a:cubicBezTo>
                        <a:lnTo>
                          <a:pt x="398038" y="404586"/>
                        </a:lnTo>
                        <a:cubicBezTo>
                          <a:pt x="397820" y="398966"/>
                          <a:pt x="401961" y="398072"/>
                          <a:pt x="404940" y="398008"/>
                        </a:cubicBezTo>
                        <a:lnTo>
                          <a:pt x="404940" y="398008"/>
                        </a:lnTo>
                        <a:cubicBezTo>
                          <a:pt x="408064" y="397561"/>
                          <a:pt x="410025" y="397880"/>
                          <a:pt x="410243" y="392771"/>
                        </a:cubicBezTo>
                        <a:lnTo>
                          <a:pt x="410243" y="392771"/>
                        </a:lnTo>
                        <a:cubicBezTo>
                          <a:pt x="410243" y="391558"/>
                          <a:pt x="410098" y="389961"/>
                          <a:pt x="409662" y="388045"/>
                        </a:cubicBezTo>
                        <a:lnTo>
                          <a:pt x="409662" y="388045"/>
                        </a:lnTo>
                        <a:cubicBezTo>
                          <a:pt x="407991" y="380573"/>
                          <a:pt x="404504" y="379807"/>
                          <a:pt x="400218" y="379679"/>
                        </a:cubicBezTo>
                        <a:lnTo>
                          <a:pt x="400218" y="379679"/>
                        </a:lnTo>
                        <a:cubicBezTo>
                          <a:pt x="398111" y="379679"/>
                          <a:pt x="395932" y="379934"/>
                          <a:pt x="393970" y="379934"/>
                        </a:cubicBezTo>
                        <a:lnTo>
                          <a:pt x="393970" y="379934"/>
                        </a:lnTo>
                        <a:cubicBezTo>
                          <a:pt x="392154" y="379934"/>
                          <a:pt x="390410" y="379679"/>
                          <a:pt x="389030" y="378593"/>
                        </a:cubicBezTo>
                        <a:lnTo>
                          <a:pt x="389030" y="378593"/>
                        </a:lnTo>
                        <a:cubicBezTo>
                          <a:pt x="387723" y="377444"/>
                          <a:pt x="387069" y="375655"/>
                          <a:pt x="387069" y="372845"/>
                        </a:cubicBezTo>
                        <a:lnTo>
                          <a:pt x="387069" y="372845"/>
                        </a:lnTo>
                        <a:cubicBezTo>
                          <a:pt x="387287" y="358987"/>
                          <a:pt x="369706" y="355985"/>
                          <a:pt x="369343" y="343850"/>
                        </a:cubicBezTo>
                        <a:lnTo>
                          <a:pt x="369343" y="343850"/>
                        </a:lnTo>
                        <a:cubicBezTo>
                          <a:pt x="369488" y="332099"/>
                          <a:pt x="388957" y="307383"/>
                          <a:pt x="388885" y="294994"/>
                        </a:cubicBezTo>
                        <a:lnTo>
                          <a:pt x="388885" y="294994"/>
                        </a:lnTo>
                        <a:cubicBezTo>
                          <a:pt x="389030" y="287649"/>
                          <a:pt x="397457" y="288160"/>
                          <a:pt x="404504" y="286308"/>
                        </a:cubicBezTo>
                        <a:lnTo>
                          <a:pt x="404504" y="286308"/>
                        </a:lnTo>
                        <a:cubicBezTo>
                          <a:pt x="411769" y="284392"/>
                          <a:pt x="418670" y="280815"/>
                          <a:pt x="418816" y="265488"/>
                        </a:cubicBezTo>
                        <a:lnTo>
                          <a:pt x="418816" y="265488"/>
                        </a:lnTo>
                        <a:cubicBezTo>
                          <a:pt x="418670" y="250671"/>
                          <a:pt x="411042" y="246456"/>
                          <a:pt x="401671" y="246328"/>
                        </a:cubicBezTo>
                        <a:lnTo>
                          <a:pt x="401671" y="246328"/>
                        </a:lnTo>
                        <a:cubicBezTo>
                          <a:pt x="391645" y="246264"/>
                          <a:pt x="379658" y="251821"/>
                          <a:pt x="374501" y="256355"/>
                        </a:cubicBezTo>
                        <a:lnTo>
                          <a:pt x="374501" y="256355"/>
                        </a:lnTo>
                        <a:cubicBezTo>
                          <a:pt x="372539" y="258079"/>
                          <a:pt x="370432" y="258910"/>
                          <a:pt x="368398" y="258910"/>
                        </a:cubicBezTo>
                        <a:lnTo>
                          <a:pt x="368398" y="258910"/>
                        </a:lnTo>
                        <a:cubicBezTo>
                          <a:pt x="359026" y="258654"/>
                          <a:pt x="351907" y="243837"/>
                          <a:pt x="346967" y="239750"/>
                        </a:cubicBezTo>
                        <a:lnTo>
                          <a:pt x="346967" y="239750"/>
                        </a:lnTo>
                        <a:cubicBezTo>
                          <a:pt x="340864" y="234258"/>
                          <a:pt x="320668" y="216950"/>
                          <a:pt x="320450" y="209095"/>
                        </a:cubicBezTo>
                        <a:lnTo>
                          <a:pt x="320450" y="209095"/>
                        </a:lnTo>
                        <a:cubicBezTo>
                          <a:pt x="320450" y="202581"/>
                          <a:pt x="312822" y="192170"/>
                          <a:pt x="300617" y="192170"/>
                        </a:cubicBezTo>
                        <a:lnTo>
                          <a:pt x="300617" y="192170"/>
                        </a:lnTo>
                        <a:cubicBezTo>
                          <a:pt x="296985" y="192170"/>
                          <a:pt x="294588" y="191021"/>
                          <a:pt x="294588" y="188786"/>
                        </a:cubicBezTo>
                        <a:lnTo>
                          <a:pt x="294588" y="188786"/>
                        </a:lnTo>
                        <a:cubicBezTo>
                          <a:pt x="294806" y="183740"/>
                          <a:pt x="304904" y="175310"/>
                          <a:pt x="315220" y="166113"/>
                        </a:cubicBezTo>
                        <a:lnTo>
                          <a:pt x="315220" y="166113"/>
                        </a:lnTo>
                        <a:cubicBezTo>
                          <a:pt x="323284" y="159088"/>
                          <a:pt x="324301" y="144399"/>
                          <a:pt x="324228" y="123196"/>
                        </a:cubicBezTo>
                        <a:lnTo>
                          <a:pt x="324228" y="123196"/>
                        </a:lnTo>
                        <a:cubicBezTo>
                          <a:pt x="324228" y="118023"/>
                          <a:pt x="324156" y="112467"/>
                          <a:pt x="324156" y="106527"/>
                        </a:cubicBezTo>
                        <a:lnTo>
                          <a:pt x="324156" y="106527"/>
                        </a:lnTo>
                        <a:cubicBezTo>
                          <a:pt x="324156" y="95542"/>
                          <a:pt x="324301" y="83280"/>
                          <a:pt x="325318" y="69932"/>
                        </a:cubicBezTo>
                        <a:lnTo>
                          <a:pt x="325318" y="69932"/>
                        </a:lnTo>
                        <a:cubicBezTo>
                          <a:pt x="325608" y="65781"/>
                          <a:pt x="325754" y="62013"/>
                          <a:pt x="325754" y="58564"/>
                        </a:cubicBezTo>
                        <a:lnTo>
                          <a:pt x="325754" y="58564"/>
                        </a:lnTo>
                        <a:cubicBezTo>
                          <a:pt x="325463" y="20245"/>
                          <a:pt x="308899" y="21012"/>
                          <a:pt x="293207" y="20820"/>
                        </a:cubicBezTo>
                        <a:lnTo>
                          <a:pt x="293207" y="20820"/>
                        </a:lnTo>
                        <a:cubicBezTo>
                          <a:pt x="277370" y="20628"/>
                          <a:pt x="273883" y="7472"/>
                          <a:pt x="264584" y="7728"/>
                        </a:cubicBezTo>
                        <a:lnTo>
                          <a:pt x="264584" y="7728"/>
                        </a:lnTo>
                        <a:cubicBezTo>
                          <a:pt x="263349" y="7728"/>
                          <a:pt x="262041" y="7919"/>
                          <a:pt x="260516" y="8430"/>
                        </a:cubicBezTo>
                        <a:lnTo>
                          <a:pt x="260516" y="8430"/>
                        </a:lnTo>
                        <a:cubicBezTo>
                          <a:pt x="257537" y="9324"/>
                          <a:pt x="254413" y="9708"/>
                          <a:pt x="251290" y="9708"/>
                        </a:cubicBezTo>
                        <a:lnTo>
                          <a:pt x="251290" y="9708"/>
                        </a:lnTo>
                        <a:cubicBezTo>
                          <a:pt x="241991" y="9708"/>
                          <a:pt x="232764" y="6259"/>
                          <a:pt x="228551" y="1788"/>
                        </a:cubicBezTo>
                        <a:lnTo>
                          <a:pt x="228551" y="1788"/>
                        </a:lnTo>
                        <a:cubicBezTo>
                          <a:pt x="214966" y="5748"/>
                          <a:pt x="201090" y="12326"/>
                          <a:pt x="201235" y="21139"/>
                        </a:cubicBezTo>
                        <a:lnTo>
                          <a:pt x="201235" y="21139"/>
                        </a:lnTo>
                        <a:cubicBezTo>
                          <a:pt x="201017" y="29314"/>
                          <a:pt x="213730" y="31102"/>
                          <a:pt x="227316" y="32571"/>
                        </a:cubicBezTo>
                        <a:lnTo>
                          <a:pt x="227316" y="32571"/>
                        </a:lnTo>
                        <a:cubicBezTo>
                          <a:pt x="240610" y="34104"/>
                          <a:pt x="254704" y="35190"/>
                          <a:pt x="254994" y="44769"/>
                        </a:cubicBezTo>
                        <a:lnTo>
                          <a:pt x="254994" y="44769"/>
                        </a:lnTo>
                        <a:cubicBezTo>
                          <a:pt x="254922" y="62332"/>
                          <a:pt x="242572" y="72104"/>
                          <a:pt x="233491" y="89667"/>
                        </a:cubicBezTo>
                        <a:lnTo>
                          <a:pt x="233491" y="89667"/>
                        </a:lnTo>
                        <a:cubicBezTo>
                          <a:pt x="224337" y="107357"/>
                          <a:pt x="211478" y="136097"/>
                          <a:pt x="182201" y="144335"/>
                        </a:cubicBezTo>
                        <a:lnTo>
                          <a:pt x="182201" y="144335"/>
                        </a:lnTo>
                        <a:cubicBezTo>
                          <a:pt x="153651" y="152510"/>
                          <a:pt x="151253" y="160238"/>
                          <a:pt x="151108" y="179014"/>
                        </a:cubicBezTo>
                        <a:lnTo>
                          <a:pt x="151108" y="179014"/>
                        </a:lnTo>
                        <a:cubicBezTo>
                          <a:pt x="150963" y="198238"/>
                          <a:pt x="135706" y="205327"/>
                          <a:pt x="135852" y="220335"/>
                        </a:cubicBezTo>
                        <a:lnTo>
                          <a:pt x="135852" y="220335"/>
                        </a:lnTo>
                        <a:cubicBezTo>
                          <a:pt x="135489" y="232533"/>
                          <a:pt x="154595" y="234577"/>
                          <a:pt x="154740" y="254950"/>
                        </a:cubicBezTo>
                        <a:lnTo>
                          <a:pt x="154740" y="254950"/>
                        </a:lnTo>
                        <a:cubicBezTo>
                          <a:pt x="154740" y="258846"/>
                          <a:pt x="154014" y="263444"/>
                          <a:pt x="152343" y="268873"/>
                        </a:cubicBezTo>
                        <a:lnTo>
                          <a:pt x="152343" y="268873"/>
                        </a:lnTo>
                        <a:cubicBezTo>
                          <a:pt x="141736" y="302593"/>
                          <a:pt x="72139" y="363202"/>
                          <a:pt x="57610" y="396220"/>
                        </a:cubicBezTo>
                        <a:lnTo>
                          <a:pt x="57610" y="396220"/>
                        </a:lnTo>
                        <a:cubicBezTo>
                          <a:pt x="42935" y="429494"/>
                          <a:pt x="22158" y="481033"/>
                          <a:pt x="9371" y="522865"/>
                        </a:cubicBezTo>
                        <a:lnTo>
                          <a:pt x="9371" y="522865"/>
                        </a:lnTo>
                        <a:cubicBezTo>
                          <a:pt x="4577" y="538576"/>
                          <a:pt x="1671" y="568209"/>
                          <a:pt x="1671" y="599056"/>
                        </a:cubicBezTo>
                        <a:lnTo>
                          <a:pt x="1671" y="599056"/>
                        </a:lnTo>
                        <a:cubicBezTo>
                          <a:pt x="1671" y="635778"/>
                          <a:pt x="5739" y="674353"/>
                          <a:pt x="15111" y="693449"/>
                        </a:cubicBezTo>
                        <a:lnTo>
                          <a:pt x="15111" y="693449"/>
                        </a:lnTo>
                        <a:cubicBezTo>
                          <a:pt x="21940" y="670457"/>
                          <a:pt x="41337" y="655704"/>
                          <a:pt x="49328" y="655513"/>
                        </a:cubicBezTo>
                        <a:lnTo>
                          <a:pt x="49328" y="655513"/>
                        </a:lnTo>
                        <a:cubicBezTo>
                          <a:pt x="50272" y="655513"/>
                          <a:pt x="51217" y="655704"/>
                          <a:pt x="51871" y="656343"/>
                        </a:cubicBezTo>
                        <a:lnTo>
                          <a:pt x="51871" y="656343"/>
                        </a:lnTo>
                        <a:cubicBezTo>
                          <a:pt x="52888" y="657301"/>
                          <a:pt x="53106" y="658642"/>
                          <a:pt x="53178" y="660366"/>
                        </a:cubicBezTo>
                        <a:lnTo>
                          <a:pt x="53178" y="660366"/>
                        </a:lnTo>
                        <a:cubicBezTo>
                          <a:pt x="53178" y="669052"/>
                          <a:pt x="44969" y="688723"/>
                          <a:pt x="45042" y="692618"/>
                        </a:cubicBezTo>
                        <a:lnTo>
                          <a:pt x="45042" y="692618"/>
                        </a:lnTo>
                        <a:cubicBezTo>
                          <a:pt x="45042" y="692682"/>
                          <a:pt x="45042" y="692746"/>
                          <a:pt x="45042" y="692810"/>
                        </a:cubicBezTo>
                        <a:lnTo>
                          <a:pt x="45042" y="692810"/>
                        </a:lnTo>
                        <a:cubicBezTo>
                          <a:pt x="52016" y="694981"/>
                          <a:pt x="113331" y="728830"/>
                          <a:pt x="127279" y="728766"/>
                        </a:cubicBezTo>
                        <a:lnTo>
                          <a:pt x="127279" y="728766"/>
                        </a:lnTo>
                        <a:cubicBezTo>
                          <a:pt x="128296" y="728766"/>
                          <a:pt x="128878" y="728575"/>
                          <a:pt x="129095" y="728383"/>
                        </a:cubicBezTo>
                        <a:lnTo>
                          <a:pt x="129095" y="728383"/>
                        </a:lnTo>
                        <a:cubicBezTo>
                          <a:pt x="135779" y="722890"/>
                          <a:pt x="128878" y="711778"/>
                          <a:pt x="144061" y="698302"/>
                        </a:cubicBezTo>
                        <a:lnTo>
                          <a:pt x="144061" y="698302"/>
                        </a:lnTo>
                        <a:cubicBezTo>
                          <a:pt x="147766" y="695045"/>
                          <a:pt x="151326" y="693768"/>
                          <a:pt x="154740" y="693768"/>
                        </a:cubicBezTo>
                        <a:lnTo>
                          <a:pt x="154740" y="693768"/>
                        </a:lnTo>
                        <a:cubicBezTo>
                          <a:pt x="162804" y="693896"/>
                          <a:pt x="169197" y="700474"/>
                          <a:pt x="174573" y="700282"/>
                        </a:cubicBezTo>
                        <a:lnTo>
                          <a:pt x="174573" y="700282"/>
                        </a:lnTo>
                        <a:cubicBezTo>
                          <a:pt x="176171" y="700282"/>
                          <a:pt x="177770" y="699771"/>
                          <a:pt x="179513" y="698239"/>
                        </a:cubicBezTo>
                        <a:lnTo>
                          <a:pt x="179513" y="698239"/>
                        </a:lnTo>
                        <a:cubicBezTo>
                          <a:pt x="181475" y="696514"/>
                          <a:pt x="183582" y="695620"/>
                          <a:pt x="185616" y="695620"/>
                        </a:cubicBezTo>
                        <a:lnTo>
                          <a:pt x="185616" y="695620"/>
                        </a:lnTo>
                        <a:cubicBezTo>
                          <a:pt x="194769" y="695876"/>
                          <a:pt x="201308" y="710565"/>
                          <a:pt x="208282" y="716440"/>
                        </a:cubicBezTo>
                        <a:lnTo>
                          <a:pt x="208282" y="716440"/>
                        </a:lnTo>
                        <a:cubicBezTo>
                          <a:pt x="215982" y="723274"/>
                          <a:pt x="220487" y="731193"/>
                          <a:pt x="231384" y="731129"/>
                        </a:cubicBezTo>
                        <a:lnTo>
                          <a:pt x="231384" y="731129"/>
                        </a:lnTo>
                        <a:cubicBezTo>
                          <a:pt x="232837" y="731129"/>
                          <a:pt x="234435" y="731001"/>
                          <a:pt x="236179" y="730682"/>
                        </a:cubicBezTo>
                        <a:lnTo>
                          <a:pt x="236179" y="730682"/>
                        </a:lnTo>
                        <a:cubicBezTo>
                          <a:pt x="240247" y="729980"/>
                          <a:pt x="245478" y="729596"/>
                          <a:pt x="250999" y="729596"/>
                        </a:cubicBezTo>
                        <a:lnTo>
                          <a:pt x="250999" y="729596"/>
                        </a:lnTo>
                        <a:cubicBezTo>
                          <a:pt x="266763" y="729724"/>
                          <a:pt x="285361" y="732215"/>
                          <a:pt x="291101" y="737132"/>
                        </a:cubicBezTo>
                        <a:lnTo>
                          <a:pt x="291101" y="73713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2" name="Gráfico 53">
                  <a:extLst>
                    <a:ext uri="{FF2B5EF4-FFF2-40B4-BE49-F238E27FC236}">
                      <a16:creationId xmlns:a16="http://schemas.microsoft.com/office/drawing/2014/main" id="{66F31E2F-6452-D603-A4B0-54248A6E7824}"/>
                    </a:ext>
                  </a:extLst>
                </xdr:cNvPr>
                <xdr:cNvGrpSpPr/>
              </xdr:nvGrpSpPr>
              <xdr:grpSpPr>
                <a:xfrm>
                  <a:off x="12203369" y="6689397"/>
                  <a:ext cx="493308" cy="493743"/>
                  <a:chOff x="12203369" y="6689397"/>
                  <a:chExt cx="493308" cy="493743"/>
                </a:xfrm>
                <a:solidFill>
                  <a:srgbClr val="DADADA"/>
                </a:solidFill>
              </xdr:grpSpPr>
              <xdr:sp macro="" textlink="">
                <xdr:nvSpPr>
                  <xdr:cNvPr id="91" name="Freeform: Shape 90">
                    <a:extLst>
                      <a:ext uri="{FF2B5EF4-FFF2-40B4-BE49-F238E27FC236}">
                        <a16:creationId xmlns:a16="http://schemas.microsoft.com/office/drawing/2014/main" id="{2CF19A16-CB23-28ED-CE91-2AA292CE7F01}"/>
                      </a:ext>
                    </a:extLst>
                  </xdr:cNvPr>
                  <xdr:cNvSpPr/>
                </xdr:nvSpPr>
                <xdr:spPr>
                  <a:xfrm>
                    <a:off x="12204197" y="6690295"/>
                    <a:ext cx="491558" cy="492015"/>
                  </a:xfrm>
                  <a:custGeom>
                    <a:avLst/>
                    <a:gdLst>
                      <a:gd name="connsiteX0" fmla="*/ 58046 w 491558"/>
                      <a:gd name="connsiteY0" fmla="*/ 229976 h 492015"/>
                      <a:gd name="connsiteX1" fmla="*/ 111805 w 491558"/>
                      <a:gd name="connsiteY1" fmla="*/ 256480 h 492015"/>
                      <a:gd name="connsiteX2" fmla="*/ 146822 w 491558"/>
                      <a:gd name="connsiteY2" fmla="*/ 287263 h 492015"/>
                      <a:gd name="connsiteX3" fmla="*/ 174501 w 491558"/>
                      <a:gd name="connsiteY3" fmla="*/ 338803 h 492015"/>
                      <a:gd name="connsiteX4" fmla="*/ 215256 w 491558"/>
                      <a:gd name="connsiteY4" fmla="*/ 404648 h 492015"/>
                      <a:gd name="connsiteX5" fmla="*/ 233999 w 491558"/>
                      <a:gd name="connsiteY5" fmla="*/ 439007 h 492015"/>
                      <a:gd name="connsiteX6" fmla="*/ 273883 w 491558"/>
                      <a:gd name="connsiteY6" fmla="*/ 492015 h 492015"/>
                      <a:gd name="connsiteX7" fmla="*/ 314566 w 491558"/>
                      <a:gd name="connsiteY7" fmla="*/ 466980 h 492015"/>
                      <a:gd name="connsiteX8" fmla="*/ 369997 w 491558"/>
                      <a:gd name="connsiteY8" fmla="*/ 390342 h 492015"/>
                      <a:gd name="connsiteX9" fmla="*/ 427824 w 491558"/>
                      <a:gd name="connsiteY9" fmla="*/ 358154 h 492015"/>
                      <a:gd name="connsiteX10" fmla="*/ 473883 w 491558"/>
                      <a:gd name="connsiteY10" fmla="*/ 322517 h 492015"/>
                      <a:gd name="connsiteX11" fmla="*/ 476281 w 491558"/>
                      <a:gd name="connsiteY11" fmla="*/ 315939 h 492015"/>
                      <a:gd name="connsiteX12" fmla="*/ 490156 w 491558"/>
                      <a:gd name="connsiteY12" fmla="*/ 245751 h 492015"/>
                      <a:gd name="connsiteX13" fmla="*/ 451871 w 491558"/>
                      <a:gd name="connsiteY13" fmla="*/ 211775 h 492015"/>
                      <a:gd name="connsiteX14" fmla="*/ 416854 w 491558"/>
                      <a:gd name="connsiteY14" fmla="*/ 195297 h 492015"/>
                      <a:gd name="connsiteX15" fmla="*/ 390338 w 491558"/>
                      <a:gd name="connsiteY15" fmla="*/ 140884 h 492015"/>
                      <a:gd name="connsiteX16" fmla="*/ 374864 w 491558"/>
                      <a:gd name="connsiteY16" fmla="*/ 50323 h 492015"/>
                      <a:gd name="connsiteX17" fmla="*/ 329241 w 491558"/>
                      <a:gd name="connsiteY17" fmla="*/ 7023 h 492015"/>
                      <a:gd name="connsiteX18" fmla="*/ 279187 w 491558"/>
                      <a:gd name="connsiteY18" fmla="*/ 72868 h 492015"/>
                      <a:gd name="connsiteX19" fmla="*/ 230294 w 491558"/>
                      <a:gd name="connsiteY19" fmla="*/ 168091 h 492015"/>
                      <a:gd name="connsiteX20" fmla="*/ 155757 w 491558"/>
                      <a:gd name="connsiteY20" fmla="*/ 188144 h 492015"/>
                      <a:gd name="connsiteX21" fmla="*/ 95096 w 491558"/>
                      <a:gd name="connsiteY21" fmla="*/ 185973 h 492015"/>
                      <a:gd name="connsiteX22" fmla="*/ 19760 w 491558"/>
                      <a:gd name="connsiteY22" fmla="*/ 171667 h 492015"/>
                      <a:gd name="connsiteX23" fmla="*/ 0 w 491558"/>
                      <a:gd name="connsiteY23" fmla="*/ 160427 h 492015"/>
                      <a:gd name="connsiteX24" fmla="*/ 17363 w 491558"/>
                      <a:gd name="connsiteY24" fmla="*/ 205707 h 492015"/>
                      <a:gd name="connsiteX25" fmla="*/ 58046 w 491558"/>
                      <a:gd name="connsiteY25" fmla="*/ 229976 h 492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91558" h="492015">
                        <a:moveTo>
                          <a:pt x="58046" y="229976"/>
                        </a:moveTo>
                        <a:cubicBezTo>
                          <a:pt x="75191" y="235022"/>
                          <a:pt x="95532" y="256480"/>
                          <a:pt x="111805" y="256480"/>
                        </a:cubicBezTo>
                        <a:cubicBezTo>
                          <a:pt x="128079" y="256480"/>
                          <a:pt x="146822" y="275129"/>
                          <a:pt x="146822" y="287263"/>
                        </a:cubicBezTo>
                        <a:cubicBezTo>
                          <a:pt x="146822" y="299462"/>
                          <a:pt x="174501" y="303038"/>
                          <a:pt x="174501" y="338803"/>
                        </a:cubicBezTo>
                        <a:cubicBezTo>
                          <a:pt x="174501" y="374631"/>
                          <a:pt x="207919" y="398197"/>
                          <a:pt x="215256" y="404648"/>
                        </a:cubicBezTo>
                        <a:cubicBezTo>
                          <a:pt x="222594" y="411098"/>
                          <a:pt x="218525" y="439007"/>
                          <a:pt x="233999" y="439007"/>
                        </a:cubicBezTo>
                        <a:cubicBezTo>
                          <a:pt x="249473" y="439007"/>
                          <a:pt x="238867" y="492015"/>
                          <a:pt x="273883" y="492015"/>
                        </a:cubicBezTo>
                        <a:cubicBezTo>
                          <a:pt x="308900" y="492015"/>
                          <a:pt x="314566" y="481988"/>
                          <a:pt x="314566" y="466980"/>
                        </a:cubicBezTo>
                        <a:cubicBezTo>
                          <a:pt x="314566" y="451972"/>
                          <a:pt x="349582" y="395387"/>
                          <a:pt x="369997" y="390342"/>
                        </a:cubicBezTo>
                        <a:cubicBezTo>
                          <a:pt x="390338" y="385296"/>
                          <a:pt x="418889" y="382486"/>
                          <a:pt x="427824" y="358154"/>
                        </a:cubicBezTo>
                        <a:cubicBezTo>
                          <a:pt x="435234" y="337972"/>
                          <a:pt x="455721" y="318685"/>
                          <a:pt x="473883" y="322517"/>
                        </a:cubicBezTo>
                        <a:cubicBezTo>
                          <a:pt x="474537" y="320409"/>
                          <a:pt x="475336" y="318174"/>
                          <a:pt x="476281" y="315939"/>
                        </a:cubicBezTo>
                        <a:cubicBezTo>
                          <a:pt x="486451" y="290904"/>
                          <a:pt x="495024" y="270850"/>
                          <a:pt x="490156" y="245751"/>
                        </a:cubicBezTo>
                        <a:cubicBezTo>
                          <a:pt x="485289" y="220716"/>
                          <a:pt x="454704" y="231828"/>
                          <a:pt x="451871" y="211775"/>
                        </a:cubicBezTo>
                        <a:cubicBezTo>
                          <a:pt x="449037" y="191721"/>
                          <a:pt x="425427" y="195297"/>
                          <a:pt x="416854" y="195297"/>
                        </a:cubicBezTo>
                        <a:cubicBezTo>
                          <a:pt x="405449" y="195297"/>
                          <a:pt x="406684" y="165217"/>
                          <a:pt x="390338" y="140884"/>
                        </a:cubicBezTo>
                        <a:cubicBezTo>
                          <a:pt x="374065" y="116552"/>
                          <a:pt x="378569" y="96498"/>
                          <a:pt x="374864" y="50323"/>
                        </a:cubicBezTo>
                        <a:cubicBezTo>
                          <a:pt x="371159" y="4149"/>
                          <a:pt x="333745" y="-10157"/>
                          <a:pt x="329241" y="7023"/>
                        </a:cubicBezTo>
                        <a:cubicBezTo>
                          <a:pt x="324737" y="24202"/>
                          <a:pt x="302361" y="38508"/>
                          <a:pt x="279187" y="72868"/>
                        </a:cubicBezTo>
                        <a:cubicBezTo>
                          <a:pt x="255939" y="107227"/>
                          <a:pt x="243734" y="143375"/>
                          <a:pt x="230294" y="168091"/>
                        </a:cubicBezTo>
                        <a:cubicBezTo>
                          <a:pt x="216854" y="192807"/>
                          <a:pt x="171231" y="195297"/>
                          <a:pt x="155757" y="188144"/>
                        </a:cubicBezTo>
                        <a:cubicBezTo>
                          <a:pt x="140283" y="180992"/>
                          <a:pt x="119506" y="169496"/>
                          <a:pt x="95096" y="185973"/>
                        </a:cubicBezTo>
                        <a:cubicBezTo>
                          <a:pt x="70687" y="202450"/>
                          <a:pt x="34435" y="189230"/>
                          <a:pt x="19760" y="171667"/>
                        </a:cubicBezTo>
                        <a:cubicBezTo>
                          <a:pt x="14893" y="165856"/>
                          <a:pt x="7701" y="162279"/>
                          <a:pt x="0" y="160427"/>
                        </a:cubicBezTo>
                        <a:cubicBezTo>
                          <a:pt x="8209" y="173008"/>
                          <a:pt x="17363" y="190380"/>
                          <a:pt x="17363" y="205707"/>
                        </a:cubicBezTo>
                        <a:cubicBezTo>
                          <a:pt x="17363" y="233553"/>
                          <a:pt x="40974" y="224995"/>
                          <a:pt x="58046" y="22997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2" name="Freeform: Shape 91">
                    <a:extLst>
                      <a:ext uri="{FF2B5EF4-FFF2-40B4-BE49-F238E27FC236}">
                        <a16:creationId xmlns:a16="http://schemas.microsoft.com/office/drawing/2014/main" id="{D046334B-5A12-A247-5727-AFB79C293A27}"/>
                      </a:ext>
                    </a:extLst>
                  </xdr:cNvPr>
                  <xdr:cNvSpPr/>
                </xdr:nvSpPr>
                <xdr:spPr>
                  <a:xfrm>
                    <a:off x="12203369" y="6689397"/>
                    <a:ext cx="493308" cy="493743"/>
                  </a:xfrm>
                  <a:custGeom>
                    <a:avLst/>
                    <a:gdLst>
                      <a:gd name="connsiteX0" fmla="*/ 246523 w 493308"/>
                      <a:gd name="connsiteY0" fmla="*/ 466600 h 493743"/>
                      <a:gd name="connsiteX1" fmla="*/ 234754 w 493308"/>
                      <a:gd name="connsiteY1" fmla="*/ 440735 h 493743"/>
                      <a:gd name="connsiteX2" fmla="*/ 234754 w 493308"/>
                      <a:gd name="connsiteY2" fmla="*/ 440735 h 493743"/>
                      <a:gd name="connsiteX3" fmla="*/ 215357 w 493308"/>
                      <a:gd name="connsiteY3" fmla="*/ 406120 h 493743"/>
                      <a:gd name="connsiteX4" fmla="*/ 215357 w 493308"/>
                      <a:gd name="connsiteY4" fmla="*/ 406120 h 493743"/>
                      <a:gd name="connsiteX5" fmla="*/ 174384 w 493308"/>
                      <a:gd name="connsiteY5" fmla="*/ 339700 h 493743"/>
                      <a:gd name="connsiteX6" fmla="*/ 174384 w 493308"/>
                      <a:gd name="connsiteY6" fmla="*/ 339700 h 493743"/>
                      <a:gd name="connsiteX7" fmla="*/ 146705 w 493308"/>
                      <a:gd name="connsiteY7" fmla="*/ 288161 h 493743"/>
                      <a:gd name="connsiteX8" fmla="*/ 146705 w 493308"/>
                      <a:gd name="connsiteY8" fmla="*/ 288161 h 493743"/>
                      <a:gd name="connsiteX9" fmla="*/ 112633 w 493308"/>
                      <a:gd name="connsiteY9" fmla="*/ 258144 h 493743"/>
                      <a:gd name="connsiteX10" fmla="*/ 112633 w 493308"/>
                      <a:gd name="connsiteY10" fmla="*/ 258144 h 493743"/>
                      <a:gd name="connsiteX11" fmla="*/ 58583 w 493308"/>
                      <a:gd name="connsiteY11" fmla="*/ 231640 h 493743"/>
                      <a:gd name="connsiteX12" fmla="*/ 58583 w 493308"/>
                      <a:gd name="connsiteY12" fmla="*/ 231640 h 493743"/>
                      <a:gd name="connsiteX13" fmla="*/ 58874 w 493308"/>
                      <a:gd name="connsiteY13" fmla="*/ 230874 h 493743"/>
                      <a:gd name="connsiteX14" fmla="*/ 59164 w 493308"/>
                      <a:gd name="connsiteY14" fmla="*/ 230108 h 493743"/>
                      <a:gd name="connsiteX15" fmla="*/ 112633 w 493308"/>
                      <a:gd name="connsiteY15" fmla="*/ 256548 h 493743"/>
                      <a:gd name="connsiteX16" fmla="*/ 112633 w 493308"/>
                      <a:gd name="connsiteY16" fmla="*/ 256548 h 493743"/>
                      <a:gd name="connsiteX17" fmla="*/ 148521 w 493308"/>
                      <a:gd name="connsiteY17" fmla="*/ 288161 h 493743"/>
                      <a:gd name="connsiteX18" fmla="*/ 148521 w 493308"/>
                      <a:gd name="connsiteY18" fmla="*/ 288161 h 493743"/>
                      <a:gd name="connsiteX19" fmla="*/ 176200 w 493308"/>
                      <a:gd name="connsiteY19" fmla="*/ 339700 h 493743"/>
                      <a:gd name="connsiteX20" fmla="*/ 176200 w 493308"/>
                      <a:gd name="connsiteY20" fmla="*/ 339700 h 493743"/>
                      <a:gd name="connsiteX21" fmla="*/ 216665 w 493308"/>
                      <a:gd name="connsiteY21" fmla="*/ 404971 h 493743"/>
                      <a:gd name="connsiteX22" fmla="*/ 216665 w 493308"/>
                      <a:gd name="connsiteY22" fmla="*/ 404971 h 493743"/>
                      <a:gd name="connsiteX23" fmla="*/ 234754 w 493308"/>
                      <a:gd name="connsiteY23" fmla="*/ 439075 h 493743"/>
                      <a:gd name="connsiteX24" fmla="*/ 234754 w 493308"/>
                      <a:gd name="connsiteY24" fmla="*/ 439075 h 493743"/>
                      <a:gd name="connsiteX25" fmla="*/ 248267 w 493308"/>
                      <a:gd name="connsiteY25" fmla="*/ 466217 h 493743"/>
                      <a:gd name="connsiteX26" fmla="*/ 248267 w 493308"/>
                      <a:gd name="connsiteY26" fmla="*/ 466217 h 493743"/>
                      <a:gd name="connsiteX27" fmla="*/ 274638 w 493308"/>
                      <a:gd name="connsiteY27" fmla="*/ 492083 h 493743"/>
                      <a:gd name="connsiteX28" fmla="*/ 274638 w 493308"/>
                      <a:gd name="connsiteY28" fmla="*/ 492083 h 493743"/>
                      <a:gd name="connsiteX29" fmla="*/ 314449 w 493308"/>
                      <a:gd name="connsiteY29" fmla="*/ 467814 h 493743"/>
                      <a:gd name="connsiteX30" fmla="*/ 314449 w 493308"/>
                      <a:gd name="connsiteY30" fmla="*/ 467814 h 493743"/>
                      <a:gd name="connsiteX31" fmla="*/ 370534 w 493308"/>
                      <a:gd name="connsiteY31" fmla="*/ 390409 h 493743"/>
                      <a:gd name="connsiteX32" fmla="*/ 370534 w 493308"/>
                      <a:gd name="connsiteY32" fmla="*/ 390409 h 493743"/>
                      <a:gd name="connsiteX33" fmla="*/ 427780 w 493308"/>
                      <a:gd name="connsiteY33" fmla="*/ 358732 h 493743"/>
                      <a:gd name="connsiteX34" fmla="*/ 427780 w 493308"/>
                      <a:gd name="connsiteY34" fmla="*/ 358732 h 493743"/>
                      <a:gd name="connsiteX35" fmla="*/ 469989 w 493308"/>
                      <a:gd name="connsiteY35" fmla="*/ 322010 h 493743"/>
                      <a:gd name="connsiteX36" fmla="*/ 469989 w 493308"/>
                      <a:gd name="connsiteY36" fmla="*/ 322010 h 493743"/>
                      <a:gd name="connsiteX37" fmla="*/ 474130 w 493308"/>
                      <a:gd name="connsiteY37" fmla="*/ 322393 h 493743"/>
                      <a:gd name="connsiteX38" fmla="*/ 474130 w 493308"/>
                      <a:gd name="connsiteY38" fmla="*/ 322393 h 493743"/>
                      <a:gd name="connsiteX39" fmla="*/ 476309 w 493308"/>
                      <a:gd name="connsiteY39" fmla="*/ 316453 h 493743"/>
                      <a:gd name="connsiteX40" fmla="*/ 476309 w 493308"/>
                      <a:gd name="connsiteY40" fmla="*/ 316453 h 493743"/>
                      <a:gd name="connsiteX41" fmla="*/ 491493 w 493308"/>
                      <a:gd name="connsiteY41" fmla="*/ 261018 h 493743"/>
                      <a:gd name="connsiteX42" fmla="*/ 491493 w 493308"/>
                      <a:gd name="connsiteY42" fmla="*/ 261018 h 493743"/>
                      <a:gd name="connsiteX43" fmla="*/ 490112 w 493308"/>
                      <a:gd name="connsiteY43" fmla="*/ 246649 h 493743"/>
                      <a:gd name="connsiteX44" fmla="*/ 490112 w 493308"/>
                      <a:gd name="connsiteY44" fmla="*/ 246649 h 493743"/>
                      <a:gd name="connsiteX45" fmla="*/ 451827 w 493308"/>
                      <a:gd name="connsiteY45" fmla="*/ 212608 h 493743"/>
                      <a:gd name="connsiteX46" fmla="*/ 451827 w 493308"/>
                      <a:gd name="connsiteY46" fmla="*/ 212608 h 493743"/>
                      <a:gd name="connsiteX47" fmla="*/ 426981 w 493308"/>
                      <a:gd name="connsiteY47" fmla="*/ 196578 h 493743"/>
                      <a:gd name="connsiteX48" fmla="*/ 426981 w 493308"/>
                      <a:gd name="connsiteY48" fmla="*/ 196578 h 493743"/>
                      <a:gd name="connsiteX49" fmla="*/ 417755 w 493308"/>
                      <a:gd name="connsiteY49" fmla="*/ 196834 h 493743"/>
                      <a:gd name="connsiteX50" fmla="*/ 417755 w 493308"/>
                      <a:gd name="connsiteY50" fmla="*/ 196834 h 493743"/>
                      <a:gd name="connsiteX51" fmla="*/ 390512 w 493308"/>
                      <a:gd name="connsiteY51" fmla="*/ 142037 h 493743"/>
                      <a:gd name="connsiteX52" fmla="*/ 390512 w 493308"/>
                      <a:gd name="connsiteY52" fmla="*/ 142037 h 493743"/>
                      <a:gd name="connsiteX53" fmla="*/ 374893 w 493308"/>
                      <a:gd name="connsiteY53" fmla="*/ 51093 h 493743"/>
                      <a:gd name="connsiteX54" fmla="*/ 374893 w 493308"/>
                      <a:gd name="connsiteY54" fmla="*/ 51093 h 493743"/>
                      <a:gd name="connsiteX55" fmla="*/ 339803 w 493308"/>
                      <a:gd name="connsiteY55" fmla="*/ 1470 h 493743"/>
                      <a:gd name="connsiteX56" fmla="*/ 339803 w 493308"/>
                      <a:gd name="connsiteY56" fmla="*/ 1470 h 493743"/>
                      <a:gd name="connsiteX57" fmla="*/ 331013 w 493308"/>
                      <a:gd name="connsiteY57" fmla="*/ 7920 h 493743"/>
                      <a:gd name="connsiteX58" fmla="*/ 331013 w 493308"/>
                      <a:gd name="connsiteY58" fmla="*/ 7920 h 493743"/>
                      <a:gd name="connsiteX59" fmla="*/ 280813 w 493308"/>
                      <a:gd name="connsiteY59" fmla="*/ 74021 h 493743"/>
                      <a:gd name="connsiteX60" fmla="*/ 280813 w 493308"/>
                      <a:gd name="connsiteY60" fmla="*/ 74021 h 493743"/>
                      <a:gd name="connsiteX61" fmla="*/ 231994 w 493308"/>
                      <a:gd name="connsiteY61" fmla="*/ 169180 h 493743"/>
                      <a:gd name="connsiteX62" fmla="*/ 231994 w 493308"/>
                      <a:gd name="connsiteY62" fmla="*/ 169180 h 493743"/>
                      <a:gd name="connsiteX63" fmla="*/ 177726 w 493308"/>
                      <a:gd name="connsiteY63" fmla="*/ 193193 h 493743"/>
                      <a:gd name="connsiteX64" fmla="*/ 177726 w 493308"/>
                      <a:gd name="connsiteY64" fmla="*/ 193193 h 493743"/>
                      <a:gd name="connsiteX65" fmla="*/ 156222 w 493308"/>
                      <a:gd name="connsiteY65" fmla="*/ 189617 h 493743"/>
                      <a:gd name="connsiteX66" fmla="*/ 156222 w 493308"/>
                      <a:gd name="connsiteY66" fmla="*/ 189617 h 493743"/>
                      <a:gd name="connsiteX67" fmla="*/ 121932 w 493308"/>
                      <a:gd name="connsiteY67" fmla="*/ 179079 h 493743"/>
                      <a:gd name="connsiteX68" fmla="*/ 121932 w 493308"/>
                      <a:gd name="connsiteY68" fmla="*/ 179079 h 493743"/>
                      <a:gd name="connsiteX69" fmla="*/ 96505 w 493308"/>
                      <a:gd name="connsiteY69" fmla="*/ 187382 h 493743"/>
                      <a:gd name="connsiteX70" fmla="*/ 96505 w 493308"/>
                      <a:gd name="connsiteY70" fmla="*/ 187382 h 493743"/>
                      <a:gd name="connsiteX71" fmla="*/ 69843 w 493308"/>
                      <a:gd name="connsiteY71" fmla="*/ 195045 h 493743"/>
                      <a:gd name="connsiteX72" fmla="*/ 69843 w 493308"/>
                      <a:gd name="connsiteY72" fmla="*/ 195045 h 493743"/>
                      <a:gd name="connsiteX73" fmla="*/ 19934 w 493308"/>
                      <a:gd name="connsiteY73" fmla="*/ 172884 h 493743"/>
                      <a:gd name="connsiteX74" fmla="*/ 19934 w 493308"/>
                      <a:gd name="connsiteY74" fmla="*/ 172884 h 493743"/>
                      <a:gd name="connsiteX75" fmla="*/ 2789 w 493308"/>
                      <a:gd name="connsiteY75" fmla="*/ 162474 h 493743"/>
                      <a:gd name="connsiteX76" fmla="*/ 2789 w 493308"/>
                      <a:gd name="connsiteY76" fmla="*/ 162474 h 493743"/>
                      <a:gd name="connsiteX77" fmla="*/ 19135 w 493308"/>
                      <a:gd name="connsiteY77" fmla="*/ 206414 h 493743"/>
                      <a:gd name="connsiteX78" fmla="*/ 19135 w 493308"/>
                      <a:gd name="connsiteY78" fmla="*/ 206414 h 493743"/>
                      <a:gd name="connsiteX79" fmla="*/ 59237 w 493308"/>
                      <a:gd name="connsiteY79" fmla="*/ 229980 h 493743"/>
                      <a:gd name="connsiteX80" fmla="*/ 59237 w 493308"/>
                      <a:gd name="connsiteY80" fmla="*/ 229980 h 493743"/>
                      <a:gd name="connsiteX81" fmla="*/ 58946 w 493308"/>
                      <a:gd name="connsiteY81" fmla="*/ 230746 h 493743"/>
                      <a:gd name="connsiteX82" fmla="*/ 58656 w 493308"/>
                      <a:gd name="connsiteY82" fmla="*/ 231513 h 493743"/>
                      <a:gd name="connsiteX83" fmla="*/ 17319 w 493308"/>
                      <a:gd name="connsiteY83" fmla="*/ 206414 h 493743"/>
                      <a:gd name="connsiteX84" fmla="*/ 17319 w 493308"/>
                      <a:gd name="connsiteY84" fmla="*/ 206414 h 493743"/>
                      <a:gd name="connsiteX85" fmla="*/ 101 w 493308"/>
                      <a:gd name="connsiteY85" fmla="*/ 161580 h 493743"/>
                      <a:gd name="connsiteX86" fmla="*/ 101 w 493308"/>
                      <a:gd name="connsiteY86" fmla="*/ 161580 h 493743"/>
                      <a:gd name="connsiteX87" fmla="*/ 174 w 493308"/>
                      <a:gd name="connsiteY87" fmla="*/ 160686 h 493743"/>
                      <a:gd name="connsiteX88" fmla="*/ 174 w 493308"/>
                      <a:gd name="connsiteY88" fmla="*/ 160686 h 493743"/>
                      <a:gd name="connsiteX89" fmla="*/ 1118 w 493308"/>
                      <a:gd name="connsiteY89" fmla="*/ 160431 h 493743"/>
                      <a:gd name="connsiteX90" fmla="*/ 1118 w 493308"/>
                      <a:gd name="connsiteY90" fmla="*/ 160431 h 493743"/>
                      <a:gd name="connsiteX91" fmla="*/ 21387 w 493308"/>
                      <a:gd name="connsiteY91" fmla="*/ 171990 h 493743"/>
                      <a:gd name="connsiteX92" fmla="*/ 21387 w 493308"/>
                      <a:gd name="connsiteY92" fmla="*/ 171990 h 493743"/>
                      <a:gd name="connsiteX93" fmla="*/ 69843 w 493308"/>
                      <a:gd name="connsiteY93" fmla="*/ 193513 h 493743"/>
                      <a:gd name="connsiteX94" fmla="*/ 69843 w 493308"/>
                      <a:gd name="connsiteY94" fmla="*/ 193513 h 493743"/>
                      <a:gd name="connsiteX95" fmla="*/ 95416 w 493308"/>
                      <a:gd name="connsiteY95" fmla="*/ 186168 h 493743"/>
                      <a:gd name="connsiteX96" fmla="*/ 95416 w 493308"/>
                      <a:gd name="connsiteY96" fmla="*/ 186168 h 493743"/>
                      <a:gd name="connsiteX97" fmla="*/ 121932 w 493308"/>
                      <a:gd name="connsiteY97" fmla="*/ 177546 h 493743"/>
                      <a:gd name="connsiteX98" fmla="*/ 121932 w 493308"/>
                      <a:gd name="connsiteY98" fmla="*/ 177546 h 493743"/>
                      <a:gd name="connsiteX99" fmla="*/ 157094 w 493308"/>
                      <a:gd name="connsiteY99" fmla="*/ 188276 h 493743"/>
                      <a:gd name="connsiteX100" fmla="*/ 157094 w 493308"/>
                      <a:gd name="connsiteY100" fmla="*/ 188276 h 493743"/>
                      <a:gd name="connsiteX101" fmla="*/ 177798 w 493308"/>
                      <a:gd name="connsiteY101" fmla="*/ 191661 h 493743"/>
                      <a:gd name="connsiteX102" fmla="*/ 177798 w 493308"/>
                      <a:gd name="connsiteY102" fmla="*/ 191661 h 493743"/>
                      <a:gd name="connsiteX103" fmla="*/ 230396 w 493308"/>
                      <a:gd name="connsiteY103" fmla="*/ 168605 h 493743"/>
                      <a:gd name="connsiteX104" fmla="*/ 230396 w 493308"/>
                      <a:gd name="connsiteY104" fmla="*/ 168605 h 493743"/>
                      <a:gd name="connsiteX105" fmla="*/ 279288 w 493308"/>
                      <a:gd name="connsiteY105" fmla="*/ 73318 h 493743"/>
                      <a:gd name="connsiteX106" fmla="*/ 279288 w 493308"/>
                      <a:gd name="connsiteY106" fmla="*/ 73318 h 493743"/>
                      <a:gd name="connsiteX107" fmla="*/ 329270 w 493308"/>
                      <a:gd name="connsiteY107" fmla="*/ 7665 h 493743"/>
                      <a:gd name="connsiteX108" fmla="*/ 329270 w 493308"/>
                      <a:gd name="connsiteY108" fmla="*/ 7665 h 493743"/>
                      <a:gd name="connsiteX109" fmla="*/ 339803 w 493308"/>
                      <a:gd name="connsiteY109" fmla="*/ 1 h 493743"/>
                      <a:gd name="connsiteX110" fmla="*/ 339803 w 493308"/>
                      <a:gd name="connsiteY110" fmla="*/ 1 h 493743"/>
                      <a:gd name="connsiteX111" fmla="*/ 376709 w 493308"/>
                      <a:gd name="connsiteY111" fmla="*/ 51093 h 493743"/>
                      <a:gd name="connsiteX112" fmla="*/ 376709 w 493308"/>
                      <a:gd name="connsiteY112" fmla="*/ 51093 h 493743"/>
                      <a:gd name="connsiteX113" fmla="*/ 392037 w 493308"/>
                      <a:gd name="connsiteY113" fmla="*/ 141335 h 493743"/>
                      <a:gd name="connsiteX114" fmla="*/ 392037 w 493308"/>
                      <a:gd name="connsiteY114" fmla="*/ 141335 h 493743"/>
                      <a:gd name="connsiteX115" fmla="*/ 417755 w 493308"/>
                      <a:gd name="connsiteY115" fmla="*/ 195365 h 493743"/>
                      <a:gd name="connsiteX116" fmla="*/ 417755 w 493308"/>
                      <a:gd name="connsiteY116" fmla="*/ 195365 h 493743"/>
                      <a:gd name="connsiteX117" fmla="*/ 426981 w 493308"/>
                      <a:gd name="connsiteY117" fmla="*/ 195109 h 493743"/>
                      <a:gd name="connsiteX118" fmla="*/ 426981 w 493308"/>
                      <a:gd name="connsiteY118" fmla="*/ 195109 h 493743"/>
                      <a:gd name="connsiteX119" fmla="*/ 453643 w 493308"/>
                      <a:gd name="connsiteY119" fmla="*/ 212545 h 493743"/>
                      <a:gd name="connsiteX120" fmla="*/ 453643 w 493308"/>
                      <a:gd name="connsiteY120" fmla="*/ 212545 h 493743"/>
                      <a:gd name="connsiteX121" fmla="*/ 491928 w 493308"/>
                      <a:gd name="connsiteY121" fmla="*/ 246521 h 493743"/>
                      <a:gd name="connsiteX122" fmla="*/ 491928 w 493308"/>
                      <a:gd name="connsiteY122" fmla="*/ 246521 h 493743"/>
                      <a:gd name="connsiteX123" fmla="*/ 493309 w 493308"/>
                      <a:gd name="connsiteY123" fmla="*/ 261146 h 493743"/>
                      <a:gd name="connsiteX124" fmla="*/ 493309 w 493308"/>
                      <a:gd name="connsiteY124" fmla="*/ 261146 h 493743"/>
                      <a:gd name="connsiteX125" fmla="*/ 477980 w 493308"/>
                      <a:gd name="connsiteY125" fmla="*/ 317092 h 493743"/>
                      <a:gd name="connsiteX126" fmla="*/ 477980 w 493308"/>
                      <a:gd name="connsiteY126" fmla="*/ 317092 h 493743"/>
                      <a:gd name="connsiteX127" fmla="*/ 475655 w 493308"/>
                      <a:gd name="connsiteY127" fmla="*/ 323606 h 493743"/>
                      <a:gd name="connsiteX128" fmla="*/ 475655 w 493308"/>
                      <a:gd name="connsiteY128" fmla="*/ 323606 h 493743"/>
                      <a:gd name="connsiteX129" fmla="*/ 474566 w 493308"/>
                      <a:gd name="connsiteY129" fmla="*/ 324181 h 493743"/>
                      <a:gd name="connsiteX130" fmla="*/ 474566 w 493308"/>
                      <a:gd name="connsiteY130" fmla="*/ 324181 h 493743"/>
                      <a:gd name="connsiteX131" fmla="*/ 470061 w 493308"/>
                      <a:gd name="connsiteY131" fmla="*/ 323734 h 493743"/>
                      <a:gd name="connsiteX132" fmla="*/ 470061 w 493308"/>
                      <a:gd name="connsiteY132" fmla="*/ 323734 h 493743"/>
                      <a:gd name="connsiteX133" fmla="*/ 429597 w 493308"/>
                      <a:gd name="connsiteY133" fmla="*/ 359307 h 493743"/>
                      <a:gd name="connsiteX134" fmla="*/ 429597 w 493308"/>
                      <a:gd name="connsiteY134" fmla="*/ 359307 h 493743"/>
                      <a:gd name="connsiteX135" fmla="*/ 371115 w 493308"/>
                      <a:gd name="connsiteY135" fmla="*/ 392070 h 493743"/>
                      <a:gd name="connsiteX136" fmla="*/ 371115 w 493308"/>
                      <a:gd name="connsiteY136" fmla="*/ 392070 h 493743"/>
                      <a:gd name="connsiteX137" fmla="*/ 316411 w 493308"/>
                      <a:gd name="connsiteY137" fmla="*/ 467878 h 493743"/>
                      <a:gd name="connsiteX138" fmla="*/ 316411 w 493308"/>
                      <a:gd name="connsiteY138" fmla="*/ 467878 h 493743"/>
                      <a:gd name="connsiteX139" fmla="*/ 308855 w 493308"/>
                      <a:gd name="connsiteY139" fmla="*/ 486654 h 493743"/>
                      <a:gd name="connsiteX140" fmla="*/ 308855 w 493308"/>
                      <a:gd name="connsiteY140" fmla="*/ 486654 h 493743"/>
                      <a:gd name="connsiteX141" fmla="*/ 274784 w 493308"/>
                      <a:gd name="connsiteY141" fmla="*/ 493743 h 493743"/>
                      <a:gd name="connsiteX142" fmla="*/ 274784 w 493308"/>
                      <a:gd name="connsiteY142" fmla="*/ 493743 h 493743"/>
                      <a:gd name="connsiteX143" fmla="*/ 246523 w 493308"/>
                      <a:gd name="connsiteY143" fmla="*/ 466600 h 493743"/>
                      <a:gd name="connsiteX144" fmla="*/ 246523 w 493308"/>
                      <a:gd name="connsiteY144" fmla="*/ 466600 h 493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93308" h="493743">
                        <a:moveTo>
                          <a:pt x="246523" y="466600"/>
                        </a:moveTo>
                        <a:cubicBezTo>
                          <a:pt x="243036" y="453189"/>
                          <a:pt x="241148" y="440224"/>
                          <a:pt x="234754" y="440735"/>
                        </a:cubicBezTo>
                        <a:lnTo>
                          <a:pt x="234754" y="440735"/>
                        </a:lnTo>
                        <a:cubicBezTo>
                          <a:pt x="217900" y="440224"/>
                          <a:pt x="222404" y="411676"/>
                          <a:pt x="215357" y="406120"/>
                        </a:cubicBezTo>
                        <a:lnTo>
                          <a:pt x="215357" y="406120"/>
                        </a:lnTo>
                        <a:cubicBezTo>
                          <a:pt x="208093" y="399734"/>
                          <a:pt x="174384" y="375912"/>
                          <a:pt x="174384" y="339700"/>
                        </a:cubicBezTo>
                        <a:lnTo>
                          <a:pt x="174384" y="339700"/>
                        </a:lnTo>
                        <a:cubicBezTo>
                          <a:pt x="174384" y="304191"/>
                          <a:pt x="147213" y="301445"/>
                          <a:pt x="146705" y="288161"/>
                        </a:cubicBezTo>
                        <a:lnTo>
                          <a:pt x="146705" y="288161"/>
                        </a:lnTo>
                        <a:cubicBezTo>
                          <a:pt x="146705" y="276601"/>
                          <a:pt x="128107" y="258208"/>
                          <a:pt x="112633" y="258144"/>
                        </a:cubicBezTo>
                        <a:lnTo>
                          <a:pt x="112633" y="258144"/>
                        </a:lnTo>
                        <a:cubicBezTo>
                          <a:pt x="95561" y="258017"/>
                          <a:pt x="75365" y="236430"/>
                          <a:pt x="58583" y="231640"/>
                        </a:cubicBezTo>
                        <a:lnTo>
                          <a:pt x="58583" y="231640"/>
                        </a:lnTo>
                        <a:lnTo>
                          <a:pt x="58874" y="230874"/>
                        </a:lnTo>
                        <a:lnTo>
                          <a:pt x="59164" y="230108"/>
                        </a:lnTo>
                        <a:cubicBezTo>
                          <a:pt x="76600" y="235344"/>
                          <a:pt x="97086" y="256675"/>
                          <a:pt x="112633" y="256548"/>
                        </a:cubicBezTo>
                        <a:lnTo>
                          <a:pt x="112633" y="256548"/>
                        </a:lnTo>
                        <a:cubicBezTo>
                          <a:pt x="129633" y="256675"/>
                          <a:pt x="148376" y="275388"/>
                          <a:pt x="148521" y="288161"/>
                        </a:cubicBezTo>
                        <a:lnTo>
                          <a:pt x="148521" y="288161"/>
                        </a:lnTo>
                        <a:cubicBezTo>
                          <a:pt x="148013" y="299210"/>
                          <a:pt x="176200" y="303553"/>
                          <a:pt x="176200" y="339700"/>
                        </a:cubicBezTo>
                        <a:lnTo>
                          <a:pt x="176200" y="339700"/>
                        </a:lnTo>
                        <a:cubicBezTo>
                          <a:pt x="176200" y="375018"/>
                          <a:pt x="209255" y="398520"/>
                          <a:pt x="216665" y="404971"/>
                        </a:cubicBezTo>
                        <a:lnTo>
                          <a:pt x="216665" y="404971"/>
                        </a:lnTo>
                        <a:cubicBezTo>
                          <a:pt x="224293" y="412315"/>
                          <a:pt x="220661" y="439585"/>
                          <a:pt x="234754" y="439075"/>
                        </a:cubicBezTo>
                        <a:lnTo>
                          <a:pt x="234754" y="439075"/>
                        </a:lnTo>
                        <a:cubicBezTo>
                          <a:pt x="243908" y="439522"/>
                          <a:pt x="244417" y="453125"/>
                          <a:pt x="248267" y="466217"/>
                        </a:cubicBezTo>
                        <a:lnTo>
                          <a:pt x="248267" y="466217"/>
                        </a:lnTo>
                        <a:cubicBezTo>
                          <a:pt x="251972" y="479437"/>
                          <a:pt x="257857" y="492083"/>
                          <a:pt x="274638" y="492083"/>
                        </a:cubicBezTo>
                        <a:lnTo>
                          <a:pt x="274638" y="492083"/>
                        </a:lnTo>
                        <a:cubicBezTo>
                          <a:pt x="309509" y="491891"/>
                          <a:pt x="314231" y="482631"/>
                          <a:pt x="314449" y="467814"/>
                        </a:cubicBezTo>
                        <a:lnTo>
                          <a:pt x="314449" y="467814"/>
                        </a:lnTo>
                        <a:cubicBezTo>
                          <a:pt x="314740" y="452167"/>
                          <a:pt x="349248" y="395966"/>
                          <a:pt x="370534" y="390409"/>
                        </a:cubicBezTo>
                        <a:lnTo>
                          <a:pt x="370534" y="390409"/>
                        </a:lnTo>
                        <a:cubicBezTo>
                          <a:pt x="391093" y="385364"/>
                          <a:pt x="418990" y="382490"/>
                          <a:pt x="427780" y="358732"/>
                        </a:cubicBezTo>
                        <a:lnTo>
                          <a:pt x="427780" y="358732"/>
                        </a:lnTo>
                        <a:cubicBezTo>
                          <a:pt x="434682" y="340147"/>
                          <a:pt x="452335" y="322137"/>
                          <a:pt x="469989" y="322010"/>
                        </a:cubicBezTo>
                        <a:lnTo>
                          <a:pt x="469989" y="322010"/>
                        </a:lnTo>
                        <a:cubicBezTo>
                          <a:pt x="471369" y="322010"/>
                          <a:pt x="472750" y="322137"/>
                          <a:pt x="474130" y="322393"/>
                        </a:cubicBezTo>
                        <a:lnTo>
                          <a:pt x="474130" y="322393"/>
                        </a:lnTo>
                        <a:cubicBezTo>
                          <a:pt x="474784" y="320477"/>
                          <a:pt x="475437" y="318497"/>
                          <a:pt x="476309" y="316453"/>
                        </a:cubicBezTo>
                        <a:lnTo>
                          <a:pt x="476309" y="316453"/>
                        </a:lnTo>
                        <a:cubicBezTo>
                          <a:pt x="484446" y="296400"/>
                          <a:pt x="491493" y="279667"/>
                          <a:pt x="491493" y="261018"/>
                        </a:cubicBezTo>
                        <a:lnTo>
                          <a:pt x="491493" y="261018"/>
                        </a:lnTo>
                        <a:cubicBezTo>
                          <a:pt x="491493" y="256356"/>
                          <a:pt x="491057" y="251630"/>
                          <a:pt x="490112" y="246649"/>
                        </a:cubicBezTo>
                        <a:lnTo>
                          <a:pt x="490112" y="246649"/>
                        </a:lnTo>
                        <a:cubicBezTo>
                          <a:pt x="485826" y="222316"/>
                          <a:pt x="455459" y="233620"/>
                          <a:pt x="451827" y="212608"/>
                        </a:cubicBezTo>
                        <a:lnTo>
                          <a:pt x="451827" y="212608"/>
                        </a:lnTo>
                        <a:cubicBezTo>
                          <a:pt x="449793" y="198366"/>
                          <a:pt x="437225" y="196642"/>
                          <a:pt x="426981" y="196578"/>
                        </a:cubicBezTo>
                        <a:lnTo>
                          <a:pt x="426981" y="196578"/>
                        </a:lnTo>
                        <a:cubicBezTo>
                          <a:pt x="423349" y="196578"/>
                          <a:pt x="420080" y="196834"/>
                          <a:pt x="417755" y="196834"/>
                        </a:cubicBezTo>
                        <a:lnTo>
                          <a:pt x="417755" y="196834"/>
                        </a:lnTo>
                        <a:cubicBezTo>
                          <a:pt x="404678" y="196003"/>
                          <a:pt x="406930" y="166115"/>
                          <a:pt x="390512" y="142037"/>
                        </a:cubicBezTo>
                        <a:lnTo>
                          <a:pt x="390512" y="142037"/>
                        </a:lnTo>
                        <a:cubicBezTo>
                          <a:pt x="374021" y="117385"/>
                          <a:pt x="378598" y="97204"/>
                          <a:pt x="374893" y="51093"/>
                        </a:cubicBezTo>
                        <a:lnTo>
                          <a:pt x="374893" y="51093"/>
                        </a:lnTo>
                        <a:cubicBezTo>
                          <a:pt x="372277" y="17692"/>
                          <a:pt x="351718" y="1406"/>
                          <a:pt x="339803" y="1470"/>
                        </a:cubicBezTo>
                        <a:lnTo>
                          <a:pt x="339803" y="1470"/>
                        </a:lnTo>
                        <a:cubicBezTo>
                          <a:pt x="335372" y="1534"/>
                          <a:pt x="332248" y="3514"/>
                          <a:pt x="331013" y="7920"/>
                        </a:cubicBezTo>
                        <a:lnTo>
                          <a:pt x="331013" y="7920"/>
                        </a:lnTo>
                        <a:cubicBezTo>
                          <a:pt x="326291" y="25547"/>
                          <a:pt x="303915" y="39725"/>
                          <a:pt x="280813" y="74021"/>
                        </a:cubicBezTo>
                        <a:lnTo>
                          <a:pt x="280813" y="74021"/>
                        </a:lnTo>
                        <a:cubicBezTo>
                          <a:pt x="257639" y="108317"/>
                          <a:pt x="245506" y="144400"/>
                          <a:pt x="231994" y="169180"/>
                        </a:cubicBezTo>
                        <a:lnTo>
                          <a:pt x="231994" y="169180"/>
                        </a:lnTo>
                        <a:cubicBezTo>
                          <a:pt x="222404" y="186679"/>
                          <a:pt x="197413" y="193130"/>
                          <a:pt x="177726" y="193193"/>
                        </a:cubicBezTo>
                        <a:lnTo>
                          <a:pt x="177726" y="193193"/>
                        </a:lnTo>
                        <a:cubicBezTo>
                          <a:pt x="168935" y="193193"/>
                          <a:pt x="161162" y="191916"/>
                          <a:pt x="156222" y="189617"/>
                        </a:cubicBezTo>
                        <a:lnTo>
                          <a:pt x="156222" y="189617"/>
                        </a:lnTo>
                        <a:cubicBezTo>
                          <a:pt x="146560" y="185146"/>
                          <a:pt x="135009" y="179079"/>
                          <a:pt x="121932" y="179079"/>
                        </a:cubicBezTo>
                        <a:lnTo>
                          <a:pt x="121932" y="179079"/>
                        </a:lnTo>
                        <a:cubicBezTo>
                          <a:pt x="114013" y="179079"/>
                          <a:pt x="105586" y="181251"/>
                          <a:pt x="96505" y="187382"/>
                        </a:cubicBezTo>
                        <a:lnTo>
                          <a:pt x="96505" y="187382"/>
                        </a:lnTo>
                        <a:cubicBezTo>
                          <a:pt x="88514" y="192810"/>
                          <a:pt x="79215" y="195045"/>
                          <a:pt x="69843" y="195045"/>
                        </a:cubicBezTo>
                        <a:lnTo>
                          <a:pt x="69843" y="195045"/>
                        </a:lnTo>
                        <a:cubicBezTo>
                          <a:pt x="50083" y="195045"/>
                          <a:pt x="30032" y="185019"/>
                          <a:pt x="19934" y="172884"/>
                        </a:cubicBezTo>
                        <a:lnTo>
                          <a:pt x="19934" y="172884"/>
                        </a:lnTo>
                        <a:cubicBezTo>
                          <a:pt x="15648" y="167775"/>
                          <a:pt x="9473" y="164390"/>
                          <a:pt x="2789" y="162474"/>
                        </a:cubicBezTo>
                        <a:lnTo>
                          <a:pt x="2789" y="162474"/>
                        </a:lnTo>
                        <a:cubicBezTo>
                          <a:pt x="10708" y="174992"/>
                          <a:pt x="19135" y="191533"/>
                          <a:pt x="19135" y="206414"/>
                        </a:cubicBezTo>
                        <a:lnTo>
                          <a:pt x="19135" y="206414"/>
                        </a:lnTo>
                        <a:cubicBezTo>
                          <a:pt x="19135" y="233556"/>
                          <a:pt x="41293" y="224807"/>
                          <a:pt x="59237" y="229980"/>
                        </a:cubicBezTo>
                        <a:lnTo>
                          <a:pt x="59237" y="229980"/>
                        </a:lnTo>
                        <a:lnTo>
                          <a:pt x="58946" y="230746"/>
                        </a:lnTo>
                        <a:lnTo>
                          <a:pt x="58656" y="231513"/>
                        </a:lnTo>
                        <a:cubicBezTo>
                          <a:pt x="42382" y="226659"/>
                          <a:pt x="17319" y="235089"/>
                          <a:pt x="17319" y="206414"/>
                        </a:cubicBezTo>
                        <a:lnTo>
                          <a:pt x="17319" y="206414"/>
                        </a:lnTo>
                        <a:cubicBezTo>
                          <a:pt x="17319" y="191405"/>
                          <a:pt x="8310" y="174098"/>
                          <a:pt x="101" y="161580"/>
                        </a:cubicBezTo>
                        <a:lnTo>
                          <a:pt x="101" y="161580"/>
                        </a:lnTo>
                        <a:cubicBezTo>
                          <a:pt x="-44" y="161325"/>
                          <a:pt x="-44" y="160941"/>
                          <a:pt x="174" y="160686"/>
                        </a:cubicBezTo>
                        <a:lnTo>
                          <a:pt x="174" y="160686"/>
                        </a:lnTo>
                        <a:cubicBezTo>
                          <a:pt x="392" y="160431"/>
                          <a:pt x="755" y="160303"/>
                          <a:pt x="1118" y="160431"/>
                        </a:cubicBezTo>
                        <a:lnTo>
                          <a:pt x="1118" y="160431"/>
                        </a:lnTo>
                        <a:cubicBezTo>
                          <a:pt x="8964" y="162283"/>
                          <a:pt x="16375" y="165987"/>
                          <a:pt x="21387" y="171990"/>
                        </a:cubicBezTo>
                        <a:lnTo>
                          <a:pt x="21387" y="171990"/>
                        </a:lnTo>
                        <a:cubicBezTo>
                          <a:pt x="31122" y="183677"/>
                          <a:pt x="50810" y="193513"/>
                          <a:pt x="69843" y="193513"/>
                        </a:cubicBezTo>
                        <a:lnTo>
                          <a:pt x="69843" y="193513"/>
                        </a:lnTo>
                        <a:cubicBezTo>
                          <a:pt x="78852" y="193513"/>
                          <a:pt x="87715" y="191341"/>
                          <a:pt x="95416" y="186168"/>
                        </a:cubicBezTo>
                        <a:lnTo>
                          <a:pt x="95416" y="186168"/>
                        </a:lnTo>
                        <a:cubicBezTo>
                          <a:pt x="104715" y="179846"/>
                          <a:pt x="113650" y="177546"/>
                          <a:pt x="121932" y="177546"/>
                        </a:cubicBezTo>
                        <a:lnTo>
                          <a:pt x="121932" y="177546"/>
                        </a:lnTo>
                        <a:cubicBezTo>
                          <a:pt x="135662" y="177546"/>
                          <a:pt x="147432" y="183805"/>
                          <a:pt x="157094" y="188276"/>
                        </a:cubicBezTo>
                        <a:lnTo>
                          <a:pt x="157094" y="188276"/>
                        </a:lnTo>
                        <a:cubicBezTo>
                          <a:pt x="161671" y="190383"/>
                          <a:pt x="169226" y="191661"/>
                          <a:pt x="177798" y="191661"/>
                        </a:cubicBezTo>
                        <a:lnTo>
                          <a:pt x="177798" y="191661"/>
                        </a:lnTo>
                        <a:cubicBezTo>
                          <a:pt x="197050" y="191661"/>
                          <a:pt x="221387" y="185210"/>
                          <a:pt x="230396" y="168605"/>
                        </a:cubicBezTo>
                        <a:lnTo>
                          <a:pt x="230396" y="168605"/>
                        </a:lnTo>
                        <a:cubicBezTo>
                          <a:pt x="243763" y="144017"/>
                          <a:pt x="256040" y="107806"/>
                          <a:pt x="279288" y="73318"/>
                        </a:cubicBezTo>
                        <a:lnTo>
                          <a:pt x="279288" y="73318"/>
                        </a:lnTo>
                        <a:cubicBezTo>
                          <a:pt x="302608" y="38895"/>
                          <a:pt x="324983" y="24398"/>
                          <a:pt x="329270" y="7665"/>
                        </a:cubicBezTo>
                        <a:lnTo>
                          <a:pt x="329270" y="7665"/>
                        </a:lnTo>
                        <a:cubicBezTo>
                          <a:pt x="330505" y="2683"/>
                          <a:pt x="334718" y="-63"/>
                          <a:pt x="339803" y="1"/>
                        </a:cubicBezTo>
                        <a:lnTo>
                          <a:pt x="339803" y="1"/>
                        </a:lnTo>
                        <a:cubicBezTo>
                          <a:pt x="353389" y="65"/>
                          <a:pt x="373948" y="17245"/>
                          <a:pt x="376709" y="51093"/>
                        </a:cubicBezTo>
                        <a:lnTo>
                          <a:pt x="376709" y="51093"/>
                        </a:lnTo>
                        <a:cubicBezTo>
                          <a:pt x="380341" y="97396"/>
                          <a:pt x="375910" y="117258"/>
                          <a:pt x="392037" y="141335"/>
                        </a:cubicBezTo>
                        <a:lnTo>
                          <a:pt x="392037" y="141335"/>
                        </a:lnTo>
                        <a:cubicBezTo>
                          <a:pt x="408165" y="165923"/>
                          <a:pt x="407947" y="196131"/>
                          <a:pt x="417755" y="195365"/>
                        </a:cubicBezTo>
                        <a:lnTo>
                          <a:pt x="417755" y="195365"/>
                        </a:lnTo>
                        <a:cubicBezTo>
                          <a:pt x="419934" y="195365"/>
                          <a:pt x="423276" y="195109"/>
                          <a:pt x="426981" y="195109"/>
                        </a:cubicBezTo>
                        <a:lnTo>
                          <a:pt x="426981" y="195109"/>
                        </a:lnTo>
                        <a:cubicBezTo>
                          <a:pt x="437297" y="195045"/>
                          <a:pt x="451536" y="197217"/>
                          <a:pt x="453643" y="212545"/>
                        </a:cubicBezTo>
                        <a:lnTo>
                          <a:pt x="453643" y="212545"/>
                        </a:lnTo>
                        <a:cubicBezTo>
                          <a:pt x="455750" y="231576"/>
                          <a:pt x="486480" y="220719"/>
                          <a:pt x="491928" y="246521"/>
                        </a:cubicBezTo>
                        <a:lnTo>
                          <a:pt x="491928" y="246521"/>
                        </a:lnTo>
                        <a:cubicBezTo>
                          <a:pt x="492873" y="251566"/>
                          <a:pt x="493309" y="256420"/>
                          <a:pt x="493309" y="261146"/>
                        </a:cubicBezTo>
                        <a:lnTo>
                          <a:pt x="493309" y="261146"/>
                        </a:lnTo>
                        <a:cubicBezTo>
                          <a:pt x="493309" y="280114"/>
                          <a:pt x="486117" y="297038"/>
                          <a:pt x="477980" y="317092"/>
                        </a:cubicBezTo>
                        <a:lnTo>
                          <a:pt x="477980" y="317092"/>
                        </a:lnTo>
                        <a:cubicBezTo>
                          <a:pt x="477036" y="319327"/>
                          <a:pt x="476309" y="321499"/>
                          <a:pt x="475655" y="323606"/>
                        </a:cubicBezTo>
                        <a:lnTo>
                          <a:pt x="475655" y="323606"/>
                        </a:lnTo>
                        <a:cubicBezTo>
                          <a:pt x="475510" y="323989"/>
                          <a:pt x="475002" y="324245"/>
                          <a:pt x="474566" y="324181"/>
                        </a:cubicBezTo>
                        <a:lnTo>
                          <a:pt x="474566" y="324181"/>
                        </a:lnTo>
                        <a:cubicBezTo>
                          <a:pt x="473040" y="323862"/>
                          <a:pt x="471587" y="323734"/>
                          <a:pt x="470061" y="323734"/>
                        </a:cubicBezTo>
                        <a:lnTo>
                          <a:pt x="470061" y="323734"/>
                        </a:lnTo>
                        <a:cubicBezTo>
                          <a:pt x="453933" y="323670"/>
                          <a:pt x="436208" y="341105"/>
                          <a:pt x="429597" y="359307"/>
                        </a:cubicBezTo>
                        <a:lnTo>
                          <a:pt x="429597" y="359307"/>
                        </a:lnTo>
                        <a:cubicBezTo>
                          <a:pt x="420370" y="384214"/>
                          <a:pt x="391311" y="387024"/>
                          <a:pt x="371115" y="392070"/>
                        </a:cubicBezTo>
                        <a:lnTo>
                          <a:pt x="371115" y="392070"/>
                        </a:lnTo>
                        <a:cubicBezTo>
                          <a:pt x="351645" y="396540"/>
                          <a:pt x="316120" y="453508"/>
                          <a:pt x="316411" y="467878"/>
                        </a:cubicBezTo>
                        <a:lnTo>
                          <a:pt x="316411" y="467878"/>
                        </a:lnTo>
                        <a:cubicBezTo>
                          <a:pt x="316411" y="475478"/>
                          <a:pt x="314958" y="482056"/>
                          <a:pt x="308855" y="486654"/>
                        </a:cubicBezTo>
                        <a:lnTo>
                          <a:pt x="308855" y="486654"/>
                        </a:lnTo>
                        <a:cubicBezTo>
                          <a:pt x="302753" y="491252"/>
                          <a:pt x="292364" y="493743"/>
                          <a:pt x="274784" y="493743"/>
                        </a:cubicBezTo>
                        <a:lnTo>
                          <a:pt x="274784" y="493743"/>
                        </a:lnTo>
                        <a:cubicBezTo>
                          <a:pt x="256549" y="493743"/>
                          <a:pt x="250156" y="479884"/>
                          <a:pt x="246523" y="466600"/>
                        </a:cubicBezTo>
                        <a:lnTo>
                          <a:pt x="246523" y="46660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3" name="Gráfico 53">
                  <a:extLst>
                    <a:ext uri="{FF2B5EF4-FFF2-40B4-BE49-F238E27FC236}">
                      <a16:creationId xmlns:a16="http://schemas.microsoft.com/office/drawing/2014/main" id="{BCF9B2AD-FDEB-5BAF-F00A-DD9755E8B708}"/>
                    </a:ext>
                  </a:extLst>
                </xdr:cNvPr>
                <xdr:cNvGrpSpPr/>
              </xdr:nvGrpSpPr>
              <xdr:grpSpPr>
                <a:xfrm>
                  <a:off x="11536634" y="7736341"/>
                  <a:ext cx="1128739" cy="957723"/>
                  <a:chOff x="11536634" y="7736341"/>
                  <a:chExt cx="1128739" cy="957723"/>
                </a:xfrm>
                <a:solidFill>
                  <a:srgbClr val="00A0D7"/>
                </a:solidFill>
              </xdr:grpSpPr>
              <xdr:sp macro="" textlink="">
                <xdr:nvSpPr>
                  <xdr:cNvPr id="89" name="Freeform: Shape 88">
                    <a:extLst>
                      <a:ext uri="{FF2B5EF4-FFF2-40B4-BE49-F238E27FC236}">
                        <a16:creationId xmlns:a16="http://schemas.microsoft.com/office/drawing/2014/main" id="{C1967772-E643-15DD-5C2B-F88A01EB3737}"/>
                      </a:ext>
                    </a:extLst>
                  </xdr:cNvPr>
                  <xdr:cNvSpPr/>
                </xdr:nvSpPr>
                <xdr:spPr>
                  <a:xfrm>
                    <a:off x="11537571" y="7737058"/>
                    <a:ext cx="1126633" cy="956176"/>
                  </a:xfrm>
                  <a:custGeom>
                    <a:avLst/>
                    <a:gdLst>
                      <a:gd name="connsiteX0" fmla="*/ 547701 w 1126633"/>
                      <a:gd name="connsiteY0" fmla="*/ 186281 h 956176"/>
                      <a:gd name="connsiteX1" fmla="*/ 477741 w 1126633"/>
                      <a:gd name="connsiteY1" fmla="*/ 174849 h 956176"/>
                      <a:gd name="connsiteX2" fmla="*/ 452968 w 1126633"/>
                      <a:gd name="connsiteY2" fmla="*/ 158244 h 956176"/>
                      <a:gd name="connsiteX3" fmla="*/ 399136 w 1126633"/>
                      <a:gd name="connsiteY3" fmla="*/ 114688 h 956176"/>
                      <a:gd name="connsiteX4" fmla="*/ 384606 w 1126633"/>
                      <a:gd name="connsiteY4" fmla="*/ 63915 h 956176"/>
                      <a:gd name="connsiteX5" fmla="*/ 351987 w 1126633"/>
                      <a:gd name="connsiteY5" fmla="*/ 305 h 956176"/>
                      <a:gd name="connsiteX6" fmla="*/ 330774 w 1126633"/>
                      <a:gd name="connsiteY6" fmla="*/ 34856 h 956176"/>
                      <a:gd name="connsiteX7" fmla="*/ 324889 w 1126633"/>
                      <a:gd name="connsiteY7" fmla="*/ 58359 h 956176"/>
                      <a:gd name="connsiteX8" fmla="*/ 325253 w 1126633"/>
                      <a:gd name="connsiteY8" fmla="*/ 90866 h 956176"/>
                      <a:gd name="connsiteX9" fmla="*/ 316971 w 1126633"/>
                      <a:gd name="connsiteY9" fmla="*/ 125098 h 956176"/>
                      <a:gd name="connsiteX10" fmla="*/ 28849 w 1126633"/>
                      <a:gd name="connsiteY10" fmla="*/ 129249 h 956176"/>
                      <a:gd name="connsiteX11" fmla="*/ 5238 w 1126633"/>
                      <a:gd name="connsiteY11" fmla="*/ 169995 h 956176"/>
                      <a:gd name="connsiteX12" fmla="*/ 8798 w 1126633"/>
                      <a:gd name="connsiteY12" fmla="*/ 227346 h 956176"/>
                      <a:gd name="connsiteX13" fmla="*/ 9960 w 1126633"/>
                      <a:gd name="connsiteY13" fmla="*/ 272307 h 956176"/>
                      <a:gd name="connsiteX14" fmla="*/ 8798 w 1126633"/>
                      <a:gd name="connsiteY14" fmla="*/ 320015 h 956176"/>
                      <a:gd name="connsiteX15" fmla="*/ 118060 w 1126633"/>
                      <a:gd name="connsiteY15" fmla="*/ 327295 h 956176"/>
                      <a:gd name="connsiteX16" fmla="*/ 163248 w 1126633"/>
                      <a:gd name="connsiteY16" fmla="*/ 340388 h 956176"/>
                      <a:gd name="connsiteX17" fmla="*/ 149081 w 1126633"/>
                      <a:gd name="connsiteY17" fmla="*/ 383944 h 956176"/>
                      <a:gd name="connsiteX18" fmla="*/ 176179 w 1126633"/>
                      <a:gd name="connsiteY18" fmla="*/ 454770 h 956176"/>
                      <a:gd name="connsiteX19" fmla="*/ 154167 w 1126633"/>
                      <a:gd name="connsiteY19" fmla="*/ 495899 h 956176"/>
                      <a:gd name="connsiteX20" fmla="*/ 124671 w 1126633"/>
                      <a:gd name="connsiteY20" fmla="*/ 530131 h 956176"/>
                      <a:gd name="connsiteX21" fmla="*/ 93723 w 1126633"/>
                      <a:gd name="connsiteY21" fmla="*/ 566023 h 956176"/>
                      <a:gd name="connsiteX22" fmla="*/ 101933 w 1126633"/>
                      <a:gd name="connsiteY22" fmla="*/ 569408 h 956176"/>
                      <a:gd name="connsiteX23" fmla="*/ 122274 w 1126633"/>
                      <a:gd name="connsiteY23" fmla="*/ 601980 h 956176"/>
                      <a:gd name="connsiteX24" fmla="*/ 136513 w 1126633"/>
                      <a:gd name="connsiteY24" fmla="*/ 651347 h 956176"/>
                      <a:gd name="connsiteX25" fmla="*/ 129176 w 1126633"/>
                      <a:gd name="connsiteY25" fmla="*/ 697522 h 956176"/>
                      <a:gd name="connsiteX26" fmla="*/ 128376 w 1126633"/>
                      <a:gd name="connsiteY26" fmla="*/ 714702 h 956176"/>
                      <a:gd name="connsiteX27" fmla="*/ 144286 w 1126633"/>
                      <a:gd name="connsiteY27" fmla="*/ 764836 h 956176"/>
                      <a:gd name="connsiteX28" fmla="*/ 167098 w 1126633"/>
                      <a:gd name="connsiteY28" fmla="*/ 796321 h 956176"/>
                      <a:gd name="connsiteX29" fmla="*/ 314138 w 1126633"/>
                      <a:gd name="connsiteY29" fmla="*/ 799195 h 956176"/>
                      <a:gd name="connsiteX30" fmla="*/ 331646 w 1126633"/>
                      <a:gd name="connsiteY30" fmla="*/ 802389 h 956176"/>
                      <a:gd name="connsiteX31" fmla="*/ 316971 w 1126633"/>
                      <a:gd name="connsiteY31" fmla="*/ 850032 h 956176"/>
                      <a:gd name="connsiteX32" fmla="*/ 371529 w 1126633"/>
                      <a:gd name="connsiteY32" fmla="*/ 909107 h 956176"/>
                      <a:gd name="connsiteX33" fmla="*/ 397828 w 1126633"/>
                      <a:gd name="connsiteY33" fmla="*/ 942062 h 956176"/>
                      <a:gd name="connsiteX34" fmla="*/ 470476 w 1126633"/>
                      <a:gd name="connsiteY34" fmla="*/ 911023 h 956176"/>
                      <a:gd name="connsiteX35" fmla="*/ 534624 w 1126633"/>
                      <a:gd name="connsiteY35" fmla="*/ 886308 h 956176"/>
                      <a:gd name="connsiteX36" fmla="*/ 637857 w 1126633"/>
                      <a:gd name="connsiteY36" fmla="*/ 921242 h 956176"/>
                      <a:gd name="connsiteX37" fmla="*/ 692852 w 1126633"/>
                      <a:gd name="connsiteY37" fmla="*/ 911598 h 956176"/>
                      <a:gd name="connsiteX38" fmla="*/ 738620 w 1126633"/>
                      <a:gd name="connsiteY38" fmla="*/ 923413 h 956176"/>
                      <a:gd name="connsiteX39" fmla="*/ 783226 w 1126633"/>
                      <a:gd name="connsiteY39" fmla="*/ 884775 h 956176"/>
                      <a:gd name="connsiteX40" fmla="*/ 792380 w 1126633"/>
                      <a:gd name="connsiteY40" fmla="*/ 914281 h 956176"/>
                      <a:gd name="connsiteX41" fmla="*/ 763684 w 1126633"/>
                      <a:gd name="connsiteY41" fmla="*/ 937911 h 956176"/>
                      <a:gd name="connsiteX42" fmla="*/ 799717 w 1126633"/>
                      <a:gd name="connsiteY42" fmla="*/ 956176 h 956176"/>
                      <a:gd name="connsiteX43" fmla="*/ 845267 w 1126633"/>
                      <a:gd name="connsiteY43" fmla="*/ 956176 h 956176"/>
                      <a:gd name="connsiteX44" fmla="*/ 836332 w 1126633"/>
                      <a:gd name="connsiteY44" fmla="*/ 884200 h 956176"/>
                      <a:gd name="connsiteX45" fmla="*/ 891907 w 1126633"/>
                      <a:gd name="connsiteY45" fmla="*/ 809031 h 956176"/>
                      <a:gd name="connsiteX46" fmla="*/ 924890 w 1126633"/>
                      <a:gd name="connsiteY46" fmla="*/ 766049 h 956176"/>
                      <a:gd name="connsiteX47" fmla="*/ 982282 w 1126633"/>
                      <a:gd name="connsiteY47" fmla="*/ 732201 h 956176"/>
                      <a:gd name="connsiteX48" fmla="*/ 1018315 w 1126633"/>
                      <a:gd name="connsiteY48" fmla="*/ 687112 h 956176"/>
                      <a:gd name="connsiteX49" fmla="*/ 1050062 w 1126633"/>
                      <a:gd name="connsiteY49" fmla="*/ 652752 h 956176"/>
                      <a:gd name="connsiteX50" fmla="*/ 1062921 w 1126633"/>
                      <a:gd name="connsiteY50" fmla="*/ 590484 h 956176"/>
                      <a:gd name="connsiteX51" fmla="*/ 1095903 w 1126633"/>
                      <a:gd name="connsiteY51" fmla="*/ 503499 h 956176"/>
                      <a:gd name="connsiteX52" fmla="*/ 1097283 w 1126633"/>
                      <a:gd name="connsiteY52" fmla="*/ 495772 h 956176"/>
                      <a:gd name="connsiteX53" fmla="*/ 1090382 w 1126633"/>
                      <a:gd name="connsiteY53" fmla="*/ 322505 h 956176"/>
                      <a:gd name="connsiteX54" fmla="*/ 1126633 w 1126633"/>
                      <a:gd name="connsiteY54" fmla="*/ 223961 h 956176"/>
                      <a:gd name="connsiteX55" fmla="*/ 771965 w 1126633"/>
                      <a:gd name="connsiteY55" fmla="*/ 200139 h 956176"/>
                      <a:gd name="connsiteX56" fmla="*/ 547701 w 1126633"/>
                      <a:gd name="connsiteY56" fmla="*/ 186281 h 956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1126633" h="956176">
                        <a:moveTo>
                          <a:pt x="547701" y="186281"/>
                        </a:moveTo>
                        <a:cubicBezTo>
                          <a:pt x="519804" y="180086"/>
                          <a:pt x="477741" y="186983"/>
                          <a:pt x="477741" y="174849"/>
                        </a:cubicBezTo>
                        <a:cubicBezTo>
                          <a:pt x="477741" y="162778"/>
                          <a:pt x="452968" y="172103"/>
                          <a:pt x="452968" y="158244"/>
                        </a:cubicBezTo>
                        <a:cubicBezTo>
                          <a:pt x="452968" y="144385"/>
                          <a:pt x="402623" y="129568"/>
                          <a:pt x="399136" y="114688"/>
                        </a:cubicBezTo>
                        <a:cubicBezTo>
                          <a:pt x="395576" y="99807"/>
                          <a:pt x="393251" y="76688"/>
                          <a:pt x="384606" y="63915"/>
                        </a:cubicBezTo>
                        <a:cubicBezTo>
                          <a:pt x="375961" y="51142"/>
                          <a:pt x="372837" y="4137"/>
                          <a:pt x="351987" y="305"/>
                        </a:cubicBezTo>
                        <a:cubicBezTo>
                          <a:pt x="331137" y="-3463"/>
                          <a:pt x="337675" y="28789"/>
                          <a:pt x="330774" y="34856"/>
                        </a:cubicBezTo>
                        <a:cubicBezTo>
                          <a:pt x="323872" y="40923"/>
                          <a:pt x="319005" y="50439"/>
                          <a:pt x="324889" y="58359"/>
                        </a:cubicBezTo>
                        <a:cubicBezTo>
                          <a:pt x="330774" y="66278"/>
                          <a:pt x="332590" y="84416"/>
                          <a:pt x="325253" y="90866"/>
                        </a:cubicBezTo>
                        <a:cubicBezTo>
                          <a:pt x="317988" y="97253"/>
                          <a:pt x="320167" y="116795"/>
                          <a:pt x="316971" y="125098"/>
                        </a:cubicBezTo>
                        <a:cubicBezTo>
                          <a:pt x="313847" y="133400"/>
                          <a:pt x="60305" y="129249"/>
                          <a:pt x="28849" y="129249"/>
                        </a:cubicBezTo>
                        <a:cubicBezTo>
                          <a:pt x="-2608" y="129249"/>
                          <a:pt x="21003" y="156200"/>
                          <a:pt x="5238" y="169995"/>
                        </a:cubicBezTo>
                        <a:cubicBezTo>
                          <a:pt x="-10454" y="183854"/>
                          <a:pt x="14682" y="210422"/>
                          <a:pt x="8798" y="227346"/>
                        </a:cubicBezTo>
                        <a:cubicBezTo>
                          <a:pt x="2913" y="244270"/>
                          <a:pt x="-4933" y="259151"/>
                          <a:pt x="9960" y="272307"/>
                        </a:cubicBezTo>
                        <a:cubicBezTo>
                          <a:pt x="24853" y="285400"/>
                          <a:pt x="6037" y="301302"/>
                          <a:pt x="8798" y="320015"/>
                        </a:cubicBezTo>
                        <a:cubicBezTo>
                          <a:pt x="11558" y="338663"/>
                          <a:pt x="112975" y="313117"/>
                          <a:pt x="118060" y="327295"/>
                        </a:cubicBezTo>
                        <a:cubicBezTo>
                          <a:pt x="123146" y="341473"/>
                          <a:pt x="156564" y="330041"/>
                          <a:pt x="163248" y="340388"/>
                        </a:cubicBezTo>
                        <a:cubicBezTo>
                          <a:pt x="169931" y="350734"/>
                          <a:pt x="160487" y="359419"/>
                          <a:pt x="149081" y="383944"/>
                        </a:cubicBezTo>
                        <a:cubicBezTo>
                          <a:pt x="137675" y="408468"/>
                          <a:pt x="201170" y="441805"/>
                          <a:pt x="176179" y="454770"/>
                        </a:cubicBezTo>
                        <a:cubicBezTo>
                          <a:pt x="151188" y="467735"/>
                          <a:pt x="154167" y="483126"/>
                          <a:pt x="154167" y="495899"/>
                        </a:cubicBezTo>
                        <a:cubicBezTo>
                          <a:pt x="154167" y="508672"/>
                          <a:pt x="130193" y="505224"/>
                          <a:pt x="124671" y="530131"/>
                        </a:cubicBezTo>
                        <a:cubicBezTo>
                          <a:pt x="120966" y="546864"/>
                          <a:pt x="104257" y="559509"/>
                          <a:pt x="93723" y="566023"/>
                        </a:cubicBezTo>
                        <a:cubicBezTo>
                          <a:pt x="96339" y="567492"/>
                          <a:pt x="99027" y="568642"/>
                          <a:pt x="101933" y="569408"/>
                        </a:cubicBezTo>
                        <a:cubicBezTo>
                          <a:pt x="117407" y="573368"/>
                          <a:pt x="125543" y="579435"/>
                          <a:pt x="122274" y="601980"/>
                        </a:cubicBezTo>
                        <a:cubicBezTo>
                          <a:pt x="119005" y="624524"/>
                          <a:pt x="129975" y="637425"/>
                          <a:pt x="136513" y="651347"/>
                        </a:cubicBezTo>
                        <a:cubicBezTo>
                          <a:pt x="143051" y="665334"/>
                          <a:pt x="145449" y="697522"/>
                          <a:pt x="129176" y="697522"/>
                        </a:cubicBezTo>
                        <a:cubicBezTo>
                          <a:pt x="112903" y="697522"/>
                          <a:pt x="113702" y="707549"/>
                          <a:pt x="128376" y="714702"/>
                        </a:cubicBezTo>
                        <a:cubicBezTo>
                          <a:pt x="143051" y="721855"/>
                          <a:pt x="144286" y="743697"/>
                          <a:pt x="144286" y="764836"/>
                        </a:cubicBezTo>
                        <a:cubicBezTo>
                          <a:pt x="144286" y="785975"/>
                          <a:pt x="140218" y="796321"/>
                          <a:pt x="167098" y="796321"/>
                        </a:cubicBezTo>
                        <a:cubicBezTo>
                          <a:pt x="193978" y="796321"/>
                          <a:pt x="295830" y="799195"/>
                          <a:pt x="314138" y="799195"/>
                        </a:cubicBezTo>
                        <a:cubicBezTo>
                          <a:pt x="332445" y="799195"/>
                          <a:pt x="331646" y="802389"/>
                          <a:pt x="331646" y="802389"/>
                        </a:cubicBezTo>
                        <a:cubicBezTo>
                          <a:pt x="331646" y="827807"/>
                          <a:pt x="316971" y="812799"/>
                          <a:pt x="316971" y="850032"/>
                        </a:cubicBezTo>
                        <a:cubicBezTo>
                          <a:pt x="316971" y="887265"/>
                          <a:pt x="345521" y="902657"/>
                          <a:pt x="371529" y="909107"/>
                        </a:cubicBezTo>
                        <a:cubicBezTo>
                          <a:pt x="394268" y="914728"/>
                          <a:pt x="394341" y="926351"/>
                          <a:pt x="397828" y="942062"/>
                        </a:cubicBezTo>
                        <a:cubicBezTo>
                          <a:pt x="426524" y="946469"/>
                          <a:pt x="461395" y="927692"/>
                          <a:pt x="470476" y="911023"/>
                        </a:cubicBezTo>
                        <a:cubicBezTo>
                          <a:pt x="481155" y="891417"/>
                          <a:pt x="502223" y="893333"/>
                          <a:pt x="534624" y="886308"/>
                        </a:cubicBezTo>
                        <a:cubicBezTo>
                          <a:pt x="566953" y="879346"/>
                          <a:pt x="608507" y="914791"/>
                          <a:pt x="637857" y="921242"/>
                        </a:cubicBezTo>
                        <a:cubicBezTo>
                          <a:pt x="667207" y="927692"/>
                          <a:pt x="674544" y="920731"/>
                          <a:pt x="692852" y="911598"/>
                        </a:cubicBezTo>
                        <a:cubicBezTo>
                          <a:pt x="711159" y="902465"/>
                          <a:pt x="719731" y="923413"/>
                          <a:pt x="738620" y="923413"/>
                        </a:cubicBezTo>
                        <a:cubicBezTo>
                          <a:pt x="757581" y="923413"/>
                          <a:pt x="771021" y="884775"/>
                          <a:pt x="783226" y="884775"/>
                        </a:cubicBezTo>
                        <a:cubicBezTo>
                          <a:pt x="795431" y="884775"/>
                          <a:pt x="792380" y="900869"/>
                          <a:pt x="792380" y="914281"/>
                        </a:cubicBezTo>
                        <a:cubicBezTo>
                          <a:pt x="792380" y="927692"/>
                          <a:pt x="763684" y="923924"/>
                          <a:pt x="763684" y="937911"/>
                        </a:cubicBezTo>
                        <a:cubicBezTo>
                          <a:pt x="763684" y="951897"/>
                          <a:pt x="779594" y="956176"/>
                          <a:pt x="799717" y="956176"/>
                        </a:cubicBezTo>
                        <a:cubicBezTo>
                          <a:pt x="811195" y="956176"/>
                          <a:pt x="830665" y="956176"/>
                          <a:pt x="845267" y="956176"/>
                        </a:cubicBezTo>
                        <a:cubicBezTo>
                          <a:pt x="850135" y="935931"/>
                          <a:pt x="823836" y="908277"/>
                          <a:pt x="836332" y="884200"/>
                        </a:cubicBezTo>
                        <a:cubicBezTo>
                          <a:pt x="849190" y="859484"/>
                          <a:pt x="891907" y="826210"/>
                          <a:pt x="891907" y="809031"/>
                        </a:cubicBezTo>
                        <a:cubicBezTo>
                          <a:pt x="891907" y="791851"/>
                          <a:pt x="910868" y="784315"/>
                          <a:pt x="924890" y="766049"/>
                        </a:cubicBezTo>
                        <a:cubicBezTo>
                          <a:pt x="938911" y="747784"/>
                          <a:pt x="979230" y="766049"/>
                          <a:pt x="982282" y="732201"/>
                        </a:cubicBezTo>
                        <a:cubicBezTo>
                          <a:pt x="985333" y="698352"/>
                          <a:pt x="999426" y="689794"/>
                          <a:pt x="1018315" y="687112"/>
                        </a:cubicBezTo>
                        <a:cubicBezTo>
                          <a:pt x="1037276" y="684429"/>
                          <a:pt x="1046430" y="678490"/>
                          <a:pt x="1050062" y="652752"/>
                        </a:cubicBezTo>
                        <a:cubicBezTo>
                          <a:pt x="1053695" y="626951"/>
                          <a:pt x="1057981" y="618393"/>
                          <a:pt x="1062921" y="590484"/>
                        </a:cubicBezTo>
                        <a:cubicBezTo>
                          <a:pt x="1067788" y="562575"/>
                          <a:pt x="1092852" y="534602"/>
                          <a:pt x="1095903" y="503499"/>
                        </a:cubicBezTo>
                        <a:cubicBezTo>
                          <a:pt x="1096194" y="500817"/>
                          <a:pt x="1096702" y="498262"/>
                          <a:pt x="1097283" y="495772"/>
                        </a:cubicBezTo>
                        <a:cubicBezTo>
                          <a:pt x="1078758" y="462306"/>
                          <a:pt x="1079557" y="358014"/>
                          <a:pt x="1090382" y="322505"/>
                        </a:cubicBezTo>
                        <a:cubicBezTo>
                          <a:pt x="1099971" y="291147"/>
                          <a:pt x="1113993" y="254425"/>
                          <a:pt x="1126633" y="223961"/>
                        </a:cubicBezTo>
                        <a:cubicBezTo>
                          <a:pt x="1084788" y="221279"/>
                          <a:pt x="811486" y="203588"/>
                          <a:pt x="771965" y="200139"/>
                        </a:cubicBezTo>
                        <a:cubicBezTo>
                          <a:pt x="729248" y="196308"/>
                          <a:pt x="575598" y="192539"/>
                          <a:pt x="547701" y="186281"/>
                        </a:cubicBezTo>
                        <a:close/>
                      </a:path>
                    </a:pathLst>
                  </a:custGeom>
                  <a:solidFill>
                    <a:srgbClr val="00A0D7"/>
                  </a:solidFill>
                  <a:ln w="7260" cap="flat">
                    <a:noFill/>
                    <a:prstDash val="solid"/>
                    <a:miter/>
                  </a:ln>
                </xdr:spPr>
                <xdr:txBody>
                  <a:bodyPr rtlCol="0" anchor="ctr"/>
                  <a:lstStyle/>
                  <a:p>
                    <a:endParaRPr lang="pt-BR"/>
                  </a:p>
                </xdr:txBody>
              </xdr:sp>
              <xdr:sp macro="" textlink="">
                <xdr:nvSpPr>
                  <xdr:cNvPr id="90" name="Freeform: Shape 89">
                    <a:extLst>
                      <a:ext uri="{FF2B5EF4-FFF2-40B4-BE49-F238E27FC236}">
                        <a16:creationId xmlns:a16="http://schemas.microsoft.com/office/drawing/2014/main" id="{8752EDE9-7C3A-0640-63F0-C2548BD6D962}"/>
                      </a:ext>
                    </a:extLst>
                  </xdr:cNvPr>
                  <xdr:cNvSpPr/>
                </xdr:nvSpPr>
                <xdr:spPr>
                  <a:xfrm>
                    <a:off x="11536634" y="7736341"/>
                    <a:ext cx="1128739" cy="957723"/>
                  </a:xfrm>
                  <a:custGeom>
                    <a:avLst/>
                    <a:gdLst>
                      <a:gd name="connsiteX0" fmla="*/ 800799 w 1128739"/>
                      <a:gd name="connsiteY0" fmla="*/ 957723 h 957723"/>
                      <a:gd name="connsiteX1" fmla="*/ 763821 w 1128739"/>
                      <a:gd name="connsiteY1" fmla="*/ 938691 h 957723"/>
                      <a:gd name="connsiteX2" fmla="*/ 763821 w 1128739"/>
                      <a:gd name="connsiteY2" fmla="*/ 938691 h 957723"/>
                      <a:gd name="connsiteX3" fmla="*/ 792517 w 1128739"/>
                      <a:gd name="connsiteY3" fmla="*/ 915061 h 957723"/>
                      <a:gd name="connsiteX4" fmla="*/ 792517 w 1128739"/>
                      <a:gd name="connsiteY4" fmla="*/ 915061 h 957723"/>
                      <a:gd name="connsiteX5" fmla="*/ 792881 w 1128739"/>
                      <a:gd name="connsiteY5" fmla="*/ 901458 h 957723"/>
                      <a:gd name="connsiteX6" fmla="*/ 792881 w 1128739"/>
                      <a:gd name="connsiteY6" fmla="*/ 901458 h 957723"/>
                      <a:gd name="connsiteX7" fmla="*/ 784308 w 1128739"/>
                      <a:gd name="connsiteY7" fmla="*/ 886322 h 957723"/>
                      <a:gd name="connsiteX8" fmla="*/ 784308 w 1128739"/>
                      <a:gd name="connsiteY8" fmla="*/ 886322 h 957723"/>
                      <a:gd name="connsiteX9" fmla="*/ 739702 w 1128739"/>
                      <a:gd name="connsiteY9" fmla="*/ 924960 h 957723"/>
                      <a:gd name="connsiteX10" fmla="*/ 739702 w 1128739"/>
                      <a:gd name="connsiteY10" fmla="*/ 924960 h 957723"/>
                      <a:gd name="connsiteX11" fmla="*/ 702942 w 1128739"/>
                      <a:gd name="connsiteY11" fmla="*/ 910846 h 957723"/>
                      <a:gd name="connsiteX12" fmla="*/ 702942 w 1128739"/>
                      <a:gd name="connsiteY12" fmla="*/ 910846 h 957723"/>
                      <a:gd name="connsiteX13" fmla="*/ 694370 w 1128739"/>
                      <a:gd name="connsiteY13" fmla="*/ 913017 h 957723"/>
                      <a:gd name="connsiteX14" fmla="*/ 694370 w 1128739"/>
                      <a:gd name="connsiteY14" fmla="*/ 913017 h 957723"/>
                      <a:gd name="connsiteX15" fmla="*/ 658554 w 1128739"/>
                      <a:gd name="connsiteY15" fmla="*/ 925279 h 957723"/>
                      <a:gd name="connsiteX16" fmla="*/ 658554 w 1128739"/>
                      <a:gd name="connsiteY16" fmla="*/ 925279 h 957723"/>
                      <a:gd name="connsiteX17" fmla="*/ 638722 w 1128739"/>
                      <a:gd name="connsiteY17" fmla="*/ 922789 h 957723"/>
                      <a:gd name="connsiteX18" fmla="*/ 638722 w 1128739"/>
                      <a:gd name="connsiteY18" fmla="*/ 922789 h 957723"/>
                      <a:gd name="connsiteX19" fmla="*/ 544570 w 1128739"/>
                      <a:gd name="connsiteY19" fmla="*/ 887024 h 957723"/>
                      <a:gd name="connsiteX20" fmla="*/ 544570 w 1128739"/>
                      <a:gd name="connsiteY20" fmla="*/ 887024 h 957723"/>
                      <a:gd name="connsiteX21" fmla="*/ 535924 w 1128739"/>
                      <a:gd name="connsiteY21" fmla="*/ 887918 h 957723"/>
                      <a:gd name="connsiteX22" fmla="*/ 535924 w 1128739"/>
                      <a:gd name="connsiteY22" fmla="*/ 887918 h 957723"/>
                      <a:gd name="connsiteX23" fmla="*/ 472357 w 1128739"/>
                      <a:gd name="connsiteY23" fmla="*/ 912187 h 957723"/>
                      <a:gd name="connsiteX24" fmla="*/ 472357 w 1128739"/>
                      <a:gd name="connsiteY24" fmla="*/ 912187 h 957723"/>
                      <a:gd name="connsiteX25" fmla="*/ 407701 w 1128739"/>
                      <a:gd name="connsiteY25" fmla="*/ 944311 h 957723"/>
                      <a:gd name="connsiteX26" fmla="*/ 407701 w 1128739"/>
                      <a:gd name="connsiteY26" fmla="*/ 944311 h 957723"/>
                      <a:gd name="connsiteX27" fmla="*/ 398692 w 1128739"/>
                      <a:gd name="connsiteY27" fmla="*/ 943673 h 957723"/>
                      <a:gd name="connsiteX28" fmla="*/ 398692 w 1128739"/>
                      <a:gd name="connsiteY28" fmla="*/ 943673 h 957723"/>
                      <a:gd name="connsiteX29" fmla="*/ 397966 w 1128739"/>
                      <a:gd name="connsiteY29" fmla="*/ 943034 h 957723"/>
                      <a:gd name="connsiteX30" fmla="*/ 372321 w 1128739"/>
                      <a:gd name="connsiteY30" fmla="*/ 910654 h 957723"/>
                      <a:gd name="connsiteX31" fmla="*/ 372321 w 1128739"/>
                      <a:gd name="connsiteY31" fmla="*/ 910654 h 957723"/>
                      <a:gd name="connsiteX32" fmla="*/ 317109 w 1128739"/>
                      <a:gd name="connsiteY32" fmla="*/ 850813 h 957723"/>
                      <a:gd name="connsiteX33" fmla="*/ 317109 w 1128739"/>
                      <a:gd name="connsiteY33" fmla="*/ 850813 h 957723"/>
                      <a:gd name="connsiteX34" fmla="*/ 331784 w 1128739"/>
                      <a:gd name="connsiteY34" fmla="*/ 803233 h 957723"/>
                      <a:gd name="connsiteX35" fmla="*/ 331784 w 1128739"/>
                      <a:gd name="connsiteY35" fmla="*/ 803233 h 957723"/>
                      <a:gd name="connsiteX36" fmla="*/ 331784 w 1128739"/>
                      <a:gd name="connsiteY36" fmla="*/ 803169 h 957723"/>
                      <a:gd name="connsiteX37" fmla="*/ 331638 w 1128739"/>
                      <a:gd name="connsiteY37" fmla="*/ 803041 h 957723"/>
                      <a:gd name="connsiteX38" fmla="*/ 331638 w 1128739"/>
                      <a:gd name="connsiteY38" fmla="*/ 803041 h 957723"/>
                      <a:gd name="connsiteX39" fmla="*/ 329895 w 1128739"/>
                      <a:gd name="connsiteY39" fmla="*/ 802211 h 957723"/>
                      <a:gd name="connsiteX40" fmla="*/ 329895 w 1128739"/>
                      <a:gd name="connsiteY40" fmla="*/ 802211 h 957723"/>
                      <a:gd name="connsiteX41" fmla="*/ 315147 w 1128739"/>
                      <a:gd name="connsiteY41" fmla="*/ 800870 h 957723"/>
                      <a:gd name="connsiteX42" fmla="*/ 315147 w 1128739"/>
                      <a:gd name="connsiteY42" fmla="*/ 800870 h 957723"/>
                      <a:gd name="connsiteX43" fmla="*/ 168108 w 1128739"/>
                      <a:gd name="connsiteY43" fmla="*/ 797996 h 957723"/>
                      <a:gd name="connsiteX44" fmla="*/ 168108 w 1128739"/>
                      <a:gd name="connsiteY44" fmla="*/ 797996 h 957723"/>
                      <a:gd name="connsiteX45" fmla="*/ 148202 w 1128739"/>
                      <a:gd name="connsiteY45" fmla="*/ 793142 h 957723"/>
                      <a:gd name="connsiteX46" fmla="*/ 148202 w 1128739"/>
                      <a:gd name="connsiteY46" fmla="*/ 793142 h 957723"/>
                      <a:gd name="connsiteX47" fmla="*/ 144206 w 1128739"/>
                      <a:gd name="connsiteY47" fmla="*/ 778709 h 957723"/>
                      <a:gd name="connsiteX48" fmla="*/ 144206 w 1128739"/>
                      <a:gd name="connsiteY48" fmla="*/ 778709 h 957723"/>
                      <a:gd name="connsiteX49" fmla="*/ 144424 w 1128739"/>
                      <a:gd name="connsiteY49" fmla="*/ 765680 h 957723"/>
                      <a:gd name="connsiteX50" fmla="*/ 144424 w 1128739"/>
                      <a:gd name="connsiteY50" fmla="*/ 765680 h 957723"/>
                      <a:gd name="connsiteX51" fmla="*/ 129023 w 1128739"/>
                      <a:gd name="connsiteY51" fmla="*/ 716249 h 957723"/>
                      <a:gd name="connsiteX52" fmla="*/ 129023 w 1128739"/>
                      <a:gd name="connsiteY52" fmla="*/ 716249 h 957723"/>
                      <a:gd name="connsiteX53" fmla="*/ 117327 w 1128739"/>
                      <a:gd name="connsiteY53" fmla="*/ 704306 h 957723"/>
                      <a:gd name="connsiteX54" fmla="*/ 117327 w 1128739"/>
                      <a:gd name="connsiteY54" fmla="*/ 704306 h 957723"/>
                      <a:gd name="connsiteX55" fmla="*/ 130258 w 1128739"/>
                      <a:gd name="connsiteY55" fmla="*/ 697600 h 957723"/>
                      <a:gd name="connsiteX56" fmla="*/ 130258 w 1128739"/>
                      <a:gd name="connsiteY56" fmla="*/ 697600 h 957723"/>
                      <a:gd name="connsiteX57" fmla="*/ 141664 w 1128739"/>
                      <a:gd name="connsiteY57" fmla="*/ 677227 h 957723"/>
                      <a:gd name="connsiteX58" fmla="*/ 141664 w 1128739"/>
                      <a:gd name="connsiteY58" fmla="*/ 677227 h 957723"/>
                      <a:gd name="connsiteX59" fmla="*/ 136724 w 1128739"/>
                      <a:gd name="connsiteY59" fmla="*/ 652511 h 957723"/>
                      <a:gd name="connsiteX60" fmla="*/ 136724 w 1128739"/>
                      <a:gd name="connsiteY60" fmla="*/ 652511 h 957723"/>
                      <a:gd name="connsiteX61" fmla="*/ 121831 w 1128739"/>
                      <a:gd name="connsiteY61" fmla="*/ 610807 h 957723"/>
                      <a:gd name="connsiteX62" fmla="*/ 121831 w 1128739"/>
                      <a:gd name="connsiteY62" fmla="*/ 610807 h 957723"/>
                      <a:gd name="connsiteX63" fmla="*/ 122412 w 1128739"/>
                      <a:gd name="connsiteY63" fmla="*/ 602696 h 957723"/>
                      <a:gd name="connsiteX64" fmla="*/ 122412 w 1128739"/>
                      <a:gd name="connsiteY64" fmla="*/ 602696 h 957723"/>
                      <a:gd name="connsiteX65" fmla="*/ 123138 w 1128739"/>
                      <a:gd name="connsiteY65" fmla="*/ 593883 h 957723"/>
                      <a:gd name="connsiteX66" fmla="*/ 123138 w 1128739"/>
                      <a:gd name="connsiteY66" fmla="*/ 593883 h 957723"/>
                      <a:gd name="connsiteX67" fmla="*/ 102724 w 1128739"/>
                      <a:gd name="connsiteY67" fmla="*/ 570955 h 957723"/>
                      <a:gd name="connsiteX68" fmla="*/ 102724 w 1128739"/>
                      <a:gd name="connsiteY68" fmla="*/ 570955 h 957723"/>
                      <a:gd name="connsiteX69" fmla="*/ 94224 w 1128739"/>
                      <a:gd name="connsiteY69" fmla="*/ 567506 h 957723"/>
                      <a:gd name="connsiteX70" fmla="*/ 94224 w 1128739"/>
                      <a:gd name="connsiteY70" fmla="*/ 567506 h 957723"/>
                      <a:gd name="connsiteX71" fmla="*/ 93789 w 1128739"/>
                      <a:gd name="connsiteY71" fmla="*/ 566868 h 957723"/>
                      <a:gd name="connsiteX72" fmla="*/ 93789 w 1128739"/>
                      <a:gd name="connsiteY72" fmla="*/ 566868 h 957723"/>
                      <a:gd name="connsiteX73" fmla="*/ 94152 w 1128739"/>
                      <a:gd name="connsiteY73" fmla="*/ 566165 h 957723"/>
                      <a:gd name="connsiteX74" fmla="*/ 94152 w 1128739"/>
                      <a:gd name="connsiteY74" fmla="*/ 566165 h 957723"/>
                      <a:gd name="connsiteX75" fmla="*/ 124737 w 1128739"/>
                      <a:gd name="connsiteY75" fmla="*/ 530784 h 957723"/>
                      <a:gd name="connsiteX76" fmla="*/ 124737 w 1128739"/>
                      <a:gd name="connsiteY76" fmla="*/ 530784 h 957723"/>
                      <a:gd name="connsiteX77" fmla="*/ 154232 w 1128739"/>
                      <a:gd name="connsiteY77" fmla="*/ 496744 h 957723"/>
                      <a:gd name="connsiteX78" fmla="*/ 154232 w 1128739"/>
                      <a:gd name="connsiteY78" fmla="*/ 496744 h 957723"/>
                      <a:gd name="connsiteX79" fmla="*/ 154086 w 1128739"/>
                      <a:gd name="connsiteY79" fmla="*/ 489144 h 957723"/>
                      <a:gd name="connsiteX80" fmla="*/ 154086 w 1128739"/>
                      <a:gd name="connsiteY80" fmla="*/ 489144 h 957723"/>
                      <a:gd name="connsiteX81" fmla="*/ 176607 w 1128739"/>
                      <a:gd name="connsiteY81" fmla="*/ 454912 h 957723"/>
                      <a:gd name="connsiteX82" fmla="*/ 176607 w 1128739"/>
                      <a:gd name="connsiteY82" fmla="*/ 454912 h 957723"/>
                      <a:gd name="connsiteX83" fmla="*/ 181983 w 1128739"/>
                      <a:gd name="connsiteY83" fmla="*/ 447504 h 957723"/>
                      <a:gd name="connsiteX84" fmla="*/ 181983 w 1128739"/>
                      <a:gd name="connsiteY84" fmla="*/ 447504 h 957723"/>
                      <a:gd name="connsiteX85" fmla="*/ 147621 w 1128739"/>
                      <a:gd name="connsiteY85" fmla="*/ 391047 h 957723"/>
                      <a:gd name="connsiteX86" fmla="*/ 147621 w 1128739"/>
                      <a:gd name="connsiteY86" fmla="*/ 391047 h 957723"/>
                      <a:gd name="connsiteX87" fmla="*/ 149074 w 1128739"/>
                      <a:gd name="connsiteY87" fmla="*/ 384405 h 957723"/>
                      <a:gd name="connsiteX88" fmla="*/ 149074 w 1128739"/>
                      <a:gd name="connsiteY88" fmla="*/ 384405 h 957723"/>
                      <a:gd name="connsiteX89" fmla="*/ 165420 w 1128739"/>
                      <a:gd name="connsiteY89" fmla="*/ 348257 h 957723"/>
                      <a:gd name="connsiteX90" fmla="*/ 165420 w 1128739"/>
                      <a:gd name="connsiteY90" fmla="*/ 348257 h 957723"/>
                      <a:gd name="connsiteX91" fmla="*/ 163313 w 1128739"/>
                      <a:gd name="connsiteY91" fmla="*/ 341551 h 957723"/>
                      <a:gd name="connsiteX92" fmla="*/ 163313 w 1128739"/>
                      <a:gd name="connsiteY92" fmla="*/ 341551 h 957723"/>
                      <a:gd name="connsiteX93" fmla="*/ 118053 w 1128739"/>
                      <a:gd name="connsiteY93" fmla="*/ 328267 h 957723"/>
                      <a:gd name="connsiteX94" fmla="*/ 118053 w 1128739"/>
                      <a:gd name="connsiteY94" fmla="*/ 328267 h 957723"/>
                      <a:gd name="connsiteX95" fmla="*/ 101489 w 1128739"/>
                      <a:gd name="connsiteY95" fmla="*/ 324308 h 957723"/>
                      <a:gd name="connsiteX96" fmla="*/ 101489 w 1128739"/>
                      <a:gd name="connsiteY96" fmla="*/ 324308 h 957723"/>
                      <a:gd name="connsiteX97" fmla="*/ 32401 w 1128739"/>
                      <a:gd name="connsiteY97" fmla="*/ 328650 h 957723"/>
                      <a:gd name="connsiteX98" fmla="*/ 32401 w 1128739"/>
                      <a:gd name="connsiteY98" fmla="*/ 328650 h 957723"/>
                      <a:gd name="connsiteX99" fmla="*/ 8790 w 1128739"/>
                      <a:gd name="connsiteY99" fmla="*/ 320859 h 957723"/>
                      <a:gd name="connsiteX100" fmla="*/ 8790 w 1128739"/>
                      <a:gd name="connsiteY100" fmla="*/ 320859 h 957723"/>
                      <a:gd name="connsiteX101" fmla="*/ 8500 w 1128739"/>
                      <a:gd name="connsiteY101" fmla="*/ 316835 h 957723"/>
                      <a:gd name="connsiteX102" fmla="*/ 8500 w 1128739"/>
                      <a:gd name="connsiteY102" fmla="*/ 316835 h 957723"/>
                      <a:gd name="connsiteX103" fmla="*/ 15765 w 1128739"/>
                      <a:gd name="connsiteY103" fmla="*/ 285158 h 957723"/>
                      <a:gd name="connsiteX104" fmla="*/ 15765 w 1128739"/>
                      <a:gd name="connsiteY104" fmla="*/ 285158 h 957723"/>
                      <a:gd name="connsiteX105" fmla="*/ 10243 w 1128739"/>
                      <a:gd name="connsiteY105" fmla="*/ 273599 h 957723"/>
                      <a:gd name="connsiteX106" fmla="*/ 10243 w 1128739"/>
                      <a:gd name="connsiteY106" fmla="*/ 273599 h 957723"/>
                      <a:gd name="connsiteX107" fmla="*/ 1380 w 1128739"/>
                      <a:gd name="connsiteY107" fmla="*/ 255269 h 957723"/>
                      <a:gd name="connsiteX108" fmla="*/ 1380 w 1128739"/>
                      <a:gd name="connsiteY108" fmla="*/ 255269 h 957723"/>
                      <a:gd name="connsiteX109" fmla="*/ 8863 w 1128739"/>
                      <a:gd name="connsiteY109" fmla="*/ 227871 h 957723"/>
                      <a:gd name="connsiteX110" fmla="*/ 8863 w 1128739"/>
                      <a:gd name="connsiteY110" fmla="*/ 227871 h 957723"/>
                      <a:gd name="connsiteX111" fmla="*/ 9735 w 1128739"/>
                      <a:gd name="connsiteY111" fmla="*/ 222251 h 957723"/>
                      <a:gd name="connsiteX112" fmla="*/ 9735 w 1128739"/>
                      <a:gd name="connsiteY112" fmla="*/ 222251 h 957723"/>
                      <a:gd name="connsiteX113" fmla="*/ 0 w 1128739"/>
                      <a:gd name="connsiteY113" fmla="*/ 182910 h 957723"/>
                      <a:gd name="connsiteX114" fmla="*/ 0 w 1128739"/>
                      <a:gd name="connsiteY114" fmla="*/ 182910 h 957723"/>
                      <a:gd name="connsiteX115" fmla="*/ 5521 w 1128739"/>
                      <a:gd name="connsiteY115" fmla="*/ 170201 h 957723"/>
                      <a:gd name="connsiteX116" fmla="*/ 5521 w 1128739"/>
                      <a:gd name="connsiteY116" fmla="*/ 170201 h 957723"/>
                      <a:gd name="connsiteX117" fmla="*/ 11333 w 1128739"/>
                      <a:gd name="connsiteY117" fmla="*/ 154043 h 957723"/>
                      <a:gd name="connsiteX118" fmla="*/ 11333 w 1128739"/>
                      <a:gd name="connsiteY118" fmla="*/ 154043 h 957723"/>
                      <a:gd name="connsiteX119" fmla="*/ 11115 w 1128739"/>
                      <a:gd name="connsiteY119" fmla="*/ 145230 h 957723"/>
                      <a:gd name="connsiteX120" fmla="*/ 11115 w 1128739"/>
                      <a:gd name="connsiteY120" fmla="*/ 145230 h 957723"/>
                      <a:gd name="connsiteX121" fmla="*/ 14239 w 1128739"/>
                      <a:gd name="connsiteY121" fmla="*/ 133925 h 957723"/>
                      <a:gd name="connsiteX122" fmla="*/ 14239 w 1128739"/>
                      <a:gd name="connsiteY122" fmla="*/ 133925 h 957723"/>
                      <a:gd name="connsiteX123" fmla="*/ 29713 w 1128739"/>
                      <a:gd name="connsiteY123" fmla="*/ 129199 h 957723"/>
                      <a:gd name="connsiteX124" fmla="*/ 29713 w 1128739"/>
                      <a:gd name="connsiteY124" fmla="*/ 129199 h 957723"/>
                      <a:gd name="connsiteX125" fmla="*/ 184235 w 1128739"/>
                      <a:gd name="connsiteY125" fmla="*/ 130221 h 957723"/>
                      <a:gd name="connsiteX126" fmla="*/ 184235 w 1128739"/>
                      <a:gd name="connsiteY126" fmla="*/ 130221 h 957723"/>
                      <a:gd name="connsiteX127" fmla="*/ 316455 w 1128739"/>
                      <a:gd name="connsiteY127" fmla="*/ 125878 h 957723"/>
                      <a:gd name="connsiteX128" fmla="*/ 316455 w 1128739"/>
                      <a:gd name="connsiteY128" fmla="*/ 125878 h 957723"/>
                      <a:gd name="connsiteX129" fmla="*/ 316963 w 1128739"/>
                      <a:gd name="connsiteY129" fmla="*/ 125623 h 957723"/>
                      <a:gd name="connsiteX130" fmla="*/ 316963 w 1128739"/>
                      <a:gd name="connsiteY130" fmla="*/ 125623 h 957723"/>
                      <a:gd name="connsiteX131" fmla="*/ 325463 w 1128739"/>
                      <a:gd name="connsiteY131" fmla="*/ 91072 h 957723"/>
                      <a:gd name="connsiteX132" fmla="*/ 325463 w 1128739"/>
                      <a:gd name="connsiteY132" fmla="*/ 91072 h 957723"/>
                      <a:gd name="connsiteX133" fmla="*/ 329967 w 1128739"/>
                      <a:gd name="connsiteY133" fmla="*/ 77469 h 957723"/>
                      <a:gd name="connsiteX134" fmla="*/ 329967 w 1128739"/>
                      <a:gd name="connsiteY134" fmla="*/ 77469 h 957723"/>
                      <a:gd name="connsiteX135" fmla="*/ 324955 w 1128739"/>
                      <a:gd name="connsiteY135" fmla="*/ 59586 h 957723"/>
                      <a:gd name="connsiteX136" fmla="*/ 324955 w 1128739"/>
                      <a:gd name="connsiteY136" fmla="*/ 59586 h 957723"/>
                      <a:gd name="connsiteX137" fmla="*/ 322194 w 1128739"/>
                      <a:gd name="connsiteY137" fmla="*/ 51412 h 957723"/>
                      <a:gd name="connsiteX138" fmla="*/ 322194 w 1128739"/>
                      <a:gd name="connsiteY138" fmla="*/ 51412 h 957723"/>
                      <a:gd name="connsiteX139" fmla="*/ 330984 w 1128739"/>
                      <a:gd name="connsiteY139" fmla="*/ 35126 h 957723"/>
                      <a:gd name="connsiteX140" fmla="*/ 330984 w 1128739"/>
                      <a:gd name="connsiteY140" fmla="*/ 35126 h 957723"/>
                      <a:gd name="connsiteX141" fmla="*/ 349655 w 1128739"/>
                      <a:gd name="connsiteY141" fmla="*/ 0 h 957723"/>
                      <a:gd name="connsiteX142" fmla="*/ 349655 w 1128739"/>
                      <a:gd name="connsiteY142" fmla="*/ 0 h 957723"/>
                      <a:gd name="connsiteX143" fmla="*/ 353069 w 1128739"/>
                      <a:gd name="connsiteY143" fmla="*/ 319 h 957723"/>
                      <a:gd name="connsiteX144" fmla="*/ 353069 w 1128739"/>
                      <a:gd name="connsiteY144" fmla="*/ 319 h 957723"/>
                      <a:gd name="connsiteX145" fmla="*/ 386270 w 1128739"/>
                      <a:gd name="connsiteY145" fmla="*/ 64312 h 957723"/>
                      <a:gd name="connsiteX146" fmla="*/ 386270 w 1128739"/>
                      <a:gd name="connsiteY146" fmla="*/ 64312 h 957723"/>
                      <a:gd name="connsiteX147" fmla="*/ 400944 w 1128739"/>
                      <a:gd name="connsiteY147" fmla="*/ 115341 h 957723"/>
                      <a:gd name="connsiteX148" fmla="*/ 400944 w 1128739"/>
                      <a:gd name="connsiteY148" fmla="*/ 115341 h 957723"/>
                      <a:gd name="connsiteX149" fmla="*/ 454849 w 1128739"/>
                      <a:gd name="connsiteY149" fmla="*/ 159024 h 957723"/>
                      <a:gd name="connsiteX150" fmla="*/ 454849 w 1128739"/>
                      <a:gd name="connsiteY150" fmla="*/ 159024 h 957723"/>
                      <a:gd name="connsiteX151" fmla="*/ 466473 w 1128739"/>
                      <a:gd name="connsiteY151" fmla="*/ 167199 h 957723"/>
                      <a:gd name="connsiteX152" fmla="*/ 466473 w 1128739"/>
                      <a:gd name="connsiteY152" fmla="*/ 167199 h 957723"/>
                      <a:gd name="connsiteX153" fmla="*/ 479622 w 1128739"/>
                      <a:gd name="connsiteY153" fmla="*/ 175629 h 957723"/>
                      <a:gd name="connsiteX154" fmla="*/ 479622 w 1128739"/>
                      <a:gd name="connsiteY154" fmla="*/ 175629 h 957723"/>
                      <a:gd name="connsiteX155" fmla="*/ 548929 w 1128739"/>
                      <a:gd name="connsiteY155" fmla="*/ 186231 h 957723"/>
                      <a:gd name="connsiteX156" fmla="*/ 548929 w 1128739"/>
                      <a:gd name="connsiteY156" fmla="*/ 186231 h 957723"/>
                      <a:gd name="connsiteX157" fmla="*/ 548711 w 1128739"/>
                      <a:gd name="connsiteY157" fmla="*/ 186997 h 957723"/>
                      <a:gd name="connsiteX158" fmla="*/ 548493 w 1128739"/>
                      <a:gd name="connsiteY158" fmla="*/ 187764 h 957723"/>
                      <a:gd name="connsiteX159" fmla="*/ 477806 w 1128739"/>
                      <a:gd name="connsiteY159" fmla="*/ 175566 h 957723"/>
                      <a:gd name="connsiteX160" fmla="*/ 477806 w 1128739"/>
                      <a:gd name="connsiteY160" fmla="*/ 175566 h 957723"/>
                      <a:gd name="connsiteX161" fmla="*/ 466182 w 1128739"/>
                      <a:gd name="connsiteY161" fmla="*/ 168732 h 957723"/>
                      <a:gd name="connsiteX162" fmla="*/ 466182 w 1128739"/>
                      <a:gd name="connsiteY162" fmla="*/ 168732 h 957723"/>
                      <a:gd name="connsiteX163" fmla="*/ 453033 w 1128739"/>
                      <a:gd name="connsiteY163" fmla="*/ 159024 h 957723"/>
                      <a:gd name="connsiteX164" fmla="*/ 453033 w 1128739"/>
                      <a:gd name="connsiteY164" fmla="*/ 159024 h 957723"/>
                      <a:gd name="connsiteX165" fmla="*/ 399201 w 1128739"/>
                      <a:gd name="connsiteY165" fmla="*/ 115660 h 957723"/>
                      <a:gd name="connsiteX166" fmla="*/ 399201 w 1128739"/>
                      <a:gd name="connsiteY166" fmla="*/ 115660 h 957723"/>
                      <a:gd name="connsiteX167" fmla="*/ 384744 w 1128739"/>
                      <a:gd name="connsiteY167" fmla="*/ 65079 h 957723"/>
                      <a:gd name="connsiteX168" fmla="*/ 384744 w 1128739"/>
                      <a:gd name="connsiteY168" fmla="*/ 65079 h 957723"/>
                      <a:gd name="connsiteX169" fmla="*/ 352706 w 1128739"/>
                      <a:gd name="connsiteY169" fmla="*/ 1852 h 957723"/>
                      <a:gd name="connsiteX170" fmla="*/ 352706 w 1128739"/>
                      <a:gd name="connsiteY170" fmla="*/ 1852 h 957723"/>
                      <a:gd name="connsiteX171" fmla="*/ 349655 w 1128739"/>
                      <a:gd name="connsiteY171" fmla="*/ 1533 h 957723"/>
                      <a:gd name="connsiteX172" fmla="*/ 349655 w 1128739"/>
                      <a:gd name="connsiteY172" fmla="*/ 1533 h 957723"/>
                      <a:gd name="connsiteX173" fmla="*/ 332292 w 1128739"/>
                      <a:gd name="connsiteY173" fmla="*/ 36148 h 957723"/>
                      <a:gd name="connsiteX174" fmla="*/ 332292 w 1128739"/>
                      <a:gd name="connsiteY174" fmla="*/ 36148 h 957723"/>
                      <a:gd name="connsiteX175" fmla="*/ 324010 w 1128739"/>
                      <a:gd name="connsiteY175" fmla="*/ 51348 h 957723"/>
                      <a:gd name="connsiteX176" fmla="*/ 324010 w 1128739"/>
                      <a:gd name="connsiteY176" fmla="*/ 51348 h 957723"/>
                      <a:gd name="connsiteX177" fmla="*/ 326480 w 1128739"/>
                      <a:gd name="connsiteY177" fmla="*/ 58692 h 957723"/>
                      <a:gd name="connsiteX178" fmla="*/ 326480 w 1128739"/>
                      <a:gd name="connsiteY178" fmla="*/ 58692 h 957723"/>
                      <a:gd name="connsiteX179" fmla="*/ 331784 w 1128739"/>
                      <a:gd name="connsiteY179" fmla="*/ 77469 h 957723"/>
                      <a:gd name="connsiteX180" fmla="*/ 331784 w 1128739"/>
                      <a:gd name="connsiteY180" fmla="*/ 77469 h 957723"/>
                      <a:gd name="connsiteX181" fmla="*/ 326771 w 1128739"/>
                      <a:gd name="connsiteY181" fmla="*/ 92221 h 957723"/>
                      <a:gd name="connsiteX182" fmla="*/ 326771 w 1128739"/>
                      <a:gd name="connsiteY182" fmla="*/ 92221 h 957723"/>
                      <a:gd name="connsiteX183" fmla="*/ 318707 w 1128739"/>
                      <a:gd name="connsiteY183" fmla="*/ 126134 h 957723"/>
                      <a:gd name="connsiteX184" fmla="*/ 318707 w 1128739"/>
                      <a:gd name="connsiteY184" fmla="*/ 126134 h 957723"/>
                      <a:gd name="connsiteX185" fmla="*/ 305921 w 1128739"/>
                      <a:gd name="connsiteY185" fmla="*/ 129263 h 957723"/>
                      <a:gd name="connsiteX186" fmla="*/ 305921 w 1128739"/>
                      <a:gd name="connsiteY186" fmla="*/ 129263 h 957723"/>
                      <a:gd name="connsiteX187" fmla="*/ 275917 w 1128739"/>
                      <a:gd name="connsiteY187" fmla="*/ 130860 h 957723"/>
                      <a:gd name="connsiteX188" fmla="*/ 275917 w 1128739"/>
                      <a:gd name="connsiteY188" fmla="*/ 130860 h 957723"/>
                      <a:gd name="connsiteX189" fmla="*/ 184235 w 1128739"/>
                      <a:gd name="connsiteY189" fmla="*/ 131882 h 957723"/>
                      <a:gd name="connsiteX190" fmla="*/ 184235 w 1128739"/>
                      <a:gd name="connsiteY190" fmla="*/ 131882 h 957723"/>
                      <a:gd name="connsiteX191" fmla="*/ 29713 w 1128739"/>
                      <a:gd name="connsiteY191" fmla="*/ 130860 h 957723"/>
                      <a:gd name="connsiteX192" fmla="*/ 29713 w 1128739"/>
                      <a:gd name="connsiteY192" fmla="*/ 130860 h 957723"/>
                      <a:gd name="connsiteX193" fmla="*/ 12931 w 1128739"/>
                      <a:gd name="connsiteY193" fmla="*/ 145293 h 957723"/>
                      <a:gd name="connsiteX194" fmla="*/ 12931 w 1128739"/>
                      <a:gd name="connsiteY194" fmla="*/ 145293 h 957723"/>
                      <a:gd name="connsiteX195" fmla="*/ 13149 w 1128739"/>
                      <a:gd name="connsiteY195" fmla="*/ 154107 h 957723"/>
                      <a:gd name="connsiteX196" fmla="*/ 13149 w 1128739"/>
                      <a:gd name="connsiteY196" fmla="*/ 154107 h 957723"/>
                      <a:gd name="connsiteX197" fmla="*/ 6756 w 1128739"/>
                      <a:gd name="connsiteY197" fmla="*/ 171414 h 957723"/>
                      <a:gd name="connsiteX198" fmla="*/ 6756 w 1128739"/>
                      <a:gd name="connsiteY198" fmla="*/ 171414 h 957723"/>
                      <a:gd name="connsiteX199" fmla="*/ 1743 w 1128739"/>
                      <a:gd name="connsiteY199" fmla="*/ 182974 h 957723"/>
                      <a:gd name="connsiteX200" fmla="*/ 1743 w 1128739"/>
                      <a:gd name="connsiteY200" fmla="*/ 182974 h 957723"/>
                      <a:gd name="connsiteX201" fmla="*/ 11478 w 1128739"/>
                      <a:gd name="connsiteY201" fmla="*/ 222315 h 957723"/>
                      <a:gd name="connsiteX202" fmla="*/ 11478 w 1128739"/>
                      <a:gd name="connsiteY202" fmla="*/ 222315 h 957723"/>
                      <a:gd name="connsiteX203" fmla="*/ 10534 w 1128739"/>
                      <a:gd name="connsiteY203" fmla="*/ 228382 h 957723"/>
                      <a:gd name="connsiteX204" fmla="*/ 10534 w 1128739"/>
                      <a:gd name="connsiteY204" fmla="*/ 228382 h 957723"/>
                      <a:gd name="connsiteX205" fmla="*/ 3196 w 1128739"/>
                      <a:gd name="connsiteY205" fmla="*/ 255333 h 957723"/>
                      <a:gd name="connsiteX206" fmla="*/ 3196 w 1128739"/>
                      <a:gd name="connsiteY206" fmla="*/ 255333 h 957723"/>
                      <a:gd name="connsiteX207" fmla="*/ 11551 w 1128739"/>
                      <a:gd name="connsiteY207" fmla="*/ 272513 h 957723"/>
                      <a:gd name="connsiteX208" fmla="*/ 11551 w 1128739"/>
                      <a:gd name="connsiteY208" fmla="*/ 272513 h 957723"/>
                      <a:gd name="connsiteX209" fmla="*/ 17653 w 1128739"/>
                      <a:gd name="connsiteY209" fmla="*/ 285158 h 957723"/>
                      <a:gd name="connsiteX210" fmla="*/ 17653 w 1128739"/>
                      <a:gd name="connsiteY210" fmla="*/ 285158 h 957723"/>
                      <a:gd name="connsiteX211" fmla="*/ 10389 w 1128739"/>
                      <a:gd name="connsiteY211" fmla="*/ 316835 h 957723"/>
                      <a:gd name="connsiteX212" fmla="*/ 10389 w 1128739"/>
                      <a:gd name="connsiteY212" fmla="*/ 316835 h 957723"/>
                      <a:gd name="connsiteX213" fmla="*/ 10679 w 1128739"/>
                      <a:gd name="connsiteY213" fmla="*/ 320667 h 957723"/>
                      <a:gd name="connsiteX214" fmla="*/ 10679 w 1128739"/>
                      <a:gd name="connsiteY214" fmla="*/ 320667 h 957723"/>
                      <a:gd name="connsiteX215" fmla="*/ 32474 w 1128739"/>
                      <a:gd name="connsiteY215" fmla="*/ 327118 h 957723"/>
                      <a:gd name="connsiteX216" fmla="*/ 32474 w 1128739"/>
                      <a:gd name="connsiteY216" fmla="*/ 327118 h 957723"/>
                      <a:gd name="connsiteX217" fmla="*/ 101562 w 1128739"/>
                      <a:gd name="connsiteY217" fmla="*/ 322711 h 957723"/>
                      <a:gd name="connsiteX218" fmla="*/ 101562 w 1128739"/>
                      <a:gd name="connsiteY218" fmla="*/ 322711 h 957723"/>
                      <a:gd name="connsiteX219" fmla="*/ 119869 w 1128739"/>
                      <a:gd name="connsiteY219" fmla="*/ 327820 h 957723"/>
                      <a:gd name="connsiteX220" fmla="*/ 119869 w 1128739"/>
                      <a:gd name="connsiteY220" fmla="*/ 327820 h 957723"/>
                      <a:gd name="connsiteX221" fmla="*/ 164984 w 1128739"/>
                      <a:gd name="connsiteY221" fmla="*/ 340785 h 957723"/>
                      <a:gd name="connsiteX222" fmla="*/ 164984 w 1128739"/>
                      <a:gd name="connsiteY222" fmla="*/ 340785 h 957723"/>
                      <a:gd name="connsiteX223" fmla="*/ 167308 w 1128739"/>
                      <a:gd name="connsiteY223" fmla="*/ 348257 h 957723"/>
                      <a:gd name="connsiteX224" fmla="*/ 167308 w 1128739"/>
                      <a:gd name="connsiteY224" fmla="*/ 348257 h 957723"/>
                      <a:gd name="connsiteX225" fmla="*/ 150890 w 1128739"/>
                      <a:gd name="connsiteY225" fmla="*/ 384980 h 957723"/>
                      <a:gd name="connsiteX226" fmla="*/ 150890 w 1128739"/>
                      <a:gd name="connsiteY226" fmla="*/ 384980 h 957723"/>
                      <a:gd name="connsiteX227" fmla="*/ 149582 w 1128739"/>
                      <a:gd name="connsiteY227" fmla="*/ 390983 h 957723"/>
                      <a:gd name="connsiteX228" fmla="*/ 149582 w 1128739"/>
                      <a:gd name="connsiteY228" fmla="*/ 390983 h 957723"/>
                      <a:gd name="connsiteX229" fmla="*/ 183945 w 1128739"/>
                      <a:gd name="connsiteY229" fmla="*/ 447440 h 957723"/>
                      <a:gd name="connsiteX230" fmla="*/ 183945 w 1128739"/>
                      <a:gd name="connsiteY230" fmla="*/ 447440 h 957723"/>
                      <a:gd name="connsiteX231" fmla="*/ 177624 w 1128739"/>
                      <a:gd name="connsiteY231" fmla="*/ 456189 h 957723"/>
                      <a:gd name="connsiteX232" fmla="*/ 177624 w 1128739"/>
                      <a:gd name="connsiteY232" fmla="*/ 456189 h 957723"/>
                      <a:gd name="connsiteX233" fmla="*/ 155975 w 1128739"/>
                      <a:gd name="connsiteY233" fmla="*/ 489016 h 957723"/>
                      <a:gd name="connsiteX234" fmla="*/ 155975 w 1128739"/>
                      <a:gd name="connsiteY234" fmla="*/ 489016 h 957723"/>
                      <a:gd name="connsiteX235" fmla="*/ 156121 w 1128739"/>
                      <a:gd name="connsiteY235" fmla="*/ 496616 h 957723"/>
                      <a:gd name="connsiteX236" fmla="*/ 156121 w 1128739"/>
                      <a:gd name="connsiteY236" fmla="*/ 496616 h 957723"/>
                      <a:gd name="connsiteX237" fmla="*/ 126625 w 1128739"/>
                      <a:gd name="connsiteY237" fmla="*/ 530976 h 957723"/>
                      <a:gd name="connsiteX238" fmla="*/ 126625 w 1128739"/>
                      <a:gd name="connsiteY238" fmla="*/ 530976 h 957723"/>
                      <a:gd name="connsiteX239" fmla="*/ 96477 w 1128739"/>
                      <a:gd name="connsiteY239" fmla="*/ 566676 h 957723"/>
                      <a:gd name="connsiteX240" fmla="*/ 96477 w 1128739"/>
                      <a:gd name="connsiteY240" fmla="*/ 566676 h 957723"/>
                      <a:gd name="connsiteX241" fmla="*/ 103305 w 1128739"/>
                      <a:gd name="connsiteY241" fmla="*/ 569359 h 957723"/>
                      <a:gd name="connsiteX242" fmla="*/ 103305 w 1128739"/>
                      <a:gd name="connsiteY242" fmla="*/ 569359 h 957723"/>
                      <a:gd name="connsiteX243" fmla="*/ 125027 w 1128739"/>
                      <a:gd name="connsiteY243" fmla="*/ 593819 h 957723"/>
                      <a:gd name="connsiteX244" fmla="*/ 125027 w 1128739"/>
                      <a:gd name="connsiteY244" fmla="*/ 593819 h 957723"/>
                      <a:gd name="connsiteX245" fmla="*/ 124301 w 1128739"/>
                      <a:gd name="connsiteY245" fmla="*/ 602824 h 957723"/>
                      <a:gd name="connsiteX246" fmla="*/ 124301 w 1128739"/>
                      <a:gd name="connsiteY246" fmla="*/ 602824 h 957723"/>
                      <a:gd name="connsiteX247" fmla="*/ 123720 w 1128739"/>
                      <a:gd name="connsiteY247" fmla="*/ 610679 h 957723"/>
                      <a:gd name="connsiteX248" fmla="*/ 123720 w 1128739"/>
                      <a:gd name="connsiteY248" fmla="*/ 610679 h 957723"/>
                      <a:gd name="connsiteX249" fmla="*/ 138467 w 1128739"/>
                      <a:gd name="connsiteY249" fmla="*/ 651809 h 957723"/>
                      <a:gd name="connsiteX250" fmla="*/ 138467 w 1128739"/>
                      <a:gd name="connsiteY250" fmla="*/ 651809 h 957723"/>
                      <a:gd name="connsiteX251" fmla="*/ 143552 w 1128739"/>
                      <a:gd name="connsiteY251" fmla="*/ 677099 h 957723"/>
                      <a:gd name="connsiteX252" fmla="*/ 143552 w 1128739"/>
                      <a:gd name="connsiteY252" fmla="*/ 677099 h 957723"/>
                      <a:gd name="connsiteX253" fmla="*/ 130330 w 1128739"/>
                      <a:gd name="connsiteY253" fmla="*/ 699069 h 957723"/>
                      <a:gd name="connsiteX254" fmla="*/ 130330 w 1128739"/>
                      <a:gd name="connsiteY254" fmla="*/ 699069 h 957723"/>
                      <a:gd name="connsiteX255" fmla="*/ 119215 w 1128739"/>
                      <a:gd name="connsiteY255" fmla="*/ 704178 h 957723"/>
                      <a:gd name="connsiteX256" fmla="*/ 119215 w 1128739"/>
                      <a:gd name="connsiteY256" fmla="*/ 704178 h 957723"/>
                      <a:gd name="connsiteX257" fmla="*/ 129967 w 1128739"/>
                      <a:gd name="connsiteY257" fmla="*/ 714780 h 957723"/>
                      <a:gd name="connsiteX258" fmla="*/ 129967 w 1128739"/>
                      <a:gd name="connsiteY258" fmla="*/ 714780 h 957723"/>
                      <a:gd name="connsiteX259" fmla="*/ 146313 w 1128739"/>
                      <a:gd name="connsiteY259" fmla="*/ 765616 h 957723"/>
                      <a:gd name="connsiteX260" fmla="*/ 146313 w 1128739"/>
                      <a:gd name="connsiteY260" fmla="*/ 765616 h 957723"/>
                      <a:gd name="connsiteX261" fmla="*/ 146095 w 1128739"/>
                      <a:gd name="connsiteY261" fmla="*/ 778645 h 957723"/>
                      <a:gd name="connsiteX262" fmla="*/ 146095 w 1128739"/>
                      <a:gd name="connsiteY262" fmla="*/ 778645 h 957723"/>
                      <a:gd name="connsiteX263" fmla="*/ 168180 w 1128739"/>
                      <a:gd name="connsiteY263" fmla="*/ 796335 h 957723"/>
                      <a:gd name="connsiteX264" fmla="*/ 168180 w 1128739"/>
                      <a:gd name="connsiteY264" fmla="*/ 796335 h 957723"/>
                      <a:gd name="connsiteX265" fmla="*/ 315220 w 1128739"/>
                      <a:gd name="connsiteY265" fmla="*/ 799209 h 957723"/>
                      <a:gd name="connsiteX266" fmla="*/ 315220 w 1128739"/>
                      <a:gd name="connsiteY266" fmla="*/ 799209 h 957723"/>
                      <a:gd name="connsiteX267" fmla="*/ 333600 w 1128739"/>
                      <a:gd name="connsiteY267" fmla="*/ 803169 h 957723"/>
                      <a:gd name="connsiteX268" fmla="*/ 333600 w 1128739"/>
                      <a:gd name="connsiteY268" fmla="*/ 803169 h 957723"/>
                      <a:gd name="connsiteX269" fmla="*/ 333600 w 1128739"/>
                      <a:gd name="connsiteY269" fmla="*/ 803233 h 957723"/>
                      <a:gd name="connsiteX270" fmla="*/ 333600 w 1128739"/>
                      <a:gd name="connsiteY270" fmla="*/ 803233 h 957723"/>
                      <a:gd name="connsiteX271" fmla="*/ 318925 w 1128739"/>
                      <a:gd name="connsiteY271" fmla="*/ 850813 h 957723"/>
                      <a:gd name="connsiteX272" fmla="*/ 318925 w 1128739"/>
                      <a:gd name="connsiteY272" fmla="*/ 850813 h 957723"/>
                      <a:gd name="connsiteX273" fmla="*/ 372830 w 1128739"/>
                      <a:gd name="connsiteY273" fmla="*/ 909122 h 957723"/>
                      <a:gd name="connsiteX274" fmla="*/ 372830 w 1128739"/>
                      <a:gd name="connsiteY274" fmla="*/ 909122 h 957723"/>
                      <a:gd name="connsiteX275" fmla="*/ 399637 w 1128739"/>
                      <a:gd name="connsiteY275" fmla="*/ 942140 h 957723"/>
                      <a:gd name="connsiteX276" fmla="*/ 399637 w 1128739"/>
                      <a:gd name="connsiteY276" fmla="*/ 942140 h 957723"/>
                      <a:gd name="connsiteX277" fmla="*/ 407701 w 1128739"/>
                      <a:gd name="connsiteY277" fmla="*/ 942715 h 957723"/>
                      <a:gd name="connsiteX278" fmla="*/ 407701 w 1128739"/>
                      <a:gd name="connsiteY278" fmla="*/ 942715 h 957723"/>
                      <a:gd name="connsiteX279" fmla="*/ 470687 w 1128739"/>
                      <a:gd name="connsiteY279" fmla="*/ 911484 h 957723"/>
                      <a:gd name="connsiteX280" fmla="*/ 470687 w 1128739"/>
                      <a:gd name="connsiteY280" fmla="*/ 911484 h 957723"/>
                      <a:gd name="connsiteX281" fmla="*/ 535416 w 1128739"/>
                      <a:gd name="connsiteY281" fmla="*/ 886385 h 957723"/>
                      <a:gd name="connsiteX282" fmla="*/ 535416 w 1128739"/>
                      <a:gd name="connsiteY282" fmla="*/ 886385 h 957723"/>
                      <a:gd name="connsiteX283" fmla="*/ 544497 w 1128739"/>
                      <a:gd name="connsiteY283" fmla="*/ 885428 h 957723"/>
                      <a:gd name="connsiteX284" fmla="*/ 544497 w 1128739"/>
                      <a:gd name="connsiteY284" fmla="*/ 885428 h 957723"/>
                      <a:gd name="connsiteX285" fmla="*/ 639085 w 1128739"/>
                      <a:gd name="connsiteY285" fmla="*/ 921256 h 957723"/>
                      <a:gd name="connsiteX286" fmla="*/ 639085 w 1128739"/>
                      <a:gd name="connsiteY286" fmla="*/ 921256 h 957723"/>
                      <a:gd name="connsiteX287" fmla="*/ 658482 w 1128739"/>
                      <a:gd name="connsiteY287" fmla="*/ 923747 h 957723"/>
                      <a:gd name="connsiteX288" fmla="*/ 658482 w 1128739"/>
                      <a:gd name="connsiteY288" fmla="*/ 923747 h 957723"/>
                      <a:gd name="connsiteX289" fmla="*/ 693425 w 1128739"/>
                      <a:gd name="connsiteY289" fmla="*/ 911676 h 957723"/>
                      <a:gd name="connsiteX290" fmla="*/ 693425 w 1128739"/>
                      <a:gd name="connsiteY290" fmla="*/ 911676 h 957723"/>
                      <a:gd name="connsiteX291" fmla="*/ 702870 w 1128739"/>
                      <a:gd name="connsiteY291" fmla="*/ 909249 h 957723"/>
                      <a:gd name="connsiteX292" fmla="*/ 702870 w 1128739"/>
                      <a:gd name="connsiteY292" fmla="*/ 909249 h 957723"/>
                      <a:gd name="connsiteX293" fmla="*/ 739630 w 1128739"/>
                      <a:gd name="connsiteY293" fmla="*/ 923364 h 957723"/>
                      <a:gd name="connsiteX294" fmla="*/ 739630 w 1128739"/>
                      <a:gd name="connsiteY294" fmla="*/ 923364 h 957723"/>
                      <a:gd name="connsiteX295" fmla="*/ 784235 w 1128739"/>
                      <a:gd name="connsiteY295" fmla="*/ 884725 h 957723"/>
                      <a:gd name="connsiteX296" fmla="*/ 784235 w 1128739"/>
                      <a:gd name="connsiteY296" fmla="*/ 884725 h 957723"/>
                      <a:gd name="connsiteX297" fmla="*/ 794624 w 1128739"/>
                      <a:gd name="connsiteY297" fmla="*/ 901458 h 957723"/>
                      <a:gd name="connsiteX298" fmla="*/ 794624 w 1128739"/>
                      <a:gd name="connsiteY298" fmla="*/ 901458 h 957723"/>
                      <a:gd name="connsiteX299" fmla="*/ 794261 w 1128739"/>
                      <a:gd name="connsiteY299" fmla="*/ 915061 h 957723"/>
                      <a:gd name="connsiteX300" fmla="*/ 794261 w 1128739"/>
                      <a:gd name="connsiteY300" fmla="*/ 915061 h 957723"/>
                      <a:gd name="connsiteX301" fmla="*/ 765565 w 1128739"/>
                      <a:gd name="connsiteY301" fmla="*/ 938691 h 957723"/>
                      <a:gd name="connsiteX302" fmla="*/ 765565 w 1128739"/>
                      <a:gd name="connsiteY302" fmla="*/ 938691 h 957723"/>
                      <a:gd name="connsiteX303" fmla="*/ 800727 w 1128739"/>
                      <a:gd name="connsiteY303" fmla="*/ 956126 h 957723"/>
                      <a:gd name="connsiteX304" fmla="*/ 800727 w 1128739"/>
                      <a:gd name="connsiteY304" fmla="*/ 956126 h 957723"/>
                      <a:gd name="connsiteX305" fmla="*/ 845550 w 1128739"/>
                      <a:gd name="connsiteY305" fmla="*/ 956126 h 957723"/>
                      <a:gd name="connsiteX306" fmla="*/ 845550 w 1128739"/>
                      <a:gd name="connsiteY306" fmla="*/ 956126 h 957723"/>
                      <a:gd name="connsiteX307" fmla="*/ 845986 w 1128739"/>
                      <a:gd name="connsiteY307" fmla="*/ 951528 h 957723"/>
                      <a:gd name="connsiteX308" fmla="*/ 845986 w 1128739"/>
                      <a:gd name="connsiteY308" fmla="*/ 951528 h 957723"/>
                      <a:gd name="connsiteX309" fmla="*/ 833055 w 1128739"/>
                      <a:gd name="connsiteY309" fmla="*/ 899414 h 957723"/>
                      <a:gd name="connsiteX310" fmla="*/ 833055 w 1128739"/>
                      <a:gd name="connsiteY310" fmla="*/ 899414 h 957723"/>
                      <a:gd name="connsiteX311" fmla="*/ 836542 w 1128739"/>
                      <a:gd name="connsiteY311" fmla="*/ 884661 h 957723"/>
                      <a:gd name="connsiteX312" fmla="*/ 836542 w 1128739"/>
                      <a:gd name="connsiteY312" fmla="*/ 884661 h 957723"/>
                      <a:gd name="connsiteX313" fmla="*/ 892045 w 1128739"/>
                      <a:gd name="connsiteY313" fmla="*/ 809811 h 957723"/>
                      <a:gd name="connsiteX314" fmla="*/ 892045 w 1128739"/>
                      <a:gd name="connsiteY314" fmla="*/ 809811 h 957723"/>
                      <a:gd name="connsiteX315" fmla="*/ 925173 w 1128739"/>
                      <a:gd name="connsiteY315" fmla="*/ 766383 h 957723"/>
                      <a:gd name="connsiteX316" fmla="*/ 925173 w 1128739"/>
                      <a:gd name="connsiteY316" fmla="*/ 766383 h 957723"/>
                      <a:gd name="connsiteX317" fmla="*/ 982419 w 1128739"/>
                      <a:gd name="connsiteY317" fmla="*/ 732917 h 957723"/>
                      <a:gd name="connsiteX318" fmla="*/ 982419 w 1128739"/>
                      <a:gd name="connsiteY318" fmla="*/ 732917 h 957723"/>
                      <a:gd name="connsiteX319" fmla="*/ 1019179 w 1128739"/>
                      <a:gd name="connsiteY319" fmla="*/ 687062 h 957723"/>
                      <a:gd name="connsiteX320" fmla="*/ 1019179 w 1128739"/>
                      <a:gd name="connsiteY320" fmla="*/ 687062 h 957723"/>
                      <a:gd name="connsiteX321" fmla="*/ 1050200 w 1128739"/>
                      <a:gd name="connsiteY321" fmla="*/ 653405 h 957723"/>
                      <a:gd name="connsiteX322" fmla="*/ 1050200 w 1128739"/>
                      <a:gd name="connsiteY322" fmla="*/ 653405 h 957723"/>
                      <a:gd name="connsiteX323" fmla="*/ 1063059 w 1128739"/>
                      <a:gd name="connsiteY323" fmla="*/ 591073 h 957723"/>
                      <a:gd name="connsiteX324" fmla="*/ 1063059 w 1128739"/>
                      <a:gd name="connsiteY324" fmla="*/ 591073 h 957723"/>
                      <a:gd name="connsiteX325" fmla="*/ 1096041 w 1128739"/>
                      <a:gd name="connsiteY325" fmla="*/ 504152 h 957723"/>
                      <a:gd name="connsiteX326" fmla="*/ 1096041 w 1128739"/>
                      <a:gd name="connsiteY326" fmla="*/ 504152 h 957723"/>
                      <a:gd name="connsiteX327" fmla="*/ 1097421 w 1128739"/>
                      <a:gd name="connsiteY327" fmla="*/ 496552 h 957723"/>
                      <a:gd name="connsiteX328" fmla="*/ 1097421 w 1128739"/>
                      <a:gd name="connsiteY328" fmla="*/ 496552 h 957723"/>
                      <a:gd name="connsiteX329" fmla="*/ 1082892 w 1128739"/>
                      <a:gd name="connsiteY329" fmla="*/ 399605 h 957723"/>
                      <a:gd name="connsiteX330" fmla="*/ 1082892 w 1128739"/>
                      <a:gd name="connsiteY330" fmla="*/ 399605 h 957723"/>
                      <a:gd name="connsiteX331" fmla="*/ 1090592 w 1128739"/>
                      <a:gd name="connsiteY331" fmla="*/ 323030 h 957723"/>
                      <a:gd name="connsiteX332" fmla="*/ 1090592 w 1128739"/>
                      <a:gd name="connsiteY332" fmla="*/ 323030 h 957723"/>
                      <a:gd name="connsiteX333" fmla="*/ 1126480 w 1128739"/>
                      <a:gd name="connsiteY333" fmla="*/ 225380 h 957723"/>
                      <a:gd name="connsiteX334" fmla="*/ 1126480 w 1128739"/>
                      <a:gd name="connsiteY334" fmla="*/ 225380 h 957723"/>
                      <a:gd name="connsiteX335" fmla="*/ 772975 w 1128739"/>
                      <a:gd name="connsiteY335" fmla="*/ 201622 h 957723"/>
                      <a:gd name="connsiteX336" fmla="*/ 772975 w 1128739"/>
                      <a:gd name="connsiteY336" fmla="*/ 201622 h 957723"/>
                      <a:gd name="connsiteX337" fmla="*/ 548420 w 1128739"/>
                      <a:gd name="connsiteY337" fmla="*/ 187764 h 957723"/>
                      <a:gd name="connsiteX338" fmla="*/ 548420 w 1128739"/>
                      <a:gd name="connsiteY338" fmla="*/ 187764 h 957723"/>
                      <a:gd name="connsiteX339" fmla="*/ 548638 w 1128739"/>
                      <a:gd name="connsiteY339" fmla="*/ 186997 h 957723"/>
                      <a:gd name="connsiteX340" fmla="*/ 548856 w 1128739"/>
                      <a:gd name="connsiteY340" fmla="*/ 186231 h 957723"/>
                      <a:gd name="connsiteX341" fmla="*/ 773193 w 1128739"/>
                      <a:gd name="connsiteY341" fmla="*/ 200026 h 957723"/>
                      <a:gd name="connsiteX342" fmla="*/ 773193 w 1128739"/>
                      <a:gd name="connsiteY342" fmla="*/ 200026 h 957723"/>
                      <a:gd name="connsiteX343" fmla="*/ 1127861 w 1128739"/>
                      <a:gd name="connsiteY343" fmla="*/ 223848 h 957723"/>
                      <a:gd name="connsiteX344" fmla="*/ 1127861 w 1128739"/>
                      <a:gd name="connsiteY344" fmla="*/ 223848 h 957723"/>
                      <a:gd name="connsiteX345" fmla="*/ 1128587 w 1128739"/>
                      <a:gd name="connsiteY345" fmla="*/ 224231 h 957723"/>
                      <a:gd name="connsiteX346" fmla="*/ 1128587 w 1128739"/>
                      <a:gd name="connsiteY346" fmla="*/ 224231 h 957723"/>
                      <a:gd name="connsiteX347" fmla="*/ 1128660 w 1128739"/>
                      <a:gd name="connsiteY347" fmla="*/ 224933 h 957723"/>
                      <a:gd name="connsiteX348" fmla="*/ 1128660 w 1128739"/>
                      <a:gd name="connsiteY348" fmla="*/ 224933 h 957723"/>
                      <a:gd name="connsiteX349" fmla="*/ 1092481 w 1128739"/>
                      <a:gd name="connsiteY349" fmla="*/ 323414 h 957723"/>
                      <a:gd name="connsiteX350" fmla="*/ 1092481 w 1128739"/>
                      <a:gd name="connsiteY350" fmla="*/ 323414 h 957723"/>
                      <a:gd name="connsiteX351" fmla="*/ 1084781 w 1128739"/>
                      <a:gd name="connsiteY351" fmla="*/ 399605 h 957723"/>
                      <a:gd name="connsiteX352" fmla="*/ 1084781 w 1128739"/>
                      <a:gd name="connsiteY352" fmla="*/ 399605 h 957723"/>
                      <a:gd name="connsiteX353" fmla="*/ 1099310 w 1128739"/>
                      <a:gd name="connsiteY353" fmla="*/ 496105 h 957723"/>
                      <a:gd name="connsiteX354" fmla="*/ 1099310 w 1128739"/>
                      <a:gd name="connsiteY354" fmla="*/ 496105 h 957723"/>
                      <a:gd name="connsiteX355" fmla="*/ 1099383 w 1128739"/>
                      <a:gd name="connsiteY355" fmla="*/ 496616 h 957723"/>
                      <a:gd name="connsiteX356" fmla="*/ 1098002 w 1128739"/>
                      <a:gd name="connsiteY356" fmla="*/ 504280 h 957723"/>
                      <a:gd name="connsiteX357" fmla="*/ 1098002 w 1128739"/>
                      <a:gd name="connsiteY357" fmla="*/ 504280 h 957723"/>
                      <a:gd name="connsiteX358" fmla="*/ 1065020 w 1128739"/>
                      <a:gd name="connsiteY358" fmla="*/ 591328 h 957723"/>
                      <a:gd name="connsiteX359" fmla="*/ 1065020 w 1128739"/>
                      <a:gd name="connsiteY359" fmla="*/ 591328 h 957723"/>
                      <a:gd name="connsiteX360" fmla="*/ 1052161 w 1128739"/>
                      <a:gd name="connsiteY360" fmla="*/ 653597 h 957723"/>
                      <a:gd name="connsiteX361" fmla="*/ 1052161 w 1128739"/>
                      <a:gd name="connsiteY361" fmla="*/ 653597 h 957723"/>
                      <a:gd name="connsiteX362" fmla="*/ 1019615 w 1128739"/>
                      <a:gd name="connsiteY362" fmla="*/ 688659 h 957723"/>
                      <a:gd name="connsiteX363" fmla="*/ 1019615 w 1128739"/>
                      <a:gd name="connsiteY363" fmla="*/ 688659 h 957723"/>
                      <a:gd name="connsiteX364" fmla="*/ 984308 w 1128739"/>
                      <a:gd name="connsiteY364" fmla="*/ 733045 h 957723"/>
                      <a:gd name="connsiteX365" fmla="*/ 984308 w 1128739"/>
                      <a:gd name="connsiteY365" fmla="*/ 733045 h 957723"/>
                      <a:gd name="connsiteX366" fmla="*/ 926698 w 1128739"/>
                      <a:gd name="connsiteY366" fmla="*/ 767277 h 957723"/>
                      <a:gd name="connsiteX367" fmla="*/ 926698 w 1128739"/>
                      <a:gd name="connsiteY367" fmla="*/ 767277 h 957723"/>
                      <a:gd name="connsiteX368" fmla="*/ 893861 w 1128739"/>
                      <a:gd name="connsiteY368" fmla="*/ 809811 h 957723"/>
                      <a:gd name="connsiteX369" fmla="*/ 893861 w 1128739"/>
                      <a:gd name="connsiteY369" fmla="*/ 809811 h 957723"/>
                      <a:gd name="connsiteX370" fmla="*/ 838213 w 1128739"/>
                      <a:gd name="connsiteY370" fmla="*/ 885300 h 957723"/>
                      <a:gd name="connsiteX371" fmla="*/ 838213 w 1128739"/>
                      <a:gd name="connsiteY371" fmla="*/ 885300 h 957723"/>
                      <a:gd name="connsiteX372" fmla="*/ 834871 w 1128739"/>
                      <a:gd name="connsiteY372" fmla="*/ 899414 h 957723"/>
                      <a:gd name="connsiteX373" fmla="*/ 834871 w 1128739"/>
                      <a:gd name="connsiteY373" fmla="*/ 899414 h 957723"/>
                      <a:gd name="connsiteX374" fmla="*/ 847802 w 1128739"/>
                      <a:gd name="connsiteY374" fmla="*/ 951528 h 957723"/>
                      <a:gd name="connsiteX375" fmla="*/ 847802 w 1128739"/>
                      <a:gd name="connsiteY375" fmla="*/ 951528 h 957723"/>
                      <a:gd name="connsiteX376" fmla="*/ 847221 w 1128739"/>
                      <a:gd name="connsiteY376" fmla="*/ 957084 h 957723"/>
                      <a:gd name="connsiteX377" fmla="*/ 847221 w 1128739"/>
                      <a:gd name="connsiteY377" fmla="*/ 957084 h 957723"/>
                      <a:gd name="connsiteX378" fmla="*/ 846350 w 1128739"/>
                      <a:gd name="connsiteY378" fmla="*/ 957723 h 957723"/>
                      <a:gd name="connsiteX379" fmla="*/ 846350 w 1128739"/>
                      <a:gd name="connsiteY379" fmla="*/ 957723 h 957723"/>
                      <a:gd name="connsiteX380" fmla="*/ 800799 w 1128739"/>
                      <a:gd name="connsiteY380" fmla="*/ 957723 h 957723"/>
                      <a:gd name="connsiteX381" fmla="*/ 800799 w 1128739"/>
                      <a:gd name="connsiteY381" fmla="*/ 957723 h 9577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Lst>
                    <a:rect l="l" t="t" r="r" b="b"/>
                    <a:pathLst>
                      <a:path w="1128739" h="957723">
                        <a:moveTo>
                          <a:pt x="800799" y="957723"/>
                        </a:moveTo>
                        <a:cubicBezTo>
                          <a:pt x="780603" y="957723"/>
                          <a:pt x="763894" y="953380"/>
                          <a:pt x="763821" y="938691"/>
                        </a:cubicBezTo>
                        <a:lnTo>
                          <a:pt x="763821" y="938691"/>
                        </a:lnTo>
                        <a:cubicBezTo>
                          <a:pt x="764475" y="923683"/>
                          <a:pt x="793244" y="927387"/>
                          <a:pt x="792517" y="915061"/>
                        </a:cubicBezTo>
                        <a:lnTo>
                          <a:pt x="792517" y="915061"/>
                        </a:lnTo>
                        <a:cubicBezTo>
                          <a:pt x="792517" y="910527"/>
                          <a:pt x="792881" y="905801"/>
                          <a:pt x="792881" y="901458"/>
                        </a:cubicBezTo>
                        <a:lnTo>
                          <a:pt x="792881" y="901458"/>
                        </a:lnTo>
                        <a:cubicBezTo>
                          <a:pt x="792808" y="892580"/>
                          <a:pt x="791500" y="886385"/>
                          <a:pt x="784308" y="886322"/>
                        </a:cubicBezTo>
                        <a:lnTo>
                          <a:pt x="784308" y="886322"/>
                        </a:lnTo>
                        <a:cubicBezTo>
                          <a:pt x="773338" y="885747"/>
                          <a:pt x="759608" y="924641"/>
                          <a:pt x="739702" y="924960"/>
                        </a:cubicBezTo>
                        <a:lnTo>
                          <a:pt x="739702" y="924960"/>
                        </a:lnTo>
                        <a:cubicBezTo>
                          <a:pt x="723502" y="924832"/>
                          <a:pt x="714857" y="910654"/>
                          <a:pt x="702942" y="910846"/>
                        </a:cubicBezTo>
                        <a:lnTo>
                          <a:pt x="702942" y="910846"/>
                        </a:lnTo>
                        <a:cubicBezTo>
                          <a:pt x="700327" y="910846"/>
                          <a:pt x="697566" y="911484"/>
                          <a:pt x="694370" y="913017"/>
                        </a:cubicBezTo>
                        <a:lnTo>
                          <a:pt x="694370" y="913017"/>
                        </a:lnTo>
                        <a:cubicBezTo>
                          <a:pt x="681075" y="919595"/>
                          <a:pt x="673375" y="925279"/>
                          <a:pt x="658554" y="925279"/>
                        </a:cubicBezTo>
                        <a:lnTo>
                          <a:pt x="658554" y="925279"/>
                        </a:lnTo>
                        <a:cubicBezTo>
                          <a:pt x="653106" y="925279"/>
                          <a:pt x="646713" y="924513"/>
                          <a:pt x="638722" y="922789"/>
                        </a:cubicBezTo>
                        <a:lnTo>
                          <a:pt x="638722" y="922789"/>
                        </a:lnTo>
                        <a:cubicBezTo>
                          <a:pt x="611624" y="916721"/>
                          <a:pt x="574791" y="886897"/>
                          <a:pt x="544570" y="887024"/>
                        </a:cubicBezTo>
                        <a:lnTo>
                          <a:pt x="544570" y="887024"/>
                        </a:lnTo>
                        <a:cubicBezTo>
                          <a:pt x="541591" y="887024"/>
                          <a:pt x="538758" y="887280"/>
                          <a:pt x="535924" y="887918"/>
                        </a:cubicBezTo>
                        <a:lnTo>
                          <a:pt x="535924" y="887918"/>
                        </a:lnTo>
                        <a:cubicBezTo>
                          <a:pt x="503306" y="894943"/>
                          <a:pt x="482746" y="893091"/>
                          <a:pt x="472357" y="912187"/>
                        </a:cubicBezTo>
                        <a:lnTo>
                          <a:pt x="472357" y="912187"/>
                        </a:lnTo>
                        <a:cubicBezTo>
                          <a:pt x="463930" y="927515"/>
                          <a:pt x="434798" y="944247"/>
                          <a:pt x="407701" y="944311"/>
                        </a:cubicBezTo>
                        <a:lnTo>
                          <a:pt x="407701" y="944311"/>
                        </a:lnTo>
                        <a:cubicBezTo>
                          <a:pt x="404650" y="944311"/>
                          <a:pt x="401671" y="944120"/>
                          <a:pt x="398692" y="943673"/>
                        </a:cubicBezTo>
                        <a:lnTo>
                          <a:pt x="398692" y="943673"/>
                        </a:lnTo>
                        <a:lnTo>
                          <a:pt x="397966" y="943034"/>
                        </a:lnTo>
                        <a:cubicBezTo>
                          <a:pt x="394406" y="927132"/>
                          <a:pt x="394624" y="916274"/>
                          <a:pt x="372321" y="910654"/>
                        </a:cubicBezTo>
                        <a:lnTo>
                          <a:pt x="372321" y="910654"/>
                        </a:lnTo>
                        <a:cubicBezTo>
                          <a:pt x="346095" y="904204"/>
                          <a:pt x="317036" y="888493"/>
                          <a:pt x="317109" y="850813"/>
                        </a:cubicBezTo>
                        <a:lnTo>
                          <a:pt x="317109" y="850813"/>
                        </a:lnTo>
                        <a:cubicBezTo>
                          <a:pt x="317254" y="813196"/>
                          <a:pt x="332002" y="827885"/>
                          <a:pt x="331784" y="803233"/>
                        </a:cubicBezTo>
                        <a:lnTo>
                          <a:pt x="331784" y="803233"/>
                        </a:lnTo>
                        <a:lnTo>
                          <a:pt x="331784" y="803169"/>
                        </a:lnTo>
                        <a:cubicBezTo>
                          <a:pt x="331711" y="803169"/>
                          <a:pt x="331784" y="803169"/>
                          <a:pt x="331638" y="803041"/>
                        </a:cubicBezTo>
                        <a:lnTo>
                          <a:pt x="331638" y="803041"/>
                        </a:lnTo>
                        <a:cubicBezTo>
                          <a:pt x="331420" y="802850"/>
                          <a:pt x="330984" y="802530"/>
                          <a:pt x="329895" y="802211"/>
                        </a:cubicBezTo>
                        <a:lnTo>
                          <a:pt x="329895" y="802211"/>
                        </a:lnTo>
                        <a:cubicBezTo>
                          <a:pt x="327788" y="801509"/>
                          <a:pt x="323502" y="800870"/>
                          <a:pt x="315147" y="800870"/>
                        </a:cubicBezTo>
                        <a:lnTo>
                          <a:pt x="315147" y="800870"/>
                        </a:lnTo>
                        <a:cubicBezTo>
                          <a:pt x="296767" y="800870"/>
                          <a:pt x="194987" y="797996"/>
                          <a:pt x="168108" y="797996"/>
                        </a:cubicBezTo>
                        <a:lnTo>
                          <a:pt x="168108" y="797996"/>
                        </a:lnTo>
                        <a:cubicBezTo>
                          <a:pt x="157719" y="797996"/>
                          <a:pt x="151689" y="796463"/>
                          <a:pt x="148202" y="793142"/>
                        </a:cubicBezTo>
                        <a:lnTo>
                          <a:pt x="148202" y="793142"/>
                        </a:lnTo>
                        <a:cubicBezTo>
                          <a:pt x="144787" y="789757"/>
                          <a:pt x="144206" y="784967"/>
                          <a:pt x="144206" y="778709"/>
                        </a:cubicBezTo>
                        <a:lnTo>
                          <a:pt x="144206" y="778709"/>
                        </a:lnTo>
                        <a:cubicBezTo>
                          <a:pt x="144206" y="774941"/>
                          <a:pt x="144424" y="770598"/>
                          <a:pt x="144424" y="765680"/>
                        </a:cubicBezTo>
                        <a:lnTo>
                          <a:pt x="144424" y="765680"/>
                        </a:lnTo>
                        <a:cubicBezTo>
                          <a:pt x="144497" y="744541"/>
                          <a:pt x="143044" y="722954"/>
                          <a:pt x="129023" y="716249"/>
                        </a:cubicBezTo>
                        <a:lnTo>
                          <a:pt x="129023" y="716249"/>
                        </a:lnTo>
                        <a:cubicBezTo>
                          <a:pt x="121540" y="712544"/>
                          <a:pt x="117399" y="708202"/>
                          <a:pt x="117327" y="704306"/>
                        </a:cubicBezTo>
                        <a:lnTo>
                          <a:pt x="117327" y="704306"/>
                        </a:lnTo>
                        <a:cubicBezTo>
                          <a:pt x="117327" y="700218"/>
                          <a:pt x="121976" y="697600"/>
                          <a:pt x="130258" y="697600"/>
                        </a:cubicBezTo>
                        <a:lnTo>
                          <a:pt x="130258" y="697600"/>
                        </a:lnTo>
                        <a:cubicBezTo>
                          <a:pt x="138322" y="697600"/>
                          <a:pt x="141664" y="688403"/>
                          <a:pt x="141664" y="677227"/>
                        </a:cubicBezTo>
                        <a:lnTo>
                          <a:pt x="141664" y="677227"/>
                        </a:lnTo>
                        <a:cubicBezTo>
                          <a:pt x="141664" y="668350"/>
                          <a:pt x="139557" y="658578"/>
                          <a:pt x="136724" y="652511"/>
                        </a:cubicBezTo>
                        <a:lnTo>
                          <a:pt x="136724" y="652511"/>
                        </a:lnTo>
                        <a:cubicBezTo>
                          <a:pt x="131057" y="640377"/>
                          <a:pt x="121831" y="628817"/>
                          <a:pt x="121831" y="610807"/>
                        </a:cubicBezTo>
                        <a:lnTo>
                          <a:pt x="121831" y="610807"/>
                        </a:lnTo>
                        <a:cubicBezTo>
                          <a:pt x="121831" y="608253"/>
                          <a:pt x="122049" y="605570"/>
                          <a:pt x="122412" y="602696"/>
                        </a:cubicBezTo>
                        <a:lnTo>
                          <a:pt x="122412" y="602696"/>
                        </a:lnTo>
                        <a:cubicBezTo>
                          <a:pt x="122848" y="599375"/>
                          <a:pt x="123138" y="596501"/>
                          <a:pt x="123138" y="593883"/>
                        </a:cubicBezTo>
                        <a:lnTo>
                          <a:pt x="123138" y="593883"/>
                        </a:lnTo>
                        <a:cubicBezTo>
                          <a:pt x="122993" y="578747"/>
                          <a:pt x="115801" y="574404"/>
                          <a:pt x="102724" y="570955"/>
                        </a:cubicBezTo>
                        <a:lnTo>
                          <a:pt x="102724" y="570955"/>
                        </a:lnTo>
                        <a:cubicBezTo>
                          <a:pt x="99673" y="570189"/>
                          <a:pt x="96912" y="568975"/>
                          <a:pt x="94224" y="567506"/>
                        </a:cubicBezTo>
                        <a:lnTo>
                          <a:pt x="94224" y="567506"/>
                        </a:lnTo>
                        <a:cubicBezTo>
                          <a:pt x="94006" y="567379"/>
                          <a:pt x="93789" y="567123"/>
                          <a:pt x="93789" y="566868"/>
                        </a:cubicBezTo>
                        <a:lnTo>
                          <a:pt x="93789" y="566868"/>
                        </a:lnTo>
                        <a:cubicBezTo>
                          <a:pt x="93789" y="566612"/>
                          <a:pt x="93934" y="566357"/>
                          <a:pt x="94152" y="566165"/>
                        </a:cubicBezTo>
                        <a:lnTo>
                          <a:pt x="94152" y="566165"/>
                        </a:lnTo>
                        <a:cubicBezTo>
                          <a:pt x="104613" y="559715"/>
                          <a:pt x="121104" y="547133"/>
                          <a:pt x="124737" y="530784"/>
                        </a:cubicBezTo>
                        <a:lnTo>
                          <a:pt x="124737" y="530784"/>
                        </a:lnTo>
                        <a:cubicBezTo>
                          <a:pt x="130548" y="505429"/>
                          <a:pt x="154813" y="508367"/>
                          <a:pt x="154232" y="496744"/>
                        </a:cubicBezTo>
                        <a:lnTo>
                          <a:pt x="154232" y="496744"/>
                        </a:lnTo>
                        <a:cubicBezTo>
                          <a:pt x="154232" y="494317"/>
                          <a:pt x="154086" y="491762"/>
                          <a:pt x="154086" y="489144"/>
                        </a:cubicBezTo>
                        <a:lnTo>
                          <a:pt x="154086" y="489144"/>
                        </a:lnTo>
                        <a:cubicBezTo>
                          <a:pt x="154014" y="478095"/>
                          <a:pt x="156193" y="465514"/>
                          <a:pt x="176607" y="454912"/>
                        </a:cubicBezTo>
                        <a:lnTo>
                          <a:pt x="176607" y="454912"/>
                        </a:lnTo>
                        <a:cubicBezTo>
                          <a:pt x="180530" y="452804"/>
                          <a:pt x="181983" y="450441"/>
                          <a:pt x="181983" y="447504"/>
                        </a:cubicBezTo>
                        <a:lnTo>
                          <a:pt x="181983" y="447504"/>
                        </a:lnTo>
                        <a:cubicBezTo>
                          <a:pt x="182274" y="434092"/>
                          <a:pt x="147839" y="411037"/>
                          <a:pt x="147621" y="391047"/>
                        </a:cubicBezTo>
                        <a:lnTo>
                          <a:pt x="147621" y="391047"/>
                        </a:lnTo>
                        <a:cubicBezTo>
                          <a:pt x="147621" y="388812"/>
                          <a:pt x="148057" y="386576"/>
                          <a:pt x="149074" y="384405"/>
                        </a:cubicBezTo>
                        <a:lnTo>
                          <a:pt x="149074" y="384405"/>
                        </a:lnTo>
                        <a:cubicBezTo>
                          <a:pt x="157864" y="365501"/>
                          <a:pt x="165420" y="355921"/>
                          <a:pt x="165420" y="348257"/>
                        </a:cubicBezTo>
                        <a:lnTo>
                          <a:pt x="165420" y="348257"/>
                        </a:lnTo>
                        <a:cubicBezTo>
                          <a:pt x="165420" y="345958"/>
                          <a:pt x="164766" y="343850"/>
                          <a:pt x="163313" y="341551"/>
                        </a:cubicBezTo>
                        <a:lnTo>
                          <a:pt x="163313" y="341551"/>
                        </a:lnTo>
                        <a:cubicBezTo>
                          <a:pt x="157864" y="331780"/>
                          <a:pt x="124083" y="343339"/>
                          <a:pt x="118053" y="328267"/>
                        </a:cubicBezTo>
                        <a:lnTo>
                          <a:pt x="118053" y="328267"/>
                        </a:lnTo>
                        <a:cubicBezTo>
                          <a:pt x="117327" y="325649"/>
                          <a:pt x="111006" y="324244"/>
                          <a:pt x="101489" y="324308"/>
                        </a:cubicBezTo>
                        <a:lnTo>
                          <a:pt x="101489" y="324308"/>
                        </a:lnTo>
                        <a:cubicBezTo>
                          <a:pt x="82819" y="324308"/>
                          <a:pt x="53033" y="328650"/>
                          <a:pt x="32401" y="328650"/>
                        </a:cubicBezTo>
                        <a:lnTo>
                          <a:pt x="32401" y="328650"/>
                        </a:lnTo>
                        <a:cubicBezTo>
                          <a:pt x="19688" y="328587"/>
                          <a:pt x="9953" y="327182"/>
                          <a:pt x="8790" y="320859"/>
                        </a:cubicBezTo>
                        <a:lnTo>
                          <a:pt x="8790" y="320859"/>
                        </a:lnTo>
                        <a:cubicBezTo>
                          <a:pt x="8572" y="319518"/>
                          <a:pt x="8500" y="318177"/>
                          <a:pt x="8500" y="316835"/>
                        </a:cubicBezTo>
                        <a:lnTo>
                          <a:pt x="8500" y="316835"/>
                        </a:lnTo>
                        <a:cubicBezTo>
                          <a:pt x="8572" y="304893"/>
                          <a:pt x="15837" y="294227"/>
                          <a:pt x="15765" y="285158"/>
                        </a:cubicBezTo>
                        <a:lnTo>
                          <a:pt x="15765" y="285158"/>
                        </a:lnTo>
                        <a:cubicBezTo>
                          <a:pt x="15765" y="281071"/>
                          <a:pt x="14384" y="277303"/>
                          <a:pt x="10243" y="273599"/>
                        </a:cubicBezTo>
                        <a:lnTo>
                          <a:pt x="10243" y="273599"/>
                        </a:lnTo>
                        <a:cubicBezTo>
                          <a:pt x="3705" y="267851"/>
                          <a:pt x="1380" y="261656"/>
                          <a:pt x="1380" y="255269"/>
                        </a:cubicBezTo>
                        <a:lnTo>
                          <a:pt x="1380" y="255269"/>
                        </a:lnTo>
                        <a:cubicBezTo>
                          <a:pt x="1380" y="246647"/>
                          <a:pt x="5449" y="237579"/>
                          <a:pt x="8863" y="227871"/>
                        </a:cubicBezTo>
                        <a:lnTo>
                          <a:pt x="8863" y="227871"/>
                        </a:lnTo>
                        <a:cubicBezTo>
                          <a:pt x="9444" y="226083"/>
                          <a:pt x="9735" y="224231"/>
                          <a:pt x="9735" y="222251"/>
                        </a:cubicBezTo>
                        <a:lnTo>
                          <a:pt x="9735" y="222251"/>
                        </a:lnTo>
                        <a:cubicBezTo>
                          <a:pt x="9807" y="210436"/>
                          <a:pt x="73" y="195300"/>
                          <a:pt x="0" y="182910"/>
                        </a:cubicBezTo>
                        <a:lnTo>
                          <a:pt x="0" y="182910"/>
                        </a:lnTo>
                        <a:cubicBezTo>
                          <a:pt x="0" y="178184"/>
                          <a:pt x="1453" y="173777"/>
                          <a:pt x="5521" y="170201"/>
                        </a:cubicBezTo>
                        <a:lnTo>
                          <a:pt x="5521" y="170201"/>
                        </a:lnTo>
                        <a:cubicBezTo>
                          <a:pt x="10461" y="165858"/>
                          <a:pt x="11333" y="160046"/>
                          <a:pt x="11333" y="154043"/>
                        </a:cubicBezTo>
                        <a:lnTo>
                          <a:pt x="11333" y="154043"/>
                        </a:lnTo>
                        <a:cubicBezTo>
                          <a:pt x="11333" y="151041"/>
                          <a:pt x="11115" y="148040"/>
                          <a:pt x="11115" y="145230"/>
                        </a:cubicBezTo>
                        <a:lnTo>
                          <a:pt x="11115" y="145230"/>
                        </a:lnTo>
                        <a:cubicBezTo>
                          <a:pt x="11115" y="140951"/>
                          <a:pt x="11551" y="136991"/>
                          <a:pt x="14239" y="133925"/>
                        </a:cubicBezTo>
                        <a:lnTo>
                          <a:pt x="14239" y="133925"/>
                        </a:lnTo>
                        <a:cubicBezTo>
                          <a:pt x="16927" y="130924"/>
                          <a:pt x="21722" y="129199"/>
                          <a:pt x="29713" y="129199"/>
                        </a:cubicBezTo>
                        <a:lnTo>
                          <a:pt x="29713" y="129199"/>
                        </a:lnTo>
                        <a:cubicBezTo>
                          <a:pt x="45405" y="129199"/>
                          <a:pt x="116600" y="130221"/>
                          <a:pt x="184235" y="130221"/>
                        </a:cubicBezTo>
                        <a:lnTo>
                          <a:pt x="184235" y="130221"/>
                        </a:lnTo>
                        <a:cubicBezTo>
                          <a:pt x="247657" y="130221"/>
                          <a:pt x="308464" y="129199"/>
                          <a:pt x="316455" y="125878"/>
                        </a:cubicBezTo>
                        <a:lnTo>
                          <a:pt x="316455" y="125878"/>
                        </a:lnTo>
                        <a:cubicBezTo>
                          <a:pt x="316963" y="125687"/>
                          <a:pt x="317036" y="125623"/>
                          <a:pt x="316963" y="125623"/>
                        </a:cubicBezTo>
                        <a:lnTo>
                          <a:pt x="316963" y="125623"/>
                        </a:lnTo>
                        <a:cubicBezTo>
                          <a:pt x="320087" y="117640"/>
                          <a:pt x="317690" y="98097"/>
                          <a:pt x="325463" y="91072"/>
                        </a:cubicBezTo>
                        <a:lnTo>
                          <a:pt x="325463" y="91072"/>
                        </a:lnTo>
                        <a:cubicBezTo>
                          <a:pt x="328514" y="88389"/>
                          <a:pt x="329967" y="83153"/>
                          <a:pt x="329967" y="77469"/>
                        </a:cubicBezTo>
                        <a:lnTo>
                          <a:pt x="329967" y="77469"/>
                        </a:lnTo>
                        <a:cubicBezTo>
                          <a:pt x="329967" y="70827"/>
                          <a:pt x="328006" y="63674"/>
                          <a:pt x="324955" y="59586"/>
                        </a:cubicBezTo>
                        <a:lnTo>
                          <a:pt x="324955" y="59586"/>
                        </a:lnTo>
                        <a:cubicBezTo>
                          <a:pt x="322993" y="56968"/>
                          <a:pt x="322194" y="54158"/>
                          <a:pt x="322194" y="51412"/>
                        </a:cubicBezTo>
                        <a:lnTo>
                          <a:pt x="322194" y="51412"/>
                        </a:lnTo>
                        <a:cubicBezTo>
                          <a:pt x="322194" y="45280"/>
                          <a:pt x="326117" y="39405"/>
                          <a:pt x="330984" y="35126"/>
                        </a:cubicBezTo>
                        <a:lnTo>
                          <a:pt x="330984" y="35126"/>
                        </a:lnTo>
                        <a:cubicBezTo>
                          <a:pt x="337159" y="30400"/>
                          <a:pt x="331348" y="447"/>
                          <a:pt x="349655" y="0"/>
                        </a:cubicBezTo>
                        <a:lnTo>
                          <a:pt x="349655" y="0"/>
                        </a:lnTo>
                        <a:cubicBezTo>
                          <a:pt x="350745" y="0"/>
                          <a:pt x="351834" y="128"/>
                          <a:pt x="353069" y="319"/>
                        </a:cubicBezTo>
                        <a:lnTo>
                          <a:pt x="353069" y="319"/>
                        </a:lnTo>
                        <a:cubicBezTo>
                          <a:pt x="375082" y="4726"/>
                          <a:pt x="377624" y="51922"/>
                          <a:pt x="386270" y="64312"/>
                        </a:cubicBezTo>
                        <a:lnTo>
                          <a:pt x="386270" y="64312"/>
                        </a:lnTo>
                        <a:cubicBezTo>
                          <a:pt x="395060" y="77405"/>
                          <a:pt x="397385" y="100588"/>
                          <a:pt x="400944" y="115341"/>
                        </a:cubicBezTo>
                        <a:lnTo>
                          <a:pt x="400944" y="115341"/>
                        </a:lnTo>
                        <a:cubicBezTo>
                          <a:pt x="403923" y="129519"/>
                          <a:pt x="454268" y="144144"/>
                          <a:pt x="454849" y="159024"/>
                        </a:cubicBezTo>
                        <a:lnTo>
                          <a:pt x="454849" y="159024"/>
                        </a:lnTo>
                        <a:cubicBezTo>
                          <a:pt x="454849" y="165347"/>
                          <a:pt x="460153" y="166177"/>
                          <a:pt x="466473" y="167199"/>
                        </a:cubicBezTo>
                        <a:lnTo>
                          <a:pt x="466473" y="167199"/>
                        </a:lnTo>
                        <a:cubicBezTo>
                          <a:pt x="472503" y="168029"/>
                          <a:pt x="479550" y="168860"/>
                          <a:pt x="479622" y="175629"/>
                        </a:cubicBezTo>
                        <a:lnTo>
                          <a:pt x="479622" y="175629"/>
                        </a:lnTo>
                        <a:cubicBezTo>
                          <a:pt x="478533" y="186167"/>
                          <a:pt x="520741" y="180355"/>
                          <a:pt x="548929" y="186231"/>
                        </a:cubicBezTo>
                        <a:lnTo>
                          <a:pt x="548929" y="186231"/>
                        </a:lnTo>
                        <a:lnTo>
                          <a:pt x="548711" y="186997"/>
                        </a:lnTo>
                        <a:lnTo>
                          <a:pt x="548493" y="187764"/>
                        </a:lnTo>
                        <a:cubicBezTo>
                          <a:pt x="520886" y="181250"/>
                          <a:pt x="478968" y="189233"/>
                          <a:pt x="477806" y="175566"/>
                        </a:cubicBezTo>
                        <a:lnTo>
                          <a:pt x="477806" y="175566"/>
                        </a:lnTo>
                        <a:cubicBezTo>
                          <a:pt x="477879" y="170265"/>
                          <a:pt x="472575" y="169690"/>
                          <a:pt x="466182" y="168732"/>
                        </a:cubicBezTo>
                        <a:lnTo>
                          <a:pt x="466182" y="168732"/>
                        </a:lnTo>
                        <a:cubicBezTo>
                          <a:pt x="460080" y="167902"/>
                          <a:pt x="453033" y="166497"/>
                          <a:pt x="453033" y="159024"/>
                        </a:cubicBezTo>
                        <a:lnTo>
                          <a:pt x="453033" y="159024"/>
                        </a:lnTo>
                        <a:cubicBezTo>
                          <a:pt x="453542" y="146251"/>
                          <a:pt x="403269" y="131179"/>
                          <a:pt x="399201" y="115660"/>
                        </a:cubicBezTo>
                        <a:lnTo>
                          <a:pt x="399201" y="115660"/>
                        </a:lnTo>
                        <a:cubicBezTo>
                          <a:pt x="395641" y="100779"/>
                          <a:pt x="393244" y="77596"/>
                          <a:pt x="384744" y="65079"/>
                        </a:cubicBezTo>
                        <a:lnTo>
                          <a:pt x="384744" y="65079"/>
                        </a:lnTo>
                        <a:cubicBezTo>
                          <a:pt x="376099" y="51859"/>
                          <a:pt x="372394" y="5045"/>
                          <a:pt x="352706" y="1852"/>
                        </a:cubicBezTo>
                        <a:lnTo>
                          <a:pt x="352706" y="1852"/>
                        </a:lnTo>
                        <a:cubicBezTo>
                          <a:pt x="351616" y="1660"/>
                          <a:pt x="350599" y="1533"/>
                          <a:pt x="349655" y="1533"/>
                        </a:cubicBezTo>
                        <a:lnTo>
                          <a:pt x="349655" y="1533"/>
                        </a:lnTo>
                        <a:cubicBezTo>
                          <a:pt x="334108" y="1086"/>
                          <a:pt x="339121" y="29442"/>
                          <a:pt x="332292" y="36148"/>
                        </a:cubicBezTo>
                        <a:lnTo>
                          <a:pt x="332292" y="36148"/>
                        </a:lnTo>
                        <a:cubicBezTo>
                          <a:pt x="327715" y="40171"/>
                          <a:pt x="324010" y="45855"/>
                          <a:pt x="324010" y="51348"/>
                        </a:cubicBezTo>
                        <a:lnTo>
                          <a:pt x="324010" y="51348"/>
                        </a:lnTo>
                        <a:cubicBezTo>
                          <a:pt x="324010" y="53838"/>
                          <a:pt x="324737" y="56329"/>
                          <a:pt x="326480" y="58692"/>
                        </a:cubicBezTo>
                        <a:lnTo>
                          <a:pt x="326480" y="58692"/>
                        </a:lnTo>
                        <a:cubicBezTo>
                          <a:pt x="329822" y="63227"/>
                          <a:pt x="331784" y="70571"/>
                          <a:pt x="331784" y="77469"/>
                        </a:cubicBezTo>
                        <a:lnTo>
                          <a:pt x="331784" y="77469"/>
                        </a:lnTo>
                        <a:cubicBezTo>
                          <a:pt x="331784" y="83344"/>
                          <a:pt x="330403" y="88964"/>
                          <a:pt x="326771" y="92221"/>
                        </a:cubicBezTo>
                        <a:lnTo>
                          <a:pt x="326771" y="92221"/>
                        </a:lnTo>
                        <a:cubicBezTo>
                          <a:pt x="319942" y="98033"/>
                          <a:pt x="321903" y="117512"/>
                          <a:pt x="318707" y="126134"/>
                        </a:cubicBezTo>
                        <a:lnTo>
                          <a:pt x="318707" y="126134"/>
                        </a:lnTo>
                        <a:cubicBezTo>
                          <a:pt x="317472" y="128114"/>
                          <a:pt x="313331" y="128369"/>
                          <a:pt x="305921" y="129263"/>
                        </a:cubicBezTo>
                        <a:lnTo>
                          <a:pt x="305921" y="129263"/>
                        </a:lnTo>
                        <a:cubicBezTo>
                          <a:pt x="298583" y="129966"/>
                          <a:pt x="288267" y="130477"/>
                          <a:pt x="275917" y="130860"/>
                        </a:cubicBezTo>
                        <a:lnTo>
                          <a:pt x="275917" y="130860"/>
                        </a:lnTo>
                        <a:cubicBezTo>
                          <a:pt x="251144" y="131626"/>
                          <a:pt x="218162" y="131882"/>
                          <a:pt x="184235" y="131882"/>
                        </a:cubicBezTo>
                        <a:lnTo>
                          <a:pt x="184235" y="131882"/>
                        </a:lnTo>
                        <a:cubicBezTo>
                          <a:pt x="116600" y="131882"/>
                          <a:pt x="45405" y="130860"/>
                          <a:pt x="29713" y="130860"/>
                        </a:cubicBezTo>
                        <a:lnTo>
                          <a:pt x="29713" y="130860"/>
                        </a:lnTo>
                        <a:cubicBezTo>
                          <a:pt x="14384" y="131051"/>
                          <a:pt x="13149" y="136863"/>
                          <a:pt x="12931" y="145293"/>
                        </a:cubicBezTo>
                        <a:lnTo>
                          <a:pt x="12931" y="145293"/>
                        </a:lnTo>
                        <a:cubicBezTo>
                          <a:pt x="12931" y="148103"/>
                          <a:pt x="13149" y="151105"/>
                          <a:pt x="13149" y="154107"/>
                        </a:cubicBezTo>
                        <a:lnTo>
                          <a:pt x="13149" y="154107"/>
                        </a:lnTo>
                        <a:cubicBezTo>
                          <a:pt x="13149" y="160174"/>
                          <a:pt x="12277" y="166561"/>
                          <a:pt x="6756" y="171414"/>
                        </a:cubicBezTo>
                        <a:lnTo>
                          <a:pt x="6756" y="171414"/>
                        </a:lnTo>
                        <a:cubicBezTo>
                          <a:pt x="3124" y="174671"/>
                          <a:pt x="1816" y="178503"/>
                          <a:pt x="1743" y="182974"/>
                        </a:cubicBezTo>
                        <a:lnTo>
                          <a:pt x="1743" y="182974"/>
                        </a:lnTo>
                        <a:cubicBezTo>
                          <a:pt x="1671" y="194725"/>
                          <a:pt x="11406" y="209925"/>
                          <a:pt x="11478" y="222315"/>
                        </a:cubicBezTo>
                        <a:lnTo>
                          <a:pt x="11478" y="222315"/>
                        </a:lnTo>
                        <a:cubicBezTo>
                          <a:pt x="11478" y="224422"/>
                          <a:pt x="11188" y="226466"/>
                          <a:pt x="10534" y="228382"/>
                        </a:cubicBezTo>
                        <a:lnTo>
                          <a:pt x="10534" y="228382"/>
                        </a:lnTo>
                        <a:cubicBezTo>
                          <a:pt x="7119" y="238153"/>
                          <a:pt x="3124" y="247095"/>
                          <a:pt x="3196" y="255333"/>
                        </a:cubicBezTo>
                        <a:lnTo>
                          <a:pt x="3196" y="255333"/>
                        </a:lnTo>
                        <a:cubicBezTo>
                          <a:pt x="3196" y="261400"/>
                          <a:pt x="5303" y="267084"/>
                          <a:pt x="11551" y="272513"/>
                        </a:cubicBezTo>
                        <a:lnTo>
                          <a:pt x="11551" y="272513"/>
                        </a:lnTo>
                        <a:cubicBezTo>
                          <a:pt x="16055" y="276473"/>
                          <a:pt x="17653" y="280752"/>
                          <a:pt x="17653" y="285158"/>
                        </a:cubicBezTo>
                        <a:lnTo>
                          <a:pt x="17653" y="285158"/>
                        </a:lnTo>
                        <a:cubicBezTo>
                          <a:pt x="17581" y="294930"/>
                          <a:pt x="10316" y="305403"/>
                          <a:pt x="10389" y="316835"/>
                        </a:cubicBezTo>
                        <a:lnTo>
                          <a:pt x="10389" y="316835"/>
                        </a:lnTo>
                        <a:cubicBezTo>
                          <a:pt x="10389" y="318113"/>
                          <a:pt x="10461" y="319326"/>
                          <a:pt x="10679" y="320667"/>
                        </a:cubicBezTo>
                        <a:lnTo>
                          <a:pt x="10679" y="320667"/>
                        </a:lnTo>
                        <a:cubicBezTo>
                          <a:pt x="11115" y="325202"/>
                          <a:pt x="19760" y="327118"/>
                          <a:pt x="32474" y="327118"/>
                        </a:cubicBezTo>
                        <a:lnTo>
                          <a:pt x="32474" y="327118"/>
                        </a:lnTo>
                        <a:cubicBezTo>
                          <a:pt x="52888" y="327118"/>
                          <a:pt x="82673" y="322711"/>
                          <a:pt x="101562" y="322711"/>
                        </a:cubicBezTo>
                        <a:lnTo>
                          <a:pt x="101562" y="322711"/>
                        </a:lnTo>
                        <a:cubicBezTo>
                          <a:pt x="111079" y="322775"/>
                          <a:pt x="118126" y="323605"/>
                          <a:pt x="119869" y="327820"/>
                        </a:cubicBezTo>
                        <a:lnTo>
                          <a:pt x="119869" y="327820"/>
                        </a:lnTo>
                        <a:cubicBezTo>
                          <a:pt x="124010" y="341104"/>
                          <a:pt x="157065" y="329800"/>
                          <a:pt x="164984" y="340785"/>
                        </a:cubicBezTo>
                        <a:lnTo>
                          <a:pt x="164984" y="340785"/>
                        </a:lnTo>
                        <a:cubicBezTo>
                          <a:pt x="166582" y="343276"/>
                          <a:pt x="167308" y="345703"/>
                          <a:pt x="167308" y="348257"/>
                        </a:cubicBezTo>
                        <a:lnTo>
                          <a:pt x="167308" y="348257"/>
                        </a:lnTo>
                        <a:cubicBezTo>
                          <a:pt x="167236" y="356815"/>
                          <a:pt x="159608" y="366139"/>
                          <a:pt x="150890" y="384980"/>
                        </a:cubicBezTo>
                        <a:lnTo>
                          <a:pt x="150890" y="384980"/>
                        </a:lnTo>
                        <a:cubicBezTo>
                          <a:pt x="149946" y="386896"/>
                          <a:pt x="149582" y="388939"/>
                          <a:pt x="149582" y="390983"/>
                        </a:cubicBezTo>
                        <a:lnTo>
                          <a:pt x="149582" y="390983"/>
                        </a:lnTo>
                        <a:cubicBezTo>
                          <a:pt x="149364" y="409695"/>
                          <a:pt x="183654" y="432431"/>
                          <a:pt x="183945" y="447440"/>
                        </a:cubicBezTo>
                        <a:lnTo>
                          <a:pt x="183945" y="447440"/>
                        </a:lnTo>
                        <a:cubicBezTo>
                          <a:pt x="183945" y="450888"/>
                          <a:pt x="181983" y="453954"/>
                          <a:pt x="177624" y="456189"/>
                        </a:cubicBezTo>
                        <a:lnTo>
                          <a:pt x="177624" y="456189"/>
                        </a:lnTo>
                        <a:cubicBezTo>
                          <a:pt x="157719" y="466599"/>
                          <a:pt x="156048" y="478095"/>
                          <a:pt x="155975" y="489016"/>
                        </a:cubicBezTo>
                        <a:lnTo>
                          <a:pt x="155975" y="489016"/>
                        </a:lnTo>
                        <a:cubicBezTo>
                          <a:pt x="155975" y="491571"/>
                          <a:pt x="156121" y="494125"/>
                          <a:pt x="156121" y="496616"/>
                        </a:cubicBezTo>
                        <a:lnTo>
                          <a:pt x="156121" y="496616"/>
                        </a:lnTo>
                        <a:cubicBezTo>
                          <a:pt x="155467" y="510539"/>
                          <a:pt x="131784" y="506579"/>
                          <a:pt x="126625" y="530976"/>
                        </a:cubicBezTo>
                        <a:lnTo>
                          <a:pt x="126625" y="530976"/>
                        </a:lnTo>
                        <a:cubicBezTo>
                          <a:pt x="122920" y="547517"/>
                          <a:pt x="107083" y="559970"/>
                          <a:pt x="96477" y="566676"/>
                        </a:cubicBezTo>
                        <a:lnTo>
                          <a:pt x="96477" y="566676"/>
                        </a:lnTo>
                        <a:cubicBezTo>
                          <a:pt x="98656" y="567826"/>
                          <a:pt x="100908" y="568720"/>
                          <a:pt x="103305" y="569359"/>
                        </a:cubicBezTo>
                        <a:lnTo>
                          <a:pt x="103305" y="569359"/>
                        </a:lnTo>
                        <a:cubicBezTo>
                          <a:pt x="116673" y="572616"/>
                          <a:pt x="125173" y="578108"/>
                          <a:pt x="125027" y="593819"/>
                        </a:cubicBezTo>
                        <a:lnTo>
                          <a:pt x="125027" y="593819"/>
                        </a:lnTo>
                        <a:cubicBezTo>
                          <a:pt x="125027" y="596501"/>
                          <a:pt x="124809" y="599503"/>
                          <a:pt x="124301" y="602824"/>
                        </a:cubicBezTo>
                        <a:lnTo>
                          <a:pt x="124301" y="602824"/>
                        </a:lnTo>
                        <a:cubicBezTo>
                          <a:pt x="123865" y="605570"/>
                          <a:pt x="123720" y="608189"/>
                          <a:pt x="123720" y="610679"/>
                        </a:cubicBezTo>
                        <a:lnTo>
                          <a:pt x="123720" y="610679"/>
                        </a:lnTo>
                        <a:cubicBezTo>
                          <a:pt x="123720" y="628178"/>
                          <a:pt x="132728" y="639419"/>
                          <a:pt x="138467" y="651809"/>
                        </a:cubicBezTo>
                        <a:lnTo>
                          <a:pt x="138467" y="651809"/>
                        </a:lnTo>
                        <a:cubicBezTo>
                          <a:pt x="141446" y="658195"/>
                          <a:pt x="143552" y="668030"/>
                          <a:pt x="143552" y="677099"/>
                        </a:cubicBezTo>
                        <a:lnTo>
                          <a:pt x="143552" y="677099"/>
                        </a:lnTo>
                        <a:cubicBezTo>
                          <a:pt x="143552" y="688339"/>
                          <a:pt x="140356" y="698941"/>
                          <a:pt x="130330" y="699069"/>
                        </a:cubicBezTo>
                        <a:lnTo>
                          <a:pt x="130330" y="699069"/>
                        </a:lnTo>
                        <a:cubicBezTo>
                          <a:pt x="122267" y="699133"/>
                          <a:pt x="119215" y="701432"/>
                          <a:pt x="119215" y="704178"/>
                        </a:cubicBezTo>
                        <a:lnTo>
                          <a:pt x="119215" y="704178"/>
                        </a:lnTo>
                        <a:cubicBezTo>
                          <a:pt x="119143" y="707052"/>
                          <a:pt x="122775" y="711267"/>
                          <a:pt x="129967" y="714780"/>
                        </a:cubicBezTo>
                        <a:lnTo>
                          <a:pt x="129967" y="714780"/>
                        </a:lnTo>
                        <a:cubicBezTo>
                          <a:pt x="145296" y="722380"/>
                          <a:pt x="146240" y="744477"/>
                          <a:pt x="146313" y="765616"/>
                        </a:cubicBezTo>
                        <a:lnTo>
                          <a:pt x="146313" y="765616"/>
                        </a:lnTo>
                        <a:cubicBezTo>
                          <a:pt x="146313" y="770534"/>
                          <a:pt x="146095" y="774877"/>
                          <a:pt x="146095" y="778645"/>
                        </a:cubicBezTo>
                        <a:lnTo>
                          <a:pt x="146095" y="778645"/>
                        </a:lnTo>
                        <a:cubicBezTo>
                          <a:pt x="146386" y="790971"/>
                          <a:pt x="147839" y="796144"/>
                          <a:pt x="168180" y="796335"/>
                        </a:cubicBezTo>
                        <a:lnTo>
                          <a:pt x="168180" y="796335"/>
                        </a:lnTo>
                        <a:cubicBezTo>
                          <a:pt x="195060" y="796335"/>
                          <a:pt x="296912" y="799209"/>
                          <a:pt x="315220" y="799209"/>
                        </a:cubicBezTo>
                        <a:lnTo>
                          <a:pt x="315220" y="799209"/>
                        </a:lnTo>
                        <a:cubicBezTo>
                          <a:pt x="332002" y="799273"/>
                          <a:pt x="333382" y="801764"/>
                          <a:pt x="333600" y="803169"/>
                        </a:cubicBezTo>
                        <a:lnTo>
                          <a:pt x="333600" y="803169"/>
                        </a:lnTo>
                        <a:cubicBezTo>
                          <a:pt x="333600" y="803169"/>
                          <a:pt x="333600" y="803233"/>
                          <a:pt x="333600" y="803233"/>
                        </a:cubicBezTo>
                        <a:lnTo>
                          <a:pt x="333600" y="803233"/>
                        </a:lnTo>
                        <a:cubicBezTo>
                          <a:pt x="333382" y="829354"/>
                          <a:pt x="318852" y="814026"/>
                          <a:pt x="318925" y="850813"/>
                        </a:cubicBezTo>
                        <a:lnTo>
                          <a:pt x="318925" y="850813"/>
                        </a:lnTo>
                        <a:cubicBezTo>
                          <a:pt x="318925" y="887599"/>
                          <a:pt x="346967" y="902671"/>
                          <a:pt x="372830" y="909122"/>
                        </a:cubicBezTo>
                        <a:lnTo>
                          <a:pt x="372830" y="909122"/>
                        </a:lnTo>
                        <a:cubicBezTo>
                          <a:pt x="395786" y="914742"/>
                          <a:pt x="396440" y="926876"/>
                          <a:pt x="399637" y="942140"/>
                        </a:cubicBezTo>
                        <a:lnTo>
                          <a:pt x="399637" y="942140"/>
                        </a:lnTo>
                        <a:cubicBezTo>
                          <a:pt x="402252" y="942523"/>
                          <a:pt x="404940" y="942715"/>
                          <a:pt x="407701" y="942715"/>
                        </a:cubicBezTo>
                        <a:lnTo>
                          <a:pt x="407701" y="942715"/>
                        </a:lnTo>
                        <a:cubicBezTo>
                          <a:pt x="433927" y="942779"/>
                          <a:pt x="462841" y="926046"/>
                          <a:pt x="470687" y="911484"/>
                        </a:cubicBezTo>
                        <a:lnTo>
                          <a:pt x="470687" y="911484"/>
                        </a:lnTo>
                        <a:cubicBezTo>
                          <a:pt x="481729" y="891367"/>
                          <a:pt x="503306" y="893347"/>
                          <a:pt x="535416" y="886385"/>
                        </a:cubicBezTo>
                        <a:lnTo>
                          <a:pt x="535416" y="886385"/>
                        </a:lnTo>
                        <a:cubicBezTo>
                          <a:pt x="538395" y="885747"/>
                          <a:pt x="541373" y="885428"/>
                          <a:pt x="544497" y="885428"/>
                        </a:cubicBezTo>
                        <a:lnTo>
                          <a:pt x="544497" y="885428"/>
                        </a:lnTo>
                        <a:cubicBezTo>
                          <a:pt x="575881" y="885491"/>
                          <a:pt x="612786" y="915572"/>
                          <a:pt x="639085" y="921256"/>
                        </a:cubicBezTo>
                        <a:lnTo>
                          <a:pt x="639085" y="921256"/>
                        </a:lnTo>
                        <a:cubicBezTo>
                          <a:pt x="647003" y="922980"/>
                          <a:pt x="653251" y="923747"/>
                          <a:pt x="658482" y="923747"/>
                        </a:cubicBezTo>
                        <a:lnTo>
                          <a:pt x="658482" y="923747"/>
                        </a:lnTo>
                        <a:cubicBezTo>
                          <a:pt x="672648" y="923747"/>
                          <a:pt x="679913" y="918382"/>
                          <a:pt x="693425" y="911676"/>
                        </a:cubicBezTo>
                        <a:lnTo>
                          <a:pt x="693425" y="911676"/>
                        </a:lnTo>
                        <a:cubicBezTo>
                          <a:pt x="696840" y="910016"/>
                          <a:pt x="699964" y="909249"/>
                          <a:pt x="702870" y="909249"/>
                        </a:cubicBezTo>
                        <a:lnTo>
                          <a:pt x="702870" y="909249"/>
                        </a:lnTo>
                        <a:cubicBezTo>
                          <a:pt x="716382" y="909441"/>
                          <a:pt x="724737" y="923491"/>
                          <a:pt x="739630" y="923364"/>
                        </a:cubicBezTo>
                        <a:lnTo>
                          <a:pt x="739630" y="923364"/>
                        </a:lnTo>
                        <a:cubicBezTo>
                          <a:pt x="757574" y="923683"/>
                          <a:pt x="770723" y="885300"/>
                          <a:pt x="784235" y="884725"/>
                        </a:cubicBezTo>
                        <a:lnTo>
                          <a:pt x="784235" y="884725"/>
                        </a:lnTo>
                        <a:cubicBezTo>
                          <a:pt x="793316" y="884789"/>
                          <a:pt x="794624" y="892772"/>
                          <a:pt x="794624" y="901458"/>
                        </a:cubicBezTo>
                        <a:lnTo>
                          <a:pt x="794624" y="901458"/>
                        </a:lnTo>
                        <a:cubicBezTo>
                          <a:pt x="794624" y="905865"/>
                          <a:pt x="794261" y="910590"/>
                          <a:pt x="794261" y="915061"/>
                        </a:cubicBezTo>
                        <a:lnTo>
                          <a:pt x="794261" y="915061"/>
                        </a:lnTo>
                        <a:cubicBezTo>
                          <a:pt x="793534" y="929558"/>
                          <a:pt x="764911" y="925790"/>
                          <a:pt x="765565" y="938691"/>
                        </a:cubicBezTo>
                        <a:lnTo>
                          <a:pt x="765565" y="938691"/>
                        </a:lnTo>
                        <a:cubicBezTo>
                          <a:pt x="765565" y="951911"/>
                          <a:pt x="780531" y="956062"/>
                          <a:pt x="800727" y="956126"/>
                        </a:cubicBezTo>
                        <a:lnTo>
                          <a:pt x="800727" y="956126"/>
                        </a:lnTo>
                        <a:cubicBezTo>
                          <a:pt x="812060" y="956126"/>
                          <a:pt x="831021" y="956126"/>
                          <a:pt x="845550" y="956126"/>
                        </a:cubicBezTo>
                        <a:lnTo>
                          <a:pt x="845550" y="956126"/>
                        </a:lnTo>
                        <a:cubicBezTo>
                          <a:pt x="845841" y="954657"/>
                          <a:pt x="845986" y="953125"/>
                          <a:pt x="845986" y="951528"/>
                        </a:cubicBezTo>
                        <a:lnTo>
                          <a:pt x="845986" y="951528"/>
                        </a:lnTo>
                        <a:cubicBezTo>
                          <a:pt x="846059" y="936456"/>
                          <a:pt x="833128" y="917679"/>
                          <a:pt x="833055" y="899414"/>
                        </a:cubicBezTo>
                        <a:lnTo>
                          <a:pt x="833055" y="899414"/>
                        </a:lnTo>
                        <a:cubicBezTo>
                          <a:pt x="833055" y="894433"/>
                          <a:pt x="834072" y="889451"/>
                          <a:pt x="836542" y="884661"/>
                        </a:cubicBezTo>
                        <a:lnTo>
                          <a:pt x="836542" y="884661"/>
                        </a:lnTo>
                        <a:cubicBezTo>
                          <a:pt x="849546" y="859818"/>
                          <a:pt x="892263" y="826225"/>
                          <a:pt x="892045" y="809811"/>
                        </a:cubicBezTo>
                        <a:lnTo>
                          <a:pt x="892045" y="809811"/>
                        </a:lnTo>
                        <a:cubicBezTo>
                          <a:pt x="892191" y="791993"/>
                          <a:pt x="911369" y="784457"/>
                          <a:pt x="925173" y="766383"/>
                        </a:cubicBezTo>
                        <a:lnTo>
                          <a:pt x="925173" y="766383"/>
                        </a:lnTo>
                        <a:cubicBezTo>
                          <a:pt x="940429" y="747543"/>
                          <a:pt x="979804" y="765872"/>
                          <a:pt x="982419" y="732917"/>
                        </a:cubicBezTo>
                        <a:lnTo>
                          <a:pt x="982419" y="732917"/>
                        </a:lnTo>
                        <a:cubicBezTo>
                          <a:pt x="985398" y="698941"/>
                          <a:pt x="1000000" y="689744"/>
                          <a:pt x="1019179" y="687062"/>
                        </a:cubicBezTo>
                        <a:lnTo>
                          <a:pt x="1019179" y="687062"/>
                        </a:lnTo>
                        <a:cubicBezTo>
                          <a:pt x="1037922" y="684252"/>
                          <a:pt x="1046422" y="679015"/>
                          <a:pt x="1050200" y="653405"/>
                        </a:cubicBezTo>
                        <a:lnTo>
                          <a:pt x="1050200" y="653405"/>
                        </a:lnTo>
                        <a:cubicBezTo>
                          <a:pt x="1053832" y="627540"/>
                          <a:pt x="1058119" y="618982"/>
                          <a:pt x="1063059" y="591073"/>
                        </a:cubicBezTo>
                        <a:lnTo>
                          <a:pt x="1063059" y="591073"/>
                        </a:lnTo>
                        <a:cubicBezTo>
                          <a:pt x="1068071" y="562844"/>
                          <a:pt x="1093062" y="534935"/>
                          <a:pt x="1096041" y="504152"/>
                        </a:cubicBezTo>
                        <a:lnTo>
                          <a:pt x="1096041" y="504152"/>
                        </a:lnTo>
                        <a:cubicBezTo>
                          <a:pt x="1096332" y="501534"/>
                          <a:pt x="1096840" y="499043"/>
                          <a:pt x="1097421" y="496552"/>
                        </a:cubicBezTo>
                        <a:lnTo>
                          <a:pt x="1097421" y="496552"/>
                        </a:lnTo>
                        <a:cubicBezTo>
                          <a:pt x="1087105" y="477648"/>
                          <a:pt x="1082892" y="437732"/>
                          <a:pt x="1082892" y="399605"/>
                        </a:cubicBezTo>
                        <a:lnTo>
                          <a:pt x="1082892" y="399605"/>
                        </a:lnTo>
                        <a:cubicBezTo>
                          <a:pt x="1082892" y="368630"/>
                          <a:pt x="1085725" y="338997"/>
                          <a:pt x="1090592" y="323030"/>
                        </a:cubicBezTo>
                        <a:lnTo>
                          <a:pt x="1090592" y="323030"/>
                        </a:lnTo>
                        <a:cubicBezTo>
                          <a:pt x="1100109" y="291992"/>
                          <a:pt x="1113912" y="255653"/>
                          <a:pt x="1126480" y="225380"/>
                        </a:cubicBezTo>
                        <a:lnTo>
                          <a:pt x="1126480" y="225380"/>
                        </a:lnTo>
                        <a:cubicBezTo>
                          <a:pt x="1080857" y="222443"/>
                          <a:pt x="812205" y="205071"/>
                          <a:pt x="772975" y="201622"/>
                        </a:cubicBezTo>
                        <a:lnTo>
                          <a:pt x="772975" y="201622"/>
                        </a:lnTo>
                        <a:cubicBezTo>
                          <a:pt x="730185" y="197791"/>
                          <a:pt x="576607" y="194086"/>
                          <a:pt x="548420" y="187764"/>
                        </a:cubicBezTo>
                        <a:lnTo>
                          <a:pt x="548420" y="187764"/>
                        </a:lnTo>
                        <a:lnTo>
                          <a:pt x="548638" y="186997"/>
                        </a:lnTo>
                        <a:lnTo>
                          <a:pt x="548856" y="186231"/>
                        </a:lnTo>
                        <a:cubicBezTo>
                          <a:pt x="576462" y="192426"/>
                          <a:pt x="730331" y="196258"/>
                          <a:pt x="773193" y="200026"/>
                        </a:cubicBezTo>
                        <a:lnTo>
                          <a:pt x="773193" y="200026"/>
                        </a:lnTo>
                        <a:cubicBezTo>
                          <a:pt x="812714" y="203538"/>
                          <a:pt x="1086015" y="221165"/>
                          <a:pt x="1127861" y="223848"/>
                        </a:cubicBezTo>
                        <a:lnTo>
                          <a:pt x="1127861" y="223848"/>
                        </a:lnTo>
                        <a:cubicBezTo>
                          <a:pt x="1128151" y="223848"/>
                          <a:pt x="1128369" y="223975"/>
                          <a:pt x="1128587" y="224231"/>
                        </a:cubicBezTo>
                        <a:lnTo>
                          <a:pt x="1128587" y="224231"/>
                        </a:lnTo>
                        <a:cubicBezTo>
                          <a:pt x="1128733" y="224422"/>
                          <a:pt x="1128805" y="224678"/>
                          <a:pt x="1128660" y="224933"/>
                        </a:cubicBezTo>
                        <a:lnTo>
                          <a:pt x="1128660" y="224933"/>
                        </a:lnTo>
                        <a:cubicBezTo>
                          <a:pt x="1116092" y="255397"/>
                          <a:pt x="1101998" y="292120"/>
                          <a:pt x="1092481" y="323414"/>
                        </a:cubicBezTo>
                        <a:lnTo>
                          <a:pt x="1092481" y="323414"/>
                        </a:lnTo>
                        <a:cubicBezTo>
                          <a:pt x="1087686" y="339124"/>
                          <a:pt x="1084781" y="368694"/>
                          <a:pt x="1084781" y="399605"/>
                        </a:cubicBezTo>
                        <a:lnTo>
                          <a:pt x="1084781" y="399605"/>
                        </a:lnTo>
                        <a:cubicBezTo>
                          <a:pt x="1084781" y="437732"/>
                          <a:pt x="1089139" y="477904"/>
                          <a:pt x="1099310" y="496105"/>
                        </a:cubicBezTo>
                        <a:lnTo>
                          <a:pt x="1099310" y="496105"/>
                        </a:lnTo>
                        <a:lnTo>
                          <a:pt x="1099383" y="496616"/>
                        </a:lnTo>
                        <a:cubicBezTo>
                          <a:pt x="1098802" y="499107"/>
                          <a:pt x="1098293" y="501597"/>
                          <a:pt x="1098002" y="504280"/>
                        </a:cubicBezTo>
                        <a:lnTo>
                          <a:pt x="1098002" y="504280"/>
                        </a:lnTo>
                        <a:cubicBezTo>
                          <a:pt x="1094879" y="535765"/>
                          <a:pt x="1069815" y="563675"/>
                          <a:pt x="1065020" y="591328"/>
                        </a:cubicBezTo>
                        <a:lnTo>
                          <a:pt x="1065020" y="591328"/>
                        </a:lnTo>
                        <a:cubicBezTo>
                          <a:pt x="1060080" y="619301"/>
                          <a:pt x="1055867" y="627859"/>
                          <a:pt x="1052161" y="653597"/>
                        </a:cubicBezTo>
                        <a:lnTo>
                          <a:pt x="1052161" y="653597"/>
                        </a:lnTo>
                        <a:cubicBezTo>
                          <a:pt x="1048602" y="679462"/>
                          <a:pt x="1038794" y="686040"/>
                          <a:pt x="1019615" y="688659"/>
                        </a:cubicBezTo>
                        <a:lnTo>
                          <a:pt x="1019615" y="688659"/>
                        </a:lnTo>
                        <a:cubicBezTo>
                          <a:pt x="1001017" y="691405"/>
                          <a:pt x="987505" y="699324"/>
                          <a:pt x="984308" y="733045"/>
                        </a:cubicBezTo>
                        <a:lnTo>
                          <a:pt x="984308" y="733045"/>
                        </a:lnTo>
                        <a:cubicBezTo>
                          <a:pt x="980894" y="767724"/>
                          <a:pt x="939557" y="749586"/>
                          <a:pt x="926698" y="767277"/>
                        </a:cubicBezTo>
                        <a:lnTo>
                          <a:pt x="926698" y="767277"/>
                        </a:lnTo>
                        <a:cubicBezTo>
                          <a:pt x="912387" y="785734"/>
                          <a:pt x="893716" y="793270"/>
                          <a:pt x="893861" y="809811"/>
                        </a:cubicBezTo>
                        <a:lnTo>
                          <a:pt x="893861" y="809811"/>
                        </a:lnTo>
                        <a:cubicBezTo>
                          <a:pt x="893643" y="827821"/>
                          <a:pt x="850854" y="860775"/>
                          <a:pt x="838213" y="885300"/>
                        </a:cubicBezTo>
                        <a:lnTo>
                          <a:pt x="838213" y="885300"/>
                        </a:lnTo>
                        <a:cubicBezTo>
                          <a:pt x="835816" y="889898"/>
                          <a:pt x="834871" y="894624"/>
                          <a:pt x="834871" y="899414"/>
                        </a:cubicBezTo>
                        <a:lnTo>
                          <a:pt x="834871" y="899414"/>
                        </a:lnTo>
                        <a:cubicBezTo>
                          <a:pt x="834799" y="917105"/>
                          <a:pt x="847730" y="935753"/>
                          <a:pt x="847802" y="951528"/>
                        </a:cubicBezTo>
                        <a:lnTo>
                          <a:pt x="847802" y="951528"/>
                        </a:lnTo>
                        <a:cubicBezTo>
                          <a:pt x="847802" y="953444"/>
                          <a:pt x="847585" y="955296"/>
                          <a:pt x="847221" y="957084"/>
                        </a:cubicBezTo>
                        <a:lnTo>
                          <a:pt x="847221" y="957084"/>
                        </a:lnTo>
                        <a:cubicBezTo>
                          <a:pt x="847149" y="957468"/>
                          <a:pt x="846785" y="957723"/>
                          <a:pt x="846350" y="957723"/>
                        </a:cubicBezTo>
                        <a:lnTo>
                          <a:pt x="846350" y="957723"/>
                        </a:lnTo>
                        <a:cubicBezTo>
                          <a:pt x="831747" y="957723"/>
                          <a:pt x="812278" y="957723"/>
                          <a:pt x="800799" y="957723"/>
                        </a:cubicBezTo>
                        <a:lnTo>
                          <a:pt x="800799" y="957723"/>
                        </a:lnTo>
                        <a:close/>
                      </a:path>
                    </a:pathLst>
                  </a:custGeom>
                  <a:solidFill>
                    <a:srgbClr val="00A0D7"/>
                  </a:solidFill>
                  <a:ln w="7260" cap="flat">
                    <a:noFill/>
                    <a:prstDash val="solid"/>
                    <a:miter/>
                  </a:ln>
                </xdr:spPr>
                <xdr:txBody>
                  <a:bodyPr rtlCol="0" anchor="ctr"/>
                  <a:lstStyle/>
                  <a:p>
                    <a:endParaRPr lang="pt-BR"/>
                  </a:p>
                </xdr:txBody>
              </xdr:sp>
            </xdr:grpSp>
            <xdr:grpSp>
              <xdr:nvGrpSpPr>
                <xdr:cNvPr id="74" name="Gráfico 53">
                  <a:extLst>
                    <a:ext uri="{FF2B5EF4-FFF2-40B4-BE49-F238E27FC236}">
                      <a16:creationId xmlns:a16="http://schemas.microsoft.com/office/drawing/2014/main" id="{45EDCE12-E8DB-8E6E-1036-AEA582D25B60}"/>
                    </a:ext>
                  </a:extLst>
                </xdr:cNvPr>
                <xdr:cNvGrpSpPr/>
              </xdr:nvGrpSpPr>
              <xdr:grpSpPr>
                <a:xfrm>
                  <a:off x="11023448" y="7789285"/>
                  <a:ext cx="697275" cy="514179"/>
                  <a:chOff x="11023448" y="7789285"/>
                  <a:chExt cx="697275" cy="514179"/>
                </a:xfrm>
                <a:solidFill>
                  <a:srgbClr val="DADADA"/>
                </a:solidFill>
              </xdr:grpSpPr>
              <xdr:sp macro="" textlink="">
                <xdr:nvSpPr>
                  <xdr:cNvPr id="87" name="Freeform: Shape 86">
                    <a:extLst>
                      <a:ext uri="{FF2B5EF4-FFF2-40B4-BE49-F238E27FC236}">
                        <a16:creationId xmlns:a16="http://schemas.microsoft.com/office/drawing/2014/main" id="{F03EE6DB-8DF9-EBF9-7CEA-1E1E232F1CBB}"/>
                      </a:ext>
                    </a:extLst>
                  </xdr:cNvPr>
                  <xdr:cNvSpPr/>
                </xdr:nvSpPr>
                <xdr:spPr>
                  <a:xfrm>
                    <a:off x="11024393" y="7790243"/>
                    <a:ext cx="695235" cy="512901"/>
                  </a:xfrm>
                  <a:custGeom>
                    <a:avLst/>
                    <a:gdLst>
                      <a:gd name="connsiteX0" fmla="*/ 506502 w 695235"/>
                      <a:gd name="connsiteY0" fmla="*/ 68016 h 512901"/>
                      <a:gd name="connsiteX1" fmla="*/ 461751 w 695235"/>
                      <a:gd name="connsiteY1" fmla="*/ 65143 h 512901"/>
                      <a:gd name="connsiteX2" fmla="*/ 368108 w 695235"/>
                      <a:gd name="connsiteY2" fmla="*/ 0 h 512901"/>
                      <a:gd name="connsiteX3" fmla="*/ 301707 w 695235"/>
                      <a:gd name="connsiteY3" fmla="*/ 18968 h 512901"/>
                      <a:gd name="connsiteX4" fmla="*/ 285434 w 695235"/>
                      <a:gd name="connsiteY4" fmla="*/ 46175 h 512901"/>
                      <a:gd name="connsiteX5" fmla="*/ 263858 w 695235"/>
                      <a:gd name="connsiteY5" fmla="*/ 80151 h 512901"/>
                      <a:gd name="connsiteX6" fmla="*/ 188158 w 695235"/>
                      <a:gd name="connsiteY6" fmla="*/ 98033 h 512901"/>
                      <a:gd name="connsiteX7" fmla="*/ 161279 w 695235"/>
                      <a:gd name="connsiteY7" fmla="*/ 125240 h 512901"/>
                      <a:gd name="connsiteX8" fmla="*/ 121395 w 695235"/>
                      <a:gd name="connsiteY8" fmla="*/ 131690 h 512901"/>
                      <a:gd name="connsiteX9" fmla="*/ 87977 w 695235"/>
                      <a:gd name="connsiteY9" fmla="*/ 132393 h 512901"/>
                      <a:gd name="connsiteX10" fmla="*/ 37486 w 695235"/>
                      <a:gd name="connsiteY10" fmla="*/ 140248 h 512901"/>
                      <a:gd name="connsiteX11" fmla="*/ 0 w 695235"/>
                      <a:gd name="connsiteY11" fmla="*/ 167455 h 512901"/>
                      <a:gd name="connsiteX12" fmla="*/ 14893 w 695235"/>
                      <a:gd name="connsiteY12" fmla="*/ 173522 h 512901"/>
                      <a:gd name="connsiteX13" fmla="*/ 81003 w 695235"/>
                      <a:gd name="connsiteY13" fmla="*/ 164261 h 512901"/>
                      <a:gd name="connsiteX14" fmla="*/ 136360 w 695235"/>
                      <a:gd name="connsiteY14" fmla="*/ 152829 h 512901"/>
                      <a:gd name="connsiteX15" fmla="*/ 149800 w 695235"/>
                      <a:gd name="connsiteY15" fmla="*/ 206540 h 512901"/>
                      <a:gd name="connsiteX16" fmla="*/ 149364 w 695235"/>
                      <a:gd name="connsiteY16" fmla="*/ 254184 h 512901"/>
                      <a:gd name="connsiteX17" fmla="*/ 153869 w 695235"/>
                      <a:gd name="connsiteY17" fmla="*/ 305403 h 512901"/>
                      <a:gd name="connsiteX18" fmla="*/ 178278 w 695235"/>
                      <a:gd name="connsiteY18" fmla="*/ 349087 h 512901"/>
                      <a:gd name="connsiteX19" fmla="*/ 231239 w 695235"/>
                      <a:gd name="connsiteY19" fmla="*/ 383447 h 512901"/>
                      <a:gd name="connsiteX20" fmla="*/ 241409 w 695235"/>
                      <a:gd name="connsiteY20" fmla="*/ 398136 h 512901"/>
                      <a:gd name="connsiteX21" fmla="*/ 323647 w 695235"/>
                      <a:gd name="connsiteY21" fmla="*/ 406374 h 512901"/>
                      <a:gd name="connsiteX22" fmla="*/ 371304 w 695235"/>
                      <a:gd name="connsiteY22" fmla="*/ 420361 h 512901"/>
                      <a:gd name="connsiteX23" fmla="*/ 442136 w 695235"/>
                      <a:gd name="connsiteY23" fmla="*/ 460468 h 512901"/>
                      <a:gd name="connsiteX24" fmla="*/ 484054 w 695235"/>
                      <a:gd name="connsiteY24" fmla="*/ 484801 h 512901"/>
                      <a:gd name="connsiteX25" fmla="*/ 570360 w 695235"/>
                      <a:gd name="connsiteY25" fmla="*/ 496233 h 512901"/>
                      <a:gd name="connsiteX26" fmla="*/ 606902 w 695235"/>
                      <a:gd name="connsiteY26" fmla="*/ 512902 h 512901"/>
                      <a:gd name="connsiteX27" fmla="*/ 637850 w 695235"/>
                      <a:gd name="connsiteY27" fmla="*/ 477009 h 512901"/>
                      <a:gd name="connsiteX28" fmla="*/ 667345 w 695235"/>
                      <a:gd name="connsiteY28" fmla="*/ 442778 h 512901"/>
                      <a:gd name="connsiteX29" fmla="*/ 689357 w 695235"/>
                      <a:gd name="connsiteY29" fmla="*/ 401648 h 512901"/>
                      <a:gd name="connsiteX30" fmla="*/ 662260 w 695235"/>
                      <a:gd name="connsiteY30" fmla="*/ 330822 h 512901"/>
                      <a:gd name="connsiteX31" fmla="*/ 676426 w 695235"/>
                      <a:gd name="connsiteY31" fmla="*/ 287266 h 512901"/>
                      <a:gd name="connsiteX32" fmla="*/ 631239 w 695235"/>
                      <a:gd name="connsiteY32" fmla="*/ 274173 h 512901"/>
                      <a:gd name="connsiteX33" fmla="*/ 521976 w 695235"/>
                      <a:gd name="connsiteY33" fmla="*/ 266893 h 512901"/>
                      <a:gd name="connsiteX34" fmla="*/ 523139 w 695235"/>
                      <a:gd name="connsiteY34" fmla="*/ 219185 h 512901"/>
                      <a:gd name="connsiteX35" fmla="*/ 521976 w 695235"/>
                      <a:gd name="connsiteY35" fmla="*/ 174224 h 512901"/>
                      <a:gd name="connsiteX36" fmla="*/ 518416 w 695235"/>
                      <a:gd name="connsiteY36" fmla="*/ 116873 h 512901"/>
                      <a:gd name="connsiteX37" fmla="*/ 531566 w 695235"/>
                      <a:gd name="connsiteY37" fmla="*/ 77724 h 512901"/>
                      <a:gd name="connsiteX38" fmla="*/ 506502 w 695235"/>
                      <a:gd name="connsiteY38" fmla="*/ 68016 h 5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5235" h="512901">
                        <a:moveTo>
                          <a:pt x="506502" y="68016"/>
                        </a:moveTo>
                        <a:cubicBezTo>
                          <a:pt x="487759" y="84494"/>
                          <a:pt x="481221" y="82322"/>
                          <a:pt x="461751" y="65143"/>
                        </a:cubicBezTo>
                        <a:cubicBezTo>
                          <a:pt x="442209" y="47963"/>
                          <a:pt x="412859" y="0"/>
                          <a:pt x="368108" y="0"/>
                        </a:cubicBezTo>
                        <a:cubicBezTo>
                          <a:pt x="323284" y="0"/>
                          <a:pt x="305412" y="2874"/>
                          <a:pt x="301707" y="18968"/>
                        </a:cubicBezTo>
                        <a:cubicBezTo>
                          <a:pt x="298075" y="35062"/>
                          <a:pt x="285434" y="30080"/>
                          <a:pt x="285434" y="46175"/>
                        </a:cubicBezTo>
                        <a:cubicBezTo>
                          <a:pt x="285434" y="62269"/>
                          <a:pt x="263858" y="62971"/>
                          <a:pt x="263858" y="80151"/>
                        </a:cubicBezTo>
                        <a:cubicBezTo>
                          <a:pt x="263858" y="97331"/>
                          <a:pt x="188158" y="83727"/>
                          <a:pt x="188158" y="98033"/>
                        </a:cubicBezTo>
                        <a:cubicBezTo>
                          <a:pt x="188158" y="112339"/>
                          <a:pt x="174283" y="136672"/>
                          <a:pt x="161279" y="125240"/>
                        </a:cubicBezTo>
                        <a:cubicBezTo>
                          <a:pt x="148275" y="113808"/>
                          <a:pt x="139702" y="115596"/>
                          <a:pt x="121395" y="131690"/>
                        </a:cubicBezTo>
                        <a:cubicBezTo>
                          <a:pt x="103088" y="147784"/>
                          <a:pt x="101853" y="138843"/>
                          <a:pt x="87977" y="132393"/>
                        </a:cubicBezTo>
                        <a:cubicBezTo>
                          <a:pt x="74101" y="125942"/>
                          <a:pt x="50127" y="129199"/>
                          <a:pt x="37486" y="140248"/>
                        </a:cubicBezTo>
                        <a:cubicBezTo>
                          <a:pt x="24846" y="151361"/>
                          <a:pt x="0" y="167455"/>
                          <a:pt x="0" y="167455"/>
                        </a:cubicBezTo>
                        <a:lnTo>
                          <a:pt x="14893" y="173522"/>
                        </a:lnTo>
                        <a:cubicBezTo>
                          <a:pt x="31892" y="162856"/>
                          <a:pt x="52089" y="164261"/>
                          <a:pt x="81003" y="164261"/>
                        </a:cubicBezTo>
                        <a:cubicBezTo>
                          <a:pt x="110352" y="164261"/>
                          <a:pt x="119651" y="152829"/>
                          <a:pt x="136360" y="152829"/>
                        </a:cubicBezTo>
                        <a:cubicBezTo>
                          <a:pt x="153069" y="152829"/>
                          <a:pt x="157574" y="186103"/>
                          <a:pt x="149800" y="206540"/>
                        </a:cubicBezTo>
                        <a:cubicBezTo>
                          <a:pt x="142100" y="226977"/>
                          <a:pt x="141228" y="242688"/>
                          <a:pt x="149364" y="254184"/>
                        </a:cubicBezTo>
                        <a:cubicBezTo>
                          <a:pt x="157501" y="265615"/>
                          <a:pt x="153869" y="289310"/>
                          <a:pt x="153869" y="305403"/>
                        </a:cubicBezTo>
                        <a:cubicBezTo>
                          <a:pt x="153869" y="321498"/>
                          <a:pt x="172612" y="334079"/>
                          <a:pt x="178278" y="349087"/>
                        </a:cubicBezTo>
                        <a:cubicBezTo>
                          <a:pt x="183945" y="364159"/>
                          <a:pt x="231239" y="377380"/>
                          <a:pt x="231239" y="383447"/>
                        </a:cubicBezTo>
                        <a:cubicBezTo>
                          <a:pt x="231239" y="389514"/>
                          <a:pt x="241409" y="398136"/>
                          <a:pt x="241409" y="398136"/>
                        </a:cubicBezTo>
                        <a:cubicBezTo>
                          <a:pt x="275627" y="414613"/>
                          <a:pt x="298002" y="386704"/>
                          <a:pt x="323647" y="406374"/>
                        </a:cubicBezTo>
                        <a:cubicBezTo>
                          <a:pt x="349292" y="426045"/>
                          <a:pt x="369633" y="409568"/>
                          <a:pt x="371304" y="420361"/>
                        </a:cubicBezTo>
                        <a:cubicBezTo>
                          <a:pt x="372902" y="431090"/>
                          <a:pt x="410389" y="458297"/>
                          <a:pt x="442136" y="460468"/>
                        </a:cubicBezTo>
                        <a:cubicBezTo>
                          <a:pt x="473883" y="462640"/>
                          <a:pt x="466546" y="469409"/>
                          <a:pt x="484054" y="484801"/>
                        </a:cubicBezTo>
                        <a:cubicBezTo>
                          <a:pt x="501562" y="500192"/>
                          <a:pt x="550018" y="496233"/>
                          <a:pt x="570360" y="496233"/>
                        </a:cubicBezTo>
                        <a:cubicBezTo>
                          <a:pt x="586851" y="496233"/>
                          <a:pt x="595859" y="506834"/>
                          <a:pt x="606902" y="512902"/>
                        </a:cubicBezTo>
                        <a:cubicBezTo>
                          <a:pt x="617436" y="506387"/>
                          <a:pt x="634145" y="493742"/>
                          <a:pt x="637850" y="477009"/>
                        </a:cubicBezTo>
                        <a:cubicBezTo>
                          <a:pt x="643371" y="452102"/>
                          <a:pt x="667345" y="455614"/>
                          <a:pt x="667345" y="442778"/>
                        </a:cubicBezTo>
                        <a:cubicBezTo>
                          <a:pt x="667345" y="430005"/>
                          <a:pt x="664366" y="414613"/>
                          <a:pt x="689357" y="401648"/>
                        </a:cubicBezTo>
                        <a:cubicBezTo>
                          <a:pt x="714348" y="388684"/>
                          <a:pt x="650854" y="355346"/>
                          <a:pt x="662260" y="330822"/>
                        </a:cubicBezTo>
                        <a:cubicBezTo>
                          <a:pt x="673665" y="306298"/>
                          <a:pt x="683109" y="297676"/>
                          <a:pt x="676426" y="287266"/>
                        </a:cubicBezTo>
                        <a:cubicBezTo>
                          <a:pt x="669742" y="276920"/>
                          <a:pt x="636324" y="288351"/>
                          <a:pt x="631239" y="274173"/>
                        </a:cubicBezTo>
                        <a:cubicBezTo>
                          <a:pt x="626081" y="259995"/>
                          <a:pt x="524664" y="285605"/>
                          <a:pt x="521976" y="266893"/>
                        </a:cubicBezTo>
                        <a:cubicBezTo>
                          <a:pt x="519216" y="248244"/>
                          <a:pt x="538104" y="232342"/>
                          <a:pt x="523139" y="219185"/>
                        </a:cubicBezTo>
                        <a:cubicBezTo>
                          <a:pt x="508173" y="206029"/>
                          <a:pt x="516019" y="191213"/>
                          <a:pt x="521976" y="174224"/>
                        </a:cubicBezTo>
                        <a:cubicBezTo>
                          <a:pt x="527861" y="157300"/>
                          <a:pt x="502724" y="130668"/>
                          <a:pt x="518416" y="116873"/>
                        </a:cubicBezTo>
                        <a:cubicBezTo>
                          <a:pt x="531856" y="105058"/>
                          <a:pt x="516600" y="83663"/>
                          <a:pt x="531566" y="77724"/>
                        </a:cubicBezTo>
                        <a:cubicBezTo>
                          <a:pt x="524882" y="67697"/>
                          <a:pt x="515874" y="59714"/>
                          <a:pt x="506502" y="6801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8" name="Freeform: Shape 87">
                    <a:extLst>
                      <a:ext uri="{FF2B5EF4-FFF2-40B4-BE49-F238E27FC236}">
                        <a16:creationId xmlns:a16="http://schemas.microsoft.com/office/drawing/2014/main" id="{61E827CB-95CA-85C4-398C-1FE4C2D47828}"/>
                      </a:ext>
                    </a:extLst>
                  </xdr:cNvPr>
                  <xdr:cNvSpPr/>
                </xdr:nvSpPr>
                <xdr:spPr>
                  <a:xfrm>
                    <a:off x="11023448" y="7789285"/>
                    <a:ext cx="697275" cy="514179"/>
                  </a:xfrm>
                  <a:custGeom>
                    <a:avLst/>
                    <a:gdLst>
                      <a:gd name="connsiteX0" fmla="*/ 571377 w 697275"/>
                      <a:gd name="connsiteY0" fmla="*/ 497893 h 514179"/>
                      <a:gd name="connsiteX1" fmla="*/ 543262 w 697275"/>
                      <a:gd name="connsiteY1" fmla="*/ 498340 h 514179"/>
                      <a:gd name="connsiteX2" fmla="*/ 543262 w 697275"/>
                      <a:gd name="connsiteY2" fmla="*/ 498340 h 514179"/>
                      <a:gd name="connsiteX3" fmla="*/ 484417 w 697275"/>
                      <a:gd name="connsiteY3" fmla="*/ 486206 h 514179"/>
                      <a:gd name="connsiteX4" fmla="*/ 484417 w 697275"/>
                      <a:gd name="connsiteY4" fmla="*/ 486206 h 514179"/>
                      <a:gd name="connsiteX5" fmla="*/ 443008 w 697275"/>
                      <a:gd name="connsiteY5" fmla="*/ 462065 h 514179"/>
                      <a:gd name="connsiteX6" fmla="*/ 443008 w 697275"/>
                      <a:gd name="connsiteY6" fmla="*/ 462065 h 514179"/>
                      <a:gd name="connsiteX7" fmla="*/ 371304 w 697275"/>
                      <a:gd name="connsiteY7" fmla="*/ 421255 h 514179"/>
                      <a:gd name="connsiteX8" fmla="*/ 371304 w 697275"/>
                      <a:gd name="connsiteY8" fmla="*/ 421255 h 514179"/>
                      <a:gd name="connsiteX9" fmla="*/ 365783 w 697275"/>
                      <a:gd name="connsiteY9" fmla="*/ 417870 h 514179"/>
                      <a:gd name="connsiteX10" fmla="*/ 365783 w 697275"/>
                      <a:gd name="connsiteY10" fmla="*/ 417870 h 514179"/>
                      <a:gd name="connsiteX11" fmla="*/ 354668 w 697275"/>
                      <a:gd name="connsiteY11" fmla="*/ 418381 h 514179"/>
                      <a:gd name="connsiteX12" fmla="*/ 354668 w 697275"/>
                      <a:gd name="connsiteY12" fmla="*/ 418381 h 514179"/>
                      <a:gd name="connsiteX13" fmla="*/ 323938 w 697275"/>
                      <a:gd name="connsiteY13" fmla="*/ 407780 h 514179"/>
                      <a:gd name="connsiteX14" fmla="*/ 323938 w 697275"/>
                      <a:gd name="connsiteY14" fmla="*/ 407780 h 514179"/>
                      <a:gd name="connsiteX15" fmla="*/ 303015 w 697275"/>
                      <a:gd name="connsiteY15" fmla="*/ 400563 h 514179"/>
                      <a:gd name="connsiteX16" fmla="*/ 303015 w 697275"/>
                      <a:gd name="connsiteY16" fmla="*/ 400563 h 514179"/>
                      <a:gd name="connsiteX17" fmla="*/ 265964 w 697275"/>
                      <a:gd name="connsiteY17" fmla="*/ 405161 h 514179"/>
                      <a:gd name="connsiteX18" fmla="*/ 265964 w 697275"/>
                      <a:gd name="connsiteY18" fmla="*/ 405161 h 514179"/>
                      <a:gd name="connsiteX19" fmla="*/ 241627 w 697275"/>
                      <a:gd name="connsiteY19" fmla="*/ 399477 h 514179"/>
                      <a:gd name="connsiteX20" fmla="*/ 241627 w 697275"/>
                      <a:gd name="connsiteY20" fmla="*/ 399477 h 514179"/>
                      <a:gd name="connsiteX21" fmla="*/ 231166 w 697275"/>
                      <a:gd name="connsiteY21" fmla="*/ 384213 h 514179"/>
                      <a:gd name="connsiteX22" fmla="*/ 231166 w 697275"/>
                      <a:gd name="connsiteY22" fmla="*/ 384213 h 514179"/>
                      <a:gd name="connsiteX23" fmla="*/ 207338 w 697275"/>
                      <a:gd name="connsiteY23" fmla="*/ 371057 h 514179"/>
                      <a:gd name="connsiteX24" fmla="*/ 207338 w 697275"/>
                      <a:gd name="connsiteY24" fmla="*/ 371057 h 514179"/>
                      <a:gd name="connsiteX25" fmla="*/ 178278 w 697275"/>
                      <a:gd name="connsiteY25" fmla="*/ 350045 h 514179"/>
                      <a:gd name="connsiteX26" fmla="*/ 178278 w 697275"/>
                      <a:gd name="connsiteY26" fmla="*/ 350045 h 514179"/>
                      <a:gd name="connsiteX27" fmla="*/ 153796 w 697275"/>
                      <a:gd name="connsiteY27" fmla="*/ 306106 h 514179"/>
                      <a:gd name="connsiteX28" fmla="*/ 153796 w 697275"/>
                      <a:gd name="connsiteY28" fmla="*/ 306106 h 514179"/>
                      <a:gd name="connsiteX29" fmla="*/ 154595 w 697275"/>
                      <a:gd name="connsiteY29" fmla="*/ 280241 h 514179"/>
                      <a:gd name="connsiteX30" fmla="*/ 154595 w 697275"/>
                      <a:gd name="connsiteY30" fmla="*/ 280241 h 514179"/>
                      <a:gd name="connsiteX31" fmla="*/ 149437 w 697275"/>
                      <a:gd name="connsiteY31" fmla="*/ 255333 h 514179"/>
                      <a:gd name="connsiteX32" fmla="*/ 149437 w 697275"/>
                      <a:gd name="connsiteY32" fmla="*/ 255333 h 514179"/>
                      <a:gd name="connsiteX33" fmla="*/ 143553 w 697275"/>
                      <a:gd name="connsiteY33" fmla="*/ 235343 h 514179"/>
                      <a:gd name="connsiteX34" fmla="*/ 143553 w 697275"/>
                      <a:gd name="connsiteY34" fmla="*/ 235343 h 514179"/>
                      <a:gd name="connsiteX35" fmla="*/ 149800 w 697275"/>
                      <a:gd name="connsiteY35" fmla="*/ 207051 h 514179"/>
                      <a:gd name="connsiteX36" fmla="*/ 149800 w 697275"/>
                      <a:gd name="connsiteY36" fmla="*/ 207051 h 514179"/>
                      <a:gd name="connsiteX37" fmla="*/ 153433 w 697275"/>
                      <a:gd name="connsiteY37" fmla="*/ 185529 h 514179"/>
                      <a:gd name="connsiteX38" fmla="*/ 153433 w 697275"/>
                      <a:gd name="connsiteY38" fmla="*/ 185529 h 514179"/>
                      <a:gd name="connsiteX39" fmla="*/ 149219 w 697275"/>
                      <a:gd name="connsiteY39" fmla="*/ 163750 h 514179"/>
                      <a:gd name="connsiteX40" fmla="*/ 149219 w 697275"/>
                      <a:gd name="connsiteY40" fmla="*/ 163750 h 514179"/>
                      <a:gd name="connsiteX41" fmla="*/ 137232 w 697275"/>
                      <a:gd name="connsiteY41" fmla="*/ 154426 h 514179"/>
                      <a:gd name="connsiteX42" fmla="*/ 137232 w 697275"/>
                      <a:gd name="connsiteY42" fmla="*/ 154426 h 514179"/>
                      <a:gd name="connsiteX43" fmla="*/ 81874 w 697275"/>
                      <a:gd name="connsiteY43" fmla="*/ 165922 h 514179"/>
                      <a:gd name="connsiteX44" fmla="*/ 81874 w 697275"/>
                      <a:gd name="connsiteY44" fmla="*/ 165922 h 514179"/>
                      <a:gd name="connsiteX45" fmla="*/ 65165 w 697275"/>
                      <a:gd name="connsiteY45" fmla="*/ 165858 h 514179"/>
                      <a:gd name="connsiteX46" fmla="*/ 65165 w 697275"/>
                      <a:gd name="connsiteY46" fmla="*/ 165858 h 514179"/>
                      <a:gd name="connsiteX47" fmla="*/ 16273 w 697275"/>
                      <a:gd name="connsiteY47" fmla="*/ 175055 h 514179"/>
                      <a:gd name="connsiteX48" fmla="*/ 16273 w 697275"/>
                      <a:gd name="connsiteY48" fmla="*/ 175055 h 514179"/>
                      <a:gd name="connsiteX49" fmla="*/ 15401 w 697275"/>
                      <a:gd name="connsiteY49" fmla="*/ 175118 h 514179"/>
                      <a:gd name="connsiteX50" fmla="*/ 509 w 697275"/>
                      <a:gd name="connsiteY50" fmla="*/ 169051 h 514179"/>
                      <a:gd name="connsiteX51" fmla="*/ 0 w 697275"/>
                      <a:gd name="connsiteY51" fmla="*/ 168413 h 514179"/>
                      <a:gd name="connsiteX52" fmla="*/ 0 w 697275"/>
                      <a:gd name="connsiteY52" fmla="*/ 168413 h 514179"/>
                      <a:gd name="connsiteX53" fmla="*/ 363 w 697275"/>
                      <a:gd name="connsiteY53" fmla="*/ 167710 h 514179"/>
                      <a:gd name="connsiteX54" fmla="*/ 363 w 697275"/>
                      <a:gd name="connsiteY54" fmla="*/ 167710 h 514179"/>
                      <a:gd name="connsiteX55" fmla="*/ 37704 w 697275"/>
                      <a:gd name="connsiteY55" fmla="*/ 140567 h 514179"/>
                      <a:gd name="connsiteX56" fmla="*/ 37704 w 697275"/>
                      <a:gd name="connsiteY56" fmla="*/ 140567 h 514179"/>
                      <a:gd name="connsiteX57" fmla="*/ 71849 w 697275"/>
                      <a:gd name="connsiteY57" fmla="*/ 129199 h 514179"/>
                      <a:gd name="connsiteX58" fmla="*/ 71849 w 697275"/>
                      <a:gd name="connsiteY58" fmla="*/ 129199 h 514179"/>
                      <a:gd name="connsiteX59" fmla="*/ 89284 w 697275"/>
                      <a:gd name="connsiteY59" fmla="*/ 132584 h 514179"/>
                      <a:gd name="connsiteX60" fmla="*/ 89284 w 697275"/>
                      <a:gd name="connsiteY60" fmla="*/ 132584 h 514179"/>
                      <a:gd name="connsiteX61" fmla="*/ 106066 w 697275"/>
                      <a:gd name="connsiteY61" fmla="*/ 140823 h 514179"/>
                      <a:gd name="connsiteX62" fmla="*/ 106066 w 697275"/>
                      <a:gd name="connsiteY62" fmla="*/ 140823 h 514179"/>
                      <a:gd name="connsiteX63" fmla="*/ 121613 w 697275"/>
                      <a:gd name="connsiteY63" fmla="*/ 132009 h 514179"/>
                      <a:gd name="connsiteX64" fmla="*/ 121613 w 697275"/>
                      <a:gd name="connsiteY64" fmla="*/ 132009 h 514179"/>
                      <a:gd name="connsiteX65" fmla="*/ 146894 w 697275"/>
                      <a:gd name="connsiteY65" fmla="*/ 117959 h 514179"/>
                      <a:gd name="connsiteX66" fmla="*/ 146894 w 697275"/>
                      <a:gd name="connsiteY66" fmla="*/ 117959 h 514179"/>
                      <a:gd name="connsiteX67" fmla="*/ 162877 w 697275"/>
                      <a:gd name="connsiteY67" fmla="*/ 125559 h 514179"/>
                      <a:gd name="connsiteX68" fmla="*/ 162877 w 697275"/>
                      <a:gd name="connsiteY68" fmla="*/ 125559 h 514179"/>
                      <a:gd name="connsiteX69" fmla="*/ 169270 w 697275"/>
                      <a:gd name="connsiteY69" fmla="*/ 128305 h 514179"/>
                      <a:gd name="connsiteX70" fmla="*/ 169270 w 697275"/>
                      <a:gd name="connsiteY70" fmla="*/ 128305 h 514179"/>
                      <a:gd name="connsiteX71" fmla="*/ 182347 w 697275"/>
                      <a:gd name="connsiteY71" fmla="*/ 118023 h 514179"/>
                      <a:gd name="connsiteX72" fmla="*/ 182347 w 697275"/>
                      <a:gd name="connsiteY72" fmla="*/ 118023 h 514179"/>
                      <a:gd name="connsiteX73" fmla="*/ 188231 w 697275"/>
                      <a:gd name="connsiteY73" fmla="*/ 98927 h 514179"/>
                      <a:gd name="connsiteX74" fmla="*/ 188231 w 697275"/>
                      <a:gd name="connsiteY74" fmla="*/ 98927 h 514179"/>
                      <a:gd name="connsiteX75" fmla="*/ 252888 w 697275"/>
                      <a:gd name="connsiteY75" fmla="*/ 88262 h 514179"/>
                      <a:gd name="connsiteX76" fmla="*/ 252888 w 697275"/>
                      <a:gd name="connsiteY76" fmla="*/ 88262 h 514179"/>
                      <a:gd name="connsiteX77" fmla="*/ 264003 w 697275"/>
                      <a:gd name="connsiteY77" fmla="*/ 80981 h 514179"/>
                      <a:gd name="connsiteX78" fmla="*/ 264003 w 697275"/>
                      <a:gd name="connsiteY78" fmla="*/ 80981 h 514179"/>
                      <a:gd name="connsiteX79" fmla="*/ 285579 w 697275"/>
                      <a:gd name="connsiteY79" fmla="*/ 47005 h 514179"/>
                      <a:gd name="connsiteX80" fmla="*/ 285579 w 697275"/>
                      <a:gd name="connsiteY80" fmla="*/ 47005 h 514179"/>
                      <a:gd name="connsiteX81" fmla="*/ 301853 w 697275"/>
                      <a:gd name="connsiteY81" fmla="*/ 19607 h 514179"/>
                      <a:gd name="connsiteX82" fmla="*/ 301853 w 697275"/>
                      <a:gd name="connsiteY82" fmla="*/ 19607 h 514179"/>
                      <a:gd name="connsiteX83" fmla="*/ 369125 w 697275"/>
                      <a:gd name="connsiteY83" fmla="*/ 0 h 514179"/>
                      <a:gd name="connsiteX84" fmla="*/ 369125 w 697275"/>
                      <a:gd name="connsiteY84" fmla="*/ 0 h 514179"/>
                      <a:gd name="connsiteX85" fmla="*/ 463422 w 697275"/>
                      <a:gd name="connsiteY85" fmla="*/ 65398 h 514179"/>
                      <a:gd name="connsiteX86" fmla="*/ 463422 w 697275"/>
                      <a:gd name="connsiteY86" fmla="*/ 65398 h 514179"/>
                      <a:gd name="connsiteX87" fmla="*/ 486887 w 697275"/>
                      <a:gd name="connsiteY87" fmla="*/ 79321 h 514179"/>
                      <a:gd name="connsiteX88" fmla="*/ 486887 w 697275"/>
                      <a:gd name="connsiteY88" fmla="*/ 79321 h 514179"/>
                      <a:gd name="connsiteX89" fmla="*/ 506938 w 697275"/>
                      <a:gd name="connsiteY89" fmla="*/ 68272 h 514179"/>
                      <a:gd name="connsiteX90" fmla="*/ 506938 w 697275"/>
                      <a:gd name="connsiteY90" fmla="*/ 68272 h 514179"/>
                      <a:gd name="connsiteX91" fmla="*/ 515656 w 697275"/>
                      <a:gd name="connsiteY91" fmla="*/ 64568 h 514179"/>
                      <a:gd name="connsiteX92" fmla="*/ 515656 w 697275"/>
                      <a:gd name="connsiteY92" fmla="*/ 64568 h 514179"/>
                      <a:gd name="connsiteX93" fmla="*/ 533382 w 697275"/>
                      <a:gd name="connsiteY93" fmla="*/ 78107 h 514179"/>
                      <a:gd name="connsiteX94" fmla="*/ 533382 w 697275"/>
                      <a:gd name="connsiteY94" fmla="*/ 78107 h 514179"/>
                      <a:gd name="connsiteX95" fmla="*/ 533455 w 697275"/>
                      <a:gd name="connsiteY95" fmla="*/ 78746 h 514179"/>
                      <a:gd name="connsiteX96" fmla="*/ 533455 w 697275"/>
                      <a:gd name="connsiteY96" fmla="*/ 78746 h 514179"/>
                      <a:gd name="connsiteX97" fmla="*/ 532946 w 697275"/>
                      <a:gd name="connsiteY97" fmla="*/ 79257 h 514179"/>
                      <a:gd name="connsiteX98" fmla="*/ 532946 w 697275"/>
                      <a:gd name="connsiteY98" fmla="*/ 79257 h 514179"/>
                      <a:gd name="connsiteX99" fmla="*/ 526262 w 697275"/>
                      <a:gd name="connsiteY99" fmla="*/ 92158 h 514179"/>
                      <a:gd name="connsiteX100" fmla="*/ 526262 w 697275"/>
                      <a:gd name="connsiteY100" fmla="*/ 92158 h 514179"/>
                      <a:gd name="connsiteX101" fmla="*/ 526480 w 697275"/>
                      <a:gd name="connsiteY101" fmla="*/ 100907 h 514179"/>
                      <a:gd name="connsiteX102" fmla="*/ 526480 w 697275"/>
                      <a:gd name="connsiteY102" fmla="*/ 100907 h 514179"/>
                      <a:gd name="connsiteX103" fmla="*/ 520087 w 697275"/>
                      <a:gd name="connsiteY103" fmla="*/ 118278 h 514179"/>
                      <a:gd name="connsiteX104" fmla="*/ 520087 w 697275"/>
                      <a:gd name="connsiteY104" fmla="*/ 118278 h 514179"/>
                      <a:gd name="connsiteX105" fmla="*/ 515075 w 697275"/>
                      <a:gd name="connsiteY105" fmla="*/ 129838 h 514179"/>
                      <a:gd name="connsiteX106" fmla="*/ 515075 w 697275"/>
                      <a:gd name="connsiteY106" fmla="*/ 129838 h 514179"/>
                      <a:gd name="connsiteX107" fmla="*/ 524809 w 697275"/>
                      <a:gd name="connsiteY107" fmla="*/ 169243 h 514179"/>
                      <a:gd name="connsiteX108" fmla="*/ 524809 w 697275"/>
                      <a:gd name="connsiteY108" fmla="*/ 169243 h 514179"/>
                      <a:gd name="connsiteX109" fmla="*/ 523865 w 697275"/>
                      <a:gd name="connsiteY109" fmla="*/ 175310 h 514179"/>
                      <a:gd name="connsiteX110" fmla="*/ 523865 w 697275"/>
                      <a:gd name="connsiteY110" fmla="*/ 175310 h 514179"/>
                      <a:gd name="connsiteX111" fmla="*/ 516455 w 697275"/>
                      <a:gd name="connsiteY111" fmla="*/ 202261 h 514179"/>
                      <a:gd name="connsiteX112" fmla="*/ 516455 w 697275"/>
                      <a:gd name="connsiteY112" fmla="*/ 202261 h 514179"/>
                      <a:gd name="connsiteX113" fmla="*/ 524809 w 697275"/>
                      <a:gd name="connsiteY113" fmla="*/ 219441 h 514179"/>
                      <a:gd name="connsiteX114" fmla="*/ 524809 w 697275"/>
                      <a:gd name="connsiteY114" fmla="*/ 219441 h 514179"/>
                      <a:gd name="connsiteX115" fmla="*/ 530912 w 697275"/>
                      <a:gd name="connsiteY115" fmla="*/ 232086 h 514179"/>
                      <a:gd name="connsiteX116" fmla="*/ 530912 w 697275"/>
                      <a:gd name="connsiteY116" fmla="*/ 232086 h 514179"/>
                      <a:gd name="connsiteX117" fmla="*/ 523647 w 697275"/>
                      <a:gd name="connsiteY117" fmla="*/ 263763 h 514179"/>
                      <a:gd name="connsiteX118" fmla="*/ 523647 w 697275"/>
                      <a:gd name="connsiteY118" fmla="*/ 263763 h 514179"/>
                      <a:gd name="connsiteX119" fmla="*/ 523938 w 697275"/>
                      <a:gd name="connsiteY119" fmla="*/ 267531 h 514179"/>
                      <a:gd name="connsiteX120" fmla="*/ 523938 w 697275"/>
                      <a:gd name="connsiteY120" fmla="*/ 267531 h 514179"/>
                      <a:gd name="connsiteX121" fmla="*/ 545805 w 697275"/>
                      <a:gd name="connsiteY121" fmla="*/ 273918 h 514179"/>
                      <a:gd name="connsiteX122" fmla="*/ 545805 w 697275"/>
                      <a:gd name="connsiteY122" fmla="*/ 273918 h 514179"/>
                      <a:gd name="connsiteX123" fmla="*/ 614893 w 697275"/>
                      <a:gd name="connsiteY123" fmla="*/ 269575 h 514179"/>
                      <a:gd name="connsiteX124" fmla="*/ 614893 w 697275"/>
                      <a:gd name="connsiteY124" fmla="*/ 269575 h 514179"/>
                      <a:gd name="connsiteX125" fmla="*/ 633200 w 697275"/>
                      <a:gd name="connsiteY125" fmla="*/ 274620 h 514179"/>
                      <a:gd name="connsiteX126" fmla="*/ 633200 w 697275"/>
                      <a:gd name="connsiteY126" fmla="*/ 274620 h 514179"/>
                      <a:gd name="connsiteX127" fmla="*/ 678315 w 697275"/>
                      <a:gd name="connsiteY127" fmla="*/ 287585 h 514179"/>
                      <a:gd name="connsiteX128" fmla="*/ 678315 w 697275"/>
                      <a:gd name="connsiteY128" fmla="*/ 287585 h 514179"/>
                      <a:gd name="connsiteX129" fmla="*/ 680639 w 697275"/>
                      <a:gd name="connsiteY129" fmla="*/ 295057 h 514179"/>
                      <a:gd name="connsiteX130" fmla="*/ 680639 w 697275"/>
                      <a:gd name="connsiteY130" fmla="*/ 295057 h 514179"/>
                      <a:gd name="connsiteX131" fmla="*/ 664221 w 697275"/>
                      <a:gd name="connsiteY131" fmla="*/ 331780 h 514179"/>
                      <a:gd name="connsiteX132" fmla="*/ 664221 w 697275"/>
                      <a:gd name="connsiteY132" fmla="*/ 331780 h 514179"/>
                      <a:gd name="connsiteX133" fmla="*/ 662913 w 697275"/>
                      <a:gd name="connsiteY133" fmla="*/ 337783 h 514179"/>
                      <a:gd name="connsiteX134" fmla="*/ 662913 w 697275"/>
                      <a:gd name="connsiteY134" fmla="*/ 337783 h 514179"/>
                      <a:gd name="connsiteX135" fmla="*/ 697276 w 697275"/>
                      <a:gd name="connsiteY135" fmla="*/ 394240 h 514179"/>
                      <a:gd name="connsiteX136" fmla="*/ 697276 w 697275"/>
                      <a:gd name="connsiteY136" fmla="*/ 394240 h 514179"/>
                      <a:gd name="connsiteX137" fmla="*/ 690955 w 697275"/>
                      <a:gd name="connsiteY137" fmla="*/ 402990 h 514179"/>
                      <a:gd name="connsiteX138" fmla="*/ 690955 w 697275"/>
                      <a:gd name="connsiteY138" fmla="*/ 402990 h 514179"/>
                      <a:gd name="connsiteX139" fmla="*/ 669306 w 697275"/>
                      <a:gd name="connsiteY139" fmla="*/ 435816 h 514179"/>
                      <a:gd name="connsiteX140" fmla="*/ 669306 w 697275"/>
                      <a:gd name="connsiteY140" fmla="*/ 435816 h 514179"/>
                      <a:gd name="connsiteX141" fmla="*/ 669379 w 697275"/>
                      <a:gd name="connsiteY141" fmla="*/ 443416 h 514179"/>
                      <a:gd name="connsiteX142" fmla="*/ 669379 w 697275"/>
                      <a:gd name="connsiteY142" fmla="*/ 443416 h 514179"/>
                      <a:gd name="connsiteX143" fmla="*/ 639884 w 697275"/>
                      <a:gd name="connsiteY143" fmla="*/ 477776 h 514179"/>
                      <a:gd name="connsiteX144" fmla="*/ 639884 w 697275"/>
                      <a:gd name="connsiteY144" fmla="*/ 477776 h 514179"/>
                      <a:gd name="connsiteX145" fmla="*/ 608573 w 697275"/>
                      <a:gd name="connsiteY145" fmla="*/ 514179 h 514179"/>
                      <a:gd name="connsiteX146" fmla="*/ 608573 w 697275"/>
                      <a:gd name="connsiteY146" fmla="*/ 514179 h 514179"/>
                      <a:gd name="connsiteX147" fmla="*/ 607556 w 697275"/>
                      <a:gd name="connsiteY147" fmla="*/ 514179 h 514179"/>
                      <a:gd name="connsiteX148" fmla="*/ 571377 w 697275"/>
                      <a:gd name="connsiteY148" fmla="*/ 497893 h 514179"/>
                      <a:gd name="connsiteX149" fmla="*/ 571377 w 697275"/>
                      <a:gd name="connsiteY149" fmla="*/ 497893 h 514179"/>
                      <a:gd name="connsiteX150" fmla="*/ 607846 w 697275"/>
                      <a:gd name="connsiteY150" fmla="*/ 512838 h 514179"/>
                      <a:gd name="connsiteX151" fmla="*/ 637922 w 697275"/>
                      <a:gd name="connsiteY151" fmla="*/ 477712 h 514179"/>
                      <a:gd name="connsiteX152" fmla="*/ 637922 w 697275"/>
                      <a:gd name="connsiteY152" fmla="*/ 477712 h 514179"/>
                      <a:gd name="connsiteX153" fmla="*/ 667418 w 697275"/>
                      <a:gd name="connsiteY153" fmla="*/ 443672 h 514179"/>
                      <a:gd name="connsiteX154" fmla="*/ 667418 w 697275"/>
                      <a:gd name="connsiteY154" fmla="*/ 443672 h 514179"/>
                      <a:gd name="connsiteX155" fmla="*/ 667272 w 697275"/>
                      <a:gd name="connsiteY155" fmla="*/ 436072 h 514179"/>
                      <a:gd name="connsiteX156" fmla="*/ 667272 w 697275"/>
                      <a:gd name="connsiteY156" fmla="*/ 436072 h 514179"/>
                      <a:gd name="connsiteX157" fmla="*/ 689866 w 697275"/>
                      <a:gd name="connsiteY157" fmla="*/ 401840 h 514179"/>
                      <a:gd name="connsiteX158" fmla="*/ 689866 w 697275"/>
                      <a:gd name="connsiteY158" fmla="*/ 401840 h 514179"/>
                      <a:gd name="connsiteX159" fmla="*/ 695314 w 697275"/>
                      <a:gd name="connsiteY159" fmla="*/ 394496 h 514179"/>
                      <a:gd name="connsiteX160" fmla="*/ 695314 w 697275"/>
                      <a:gd name="connsiteY160" fmla="*/ 394496 h 514179"/>
                      <a:gd name="connsiteX161" fmla="*/ 660952 w 697275"/>
                      <a:gd name="connsiteY161" fmla="*/ 338039 h 514179"/>
                      <a:gd name="connsiteX162" fmla="*/ 660952 w 697275"/>
                      <a:gd name="connsiteY162" fmla="*/ 338039 h 514179"/>
                      <a:gd name="connsiteX163" fmla="*/ 662405 w 697275"/>
                      <a:gd name="connsiteY163" fmla="*/ 331397 h 514179"/>
                      <a:gd name="connsiteX164" fmla="*/ 662405 w 697275"/>
                      <a:gd name="connsiteY164" fmla="*/ 331397 h 514179"/>
                      <a:gd name="connsiteX165" fmla="*/ 678751 w 697275"/>
                      <a:gd name="connsiteY165" fmla="*/ 295249 h 514179"/>
                      <a:gd name="connsiteX166" fmla="*/ 678751 w 697275"/>
                      <a:gd name="connsiteY166" fmla="*/ 295249 h 514179"/>
                      <a:gd name="connsiteX167" fmla="*/ 676644 w 697275"/>
                      <a:gd name="connsiteY167" fmla="*/ 288543 h 514179"/>
                      <a:gd name="connsiteX168" fmla="*/ 676644 w 697275"/>
                      <a:gd name="connsiteY168" fmla="*/ 288543 h 514179"/>
                      <a:gd name="connsiteX169" fmla="*/ 631384 w 697275"/>
                      <a:gd name="connsiteY169" fmla="*/ 275259 h 514179"/>
                      <a:gd name="connsiteX170" fmla="*/ 631384 w 697275"/>
                      <a:gd name="connsiteY170" fmla="*/ 275259 h 514179"/>
                      <a:gd name="connsiteX171" fmla="*/ 614820 w 697275"/>
                      <a:gd name="connsiteY171" fmla="*/ 271300 h 514179"/>
                      <a:gd name="connsiteX172" fmla="*/ 614820 w 697275"/>
                      <a:gd name="connsiteY172" fmla="*/ 271300 h 514179"/>
                      <a:gd name="connsiteX173" fmla="*/ 545732 w 697275"/>
                      <a:gd name="connsiteY173" fmla="*/ 275642 h 514179"/>
                      <a:gd name="connsiteX174" fmla="*/ 545732 w 697275"/>
                      <a:gd name="connsiteY174" fmla="*/ 275642 h 514179"/>
                      <a:gd name="connsiteX175" fmla="*/ 522121 w 697275"/>
                      <a:gd name="connsiteY175" fmla="*/ 267851 h 514179"/>
                      <a:gd name="connsiteX176" fmla="*/ 522121 w 697275"/>
                      <a:gd name="connsiteY176" fmla="*/ 267851 h 514179"/>
                      <a:gd name="connsiteX177" fmla="*/ 521831 w 697275"/>
                      <a:gd name="connsiteY177" fmla="*/ 263827 h 514179"/>
                      <a:gd name="connsiteX178" fmla="*/ 521831 w 697275"/>
                      <a:gd name="connsiteY178" fmla="*/ 263827 h 514179"/>
                      <a:gd name="connsiteX179" fmla="*/ 529096 w 697275"/>
                      <a:gd name="connsiteY179" fmla="*/ 232150 h 514179"/>
                      <a:gd name="connsiteX180" fmla="*/ 529096 w 697275"/>
                      <a:gd name="connsiteY180" fmla="*/ 232150 h 514179"/>
                      <a:gd name="connsiteX181" fmla="*/ 523574 w 697275"/>
                      <a:gd name="connsiteY181" fmla="*/ 220591 h 514179"/>
                      <a:gd name="connsiteX182" fmla="*/ 523574 w 697275"/>
                      <a:gd name="connsiteY182" fmla="*/ 220591 h 514179"/>
                      <a:gd name="connsiteX183" fmla="*/ 514711 w 697275"/>
                      <a:gd name="connsiteY183" fmla="*/ 202261 h 514179"/>
                      <a:gd name="connsiteX184" fmla="*/ 514711 w 697275"/>
                      <a:gd name="connsiteY184" fmla="*/ 202261 h 514179"/>
                      <a:gd name="connsiteX185" fmla="*/ 522194 w 697275"/>
                      <a:gd name="connsiteY185" fmla="*/ 174863 h 514179"/>
                      <a:gd name="connsiteX186" fmla="*/ 522194 w 697275"/>
                      <a:gd name="connsiteY186" fmla="*/ 174863 h 514179"/>
                      <a:gd name="connsiteX187" fmla="*/ 523066 w 697275"/>
                      <a:gd name="connsiteY187" fmla="*/ 169243 h 514179"/>
                      <a:gd name="connsiteX188" fmla="*/ 523066 w 697275"/>
                      <a:gd name="connsiteY188" fmla="*/ 169243 h 514179"/>
                      <a:gd name="connsiteX189" fmla="*/ 513331 w 697275"/>
                      <a:gd name="connsiteY189" fmla="*/ 129838 h 514179"/>
                      <a:gd name="connsiteX190" fmla="*/ 513331 w 697275"/>
                      <a:gd name="connsiteY190" fmla="*/ 129838 h 514179"/>
                      <a:gd name="connsiteX191" fmla="*/ 518852 w 697275"/>
                      <a:gd name="connsiteY191" fmla="*/ 117129 h 514179"/>
                      <a:gd name="connsiteX192" fmla="*/ 518852 w 697275"/>
                      <a:gd name="connsiteY192" fmla="*/ 117129 h 514179"/>
                      <a:gd name="connsiteX193" fmla="*/ 524737 w 697275"/>
                      <a:gd name="connsiteY193" fmla="*/ 100907 h 514179"/>
                      <a:gd name="connsiteX194" fmla="*/ 524737 w 697275"/>
                      <a:gd name="connsiteY194" fmla="*/ 100907 h 514179"/>
                      <a:gd name="connsiteX195" fmla="*/ 524519 w 697275"/>
                      <a:gd name="connsiteY195" fmla="*/ 92158 h 514179"/>
                      <a:gd name="connsiteX196" fmla="*/ 524519 w 697275"/>
                      <a:gd name="connsiteY196" fmla="*/ 92158 h 514179"/>
                      <a:gd name="connsiteX197" fmla="*/ 531348 w 697275"/>
                      <a:gd name="connsiteY197" fmla="*/ 78171 h 514179"/>
                      <a:gd name="connsiteX198" fmla="*/ 531348 w 697275"/>
                      <a:gd name="connsiteY198" fmla="*/ 78171 h 514179"/>
                      <a:gd name="connsiteX199" fmla="*/ 515656 w 697275"/>
                      <a:gd name="connsiteY199" fmla="*/ 66164 h 514179"/>
                      <a:gd name="connsiteX200" fmla="*/ 515656 w 697275"/>
                      <a:gd name="connsiteY200" fmla="*/ 66164 h 514179"/>
                      <a:gd name="connsiteX201" fmla="*/ 508246 w 697275"/>
                      <a:gd name="connsiteY201" fmla="*/ 69358 h 514179"/>
                      <a:gd name="connsiteX202" fmla="*/ 508246 w 697275"/>
                      <a:gd name="connsiteY202" fmla="*/ 69358 h 514179"/>
                      <a:gd name="connsiteX203" fmla="*/ 507592 w 697275"/>
                      <a:gd name="connsiteY203" fmla="*/ 68783 h 514179"/>
                      <a:gd name="connsiteX204" fmla="*/ 508246 w 697275"/>
                      <a:gd name="connsiteY204" fmla="*/ 69358 h 514179"/>
                      <a:gd name="connsiteX205" fmla="*/ 486960 w 697275"/>
                      <a:gd name="connsiteY205" fmla="*/ 80853 h 514179"/>
                      <a:gd name="connsiteX206" fmla="*/ 486960 w 697275"/>
                      <a:gd name="connsiteY206" fmla="*/ 80853 h 514179"/>
                      <a:gd name="connsiteX207" fmla="*/ 462187 w 697275"/>
                      <a:gd name="connsiteY207" fmla="*/ 66484 h 514179"/>
                      <a:gd name="connsiteX208" fmla="*/ 462187 w 697275"/>
                      <a:gd name="connsiteY208" fmla="*/ 66484 h 514179"/>
                      <a:gd name="connsiteX209" fmla="*/ 369125 w 697275"/>
                      <a:gd name="connsiteY209" fmla="*/ 1533 h 514179"/>
                      <a:gd name="connsiteX210" fmla="*/ 369125 w 697275"/>
                      <a:gd name="connsiteY210" fmla="*/ 1533 h 514179"/>
                      <a:gd name="connsiteX211" fmla="*/ 303669 w 697275"/>
                      <a:gd name="connsiteY211" fmla="*/ 19862 h 514179"/>
                      <a:gd name="connsiteX212" fmla="*/ 303669 w 697275"/>
                      <a:gd name="connsiteY212" fmla="*/ 19862 h 514179"/>
                      <a:gd name="connsiteX213" fmla="*/ 287396 w 697275"/>
                      <a:gd name="connsiteY213" fmla="*/ 46941 h 514179"/>
                      <a:gd name="connsiteX214" fmla="*/ 287396 w 697275"/>
                      <a:gd name="connsiteY214" fmla="*/ 46941 h 514179"/>
                      <a:gd name="connsiteX215" fmla="*/ 265819 w 697275"/>
                      <a:gd name="connsiteY215" fmla="*/ 80917 h 514179"/>
                      <a:gd name="connsiteX216" fmla="*/ 265819 w 697275"/>
                      <a:gd name="connsiteY216" fmla="*/ 80917 h 514179"/>
                      <a:gd name="connsiteX217" fmla="*/ 201162 w 697275"/>
                      <a:gd name="connsiteY217" fmla="*/ 93179 h 514179"/>
                      <a:gd name="connsiteX218" fmla="*/ 201162 w 697275"/>
                      <a:gd name="connsiteY218" fmla="*/ 93179 h 514179"/>
                      <a:gd name="connsiteX219" fmla="*/ 190120 w 697275"/>
                      <a:gd name="connsiteY219" fmla="*/ 98800 h 514179"/>
                      <a:gd name="connsiteX220" fmla="*/ 190120 w 697275"/>
                      <a:gd name="connsiteY220" fmla="*/ 98800 h 514179"/>
                      <a:gd name="connsiteX221" fmla="*/ 169415 w 697275"/>
                      <a:gd name="connsiteY221" fmla="*/ 129774 h 514179"/>
                      <a:gd name="connsiteX222" fmla="*/ 169415 w 697275"/>
                      <a:gd name="connsiteY222" fmla="*/ 129774 h 514179"/>
                      <a:gd name="connsiteX223" fmla="*/ 161715 w 697275"/>
                      <a:gd name="connsiteY223" fmla="*/ 126581 h 514179"/>
                      <a:gd name="connsiteX224" fmla="*/ 161715 w 697275"/>
                      <a:gd name="connsiteY224" fmla="*/ 126581 h 514179"/>
                      <a:gd name="connsiteX225" fmla="*/ 147040 w 697275"/>
                      <a:gd name="connsiteY225" fmla="*/ 119428 h 514179"/>
                      <a:gd name="connsiteX226" fmla="*/ 147040 w 697275"/>
                      <a:gd name="connsiteY226" fmla="*/ 119428 h 514179"/>
                      <a:gd name="connsiteX227" fmla="*/ 123066 w 697275"/>
                      <a:gd name="connsiteY227" fmla="*/ 132967 h 514179"/>
                      <a:gd name="connsiteX228" fmla="*/ 123066 w 697275"/>
                      <a:gd name="connsiteY228" fmla="*/ 132967 h 514179"/>
                      <a:gd name="connsiteX229" fmla="*/ 106284 w 697275"/>
                      <a:gd name="connsiteY229" fmla="*/ 142292 h 514179"/>
                      <a:gd name="connsiteX230" fmla="*/ 106284 w 697275"/>
                      <a:gd name="connsiteY230" fmla="*/ 142292 h 514179"/>
                      <a:gd name="connsiteX231" fmla="*/ 88631 w 697275"/>
                      <a:gd name="connsiteY231" fmla="*/ 133862 h 514179"/>
                      <a:gd name="connsiteX232" fmla="*/ 88631 w 697275"/>
                      <a:gd name="connsiteY232" fmla="*/ 133862 h 514179"/>
                      <a:gd name="connsiteX233" fmla="*/ 71994 w 697275"/>
                      <a:gd name="connsiteY233" fmla="*/ 130668 h 514179"/>
                      <a:gd name="connsiteX234" fmla="*/ 71994 w 697275"/>
                      <a:gd name="connsiteY234" fmla="*/ 130668 h 514179"/>
                      <a:gd name="connsiteX235" fmla="*/ 39157 w 697275"/>
                      <a:gd name="connsiteY235" fmla="*/ 141589 h 514179"/>
                      <a:gd name="connsiteX236" fmla="*/ 39157 w 697275"/>
                      <a:gd name="connsiteY236" fmla="*/ 141589 h 514179"/>
                      <a:gd name="connsiteX237" fmla="*/ 2833 w 697275"/>
                      <a:gd name="connsiteY237" fmla="*/ 168093 h 514179"/>
                      <a:gd name="connsiteX238" fmla="*/ 2833 w 697275"/>
                      <a:gd name="connsiteY238" fmla="*/ 168093 h 514179"/>
                      <a:gd name="connsiteX239" fmla="*/ 15837 w 697275"/>
                      <a:gd name="connsiteY239" fmla="*/ 173394 h 514179"/>
                      <a:gd name="connsiteX240" fmla="*/ 65311 w 697275"/>
                      <a:gd name="connsiteY240" fmla="*/ 164198 h 514179"/>
                      <a:gd name="connsiteX241" fmla="*/ 65311 w 697275"/>
                      <a:gd name="connsiteY241" fmla="*/ 164198 h 514179"/>
                      <a:gd name="connsiteX242" fmla="*/ 82020 w 697275"/>
                      <a:gd name="connsiteY242" fmla="*/ 164261 h 514179"/>
                      <a:gd name="connsiteX243" fmla="*/ 82020 w 697275"/>
                      <a:gd name="connsiteY243" fmla="*/ 164261 h 514179"/>
                      <a:gd name="connsiteX244" fmla="*/ 137377 w 697275"/>
                      <a:gd name="connsiteY244" fmla="*/ 152830 h 514179"/>
                      <a:gd name="connsiteX245" fmla="*/ 137377 w 697275"/>
                      <a:gd name="connsiteY245" fmla="*/ 152830 h 514179"/>
                      <a:gd name="connsiteX246" fmla="*/ 155394 w 697275"/>
                      <a:gd name="connsiteY246" fmla="*/ 185529 h 514179"/>
                      <a:gd name="connsiteX247" fmla="*/ 155394 w 697275"/>
                      <a:gd name="connsiteY247" fmla="*/ 185529 h 514179"/>
                      <a:gd name="connsiteX248" fmla="*/ 151689 w 697275"/>
                      <a:gd name="connsiteY248" fmla="*/ 207562 h 514179"/>
                      <a:gd name="connsiteX249" fmla="*/ 151689 w 697275"/>
                      <a:gd name="connsiteY249" fmla="*/ 207562 h 514179"/>
                      <a:gd name="connsiteX250" fmla="*/ 145587 w 697275"/>
                      <a:gd name="connsiteY250" fmla="*/ 235407 h 514179"/>
                      <a:gd name="connsiteX251" fmla="*/ 145587 w 697275"/>
                      <a:gd name="connsiteY251" fmla="*/ 235407 h 514179"/>
                      <a:gd name="connsiteX252" fmla="*/ 151253 w 697275"/>
                      <a:gd name="connsiteY252" fmla="*/ 254503 h 514179"/>
                      <a:gd name="connsiteX253" fmla="*/ 151253 w 697275"/>
                      <a:gd name="connsiteY253" fmla="*/ 254503 h 514179"/>
                      <a:gd name="connsiteX254" fmla="*/ 156702 w 697275"/>
                      <a:gd name="connsiteY254" fmla="*/ 280241 h 514179"/>
                      <a:gd name="connsiteX255" fmla="*/ 156702 w 697275"/>
                      <a:gd name="connsiteY255" fmla="*/ 280241 h 514179"/>
                      <a:gd name="connsiteX256" fmla="*/ 155903 w 697275"/>
                      <a:gd name="connsiteY256" fmla="*/ 306106 h 514179"/>
                      <a:gd name="connsiteX257" fmla="*/ 155903 w 697275"/>
                      <a:gd name="connsiteY257" fmla="*/ 306106 h 514179"/>
                      <a:gd name="connsiteX258" fmla="*/ 180312 w 697275"/>
                      <a:gd name="connsiteY258" fmla="*/ 349534 h 514179"/>
                      <a:gd name="connsiteX259" fmla="*/ 180312 w 697275"/>
                      <a:gd name="connsiteY259" fmla="*/ 349534 h 514179"/>
                      <a:gd name="connsiteX260" fmla="*/ 208500 w 697275"/>
                      <a:gd name="connsiteY260" fmla="*/ 369652 h 514179"/>
                      <a:gd name="connsiteX261" fmla="*/ 208500 w 697275"/>
                      <a:gd name="connsiteY261" fmla="*/ 369652 h 514179"/>
                      <a:gd name="connsiteX262" fmla="*/ 233273 w 697275"/>
                      <a:gd name="connsiteY262" fmla="*/ 384213 h 514179"/>
                      <a:gd name="connsiteX263" fmla="*/ 233273 w 697275"/>
                      <a:gd name="connsiteY263" fmla="*/ 384213 h 514179"/>
                      <a:gd name="connsiteX264" fmla="*/ 243008 w 697275"/>
                      <a:gd name="connsiteY264" fmla="*/ 398200 h 514179"/>
                      <a:gd name="connsiteX265" fmla="*/ 243008 w 697275"/>
                      <a:gd name="connsiteY265" fmla="*/ 398200 h 514179"/>
                      <a:gd name="connsiteX266" fmla="*/ 266255 w 697275"/>
                      <a:gd name="connsiteY266" fmla="*/ 403564 h 514179"/>
                      <a:gd name="connsiteX267" fmla="*/ 266255 w 697275"/>
                      <a:gd name="connsiteY267" fmla="*/ 403564 h 514179"/>
                      <a:gd name="connsiteX268" fmla="*/ 303306 w 697275"/>
                      <a:gd name="connsiteY268" fmla="*/ 398966 h 514179"/>
                      <a:gd name="connsiteX269" fmla="*/ 303306 w 697275"/>
                      <a:gd name="connsiteY269" fmla="*/ 398966 h 514179"/>
                      <a:gd name="connsiteX270" fmla="*/ 325463 w 697275"/>
                      <a:gd name="connsiteY270" fmla="*/ 406502 h 514179"/>
                      <a:gd name="connsiteX271" fmla="*/ 325463 w 697275"/>
                      <a:gd name="connsiteY271" fmla="*/ 406502 h 514179"/>
                      <a:gd name="connsiteX272" fmla="*/ 354958 w 697275"/>
                      <a:gd name="connsiteY272" fmla="*/ 416721 h 514179"/>
                      <a:gd name="connsiteX273" fmla="*/ 354958 w 697275"/>
                      <a:gd name="connsiteY273" fmla="*/ 416721 h 514179"/>
                      <a:gd name="connsiteX274" fmla="*/ 366074 w 697275"/>
                      <a:gd name="connsiteY274" fmla="*/ 416210 h 514179"/>
                      <a:gd name="connsiteX275" fmla="*/ 366074 w 697275"/>
                      <a:gd name="connsiteY275" fmla="*/ 416210 h 514179"/>
                      <a:gd name="connsiteX276" fmla="*/ 373411 w 697275"/>
                      <a:gd name="connsiteY276" fmla="*/ 420936 h 514179"/>
                      <a:gd name="connsiteX277" fmla="*/ 373411 w 697275"/>
                      <a:gd name="connsiteY277" fmla="*/ 420936 h 514179"/>
                      <a:gd name="connsiteX278" fmla="*/ 443444 w 697275"/>
                      <a:gd name="connsiteY278" fmla="*/ 460341 h 514179"/>
                      <a:gd name="connsiteX279" fmla="*/ 443444 w 697275"/>
                      <a:gd name="connsiteY279" fmla="*/ 460341 h 514179"/>
                      <a:gd name="connsiteX280" fmla="*/ 485943 w 697275"/>
                      <a:gd name="connsiteY280" fmla="*/ 484929 h 514179"/>
                      <a:gd name="connsiteX281" fmla="*/ 485943 w 697275"/>
                      <a:gd name="connsiteY281" fmla="*/ 484929 h 514179"/>
                      <a:gd name="connsiteX282" fmla="*/ 543553 w 697275"/>
                      <a:gd name="connsiteY282" fmla="*/ 496552 h 514179"/>
                      <a:gd name="connsiteX283" fmla="*/ 543553 w 697275"/>
                      <a:gd name="connsiteY283" fmla="*/ 496552 h 514179"/>
                      <a:gd name="connsiteX284" fmla="*/ 571667 w 697275"/>
                      <a:gd name="connsiteY284" fmla="*/ 496105 h 514179"/>
                      <a:gd name="connsiteX285" fmla="*/ 571667 w 697275"/>
                      <a:gd name="connsiteY285" fmla="*/ 496105 h 514179"/>
                      <a:gd name="connsiteX286" fmla="*/ 607846 w 697275"/>
                      <a:gd name="connsiteY286" fmla="*/ 512838 h 514179"/>
                      <a:gd name="connsiteX287" fmla="*/ 607846 w 697275"/>
                      <a:gd name="connsiteY287" fmla="*/ 512838 h 5141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697275" h="514179">
                        <a:moveTo>
                          <a:pt x="571377" y="497893"/>
                        </a:moveTo>
                        <a:cubicBezTo>
                          <a:pt x="564475" y="497893"/>
                          <a:pt x="554377" y="498340"/>
                          <a:pt x="543262" y="498340"/>
                        </a:cubicBezTo>
                        <a:lnTo>
                          <a:pt x="543262" y="498340"/>
                        </a:lnTo>
                        <a:cubicBezTo>
                          <a:pt x="521613" y="498277"/>
                          <a:pt x="496404" y="496744"/>
                          <a:pt x="484417" y="486206"/>
                        </a:cubicBezTo>
                        <a:lnTo>
                          <a:pt x="484417" y="486206"/>
                        </a:lnTo>
                        <a:cubicBezTo>
                          <a:pt x="466473" y="470431"/>
                          <a:pt x="474537" y="464300"/>
                          <a:pt x="443008" y="462065"/>
                        </a:cubicBezTo>
                        <a:lnTo>
                          <a:pt x="443008" y="462065"/>
                        </a:lnTo>
                        <a:cubicBezTo>
                          <a:pt x="410752" y="459702"/>
                          <a:pt x="373338" y="432879"/>
                          <a:pt x="371304" y="421255"/>
                        </a:cubicBezTo>
                        <a:lnTo>
                          <a:pt x="371304" y="421255"/>
                        </a:lnTo>
                        <a:cubicBezTo>
                          <a:pt x="370723" y="418381"/>
                          <a:pt x="369343" y="417998"/>
                          <a:pt x="365783" y="417870"/>
                        </a:cubicBezTo>
                        <a:lnTo>
                          <a:pt x="365783" y="417870"/>
                        </a:lnTo>
                        <a:cubicBezTo>
                          <a:pt x="362950" y="417870"/>
                          <a:pt x="359172" y="418381"/>
                          <a:pt x="354668" y="418381"/>
                        </a:cubicBezTo>
                        <a:lnTo>
                          <a:pt x="354668" y="418381"/>
                        </a:lnTo>
                        <a:cubicBezTo>
                          <a:pt x="346386" y="418381"/>
                          <a:pt x="335634" y="416785"/>
                          <a:pt x="323938" y="407780"/>
                        </a:cubicBezTo>
                        <a:lnTo>
                          <a:pt x="323938" y="407780"/>
                        </a:lnTo>
                        <a:cubicBezTo>
                          <a:pt x="316745" y="402287"/>
                          <a:pt x="309989" y="400627"/>
                          <a:pt x="303015" y="400563"/>
                        </a:cubicBezTo>
                        <a:lnTo>
                          <a:pt x="303015" y="400563"/>
                        </a:lnTo>
                        <a:cubicBezTo>
                          <a:pt x="291682" y="400563"/>
                          <a:pt x="279768" y="405161"/>
                          <a:pt x="265964" y="405161"/>
                        </a:cubicBezTo>
                        <a:lnTo>
                          <a:pt x="265964" y="405161"/>
                        </a:lnTo>
                        <a:cubicBezTo>
                          <a:pt x="258554" y="405161"/>
                          <a:pt x="250490" y="403820"/>
                          <a:pt x="241627" y="399477"/>
                        </a:cubicBezTo>
                        <a:lnTo>
                          <a:pt x="241627" y="399477"/>
                        </a:lnTo>
                        <a:cubicBezTo>
                          <a:pt x="241627" y="399413"/>
                          <a:pt x="231311" y="390983"/>
                          <a:pt x="231166" y="384213"/>
                        </a:cubicBezTo>
                        <a:lnTo>
                          <a:pt x="231166" y="384213"/>
                        </a:lnTo>
                        <a:cubicBezTo>
                          <a:pt x="231747" y="382361"/>
                          <a:pt x="219833" y="376805"/>
                          <a:pt x="207338" y="371057"/>
                        </a:cubicBezTo>
                        <a:lnTo>
                          <a:pt x="207338" y="371057"/>
                        </a:lnTo>
                        <a:cubicBezTo>
                          <a:pt x="194769" y="365054"/>
                          <a:pt x="181402" y="358092"/>
                          <a:pt x="178278" y="350045"/>
                        </a:cubicBezTo>
                        <a:lnTo>
                          <a:pt x="178278" y="350045"/>
                        </a:lnTo>
                        <a:cubicBezTo>
                          <a:pt x="172830" y="335356"/>
                          <a:pt x="153941" y="322775"/>
                          <a:pt x="153796" y="306106"/>
                        </a:cubicBezTo>
                        <a:lnTo>
                          <a:pt x="153796" y="306106"/>
                        </a:lnTo>
                        <a:cubicBezTo>
                          <a:pt x="153796" y="298378"/>
                          <a:pt x="154595" y="289118"/>
                          <a:pt x="154595" y="280241"/>
                        </a:cubicBezTo>
                        <a:lnTo>
                          <a:pt x="154595" y="280241"/>
                        </a:lnTo>
                        <a:cubicBezTo>
                          <a:pt x="154595" y="270405"/>
                          <a:pt x="153505" y="261081"/>
                          <a:pt x="149437" y="255333"/>
                        </a:cubicBezTo>
                        <a:lnTo>
                          <a:pt x="149437" y="255333"/>
                        </a:lnTo>
                        <a:cubicBezTo>
                          <a:pt x="145369" y="249649"/>
                          <a:pt x="143553" y="243007"/>
                          <a:pt x="143553" y="235343"/>
                        </a:cubicBezTo>
                        <a:lnTo>
                          <a:pt x="143553" y="235343"/>
                        </a:lnTo>
                        <a:cubicBezTo>
                          <a:pt x="143553" y="227105"/>
                          <a:pt x="145732" y="217653"/>
                          <a:pt x="149800" y="207051"/>
                        </a:cubicBezTo>
                        <a:lnTo>
                          <a:pt x="149800" y="207051"/>
                        </a:lnTo>
                        <a:cubicBezTo>
                          <a:pt x="152198" y="200665"/>
                          <a:pt x="153433" y="193001"/>
                          <a:pt x="153433" y="185529"/>
                        </a:cubicBezTo>
                        <a:lnTo>
                          <a:pt x="153433" y="185529"/>
                        </a:lnTo>
                        <a:cubicBezTo>
                          <a:pt x="153433" y="177418"/>
                          <a:pt x="151980" y="169562"/>
                          <a:pt x="149219" y="163750"/>
                        </a:cubicBezTo>
                        <a:lnTo>
                          <a:pt x="149219" y="163750"/>
                        </a:lnTo>
                        <a:cubicBezTo>
                          <a:pt x="146386" y="157939"/>
                          <a:pt x="142390" y="154426"/>
                          <a:pt x="137232" y="154426"/>
                        </a:cubicBezTo>
                        <a:lnTo>
                          <a:pt x="137232" y="154426"/>
                        </a:lnTo>
                        <a:cubicBezTo>
                          <a:pt x="121104" y="154362"/>
                          <a:pt x="111442" y="165858"/>
                          <a:pt x="81874" y="165922"/>
                        </a:cubicBezTo>
                        <a:lnTo>
                          <a:pt x="81874" y="165922"/>
                        </a:lnTo>
                        <a:cubicBezTo>
                          <a:pt x="75917" y="165922"/>
                          <a:pt x="70396" y="165858"/>
                          <a:pt x="65165" y="165858"/>
                        </a:cubicBezTo>
                        <a:lnTo>
                          <a:pt x="65165" y="165858"/>
                        </a:lnTo>
                        <a:cubicBezTo>
                          <a:pt x="44824" y="165858"/>
                          <a:pt x="29495" y="166752"/>
                          <a:pt x="16273" y="175055"/>
                        </a:cubicBezTo>
                        <a:lnTo>
                          <a:pt x="16273" y="175055"/>
                        </a:lnTo>
                        <a:lnTo>
                          <a:pt x="15401" y="175118"/>
                        </a:lnTo>
                        <a:lnTo>
                          <a:pt x="509" y="169051"/>
                        </a:lnTo>
                        <a:cubicBezTo>
                          <a:pt x="218" y="168924"/>
                          <a:pt x="0" y="168668"/>
                          <a:pt x="0" y="168413"/>
                        </a:cubicBezTo>
                        <a:lnTo>
                          <a:pt x="0" y="168413"/>
                        </a:lnTo>
                        <a:cubicBezTo>
                          <a:pt x="0" y="168157"/>
                          <a:pt x="145" y="167838"/>
                          <a:pt x="363" y="167710"/>
                        </a:cubicBezTo>
                        <a:lnTo>
                          <a:pt x="363" y="167710"/>
                        </a:lnTo>
                        <a:cubicBezTo>
                          <a:pt x="363" y="167710"/>
                          <a:pt x="25209" y="151616"/>
                          <a:pt x="37704" y="140567"/>
                        </a:cubicBezTo>
                        <a:lnTo>
                          <a:pt x="37704" y="140567"/>
                        </a:lnTo>
                        <a:cubicBezTo>
                          <a:pt x="46204" y="133095"/>
                          <a:pt x="59571" y="129199"/>
                          <a:pt x="71849" y="129199"/>
                        </a:cubicBezTo>
                        <a:lnTo>
                          <a:pt x="71849" y="129199"/>
                        </a:lnTo>
                        <a:cubicBezTo>
                          <a:pt x="78242" y="129199"/>
                          <a:pt x="84344" y="130285"/>
                          <a:pt x="89284" y="132584"/>
                        </a:cubicBezTo>
                        <a:lnTo>
                          <a:pt x="89284" y="132584"/>
                        </a:lnTo>
                        <a:cubicBezTo>
                          <a:pt x="97494" y="136480"/>
                          <a:pt x="101417" y="140951"/>
                          <a:pt x="106066" y="140823"/>
                        </a:cubicBezTo>
                        <a:lnTo>
                          <a:pt x="106066" y="140823"/>
                        </a:lnTo>
                        <a:cubicBezTo>
                          <a:pt x="109481" y="140823"/>
                          <a:pt x="113985" y="138651"/>
                          <a:pt x="121613" y="132009"/>
                        </a:cubicBezTo>
                        <a:lnTo>
                          <a:pt x="121613" y="132009"/>
                        </a:lnTo>
                        <a:cubicBezTo>
                          <a:pt x="132219" y="122685"/>
                          <a:pt x="139557" y="118023"/>
                          <a:pt x="146894" y="117959"/>
                        </a:cubicBezTo>
                        <a:lnTo>
                          <a:pt x="146894" y="117959"/>
                        </a:lnTo>
                        <a:cubicBezTo>
                          <a:pt x="152270" y="117959"/>
                          <a:pt x="157210" y="120641"/>
                          <a:pt x="162877" y="125559"/>
                        </a:cubicBezTo>
                        <a:lnTo>
                          <a:pt x="162877" y="125559"/>
                        </a:lnTo>
                        <a:cubicBezTo>
                          <a:pt x="165129" y="127539"/>
                          <a:pt x="167236" y="128305"/>
                          <a:pt x="169270" y="128305"/>
                        </a:cubicBezTo>
                        <a:lnTo>
                          <a:pt x="169270" y="128305"/>
                        </a:lnTo>
                        <a:cubicBezTo>
                          <a:pt x="173847" y="128369"/>
                          <a:pt x="178787" y="124026"/>
                          <a:pt x="182347" y="118023"/>
                        </a:cubicBezTo>
                        <a:lnTo>
                          <a:pt x="182347" y="118023"/>
                        </a:lnTo>
                        <a:cubicBezTo>
                          <a:pt x="185906" y="112083"/>
                          <a:pt x="188231" y="104611"/>
                          <a:pt x="188231" y="98927"/>
                        </a:cubicBezTo>
                        <a:lnTo>
                          <a:pt x="188231" y="98927"/>
                        </a:lnTo>
                        <a:cubicBezTo>
                          <a:pt x="189393" y="86601"/>
                          <a:pt x="231820" y="92669"/>
                          <a:pt x="252888" y="88262"/>
                        </a:cubicBezTo>
                        <a:lnTo>
                          <a:pt x="252888" y="88262"/>
                        </a:lnTo>
                        <a:cubicBezTo>
                          <a:pt x="259935" y="86857"/>
                          <a:pt x="264076" y="84621"/>
                          <a:pt x="264003" y="80981"/>
                        </a:cubicBezTo>
                        <a:lnTo>
                          <a:pt x="264003" y="80981"/>
                        </a:lnTo>
                        <a:cubicBezTo>
                          <a:pt x="264294" y="63035"/>
                          <a:pt x="285943" y="62269"/>
                          <a:pt x="285579" y="47005"/>
                        </a:cubicBezTo>
                        <a:lnTo>
                          <a:pt x="285579" y="47005"/>
                        </a:lnTo>
                        <a:cubicBezTo>
                          <a:pt x="285797" y="30208"/>
                          <a:pt x="298656" y="35126"/>
                          <a:pt x="301853" y="19607"/>
                        </a:cubicBezTo>
                        <a:lnTo>
                          <a:pt x="301853" y="19607"/>
                        </a:lnTo>
                        <a:cubicBezTo>
                          <a:pt x="305776" y="2810"/>
                          <a:pt x="324446" y="0"/>
                          <a:pt x="369125" y="0"/>
                        </a:cubicBezTo>
                        <a:lnTo>
                          <a:pt x="369125" y="0"/>
                        </a:lnTo>
                        <a:cubicBezTo>
                          <a:pt x="414675" y="64"/>
                          <a:pt x="444025" y="48474"/>
                          <a:pt x="463422" y="65398"/>
                        </a:cubicBezTo>
                        <a:lnTo>
                          <a:pt x="463422" y="65398"/>
                        </a:lnTo>
                        <a:cubicBezTo>
                          <a:pt x="473883" y="74595"/>
                          <a:pt x="480567" y="79321"/>
                          <a:pt x="486887" y="79321"/>
                        </a:cubicBezTo>
                        <a:lnTo>
                          <a:pt x="486887" y="79321"/>
                        </a:lnTo>
                        <a:cubicBezTo>
                          <a:pt x="492336" y="79321"/>
                          <a:pt x="498293" y="75872"/>
                          <a:pt x="506938" y="68272"/>
                        </a:cubicBezTo>
                        <a:lnTo>
                          <a:pt x="506938" y="68272"/>
                        </a:lnTo>
                        <a:cubicBezTo>
                          <a:pt x="509771" y="65717"/>
                          <a:pt x="512750" y="64568"/>
                          <a:pt x="515656" y="64568"/>
                        </a:cubicBezTo>
                        <a:lnTo>
                          <a:pt x="515656" y="64568"/>
                        </a:lnTo>
                        <a:cubicBezTo>
                          <a:pt x="522703" y="64632"/>
                          <a:pt x="528660" y="71018"/>
                          <a:pt x="533382" y="78107"/>
                        </a:cubicBezTo>
                        <a:lnTo>
                          <a:pt x="533382" y="78107"/>
                        </a:lnTo>
                        <a:cubicBezTo>
                          <a:pt x="533527" y="78299"/>
                          <a:pt x="533527" y="78554"/>
                          <a:pt x="533455" y="78746"/>
                        </a:cubicBezTo>
                        <a:lnTo>
                          <a:pt x="533455" y="78746"/>
                        </a:lnTo>
                        <a:cubicBezTo>
                          <a:pt x="533382" y="78937"/>
                          <a:pt x="533164" y="79129"/>
                          <a:pt x="532946" y="79257"/>
                        </a:cubicBezTo>
                        <a:lnTo>
                          <a:pt x="532946" y="79257"/>
                        </a:lnTo>
                        <a:cubicBezTo>
                          <a:pt x="527207" y="81492"/>
                          <a:pt x="526262" y="86154"/>
                          <a:pt x="526262" y="92158"/>
                        </a:cubicBezTo>
                        <a:lnTo>
                          <a:pt x="526262" y="92158"/>
                        </a:lnTo>
                        <a:cubicBezTo>
                          <a:pt x="526262" y="94904"/>
                          <a:pt x="526480" y="97905"/>
                          <a:pt x="526480" y="100907"/>
                        </a:cubicBezTo>
                        <a:lnTo>
                          <a:pt x="526480" y="100907"/>
                        </a:lnTo>
                        <a:cubicBezTo>
                          <a:pt x="526480" y="107038"/>
                          <a:pt x="525609" y="113361"/>
                          <a:pt x="520087" y="118278"/>
                        </a:cubicBezTo>
                        <a:lnTo>
                          <a:pt x="520087" y="118278"/>
                        </a:lnTo>
                        <a:cubicBezTo>
                          <a:pt x="516455" y="121472"/>
                          <a:pt x="515075" y="125367"/>
                          <a:pt x="515075" y="129838"/>
                        </a:cubicBezTo>
                        <a:lnTo>
                          <a:pt x="515075" y="129838"/>
                        </a:lnTo>
                        <a:cubicBezTo>
                          <a:pt x="515002" y="141589"/>
                          <a:pt x="524737" y="156789"/>
                          <a:pt x="524809" y="169243"/>
                        </a:cubicBezTo>
                        <a:lnTo>
                          <a:pt x="524809" y="169243"/>
                        </a:lnTo>
                        <a:cubicBezTo>
                          <a:pt x="524809" y="171350"/>
                          <a:pt x="524519" y="173394"/>
                          <a:pt x="523865" y="175310"/>
                        </a:cubicBezTo>
                        <a:lnTo>
                          <a:pt x="523865" y="175310"/>
                        </a:lnTo>
                        <a:cubicBezTo>
                          <a:pt x="520451" y="185018"/>
                          <a:pt x="516455" y="194023"/>
                          <a:pt x="516455" y="202261"/>
                        </a:cubicBezTo>
                        <a:lnTo>
                          <a:pt x="516455" y="202261"/>
                        </a:lnTo>
                        <a:cubicBezTo>
                          <a:pt x="516455" y="208328"/>
                          <a:pt x="518562" y="214012"/>
                          <a:pt x="524809" y="219441"/>
                        </a:cubicBezTo>
                        <a:lnTo>
                          <a:pt x="524809" y="219441"/>
                        </a:lnTo>
                        <a:cubicBezTo>
                          <a:pt x="529314" y="223337"/>
                          <a:pt x="530912" y="227680"/>
                          <a:pt x="530912" y="232086"/>
                        </a:cubicBezTo>
                        <a:lnTo>
                          <a:pt x="530912" y="232086"/>
                        </a:lnTo>
                        <a:cubicBezTo>
                          <a:pt x="530839" y="241858"/>
                          <a:pt x="523574" y="252332"/>
                          <a:pt x="523647" y="263763"/>
                        </a:cubicBezTo>
                        <a:lnTo>
                          <a:pt x="523647" y="263763"/>
                        </a:lnTo>
                        <a:cubicBezTo>
                          <a:pt x="523647" y="265041"/>
                          <a:pt x="523720" y="266254"/>
                          <a:pt x="523938" y="267531"/>
                        </a:cubicBezTo>
                        <a:lnTo>
                          <a:pt x="523938" y="267531"/>
                        </a:lnTo>
                        <a:cubicBezTo>
                          <a:pt x="524374" y="272066"/>
                          <a:pt x="533019" y="273982"/>
                          <a:pt x="545805" y="273918"/>
                        </a:cubicBezTo>
                        <a:lnTo>
                          <a:pt x="545805" y="273918"/>
                        </a:lnTo>
                        <a:cubicBezTo>
                          <a:pt x="566219" y="273918"/>
                          <a:pt x="596005" y="269575"/>
                          <a:pt x="614893" y="269575"/>
                        </a:cubicBezTo>
                        <a:lnTo>
                          <a:pt x="614893" y="269575"/>
                        </a:lnTo>
                        <a:cubicBezTo>
                          <a:pt x="624410" y="269639"/>
                          <a:pt x="631457" y="270469"/>
                          <a:pt x="633200" y="274620"/>
                        </a:cubicBezTo>
                        <a:lnTo>
                          <a:pt x="633200" y="274620"/>
                        </a:lnTo>
                        <a:cubicBezTo>
                          <a:pt x="637341" y="287904"/>
                          <a:pt x="670396" y="276600"/>
                          <a:pt x="678315" y="287585"/>
                        </a:cubicBezTo>
                        <a:lnTo>
                          <a:pt x="678315" y="287585"/>
                        </a:lnTo>
                        <a:cubicBezTo>
                          <a:pt x="679913" y="290076"/>
                          <a:pt x="680639" y="292503"/>
                          <a:pt x="680639" y="295057"/>
                        </a:cubicBezTo>
                        <a:lnTo>
                          <a:pt x="680639" y="295057"/>
                        </a:lnTo>
                        <a:cubicBezTo>
                          <a:pt x="680567" y="303615"/>
                          <a:pt x="672939" y="312940"/>
                          <a:pt x="664221" y="331780"/>
                        </a:cubicBezTo>
                        <a:lnTo>
                          <a:pt x="664221" y="331780"/>
                        </a:lnTo>
                        <a:cubicBezTo>
                          <a:pt x="663349" y="333760"/>
                          <a:pt x="662913" y="335740"/>
                          <a:pt x="662913" y="337783"/>
                        </a:cubicBezTo>
                        <a:lnTo>
                          <a:pt x="662913" y="337783"/>
                        </a:lnTo>
                        <a:cubicBezTo>
                          <a:pt x="662695" y="356496"/>
                          <a:pt x="696985" y="379296"/>
                          <a:pt x="697276" y="394240"/>
                        </a:cubicBezTo>
                        <a:lnTo>
                          <a:pt x="697276" y="394240"/>
                        </a:lnTo>
                        <a:cubicBezTo>
                          <a:pt x="697276" y="397689"/>
                          <a:pt x="695314" y="400754"/>
                          <a:pt x="690955" y="402990"/>
                        </a:cubicBezTo>
                        <a:lnTo>
                          <a:pt x="690955" y="402990"/>
                        </a:lnTo>
                        <a:cubicBezTo>
                          <a:pt x="671050" y="413336"/>
                          <a:pt x="669306" y="424895"/>
                          <a:pt x="669306" y="435816"/>
                        </a:cubicBezTo>
                        <a:lnTo>
                          <a:pt x="669306" y="435816"/>
                        </a:lnTo>
                        <a:cubicBezTo>
                          <a:pt x="669306" y="438371"/>
                          <a:pt x="669379" y="440926"/>
                          <a:pt x="669379" y="443416"/>
                        </a:cubicBezTo>
                        <a:lnTo>
                          <a:pt x="669379" y="443416"/>
                        </a:lnTo>
                        <a:cubicBezTo>
                          <a:pt x="668725" y="457403"/>
                          <a:pt x="645042" y="453379"/>
                          <a:pt x="639884" y="477776"/>
                        </a:cubicBezTo>
                        <a:lnTo>
                          <a:pt x="639884" y="477776"/>
                        </a:lnTo>
                        <a:cubicBezTo>
                          <a:pt x="636106" y="494892"/>
                          <a:pt x="619179" y="507601"/>
                          <a:pt x="608573" y="514179"/>
                        </a:cubicBezTo>
                        <a:lnTo>
                          <a:pt x="608573" y="514179"/>
                        </a:lnTo>
                        <a:lnTo>
                          <a:pt x="607556" y="514179"/>
                        </a:lnTo>
                        <a:cubicBezTo>
                          <a:pt x="596150" y="508176"/>
                          <a:pt x="587359" y="497893"/>
                          <a:pt x="571377" y="497893"/>
                        </a:cubicBezTo>
                        <a:lnTo>
                          <a:pt x="571377" y="497893"/>
                        </a:lnTo>
                        <a:close/>
                        <a:moveTo>
                          <a:pt x="607846" y="512838"/>
                        </a:moveTo>
                        <a:cubicBezTo>
                          <a:pt x="618307" y="506324"/>
                          <a:pt x="634363" y="493870"/>
                          <a:pt x="637922" y="477712"/>
                        </a:cubicBezTo>
                        <a:lnTo>
                          <a:pt x="637922" y="477712"/>
                        </a:lnTo>
                        <a:cubicBezTo>
                          <a:pt x="643734" y="452358"/>
                          <a:pt x="667999" y="455295"/>
                          <a:pt x="667418" y="443672"/>
                        </a:cubicBezTo>
                        <a:lnTo>
                          <a:pt x="667418" y="443672"/>
                        </a:lnTo>
                        <a:cubicBezTo>
                          <a:pt x="667418" y="441245"/>
                          <a:pt x="667272" y="438690"/>
                          <a:pt x="667272" y="436072"/>
                        </a:cubicBezTo>
                        <a:lnTo>
                          <a:pt x="667272" y="436072"/>
                        </a:lnTo>
                        <a:cubicBezTo>
                          <a:pt x="667200" y="425023"/>
                          <a:pt x="669379" y="412378"/>
                          <a:pt x="689866" y="401840"/>
                        </a:cubicBezTo>
                        <a:lnTo>
                          <a:pt x="689866" y="401840"/>
                        </a:lnTo>
                        <a:cubicBezTo>
                          <a:pt x="693861" y="399733"/>
                          <a:pt x="695242" y="397369"/>
                          <a:pt x="695314" y="394496"/>
                        </a:cubicBezTo>
                        <a:lnTo>
                          <a:pt x="695314" y="394496"/>
                        </a:lnTo>
                        <a:cubicBezTo>
                          <a:pt x="695605" y="381084"/>
                          <a:pt x="661097" y="357965"/>
                          <a:pt x="660952" y="338039"/>
                        </a:cubicBezTo>
                        <a:lnTo>
                          <a:pt x="660952" y="338039"/>
                        </a:lnTo>
                        <a:cubicBezTo>
                          <a:pt x="660952" y="335803"/>
                          <a:pt x="661388" y="333568"/>
                          <a:pt x="662405" y="331397"/>
                        </a:cubicBezTo>
                        <a:lnTo>
                          <a:pt x="662405" y="331397"/>
                        </a:lnTo>
                        <a:cubicBezTo>
                          <a:pt x="671268" y="312493"/>
                          <a:pt x="678751" y="302913"/>
                          <a:pt x="678751" y="295249"/>
                        </a:cubicBezTo>
                        <a:lnTo>
                          <a:pt x="678751" y="295249"/>
                        </a:lnTo>
                        <a:cubicBezTo>
                          <a:pt x="678751" y="292950"/>
                          <a:pt x="678097" y="290778"/>
                          <a:pt x="676644" y="288543"/>
                        </a:cubicBezTo>
                        <a:lnTo>
                          <a:pt x="676644" y="288543"/>
                        </a:lnTo>
                        <a:cubicBezTo>
                          <a:pt x="671195" y="278772"/>
                          <a:pt x="637414" y="290331"/>
                          <a:pt x="631384" y="275259"/>
                        </a:cubicBezTo>
                        <a:lnTo>
                          <a:pt x="631384" y="275259"/>
                        </a:lnTo>
                        <a:cubicBezTo>
                          <a:pt x="630658" y="272641"/>
                          <a:pt x="624337" y="271236"/>
                          <a:pt x="614820" y="271300"/>
                        </a:cubicBezTo>
                        <a:lnTo>
                          <a:pt x="614820" y="271300"/>
                        </a:lnTo>
                        <a:cubicBezTo>
                          <a:pt x="596150" y="271300"/>
                          <a:pt x="566364" y="275642"/>
                          <a:pt x="545732" y="275642"/>
                        </a:cubicBezTo>
                        <a:lnTo>
                          <a:pt x="545732" y="275642"/>
                        </a:lnTo>
                        <a:cubicBezTo>
                          <a:pt x="533019" y="275579"/>
                          <a:pt x="523284" y="274173"/>
                          <a:pt x="522121" y="267851"/>
                        </a:cubicBezTo>
                        <a:lnTo>
                          <a:pt x="522121" y="267851"/>
                        </a:lnTo>
                        <a:cubicBezTo>
                          <a:pt x="521904" y="266510"/>
                          <a:pt x="521831" y="265168"/>
                          <a:pt x="521831" y="263827"/>
                        </a:cubicBezTo>
                        <a:lnTo>
                          <a:pt x="521831" y="263827"/>
                        </a:lnTo>
                        <a:cubicBezTo>
                          <a:pt x="521904" y="251821"/>
                          <a:pt x="529168" y="241219"/>
                          <a:pt x="529096" y="232150"/>
                        </a:cubicBezTo>
                        <a:lnTo>
                          <a:pt x="529096" y="232150"/>
                        </a:lnTo>
                        <a:cubicBezTo>
                          <a:pt x="529096" y="228063"/>
                          <a:pt x="527715" y="224295"/>
                          <a:pt x="523574" y="220591"/>
                        </a:cubicBezTo>
                        <a:lnTo>
                          <a:pt x="523574" y="220591"/>
                        </a:lnTo>
                        <a:cubicBezTo>
                          <a:pt x="517036" y="214843"/>
                          <a:pt x="514711" y="208648"/>
                          <a:pt x="514711" y="202261"/>
                        </a:cubicBezTo>
                        <a:lnTo>
                          <a:pt x="514711" y="202261"/>
                        </a:lnTo>
                        <a:cubicBezTo>
                          <a:pt x="514711" y="193639"/>
                          <a:pt x="518780" y="184507"/>
                          <a:pt x="522194" y="174863"/>
                        </a:cubicBezTo>
                        <a:lnTo>
                          <a:pt x="522194" y="174863"/>
                        </a:lnTo>
                        <a:cubicBezTo>
                          <a:pt x="522775" y="173139"/>
                          <a:pt x="523066" y="171223"/>
                          <a:pt x="523066" y="169243"/>
                        </a:cubicBezTo>
                        <a:lnTo>
                          <a:pt x="523066" y="169243"/>
                        </a:lnTo>
                        <a:cubicBezTo>
                          <a:pt x="523139" y="157428"/>
                          <a:pt x="513404" y="142292"/>
                          <a:pt x="513331" y="129838"/>
                        </a:cubicBezTo>
                        <a:lnTo>
                          <a:pt x="513331" y="129838"/>
                        </a:lnTo>
                        <a:cubicBezTo>
                          <a:pt x="513331" y="125112"/>
                          <a:pt x="514784" y="120705"/>
                          <a:pt x="518852" y="117129"/>
                        </a:cubicBezTo>
                        <a:lnTo>
                          <a:pt x="518852" y="117129"/>
                        </a:lnTo>
                        <a:cubicBezTo>
                          <a:pt x="523865" y="112722"/>
                          <a:pt x="524737" y="106910"/>
                          <a:pt x="524737" y="100907"/>
                        </a:cubicBezTo>
                        <a:lnTo>
                          <a:pt x="524737" y="100907"/>
                        </a:lnTo>
                        <a:cubicBezTo>
                          <a:pt x="524737" y="97969"/>
                          <a:pt x="524519" y="94968"/>
                          <a:pt x="524519" y="92158"/>
                        </a:cubicBezTo>
                        <a:lnTo>
                          <a:pt x="524519" y="92158"/>
                        </a:lnTo>
                        <a:cubicBezTo>
                          <a:pt x="524519" y="86410"/>
                          <a:pt x="525463" y="80981"/>
                          <a:pt x="531348" y="78171"/>
                        </a:cubicBezTo>
                        <a:lnTo>
                          <a:pt x="531348" y="78171"/>
                        </a:lnTo>
                        <a:cubicBezTo>
                          <a:pt x="526771" y="71465"/>
                          <a:pt x="521177" y="66101"/>
                          <a:pt x="515656" y="66164"/>
                        </a:cubicBezTo>
                        <a:lnTo>
                          <a:pt x="515656" y="66164"/>
                        </a:lnTo>
                        <a:cubicBezTo>
                          <a:pt x="513331" y="66164"/>
                          <a:pt x="510861" y="67058"/>
                          <a:pt x="508246" y="69358"/>
                        </a:cubicBezTo>
                        <a:lnTo>
                          <a:pt x="508246" y="69358"/>
                        </a:lnTo>
                        <a:lnTo>
                          <a:pt x="507592" y="68783"/>
                        </a:lnTo>
                        <a:lnTo>
                          <a:pt x="508246" y="69358"/>
                        </a:lnTo>
                        <a:cubicBezTo>
                          <a:pt x="499528" y="77021"/>
                          <a:pt x="493353" y="80790"/>
                          <a:pt x="486960" y="80853"/>
                        </a:cubicBezTo>
                        <a:lnTo>
                          <a:pt x="486960" y="80853"/>
                        </a:lnTo>
                        <a:cubicBezTo>
                          <a:pt x="479550" y="80790"/>
                          <a:pt x="472721" y="75680"/>
                          <a:pt x="462187" y="66484"/>
                        </a:cubicBezTo>
                        <a:lnTo>
                          <a:pt x="462187" y="66484"/>
                        </a:lnTo>
                        <a:cubicBezTo>
                          <a:pt x="442499" y="49049"/>
                          <a:pt x="413149" y="1469"/>
                          <a:pt x="369125" y="1533"/>
                        </a:cubicBezTo>
                        <a:lnTo>
                          <a:pt x="369125" y="1533"/>
                        </a:lnTo>
                        <a:cubicBezTo>
                          <a:pt x="324156" y="1533"/>
                          <a:pt x="307011" y="4471"/>
                          <a:pt x="303669" y="19862"/>
                        </a:cubicBezTo>
                        <a:lnTo>
                          <a:pt x="303669" y="19862"/>
                        </a:lnTo>
                        <a:cubicBezTo>
                          <a:pt x="299600" y="36595"/>
                          <a:pt x="287178" y="31486"/>
                          <a:pt x="287396" y="46941"/>
                        </a:cubicBezTo>
                        <a:lnTo>
                          <a:pt x="287396" y="46941"/>
                        </a:lnTo>
                        <a:cubicBezTo>
                          <a:pt x="287032" y="63865"/>
                          <a:pt x="265529" y="64504"/>
                          <a:pt x="265819" y="80917"/>
                        </a:cubicBezTo>
                        <a:lnTo>
                          <a:pt x="265819" y="80917"/>
                        </a:lnTo>
                        <a:cubicBezTo>
                          <a:pt x="264875" y="95287"/>
                          <a:pt x="222230" y="89858"/>
                          <a:pt x="201162" y="93179"/>
                        </a:cubicBezTo>
                        <a:lnTo>
                          <a:pt x="201162" y="93179"/>
                        </a:lnTo>
                        <a:cubicBezTo>
                          <a:pt x="194043" y="94201"/>
                          <a:pt x="189975" y="96053"/>
                          <a:pt x="190120" y="98800"/>
                        </a:cubicBezTo>
                        <a:lnTo>
                          <a:pt x="190120" y="98800"/>
                        </a:lnTo>
                        <a:cubicBezTo>
                          <a:pt x="189975" y="110806"/>
                          <a:pt x="181039" y="129455"/>
                          <a:pt x="169415" y="129774"/>
                        </a:cubicBezTo>
                        <a:lnTo>
                          <a:pt x="169415" y="129774"/>
                        </a:lnTo>
                        <a:cubicBezTo>
                          <a:pt x="166800" y="129774"/>
                          <a:pt x="164185" y="128752"/>
                          <a:pt x="161715" y="126581"/>
                        </a:cubicBezTo>
                        <a:lnTo>
                          <a:pt x="161715" y="126581"/>
                        </a:lnTo>
                        <a:cubicBezTo>
                          <a:pt x="156266" y="121727"/>
                          <a:pt x="151689" y="119428"/>
                          <a:pt x="147040" y="119428"/>
                        </a:cubicBezTo>
                        <a:lnTo>
                          <a:pt x="147040" y="119428"/>
                        </a:lnTo>
                        <a:cubicBezTo>
                          <a:pt x="140792" y="119428"/>
                          <a:pt x="133527" y="123707"/>
                          <a:pt x="123066" y="132967"/>
                        </a:cubicBezTo>
                        <a:lnTo>
                          <a:pt x="123066" y="132967"/>
                        </a:lnTo>
                        <a:cubicBezTo>
                          <a:pt x="115365" y="139673"/>
                          <a:pt x="110570" y="142228"/>
                          <a:pt x="106284" y="142292"/>
                        </a:cubicBezTo>
                        <a:lnTo>
                          <a:pt x="106284" y="142292"/>
                        </a:lnTo>
                        <a:cubicBezTo>
                          <a:pt x="100254" y="142164"/>
                          <a:pt x="96549" y="137438"/>
                          <a:pt x="88631" y="133862"/>
                        </a:cubicBezTo>
                        <a:lnTo>
                          <a:pt x="88631" y="133862"/>
                        </a:lnTo>
                        <a:cubicBezTo>
                          <a:pt x="84054" y="131690"/>
                          <a:pt x="78242" y="130668"/>
                          <a:pt x="71994" y="130668"/>
                        </a:cubicBezTo>
                        <a:lnTo>
                          <a:pt x="71994" y="130668"/>
                        </a:lnTo>
                        <a:cubicBezTo>
                          <a:pt x="60225" y="130668"/>
                          <a:pt x="47221" y="134500"/>
                          <a:pt x="39157" y="141589"/>
                        </a:cubicBezTo>
                        <a:lnTo>
                          <a:pt x="39157" y="141589"/>
                        </a:lnTo>
                        <a:cubicBezTo>
                          <a:pt x="28115" y="151297"/>
                          <a:pt x="7991" y="164645"/>
                          <a:pt x="2833" y="168093"/>
                        </a:cubicBezTo>
                        <a:lnTo>
                          <a:pt x="2833" y="168093"/>
                        </a:lnTo>
                        <a:lnTo>
                          <a:pt x="15837" y="173394"/>
                        </a:lnTo>
                        <a:cubicBezTo>
                          <a:pt x="29495" y="165028"/>
                          <a:pt x="45187" y="164198"/>
                          <a:pt x="65311" y="164198"/>
                        </a:cubicBezTo>
                        <a:lnTo>
                          <a:pt x="65311" y="164198"/>
                        </a:lnTo>
                        <a:cubicBezTo>
                          <a:pt x="70541" y="164198"/>
                          <a:pt x="76135" y="164261"/>
                          <a:pt x="82020" y="164261"/>
                        </a:cubicBezTo>
                        <a:lnTo>
                          <a:pt x="82020" y="164261"/>
                        </a:lnTo>
                        <a:cubicBezTo>
                          <a:pt x="111079" y="164325"/>
                          <a:pt x="120160" y="152893"/>
                          <a:pt x="137377" y="152830"/>
                        </a:cubicBezTo>
                        <a:lnTo>
                          <a:pt x="137377" y="152830"/>
                        </a:lnTo>
                        <a:cubicBezTo>
                          <a:pt x="149873" y="153085"/>
                          <a:pt x="155321" y="169115"/>
                          <a:pt x="155394" y="185529"/>
                        </a:cubicBezTo>
                        <a:lnTo>
                          <a:pt x="155394" y="185529"/>
                        </a:lnTo>
                        <a:cubicBezTo>
                          <a:pt x="155394" y="193192"/>
                          <a:pt x="154159" y="200984"/>
                          <a:pt x="151689" y="207562"/>
                        </a:cubicBezTo>
                        <a:lnTo>
                          <a:pt x="151689" y="207562"/>
                        </a:lnTo>
                        <a:cubicBezTo>
                          <a:pt x="147693" y="218100"/>
                          <a:pt x="145587" y="227360"/>
                          <a:pt x="145587" y="235407"/>
                        </a:cubicBezTo>
                        <a:lnTo>
                          <a:pt x="145587" y="235407"/>
                        </a:lnTo>
                        <a:cubicBezTo>
                          <a:pt x="145587" y="242816"/>
                          <a:pt x="147403" y="249138"/>
                          <a:pt x="151253" y="254503"/>
                        </a:cubicBezTo>
                        <a:lnTo>
                          <a:pt x="151253" y="254503"/>
                        </a:lnTo>
                        <a:cubicBezTo>
                          <a:pt x="155685" y="260826"/>
                          <a:pt x="156702" y="270278"/>
                          <a:pt x="156702" y="280241"/>
                        </a:cubicBezTo>
                        <a:lnTo>
                          <a:pt x="156702" y="280241"/>
                        </a:lnTo>
                        <a:cubicBezTo>
                          <a:pt x="156702" y="289182"/>
                          <a:pt x="155903" y="298506"/>
                          <a:pt x="155903" y="306106"/>
                        </a:cubicBezTo>
                        <a:lnTo>
                          <a:pt x="155903" y="306106"/>
                        </a:lnTo>
                        <a:cubicBezTo>
                          <a:pt x="155757" y="321625"/>
                          <a:pt x="174355" y="334143"/>
                          <a:pt x="180312" y="349534"/>
                        </a:cubicBezTo>
                        <a:lnTo>
                          <a:pt x="180312" y="349534"/>
                        </a:lnTo>
                        <a:cubicBezTo>
                          <a:pt x="182855" y="356560"/>
                          <a:pt x="196004" y="363713"/>
                          <a:pt x="208500" y="369652"/>
                        </a:cubicBezTo>
                        <a:lnTo>
                          <a:pt x="208500" y="369652"/>
                        </a:lnTo>
                        <a:cubicBezTo>
                          <a:pt x="220995" y="375783"/>
                          <a:pt x="232764" y="379934"/>
                          <a:pt x="233273" y="384213"/>
                        </a:cubicBezTo>
                        <a:lnTo>
                          <a:pt x="233273" y="384213"/>
                        </a:lnTo>
                        <a:cubicBezTo>
                          <a:pt x="233128" y="389642"/>
                          <a:pt x="243080" y="398328"/>
                          <a:pt x="243008" y="398200"/>
                        </a:cubicBezTo>
                        <a:lnTo>
                          <a:pt x="243008" y="398200"/>
                        </a:lnTo>
                        <a:cubicBezTo>
                          <a:pt x="251435" y="402223"/>
                          <a:pt x="259063" y="403564"/>
                          <a:pt x="266255" y="403564"/>
                        </a:cubicBezTo>
                        <a:lnTo>
                          <a:pt x="266255" y="403564"/>
                        </a:lnTo>
                        <a:cubicBezTo>
                          <a:pt x="279550" y="403564"/>
                          <a:pt x="291391" y="398966"/>
                          <a:pt x="303306" y="398966"/>
                        </a:cubicBezTo>
                        <a:lnTo>
                          <a:pt x="303306" y="398966"/>
                        </a:lnTo>
                        <a:cubicBezTo>
                          <a:pt x="310643" y="398966"/>
                          <a:pt x="317980" y="400754"/>
                          <a:pt x="325463" y="406502"/>
                        </a:cubicBezTo>
                        <a:lnTo>
                          <a:pt x="325463" y="406502"/>
                        </a:lnTo>
                        <a:cubicBezTo>
                          <a:pt x="336796" y="415188"/>
                          <a:pt x="346967" y="416657"/>
                          <a:pt x="354958" y="416721"/>
                        </a:cubicBezTo>
                        <a:lnTo>
                          <a:pt x="354958" y="416721"/>
                        </a:lnTo>
                        <a:cubicBezTo>
                          <a:pt x="359317" y="416721"/>
                          <a:pt x="363022" y="416210"/>
                          <a:pt x="366074" y="416210"/>
                        </a:cubicBezTo>
                        <a:lnTo>
                          <a:pt x="366074" y="416210"/>
                        </a:lnTo>
                        <a:cubicBezTo>
                          <a:pt x="369779" y="416082"/>
                          <a:pt x="372902" y="417232"/>
                          <a:pt x="373411" y="420936"/>
                        </a:cubicBezTo>
                        <a:lnTo>
                          <a:pt x="373411" y="420936"/>
                        </a:lnTo>
                        <a:cubicBezTo>
                          <a:pt x="374646" y="430835"/>
                          <a:pt x="412205" y="458425"/>
                          <a:pt x="443444" y="460341"/>
                        </a:cubicBezTo>
                        <a:lnTo>
                          <a:pt x="443444" y="460341"/>
                        </a:lnTo>
                        <a:cubicBezTo>
                          <a:pt x="475409" y="462384"/>
                          <a:pt x="468870" y="469920"/>
                          <a:pt x="485943" y="484929"/>
                        </a:cubicBezTo>
                        <a:lnTo>
                          <a:pt x="485943" y="484929"/>
                        </a:lnTo>
                        <a:cubicBezTo>
                          <a:pt x="497058" y="494764"/>
                          <a:pt x="522049" y="496616"/>
                          <a:pt x="543553" y="496552"/>
                        </a:cubicBezTo>
                        <a:lnTo>
                          <a:pt x="543553" y="496552"/>
                        </a:lnTo>
                        <a:cubicBezTo>
                          <a:pt x="554595" y="496552"/>
                          <a:pt x="564693" y="496105"/>
                          <a:pt x="571667" y="496105"/>
                        </a:cubicBezTo>
                        <a:lnTo>
                          <a:pt x="571667" y="496105"/>
                        </a:lnTo>
                        <a:cubicBezTo>
                          <a:pt x="588086" y="496361"/>
                          <a:pt x="597240" y="506835"/>
                          <a:pt x="607846" y="512838"/>
                        </a:cubicBezTo>
                        <a:lnTo>
                          <a:pt x="607846" y="512838"/>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5" name="Gráfico 53">
                  <a:extLst>
                    <a:ext uri="{FF2B5EF4-FFF2-40B4-BE49-F238E27FC236}">
                      <a16:creationId xmlns:a16="http://schemas.microsoft.com/office/drawing/2014/main" id="{091520E7-FAB4-BAF9-34E1-8C8BDD88E007}"/>
                    </a:ext>
                  </a:extLst>
                </xdr:cNvPr>
                <xdr:cNvGrpSpPr/>
              </xdr:nvGrpSpPr>
              <xdr:grpSpPr>
                <a:xfrm>
                  <a:off x="11806885" y="6848678"/>
                  <a:ext cx="1268143" cy="1113170"/>
                  <a:chOff x="11806885" y="6848678"/>
                  <a:chExt cx="1268143" cy="1113170"/>
                </a:xfrm>
                <a:solidFill>
                  <a:srgbClr val="DADADA"/>
                </a:solidFill>
              </xdr:grpSpPr>
              <xdr:sp macro="" textlink="">
                <xdr:nvSpPr>
                  <xdr:cNvPr id="85" name="Freeform: Shape 84">
                    <a:extLst>
                      <a:ext uri="{FF2B5EF4-FFF2-40B4-BE49-F238E27FC236}">
                        <a16:creationId xmlns:a16="http://schemas.microsoft.com/office/drawing/2014/main" id="{942162B2-6B6D-7B83-FA5C-00717F2A98BF}"/>
                      </a:ext>
                    </a:extLst>
                  </xdr:cNvPr>
                  <xdr:cNvSpPr/>
                </xdr:nvSpPr>
                <xdr:spPr>
                  <a:xfrm>
                    <a:off x="11807756" y="6849193"/>
                    <a:ext cx="1265897" cy="1111826"/>
                  </a:xfrm>
                  <a:custGeom>
                    <a:avLst/>
                    <a:gdLst>
                      <a:gd name="connsiteX0" fmla="*/ 1146822 w 1265897"/>
                      <a:gd name="connsiteY0" fmla="*/ 292691 h 1111826"/>
                      <a:gd name="connsiteX1" fmla="*/ 1115075 w 1265897"/>
                      <a:gd name="connsiteY1" fmla="*/ 289817 h 1111826"/>
                      <a:gd name="connsiteX2" fmla="*/ 1032401 w 1265897"/>
                      <a:gd name="connsiteY2" fmla="*/ 270466 h 1111826"/>
                      <a:gd name="connsiteX3" fmla="*/ 1003051 w 1265897"/>
                      <a:gd name="connsiteY3" fmla="*/ 253286 h 1111826"/>
                      <a:gd name="connsiteX4" fmla="*/ 930185 w 1265897"/>
                      <a:gd name="connsiteY4" fmla="*/ 218224 h 1111826"/>
                      <a:gd name="connsiteX5" fmla="*/ 887832 w 1265897"/>
                      <a:gd name="connsiteY5" fmla="*/ 199958 h 1111826"/>
                      <a:gd name="connsiteX6" fmla="*/ 870396 w 1265897"/>
                      <a:gd name="connsiteY6" fmla="*/ 163619 h 1111826"/>
                      <a:gd name="connsiteX7" fmla="*/ 824337 w 1265897"/>
                      <a:gd name="connsiteY7" fmla="*/ 199256 h 1111826"/>
                      <a:gd name="connsiteX8" fmla="*/ 766509 w 1265897"/>
                      <a:gd name="connsiteY8" fmla="*/ 231444 h 1111826"/>
                      <a:gd name="connsiteX9" fmla="*/ 711079 w 1265897"/>
                      <a:gd name="connsiteY9" fmla="*/ 308082 h 1111826"/>
                      <a:gd name="connsiteX10" fmla="*/ 670396 w 1265897"/>
                      <a:gd name="connsiteY10" fmla="*/ 333117 h 1111826"/>
                      <a:gd name="connsiteX11" fmla="*/ 630512 w 1265897"/>
                      <a:gd name="connsiteY11" fmla="*/ 280109 h 1111826"/>
                      <a:gd name="connsiteX12" fmla="*/ 611769 w 1265897"/>
                      <a:gd name="connsiteY12" fmla="*/ 245750 h 1111826"/>
                      <a:gd name="connsiteX13" fmla="*/ 571014 w 1265897"/>
                      <a:gd name="connsiteY13" fmla="*/ 179905 h 1111826"/>
                      <a:gd name="connsiteX14" fmla="*/ 543335 w 1265897"/>
                      <a:gd name="connsiteY14" fmla="*/ 128366 h 1111826"/>
                      <a:gd name="connsiteX15" fmla="*/ 508318 w 1265897"/>
                      <a:gd name="connsiteY15" fmla="*/ 97583 h 1111826"/>
                      <a:gd name="connsiteX16" fmla="*/ 454559 w 1265897"/>
                      <a:gd name="connsiteY16" fmla="*/ 71078 h 1111826"/>
                      <a:gd name="connsiteX17" fmla="*/ 413803 w 1265897"/>
                      <a:gd name="connsiteY17" fmla="*/ 46746 h 1111826"/>
                      <a:gd name="connsiteX18" fmla="*/ 396440 w 1265897"/>
                      <a:gd name="connsiteY18" fmla="*/ 1465 h 1111826"/>
                      <a:gd name="connsiteX19" fmla="*/ 358010 w 1265897"/>
                      <a:gd name="connsiteY19" fmla="*/ 8427 h 1111826"/>
                      <a:gd name="connsiteX20" fmla="*/ 310788 w 1265897"/>
                      <a:gd name="connsiteY20" fmla="*/ 12706 h 1111826"/>
                      <a:gd name="connsiteX21" fmla="*/ 283473 w 1265897"/>
                      <a:gd name="connsiteY21" fmla="*/ 19859 h 1111826"/>
                      <a:gd name="connsiteX22" fmla="*/ 297712 w 1265897"/>
                      <a:gd name="connsiteY22" fmla="*/ 56389 h 1111826"/>
                      <a:gd name="connsiteX23" fmla="*/ 259862 w 1265897"/>
                      <a:gd name="connsiteY23" fmla="*/ 61052 h 1111826"/>
                      <a:gd name="connsiteX24" fmla="*/ 215038 w 1265897"/>
                      <a:gd name="connsiteY24" fmla="*/ 60668 h 1111826"/>
                      <a:gd name="connsiteX25" fmla="*/ 169851 w 1265897"/>
                      <a:gd name="connsiteY25" fmla="*/ 51727 h 1111826"/>
                      <a:gd name="connsiteX26" fmla="*/ 145006 w 1265897"/>
                      <a:gd name="connsiteY26" fmla="*/ 72867 h 1111826"/>
                      <a:gd name="connsiteX27" fmla="*/ 107519 w 1265897"/>
                      <a:gd name="connsiteY27" fmla="*/ 83596 h 1111826"/>
                      <a:gd name="connsiteX28" fmla="*/ 71704 w 1265897"/>
                      <a:gd name="connsiteY28" fmla="*/ 94709 h 1111826"/>
                      <a:gd name="connsiteX29" fmla="*/ 42790 w 1265897"/>
                      <a:gd name="connsiteY29" fmla="*/ 106524 h 1111826"/>
                      <a:gd name="connsiteX30" fmla="*/ 727 w 1265897"/>
                      <a:gd name="connsiteY30" fmla="*/ 117508 h 1111826"/>
                      <a:gd name="connsiteX31" fmla="*/ 0 w 1265897"/>
                      <a:gd name="connsiteY31" fmla="*/ 234318 h 1111826"/>
                      <a:gd name="connsiteX32" fmla="*/ 19542 w 1265897"/>
                      <a:gd name="connsiteY32" fmla="*/ 276533 h 1111826"/>
                      <a:gd name="connsiteX33" fmla="*/ 43952 w 1265897"/>
                      <a:gd name="connsiteY33" fmla="*/ 308018 h 1111826"/>
                      <a:gd name="connsiteX34" fmla="*/ 77298 w 1265897"/>
                      <a:gd name="connsiteY34" fmla="*/ 332351 h 1111826"/>
                      <a:gd name="connsiteX35" fmla="*/ 91173 w 1265897"/>
                      <a:gd name="connsiteY35" fmla="*/ 339504 h 1111826"/>
                      <a:gd name="connsiteX36" fmla="*/ 157937 w 1265897"/>
                      <a:gd name="connsiteY36" fmla="*/ 381016 h 1111826"/>
                      <a:gd name="connsiteX37" fmla="*/ 223102 w 1265897"/>
                      <a:gd name="connsiteY37" fmla="*/ 423295 h 1111826"/>
                      <a:gd name="connsiteX38" fmla="*/ 270323 w 1265897"/>
                      <a:gd name="connsiteY38" fmla="*/ 414673 h 1111826"/>
                      <a:gd name="connsiteX39" fmla="*/ 245914 w 1265897"/>
                      <a:gd name="connsiteY39" fmla="*/ 449033 h 1111826"/>
                      <a:gd name="connsiteX40" fmla="*/ 142971 w 1265897"/>
                      <a:gd name="connsiteY40" fmla="*/ 656978 h 1111826"/>
                      <a:gd name="connsiteX41" fmla="*/ 76498 w 1265897"/>
                      <a:gd name="connsiteY41" fmla="*/ 779983 h 1111826"/>
                      <a:gd name="connsiteX42" fmla="*/ 40320 w 1265897"/>
                      <a:gd name="connsiteY42" fmla="*/ 837717 h 1111826"/>
                      <a:gd name="connsiteX43" fmla="*/ 72575 w 1265897"/>
                      <a:gd name="connsiteY43" fmla="*/ 873673 h 1111826"/>
                      <a:gd name="connsiteX44" fmla="*/ 74755 w 1265897"/>
                      <a:gd name="connsiteY44" fmla="*/ 888426 h 1111826"/>
                      <a:gd name="connsiteX45" fmla="*/ 81584 w 1265897"/>
                      <a:gd name="connsiteY45" fmla="*/ 888170 h 1111826"/>
                      <a:gd name="connsiteX46" fmla="*/ 114203 w 1265897"/>
                      <a:gd name="connsiteY46" fmla="*/ 951780 h 1111826"/>
                      <a:gd name="connsiteX47" fmla="*/ 128732 w 1265897"/>
                      <a:gd name="connsiteY47" fmla="*/ 1002553 h 1111826"/>
                      <a:gd name="connsiteX48" fmla="*/ 182565 w 1265897"/>
                      <a:gd name="connsiteY48" fmla="*/ 1046109 h 1111826"/>
                      <a:gd name="connsiteX49" fmla="*/ 207337 w 1265897"/>
                      <a:gd name="connsiteY49" fmla="*/ 1062714 h 1111826"/>
                      <a:gd name="connsiteX50" fmla="*/ 277298 w 1265897"/>
                      <a:gd name="connsiteY50" fmla="*/ 1074146 h 1111826"/>
                      <a:gd name="connsiteX51" fmla="*/ 501780 w 1265897"/>
                      <a:gd name="connsiteY51" fmla="*/ 1088005 h 1111826"/>
                      <a:gd name="connsiteX52" fmla="*/ 856448 w 1265897"/>
                      <a:gd name="connsiteY52" fmla="*/ 1111826 h 1111826"/>
                      <a:gd name="connsiteX53" fmla="*/ 868435 w 1265897"/>
                      <a:gd name="connsiteY53" fmla="*/ 1083662 h 1111826"/>
                      <a:gd name="connsiteX54" fmla="*/ 963095 w 1265897"/>
                      <a:gd name="connsiteY54" fmla="*/ 956378 h 1111826"/>
                      <a:gd name="connsiteX55" fmla="*/ 946604 w 1265897"/>
                      <a:gd name="connsiteY55" fmla="*/ 908032 h 1111826"/>
                      <a:gd name="connsiteX56" fmla="*/ 961860 w 1265897"/>
                      <a:gd name="connsiteY56" fmla="*/ 866712 h 1111826"/>
                      <a:gd name="connsiteX57" fmla="*/ 993607 w 1265897"/>
                      <a:gd name="connsiteY57" fmla="*/ 831266 h 1111826"/>
                      <a:gd name="connsiteX58" fmla="*/ 1044316 w 1265897"/>
                      <a:gd name="connsiteY58" fmla="*/ 777045 h 1111826"/>
                      <a:gd name="connsiteX59" fmla="*/ 1065674 w 1265897"/>
                      <a:gd name="connsiteY59" fmla="*/ 732467 h 1111826"/>
                      <a:gd name="connsiteX60" fmla="*/ 1011914 w 1265897"/>
                      <a:gd name="connsiteY60" fmla="*/ 708837 h 1111826"/>
                      <a:gd name="connsiteX61" fmla="*/ 1040465 w 1265897"/>
                      <a:gd name="connsiteY61" fmla="*/ 688591 h 1111826"/>
                      <a:gd name="connsiteX62" fmla="*/ 1038794 w 1265897"/>
                      <a:gd name="connsiteY62" fmla="*/ 684696 h 1111826"/>
                      <a:gd name="connsiteX63" fmla="*/ 1131057 w 1265897"/>
                      <a:gd name="connsiteY63" fmla="*/ 624024 h 1111826"/>
                      <a:gd name="connsiteX64" fmla="*/ 1180531 w 1265897"/>
                      <a:gd name="connsiteY64" fmla="*/ 547258 h 1111826"/>
                      <a:gd name="connsiteX65" fmla="*/ 1221431 w 1265897"/>
                      <a:gd name="connsiteY65" fmla="*/ 480646 h 1111826"/>
                      <a:gd name="connsiteX66" fmla="*/ 1246495 w 1265897"/>
                      <a:gd name="connsiteY66" fmla="*/ 423742 h 1111826"/>
                      <a:gd name="connsiteX67" fmla="*/ 1265892 w 1265897"/>
                      <a:gd name="connsiteY67" fmla="*/ 337652 h 1111826"/>
                      <a:gd name="connsiteX68" fmla="*/ 1146822 w 1265897"/>
                      <a:gd name="connsiteY68" fmla="*/ 292691 h 11118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265897" h="1111826">
                        <a:moveTo>
                          <a:pt x="1146822" y="292691"/>
                        </a:moveTo>
                        <a:cubicBezTo>
                          <a:pt x="1119942" y="283750"/>
                          <a:pt x="1122412" y="302334"/>
                          <a:pt x="1115075" y="289817"/>
                        </a:cubicBezTo>
                        <a:cubicBezTo>
                          <a:pt x="1107737" y="277299"/>
                          <a:pt x="1025500" y="283750"/>
                          <a:pt x="1032401" y="270466"/>
                        </a:cubicBezTo>
                        <a:cubicBezTo>
                          <a:pt x="1039303" y="257182"/>
                          <a:pt x="1030367" y="253286"/>
                          <a:pt x="1003051" y="253286"/>
                        </a:cubicBezTo>
                        <a:cubicBezTo>
                          <a:pt x="975808" y="253286"/>
                          <a:pt x="941954" y="238278"/>
                          <a:pt x="930185" y="218224"/>
                        </a:cubicBezTo>
                        <a:cubicBezTo>
                          <a:pt x="918344" y="198170"/>
                          <a:pt x="909408" y="199958"/>
                          <a:pt x="887832" y="199958"/>
                        </a:cubicBezTo>
                        <a:cubicBezTo>
                          <a:pt x="868217" y="199958"/>
                          <a:pt x="863422" y="185142"/>
                          <a:pt x="870396" y="163619"/>
                        </a:cubicBezTo>
                        <a:cubicBezTo>
                          <a:pt x="852234" y="159787"/>
                          <a:pt x="831747" y="179138"/>
                          <a:pt x="824337" y="199256"/>
                        </a:cubicBezTo>
                        <a:cubicBezTo>
                          <a:pt x="815402" y="223589"/>
                          <a:pt x="786851" y="226463"/>
                          <a:pt x="766509" y="231444"/>
                        </a:cubicBezTo>
                        <a:cubicBezTo>
                          <a:pt x="746168" y="236426"/>
                          <a:pt x="711079" y="293010"/>
                          <a:pt x="711079" y="308082"/>
                        </a:cubicBezTo>
                        <a:cubicBezTo>
                          <a:pt x="711079" y="323154"/>
                          <a:pt x="705412" y="333117"/>
                          <a:pt x="670396" y="333117"/>
                        </a:cubicBezTo>
                        <a:cubicBezTo>
                          <a:pt x="635380" y="333117"/>
                          <a:pt x="645986" y="280109"/>
                          <a:pt x="630512" y="280109"/>
                        </a:cubicBezTo>
                        <a:cubicBezTo>
                          <a:pt x="615038" y="280109"/>
                          <a:pt x="619106" y="252200"/>
                          <a:pt x="611769" y="245750"/>
                        </a:cubicBezTo>
                        <a:cubicBezTo>
                          <a:pt x="604432" y="239299"/>
                          <a:pt x="571014" y="215669"/>
                          <a:pt x="571014" y="179905"/>
                        </a:cubicBezTo>
                        <a:cubicBezTo>
                          <a:pt x="571014" y="144076"/>
                          <a:pt x="543335" y="140500"/>
                          <a:pt x="543335" y="128366"/>
                        </a:cubicBezTo>
                        <a:cubicBezTo>
                          <a:pt x="543335" y="116167"/>
                          <a:pt x="524592" y="97583"/>
                          <a:pt x="508318" y="97583"/>
                        </a:cubicBezTo>
                        <a:cubicBezTo>
                          <a:pt x="492045" y="97583"/>
                          <a:pt x="471704" y="76124"/>
                          <a:pt x="454559" y="71078"/>
                        </a:cubicBezTo>
                        <a:cubicBezTo>
                          <a:pt x="437486" y="66097"/>
                          <a:pt x="413803" y="74655"/>
                          <a:pt x="413803" y="46746"/>
                        </a:cubicBezTo>
                        <a:cubicBezTo>
                          <a:pt x="413803" y="31418"/>
                          <a:pt x="404722" y="14111"/>
                          <a:pt x="396440" y="1465"/>
                        </a:cubicBezTo>
                        <a:cubicBezTo>
                          <a:pt x="380966" y="-2175"/>
                          <a:pt x="363386" y="1274"/>
                          <a:pt x="358010" y="8427"/>
                        </a:cubicBezTo>
                        <a:cubicBezTo>
                          <a:pt x="349873" y="19156"/>
                          <a:pt x="337232" y="19156"/>
                          <a:pt x="310788" y="12706"/>
                        </a:cubicBezTo>
                        <a:cubicBezTo>
                          <a:pt x="284344" y="6255"/>
                          <a:pt x="285943" y="12003"/>
                          <a:pt x="283473" y="19859"/>
                        </a:cubicBezTo>
                        <a:cubicBezTo>
                          <a:pt x="281003" y="27714"/>
                          <a:pt x="306720" y="41700"/>
                          <a:pt x="297712" y="56389"/>
                        </a:cubicBezTo>
                        <a:cubicBezTo>
                          <a:pt x="288776" y="71078"/>
                          <a:pt x="271631" y="68588"/>
                          <a:pt x="259862" y="61052"/>
                        </a:cubicBezTo>
                        <a:cubicBezTo>
                          <a:pt x="248020" y="53515"/>
                          <a:pt x="223247" y="49939"/>
                          <a:pt x="215038" y="60668"/>
                        </a:cubicBezTo>
                        <a:cubicBezTo>
                          <a:pt x="206902" y="71398"/>
                          <a:pt x="190992" y="51727"/>
                          <a:pt x="169851" y="51727"/>
                        </a:cubicBezTo>
                        <a:cubicBezTo>
                          <a:pt x="148711" y="51727"/>
                          <a:pt x="147476" y="64947"/>
                          <a:pt x="145006" y="72867"/>
                        </a:cubicBezTo>
                        <a:cubicBezTo>
                          <a:pt x="142535" y="80722"/>
                          <a:pt x="120959" y="83596"/>
                          <a:pt x="107519" y="83596"/>
                        </a:cubicBezTo>
                        <a:cubicBezTo>
                          <a:pt x="94079" y="83596"/>
                          <a:pt x="98583" y="98285"/>
                          <a:pt x="71704" y="94709"/>
                        </a:cubicBezTo>
                        <a:cubicBezTo>
                          <a:pt x="44824" y="91132"/>
                          <a:pt x="42790" y="92218"/>
                          <a:pt x="42790" y="106524"/>
                        </a:cubicBezTo>
                        <a:cubicBezTo>
                          <a:pt x="42790" y="119999"/>
                          <a:pt x="30585" y="122043"/>
                          <a:pt x="727" y="117508"/>
                        </a:cubicBezTo>
                        <a:cubicBezTo>
                          <a:pt x="509" y="145290"/>
                          <a:pt x="0" y="208453"/>
                          <a:pt x="0" y="234318"/>
                        </a:cubicBezTo>
                        <a:cubicBezTo>
                          <a:pt x="0" y="267975"/>
                          <a:pt x="19542" y="261525"/>
                          <a:pt x="19542" y="276533"/>
                        </a:cubicBezTo>
                        <a:cubicBezTo>
                          <a:pt x="19542" y="291605"/>
                          <a:pt x="35016" y="300163"/>
                          <a:pt x="43952" y="308018"/>
                        </a:cubicBezTo>
                        <a:cubicBezTo>
                          <a:pt x="52888" y="315874"/>
                          <a:pt x="65093" y="337396"/>
                          <a:pt x="77298" y="332351"/>
                        </a:cubicBezTo>
                        <a:cubicBezTo>
                          <a:pt x="89502" y="327306"/>
                          <a:pt x="91173" y="325901"/>
                          <a:pt x="91173" y="339504"/>
                        </a:cubicBezTo>
                        <a:cubicBezTo>
                          <a:pt x="91173" y="353107"/>
                          <a:pt x="119651" y="373161"/>
                          <a:pt x="157937" y="381016"/>
                        </a:cubicBezTo>
                        <a:cubicBezTo>
                          <a:pt x="196222" y="388872"/>
                          <a:pt x="209226" y="411097"/>
                          <a:pt x="223102" y="423295"/>
                        </a:cubicBezTo>
                        <a:cubicBezTo>
                          <a:pt x="236978" y="435493"/>
                          <a:pt x="262187" y="398963"/>
                          <a:pt x="270323" y="414673"/>
                        </a:cubicBezTo>
                        <a:cubicBezTo>
                          <a:pt x="278460" y="430448"/>
                          <a:pt x="245914" y="441177"/>
                          <a:pt x="245914" y="449033"/>
                        </a:cubicBezTo>
                        <a:cubicBezTo>
                          <a:pt x="245914" y="456888"/>
                          <a:pt x="153215" y="637244"/>
                          <a:pt x="142971" y="656978"/>
                        </a:cubicBezTo>
                        <a:cubicBezTo>
                          <a:pt x="132728" y="676649"/>
                          <a:pt x="89139" y="740258"/>
                          <a:pt x="76498" y="779983"/>
                        </a:cubicBezTo>
                        <a:cubicBezTo>
                          <a:pt x="63930" y="819707"/>
                          <a:pt x="37559" y="823539"/>
                          <a:pt x="40320" y="837717"/>
                        </a:cubicBezTo>
                        <a:cubicBezTo>
                          <a:pt x="43080" y="851895"/>
                          <a:pt x="72575" y="859495"/>
                          <a:pt x="72575" y="873673"/>
                        </a:cubicBezTo>
                        <a:cubicBezTo>
                          <a:pt x="72575" y="880379"/>
                          <a:pt x="73665" y="885169"/>
                          <a:pt x="74755" y="888426"/>
                        </a:cubicBezTo>
                        <a:cubicBezTo>
                          <a:pt x="76644" y="887851"/>
                          <a:pt x="78896" y="887659"/>
                          <a:pt x="81584" y="888170"/>
                        </a:cubicBezTo>
                        <a:cubicBezTo>
                          <a:pt x="102434" y="892002"/>
                          <a:pt x="105558" y="938943"/>
                          <a:pt x="114203" y="951780"/>
                        </a:cubicBezTo>
                        <a:cubicBezTo>
                          <a:pt x="122848" y="964553"/>
                          <a:pt x="125245" y="987736"/>
                          <a:pt x="128732" y="1002553"/>
                        </a:cubicBezTo>
                        <a:cubicBezTo>
                          <a:pt x="132292" y="1017433"/>
                          <a:pt x="182565" y="1032250"/>
                          <a:pt x="182565" y="1046109"/>
                        </a:cubicBezTo>
                        <a:cubicBezTo>
                          <a:pt x="182565" y="1059968"/>
                          <a:pt x="207337" y="1050643"/>
                          <a:pt x="207337" y="1062714"/>
                        </a:cubicBezTo>
                        <a:cubicBezTo>
                          <a:pt x="207337" y="1074784"/>
                          <a:pt x="249401" y="1067887"/>
                          <a:pt x="277298" y="1074146"/>
                        </a:cubicBezTo>
                        <a:cubicBezTo>
                          <a:pt x="305194" y="1080405"/>
                          <a:pt x="458918" y="1084173"/>
                          <a:pt x="501780" y="1088005"/>
                        </a:cubicBezTo>
                        <a:cubicBezTo>
                          <a:pt x="541300" y="1091517"/>
                          <a:pt x="814675" y="1109144"/>
                          <a:pt x="856448" y="1111826"/>
                        </a:cubicBezTo>
                        <a:cubicBezTo>
                          <a:pt x="860661" y="1101544"/>
                          <a:pt x="864802" y="1092028"/>
                          <a:pt x="868435" y="1083662"/>
                        </a:cubicBezTo>
                        <a:cubicBezTo>
                          <a:pt x="883110" y="1050388"/>
                          <a:pt x="952706" y="989652"/>
                          <a:pt x="963095" y="956378"/>
                        </a:cubicBezTo>
                        <a:cubicBezTo>
                          <a:pt x="973484" y="923105"/>
                          <a:pt x="946604" y="923615"/>
                          <a:pt x="946604" y="908032"/>
                        </a:cubicBezTo>
                        <a:cubicBezTo>
                          <a:pt x="946604" y="892449"/>
                          <a:pt x="961860" y="885488"/>
                          <a:pt x="961860" y="866712"/>
                        </a:cubicBezTo>
                        <a:cubicBezTo>
                          <a:pt x="961860" y="847935"/>
                          <a:pt x="964911" y="839313"/>
                          <a:pt x="993607" y="831266"/>
                        </a:cubicBezTo>
                        <a:cubicBezTo>
                          <a:pt x="1022303" y="823219"/>
                          <a:pt x="1035162" y="794735"/>
                          <a:pt x="1044316" y="777045"/>
                        </a:cubicBezTo>
                        <a:cubicBezTo>
                          <a:pt x="1053469" y="759290"/>
                          <a:pt x="1065674" y="749647"/>
                          <a:pt x="1065674" y="732467"/>
                        </a:cubicBezTo>
                        <a:cubicBezTo>
                          <a:pt x="1065674" y="715287"/>
                          <a:pt x="1011914" y="727102"/>
                          <a:pt x="1011914" y="708837"/>
                        </a:cubicBezTo>
                        <a:cubicBezTo>
                          <a:pt x="1011914" y="699065"/>
                          <a:pt x="1026662" y="692551"/>
                          <a:pt x="1040465" y="688591"/>
                        </a:cubicBezTo>
                        <a:cubicBezTo>
                          <a:pt x="1039448" y="687314"/>
                          <a:pt x="1038794" y="686037"/>
                          <a:pt x="1038794" y="684696"/>
                        </a:cubicBezTo>
                        <a:cubicBezTo>
                          <a:pt x="1038794" y="677159"/>
                          <a:pt x="1112096" y="650847"/>
                          <a:pt x="1131057" y="624024"/>
                        </a:cubicBezTo>
                        <a:cubicBezTo>
                          <a:pt x="1150018" y="597200"/>
                          <a:pt x="1168907" y="574081"/>
                          <a:pt x="1180531" y="547258"/>
                        </a:cubicBezTo>
                        <a:cubicBezTo>
                          <a:pt x="1192154" y="520434"/>
                          <a:pt x="1221431" y="507533"/>
                          <a:pt x="1221431" y="480646"/>
                        </a:cubicBezTo>
                        <a:cubicBezTo>
                          <a:pt x="1221431" y="453823"/>
                          <a:pt x="1246495" y="441433"/>
                          <a:pt x="1246495" y="423742"/>
                        </a:cubicBezTo>
                        <a:cubicBezTo>
                          <a:pt x="1246495" y="408670"/>
                          <a:pt x="1266255" y="377312"/>
                          <a:pt x="1265892" y="337652"/>
                        </a:cubicBezTo>
                        <a:cubicBezTo>
                          <a:pt x="1239230" y="325645"/>
                          <a:pt x="1172757" y="301313"/>
                          <a:pt x="1146822" y="29269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6" name="Freeform: Shape 85">
                    <a:extLst>
                      <a:ext uri="{FF2B5EF4-FFF2-40B4-BE49-F238E27FC236}">
                        <a16:creationId xmlns:a16="http://schemas.microsoft.com/office/drawing/2014/main" id="{B8FDC2FA-C6DB-76F7-378E-DE1481550BA5}"/>
                      </a:ext>
                    </a:extLst>
                  </xdr:cNvPr>
                  <xdr:cNvSpPr/>
                </xdr:nvSpPr>
                <xdr:spPr>
                  <a:xfrm>
                    <a:off x="11806885" y="6848678"/>
                    <a:ext cx="1268143" cy="1113170"/>
                  </a:xfrm>
                  <a:custGeom>
                    <a:avLst/>
                    <a:gdLst>
                      <a:gd name="connsiteX0" fmla="*/ 857465 w 1268143"/>
                      <a:gd name="connsiteY0" fmla="*/ 1113171 h 1113170"/>
                      <a:gd name="connsiteX1" fmla="*/ 502724 w 1268143"/>
                      <a:gd name="connsiteY1" fmla="*/ 1089349 h 1113170"/>
                      <a:gd name="connsiteX2" fmla="*/ 502724 w 1268143"/>
                      <a:gd name="connsiteY2" fmla="*/ 1089349 h 1113170"/>
                      <a:gd name="connsiteX3" fmla="*/ 278169 w 1268143"/>
                      <a:gd name="connsiteY3" fmla="*/ 1075491 h 1113170"/>
                      <a:gd name="connsiteX4" fmla="*/ 278169 w 1268143"/>
                      <a:gd name="connsiteY4" fmla="*/ 1075491 h 1113170"/>
                      <a:gd name="connsiteX5" fmla="*/ 207483 w 1268143"/>
                      <a:gd name="connsiteY5" fmla="*/ 1063292 h 1113170"/>
                      <a:gd name="connsiteX6" fmla="*/ 207483 w 1268143"/>
                      <a:gd name="connsiteY6" fmla="*/ 1063292 h 1113170"/>
                      <a:gd name="connsiteX7" fmla="*/ 195859 w 1268143"/>
                      <a:gd name="connsiteY7" fmla="*/ 1056459 h 1113170"/>
                      <a:gd name="connsiteX8" fmla="*/ 195859 w 1268143"/>
                      <a:gd name="connsiteY8" fmla="*/ 1056459 h 1113170"/>
                      <a:gd name="connsiteX9" fmla="*/ 182710 w 1268143"/>
                      <a:gd name="connsiteY9" fmla="*/ 1046751 h 1113170"/>
                      <a:gd name="connsiteX10" fmla="*/ 182710 w 1268143"/>
                      <a:gd name="connsiteY10" fmla="*/ 1046751 h 1113170"/>
                      <a:gd name="connsiteX11" fmla="*/ 128878 w 1268143"/>
                      <a:gd name="connsiteY11" fmla="*/ 1003387 h 1113170"/>
                      <a:gd name="connsiteX12" fmla="*/ 128878 w 1268143"/>
                      <a:gd name="connsiteY12" fmla="*/ 1003387 h 1113170"/>
                      <a:gd name="connsiteX13" fmla="*/ 114421 w 1268143"/>
                      <a:gd name="connsiteY13" fmla="*/ 952805 h 1113170"/>
                      <a:gd name="connsiteX14" fmla="*/ 114421 w 1268143"/>
                      <a:gd name="connsiteY14" fmla="*/ 952805 h 1113170"/>
                      <a:gd name="connsiteX15" fmla="*/ 82383 w 1268143"/>
                      <a:gd name="connsiteY15" fmla="*/ 889579 h 1113170"/>
                      <a:gd name="connsiteX16" fmla="*/ 82383 w 1268143"/>
                      <a:gd name="connsiteY16" fmla="*/ 889579 h 1113170"/>
                      <a:gd name="connsiteX17" fmla="*/ 79477 w 1268143"/>
                      <a:gd name="connsiteY17" fmla="*/ 889323 h 1113170"/>
                      <a:gd name="connsiteX18" fmla="*/ 79477 w 1268143"/>
                      <a:gd name="connsiteY18" fmla="*/ 889323 h 1113170"/>
                      <a:gd name="connsiteX19" fmla="*/ 76063 w 1268143"/>
                      <a:gd name="connsiteY19" fmla="*/ 889834 h 1113170"/>
                      <a:gd name="connsiteX20" fmla="*/ 76063 w 1268143"/>
                      <a:gd name="connsiteY20" fmla="*/ 889834 h 1113170"/>
                      <a:gd name="connsiteX21" fmla="*/ 75336 w 1268143"/>
                      <a:gd name="connsiteY21" fmla="*/ 889770 h 1113170"/>
                      <a:gd name="connsiteX22" fmla="*/ 75336 w 1268143"/>
                      <a:gd name="connsiteY22" fmla="*/ 889770 h 1113170"/>
                      <a:gd name="connsiteX23" fmla="*/ 74900 w 1268143"/>
                      <a:gd name="connsiteY23" fmla="*/ 889323 h 1113170"/>
                      <a:gd name="connsiteX24" fmla="*/ 74900 w 1268143"/>
                      <a:gd name="connsiteY24" fmla="*/ 889323 h 1113170"/>
                      <a:gd name="connsiteX25" fmla="*/ 72648 w 1268143"/>
                      <a:gd name="connsiteY25" fmla="*/ 874315 h 1113170"/>
                      <a:gd name="connsiteX26" fmla="*/ 72648 w 1268143"/>
                      <a:gd name="connsiteY26" fmla="*/ 874315 h 1113170"/>
                      <a:gd name="connsiteX27" fmla="*/ 40392 w 1268143"/>
                      <a:gd name="connsiteY27" fmla="*/ 838487 h 1113170"/>
                      <a:gd name="connsiteX28" fmla="*/ 40392 w 1268143"/>
                      <a:gd name="connsiteY28" fmla="*/ 838487 h 1113170"/>
                      <a:gd name="connsiteX29" fmla="*/ 40174 w 1268143"/>
                      <a:gd name="connsiteY29" fmla="*/ 836315 h 1113170"/>
                      <a:gd name="connsiteX30" fmla="*/ 40174 w 1268143"/>
                      <a:gd name="connsiteY30" fmla="*/ 836315 h 1113170"/>
                      <a:gd name="connsiteX31" fmla="*/ 76571 w 1268143"/>
                      <a:gd name="connsiteY31" fmla="*/ 780433 h 1113170"/>
                      <a:gd name="connsiteX32" fmla="*/ 76571 w 1268143"/>
                      <a:gd name="connsiteY32" fmla="*/ 780433 h 1113170"/>
                      <a:gd name="connsiteX33" fmla="*/ 143044 w 1268143"/>
                      <a:gd name="connsiteY33" fmla="*/ 657301 h 1113170"/>
                      <a:gd name="connsiteX34" fmla="*/ 143044 w 1268143"/>
                      <a:gd name="connsiteY34" fmla="*/ 657301 h 1113170"/>
                      <a:gd name="connsiteX35" fmla="*/ 245914 w 1268143"/>
                      <a:gd name="connsiteY35" fmla="*/ 449739 h 1113170"/>
                      <a:gd name="connsiteX36" fmla="*/ 245914 w 1268143"/>
                      <a:gd name="connsiteY36" fmla="*/ 449739 h 1113170"/>
                      <a:gd name="connsiteX37" fmla="*/ 271631 w 1268143"/>
                      <a:gd name="connsiteY37" fmla="*/ 420425 h 1113170"/>
                      <a:gd name="connsiteX38" fmla="*/ 271631 w 1268143"/>
                      <a:gd name="connsiteY38" fmla="*/ 420425 h 1113170"/>
                      <a:gd name="connsiteX39" fmla="*/ 270396 w 1268143"/>
                      <a:gd name="connsiteY39" fmla="*/ 415699 h 1113170"/>
                      <a:gd name="connsiteX40" fmla="*/ 270396 w 1268143"/>
                      <a:gd name="connsiteY40" fmla="*/ 415699 h 1113170"/>
                      <a:gd name="connsiteX41" fmla="*/ 265165 w 1268143"/>
                      <a:gd name="connsiteY41" fmla="*/ 412122 h 1113170"/>
                      <a:gd name="connsiteX42" fmla="*/ 265165 w 1268143"/>
                      <a:gd name="connsiteY42" fmla="*/ 412122 h 1113170"/>
                      <a:gd name="connsiteX43" fmla="*/ 230730 w 1268143"/>
                      <a:gd name="connsiteY43" fmla="*/ 427258 h 1113170"/>
                      <a:gd name="connsiteX44" fmla="*/ 230730 w 1268143"/>
                      <a:gd name="connsiteY44" fmla="*/ 427258 h 1113170"/>
                      <a:gd name="connsiteX45" fmla="*/ 223320 w 1268143"/>
                      <a:gd name="connsiteY45" fmla="*/ 424512 h 1113170"/>
                      <a:gd name="connsiteX46" fmla="*/ 223320 w 1268143"/>
                      <a:gd name="connsiteY46" fmla="*/ 424512 h 1113170"/>
                      <a:gd name="connsiteX47" fmla="*/ 158591 w 1268143"/>
                      <a:gd name="connsiteY47" fmla="*/ 382489 h 1113170"/>
                      <a:gd name="connsiteX48" fmla="*/ 158591 w 1268143"/>
                      <a:gd name="connsiteY48" fmla="*/ 382489 h 1113170"/>
                      <a:gd name="connsiteX49" fmla="*/ 91101 w 1268143"/>
                      <a:gd name="connsiteY49" fmla="*/ 340210 h 1113170"/>
                      <a:gd name="connsiteX50" fmla="*/ 91101 w 1268143"/>
                      <a:gd name="connsiteY50" fmla="*/ 340210 h 1113170"/>
                      <a:gd name="connsiteX51" fmla="*/ 90519 w 1268143"/>
                      <a:gd name="connsiteY51" fmla="*/ 332099 h 1113170"/>
                      <a:gd name="connsiteX52" fmla="*/ 90519 w 1268143"/>
                      <a:gd name="connsiteY52" fmla="*/ 332099 h 1113170"/>
                      <a:gd name="connsiteX53" fmla="*/ 88631 w 1268143"/>
                      <a:gd name="connsiteY53" fmla="*/ 330311 h 1113170"/>
                      <a:gd name="connsiteX54" fmla="*/ 88631 w 1268143"/>
                      <a:gd name="connsiteY54" fmla="*/ 330311 h 1113170"/>
                      <a:gd name="connsiteX55" fmla="*/ 78605 w 1268143"/>
                      <a:gd name="connsiteY55" fmla="*/ 333824 h 1113170"/>
                      <a:gd name="connsiteX56" fmla="*/ 78605 w 1268143"/>
                      <a:gd name="connsiteY56" fmla="*/ 333824 h 1113170"/>
                      <a:gd name="connsiteX57" fmla="*/ 74464 w 1268143"/>
                      <a:gd name="connsiteY57" fmla="*/ 334654 h 1113170"/>
                      <a:gd name="connsiteX58" fmla="*/ 74464 w 1268143"/>
                      <a:gd name="connsiteY58" fmla="*/ 334654 h 1113170"/>
                      <a:gd name="connsiteX59" fmla="*/ 44243 w 1268143"/>
                      <a:gd name="connsiteY59" fmla="*/ 309363 h 1113170"/>
                      <a:gd name="connsiteX60" fmla="*/ 44243 w 1268143"/>
                      <a:gd name="connsiteY60" fmla="*/ 309363 h 1113170"/>
                      <a:gd name="connsiteX61" fmla="*/ 19542 w 1268143"/>
                      <a:gd name="connsiteY61" fmla="*/ 277303 h 1113170"/>
                      <a:gd name="connsiteX62" fmla="*/ 19542 w 1268143"/>
                      <a:gd name="connsiteY62" fmla="*/ 277303 h 1113170"/>
                      <a:gd name="connsiteX63" fmla="*/ 0 w 1268143"/>
                      <a:gd name="connsiteY63" fmla="*/ 235088 h 1113170"/>
                      <a:gd name="connsiteX64" fmla="*/ 0 w 1268143"/>
                      <a:gd name="connsiteY64" fmla="*/ 235088 h 1113170"/>
                      <a:gd name="connsiteX65" fmla="*/ 726 w 1268143"/>
                      <a:gd name="connsiteY65" fmla="*/ 118278 h 1113170"/>
                      <a:gd name="connsiteX66" fmla="*/ 726 w 1268143"/>
                      <a:gd name="connsiteY66" fmla="*/ 118278 h 1113170"/>
                      <a:gd name="connsiteX67" fmla="*/ 1017 w 1268143"/>
                      <a:gd name="connsiteY67" fmla="*/ 117640 h 1113170"/>
                      <a:gd name="connsiteX68" fmla="*/ 1017 w 1268143"/>
                      <a:gd name="connsiteY68" fmla="*/ 117640 h 1113170"/>
                      <a:gd name="connsiteX69" fmla="*/ 1743 w 1268143"/>
                      <a:gd name="connsiteY69" fmla="*/ 117448 h 1113170"/>
                      <a:gd name="connsiteX70" fmla="*/ 1743 w 1268143"/>
                      <a:gd name="connsiteY70" fmla="*/ 117448 h 1113170"/>
                      <a:gd name="connsiteX71" fmla="*/ 24337 w 1268143"/>
                      <a:gd name="connsiteY71" fmla="*/ 119620 h 1113170"/>
                      <a:gd name="connsiteX72" fmla="*/ 24337 w 1268143"/>
                      <a:gd name="connsiteY72" fmla="*/ 119620 h 1113170"/>
                      <a:gd name="connsiteX73" fmla="*/ 42717 w 1268143"/>
                      <a:gd name="connsiteY73" fmla="*/ 107294 h 1113170"/>
                      <a:gd name="connsiteX74" fmla="*/ 42717 w 1268143"/>
                      <a:gd name="connsiteY74" fmla="*/ 107294 h 1113170"/>
                      <a:gd name="connsiteX75" fmla="*/ 44533 w 1268143"/>
                      <a:gd name="connsiteY75" fmla="*/ 96373 h 1113170"/>
                      <a:gd name="connsiteX76" fmla="*/ 44533 w 1268143"/>
                      <a:gd name="connsiteY76" fmla="*/ 96373 h 1113170"/>
                      <a:gd name="connsiteX77" fmla="*/ 54341 w 1268143"/>
                      <a:gd name="connsiteY77" fmla="*/ 92988 h 1113170"/>
                      <a:gd name="connsiteX78" fmla="*/ 54341 w 1268143"/>
                      <a:gd name="connsiteY78" fmla="*/ 92988 h 1113170"/>
                      <a:gd name="connsiteX79" fmla="*/ 72648 w 1268143"/>
                      <a:gd name="connsiteY79" fmla="*/ 94712 h 1113170"/>
                      <a:gd name="connsiteX80" fmla="*/ 72648 w 1268143"/>
                      <a:gd name="connsiteY80" fmla="*/ 94712 h 1113170"/>
                      <a:gd name="connsiteX81" fmla="*/ 80203 w 1268143"/>
                      <a:gd name="connsiteY81" fmla="*/ 95287 h 1113170"/>
                      <a:gd name="connsiteX82" fmla="*/ 80203 w 1268143"/>
                      <a:gd name="connsiteY82" fmla="*/ 95287 h 1113170"/>
                      <a:gd name="connsiteX83" fmla="*/ 108318 w 1268143"/>
                      <a:gd name="connsiteY83" fmla="*/ 83663 h 1113170"/>
                      <a:gd name="connsiteX84" fmla="*/ 108318 w 1268143"/>
                      <a:gd name="connsiteY84" fmla="*/ 83663 h 1113170"/>
                      <a:gd name="connsiteX85" fmla="*/ 144933 w 1268143"/>
                      <a:gd name="connsiteY85" fmla="*/ 73509 h 1113170"/>
                      <a:gd name="connsiteX86" fmla="*/ 144933 w 1268143"/>
                      <a:gd name="connsiteY86" fmla="*/ 73509 h 1113170"/>
                      <a:gd name="connsiteX87" fmla="*/ 170650 w 1268143"/>
                      <a:gd name="connsiteY87" fmla="*/ 51795 h 1113170"/>
                      <a:gd name="connsiteX88" fmla="*/ 170650 w 1268143"/>
                      <a:gd name="connsiteY88" fmla="*/ 51795 h 1113170"/>
                      <a:gd name="connsiteX89" fmla="*/ 209590 w 1268143"/>
                      <a:gd name="connsiteY89" fmla="*/ 63929 h 1113170"/>
                      <a:gd name="connsiteX90" fmla="*/ 209590 w 1268143"/>
                      <a:gd name="connsiteY90" fmla="*/ 63929 h 1113170"/>
                      <a:gd name="connsiteX91" fmla="*/ 215111 w 1268143"/>
                      <a:gd name="connsiteY91" fmla="*/ 61055 h 1113170"/>
                      <a:gd name="connsiteX92" fmla="*/ 215111 w 1268143"/>
                      <a:gd name="connsiteY92" fmla="*/ 61055 h 1113170"/>
                      <a:gd name="connsiteX93" fmla="*/ 234145 w 1268143"/>
                      <a:gd name="connsiteY93" fmla="*/ 53966 h 1113170"/>
                      <a:gd name="connsiteX94" fmla="*/ 234145 w 1268143"/>
                      <a:gd name="connsiteY94" fmla="*/ 53966 h 1113170"/>
                      <a:gd name="connsiteX95" fmla="*/ 261170 w 1268143"/>
                      <a:gd name="connsiteY95" fmla="*/ 61247 h 1113170"/>
                      <a:gd name="connsiteX96" fmla="*/ 261170 w 1268143"/>
                      <a:gd name="connsiteY96" fmla="*/ 61247 h 1113170"/>
                      <a:gd name="connsiteX97" fmla="*/ 279622 w 1268143"/>
                      <a:gd name="connsiteY97" fmla="*/ 67122 h 1113170"/>
                      <a:gd name="connsiteX98" fmla="*/ 279622 w 1268143"/>
                      <a:gd name="connsiteY98" fmla="*/ 67122 h 1113170"/>
                      <a:gd name="connsiteX99" fmla="*/ 297712 w 1268143"/>
                      <a:gd name="connsiteY99" fmla="*/ 56904 h 1113170"/>
                      <a:gd name="connsiteX100" fmla="*/ 297712 w 1268143"/>
                      <a:gd name="connsiteY100" fmla="*/ 56904 h 1113170"/>
                      <a:gd name="connsiteX101" fmla="*/ 299528 w 1268143"/>
                      <a:gd name="connsiteY101" fmla="*/ 50709 h 1113170"/>
                      <a:gd name="connsiteX102" fmla="*/ 299528 w 1268143"/>
                      <a:gd name="connsiteY102" fmla="*/ 50709 h 1113170"/>
                      <a:gd name="connsiteX103" fmla="*/ 283182 w 1268143"/>
                      <a:gd name="connsiteY103" fmla="*/ 21842 h 1113170"/>
                      <a:gd name="connsiteX104" fmla="*/ 283182 w 1268143"/>
                      <a:gd name="connsiteY104" fmla="*/ 21842 h 1113170"/>
                      <a:gd name="connsiteX105" fmla="*/ 283400 w 1268143"/>
                      <a:gd name="connsiteY105" fmla="*/ 20501 h 1113170"/>
                      <a:gd name="connsiteX106" fmla="*/ 283400 w 1268143"/>
                      <a:gd name="connsiteY106" fmla="*/ 20501 h 1113170"/>
                      <a:gd name="connsiteX107" fmla="*/ 294370 w 1268143"/>
                      <a:gd name="connsiteY107" fmla="*/ 9963 h 1113170"/>
                      <a:gd name="connsiteX108" fmla="*/ 294370 w 1268143"/>
                      <a:gd name="connsiteY108" fmla="*/ 9963 h 1113170"/>
                      <a:gd name="connsiteX109" fmla="*/ 311805 w 1268143"/>
                      <a:gd name="connsiteY109" fmla="*/ 12773 h 1113170"/>
                      <a:gd name="connsiteX110" fmla="*/ 311805 w 1268143"/>
                      <a:gd name="connsiteY110" fmla="*/ 12773 h 1113170"/>
                      <a:gd name="connsiteX111" fmla="*/ 339048 w 1268143"/>
                      <a:gd name="connsiteY111" fmla="*/ 17180 h 1113170"/>
                      <a:gd name="connsiteX112" fmla="*/ 339048 w 1268143"/>
                      <a:gd name="connsiteY112" fmla="*/ 17180 h 1113170"/>
                      <a:gd name="connsiteX113" fmla="*/ 358010 w 1268143"/>
                      <a:gd name="connsiteY113" fmla="*/ 8813 h 1113170"/>
                      <a:gd name="connsiteX114" fmla="*/ 358010 w 1268143"/>
                      <a:gd name="connsiteY114" fmla="*/ 8813 h 1113170"/>
                      <a:gd name="connsiteX115" fmla="*/ 384235 w 1268143"/>
                      <a:gd name="connsiteY115" fmla="*/ 0 h 1113170"/>
                      <a:gd name="connsiteX116" fmla="*/ 384235 w 1268143"/>
                      <a:gd name="connsiteY116" fmla="*/ 0 h 1113170"/>
                      <a:gd name="connsiteX117" fmla="*/ 397457 w 1268143"/>
                      <a:gd name="connsiteY117" fmla="*/ 1533 h 1113170"/>
                      <a:gd name="connsiteX118" fmla="*/ 397457 w 1268143"/>
                      <a:gd name="connsiteY118" fmla="*/ 1533 h 1113170"/>
                      <a:gd name="connsiteX119" fmla="*/ 398039 w 1268143"/>
                      <a:gd name="connsiteY119" fmla="*/ 1916 h 1113170"/>
                      <a:gd name="connsiteX120" fmla="*/ 415474 w 1268143"/>
                      <a:gd name="connsiteY120" fmla="*/ 47580 h 1113170"/>
                      <a:gd name="connsiteX121" fmla="*/ 415474 w 1268143"/>
                      <a:gd name="connsiteY121" fmla="*/ 47580 h 1113170"/>
                      <a:gd name="connsiteX122" fmla="*/ 455576 w 1268143"/>
                      <a:gd name="connsiteY122" fmla="*/ 71146 h 1113170"/>
                      <a:gd name="connsiteX123" fmla="*/ 455576 w 1268143"/>
                      <a:gd name="connsiteY123" fmla="*/ 71146 h 1113170"/>
                      <a:gd name="connsiteX124" fmla="*/ 509045 w 1268143"/>
                      <a:gd name="connsiteY124" fmla="*/ 97586 h 1113170"/>
                      <a:gd name="connsiteX125" fmla="*/ 509045 w 1268143"/>
                      <a:gd name="connsiteY125" fmla="*/ 97586 h 1113170"/>
                      <a:gd name="connsiteX126" fmla="*/ 544933 w 1268143"/>
                      <a:gd name="connsiteY126" fmla="*/ 129199 h 1113170"/>
                      <a:gd name="connsiteX127" fmla="*/ 544933 w 1268143"/>
                      <a:gd name="connsiteY127" fmla="*/ 129199 h 1113170"/>
                      <a:gd name="connsiteX128" fmla="*/ 572612 w 1268143"/>
                      <a:gd name="connsiteY128" fmla="*/ 180739 h 1113170"/>
                      <a:gd name="connsiteX129" fmla="*/ 572612 w 1268143"/>
                      <a:gd name="connsiteY129" fmla="*/ 180739 h 1113170"/>
                      <a:gd name="connsiteX130" fmla="*/ 613077 w 1268143"/>
                      <a:gd name="connsiteY130" fmla="*/ 246073 h 1113170"/>
                      <a:gd name="connsiteX131" fmla="*/ 613077 w 1268143"/>
                      <a:gd name="connsiteY131" fmla="*/ 246073 h 1113170"/>
                      <a:gd name="connsiteX132" fmla="*/ 631166 w 1268143"/>
                      <a:gd name="connsiteY132" fmla="*/ 280177 h 1113170"/>
                      <a:gd name="connsiteX133" fmla="*/ 631166 w 1268143"/>
                      <a:gd name="connsiteY133" fmla="*/ 280177 h 1113170"/>
                      <a:gd name="connsiteX134" fmla="*/ 644679 w 1268143"/>
                      <a:gd name="connsiteY134" fmla="*/ 307319 h 1113170"/>
                      <a:gd name="connsiteX135" fmla="*/ 644679 w 1268143"/>
                      <a:gd name="connsiteY135" fmla="*/ 307319 h 1113170"/>
                      <a:gd name="connsiteX136" fmla="*/ 671050 w 1268143"/>
                      <a:gd name="connsiteY136" fmla="*/ 333185 h 1113170"/>
                      <a:gd name="connsiteX137" fmla="*/ 671050 w 1268143"/>
                      <a:gd name="connsiteY137" fmla="*/ 333185 h 1113170"/>
                      <a:gd name="connsiteX138" fmla="*/ 710861 w 1268143"/>
                      <a:gd name="connsiteY138" fmla="*/ 308916 h 1113170"/>
                      <a:gd name="connsiteX139" fmla="*/ 710861 w 1268143"/>
                      <a:gd name="connsiteY139" fmla="*/ 308916 h 1113170"/>
                      <a:gd name="connsiteX140" fmla="*/ 766945 w 1268143"/>
                      <a:gd name="connsiteY140" fmla="*/ 231511 h 1113170"/>
                      <a:gd name="connsiteX141" fmla="*/ 766945 w 1268143"/>
                      <a:gd name="connsiteY141" fmla="*/ 231511 h 1113170"/>
                      <a:gd name="connsiteX142" fmla="*/ 824192 w 1268143"/>
                      <a:gd name="connsiteY142" fmla="*/ 199834 h 1113170"/>
                      <a:gd name="connsiteX143" fmla="*/ 824192 w 1268143"/>
                      <a:gd name="connsiteY143" fmla="*/ 199834 h 1113170"/>
                      <a:gd name="connsiteX144" fmla="*/ 866400 w 1268143"/>
                      <a:gd name="connsiteY144" fmla="*/ 163112 h 1113170"/>
                      <a:gd name="connsiteX145" fmla="*/ 866400 w 1268143"/>
                      <a:gd name="connsiteY145" fmla="*/ 163112 h 1113170"/>
                      <a:gd name="connsiteX146" fmla="*/ 871340 w 1268143"/>
                      <a:gd name="connsiteY146" fmla="*/ 163623 h 1113170"/>
                      <a:gd name="connsiteX147" fmla="*/ 871340 w 1268143"/>
                      <a:gd name="connsiteY147" fmla="*/ 163623 h 1113170"/>
                      <a:gd name="connsiteX148" fmla="*/ 871922 w 1268143"/>
                      <a:gd name="connsiteY148" fmla="*/ 164006 h 1113170"/>
                      <a:gd name="connsiteX149" fmla="*/ 871922 w 1268143"/>
                      <a:gd name="connsiteY149" fmla="*/ 164006 h 1113170"/>
                      <a:gd name="connsiteX150" fmla="*/ 871994 w 1268143"/>
                      <a:gd name="connsiteY150" fmla="*/ 164645 h 1113170"/>
                      <a:gd name="connsiteX151" fmla="*/ 871994 w 1268143"/>
                      <a:gd name="connsiteY151" fmla="*/ 164645 h 1113170"/>
                      <a:gd name="connsiteX152" fmla="*/ 869016 w 1268143"/>
                      <a:gd name="connsiteY152" fmla="*/ 181058 h 1113170"/>
                      <a:gd name="connsiteX153" fmla="*/ 869016 w 1268143"/>
                      <a:gd name="connsiteY153" fmla="*/ 181058 h 1113170"/>
                      <a:gd name="connsiteX154" fmla="*/ 888558 w 1268143"/>
                      <a:gd name="connsiteY154" fmla="*/ 200026 h 1113170"/>
                      <a:gd name="connsiteX155" fmla="*/ 888558 w 1268143"/>
                      <a:gd name="connsiteY155" fmla="*/ 200026 h 1113170"/>
                      <a:gd name="connsiteX156" fmla="*/ 897494 w 1268143"/>
                      <a:gd name="connsiteY156" fmla="*/ 199962 h 1113170"/>
                      <a:gd name="connsiteX157" fmla="*/ 897494 w 1268143"/>
                      <a:gd name="connsiteY157" fmla="*/ 199962 h 1113170"/>
                      <a:gd name="connsiteX158" fmla="*/ 931711 w 1268143"/>
                      <a:gd name="connsiteY158" fmla="*/ 218738 h 1113170"/>
                      <a:gd name="connsiteX159" fmla="*/ 931711 w 1268143"/>
                      <a:gd name="connsiteY159" fmla="*/ 218738 h 1113170"/>
                      <a:gd name="connsiteX160" fmla="*/ 1003778 w 1268143"/>
                      <a:gd name="connsiteY160" fmla="*/ 253353 h 1113170"/>
                      <a:gd name="connsiteX161" fmla="*/ 1003778 w 1268143"/>
                      <a:gd name="connsiteY161" fmla="*/ 253353 h 1113170"/>
                      <a:gd name="connsiteX162" fmla="*/ 1036252 w 1268143"/>
                      <a:gd name="connsiteY162" fmla="*/ 264019 h 1113170"/>
                      <a:gd name="connsiteX163" fmla="*/ 1036252 w 1268143"/>
                      <a:gd name="connsiteY163" fmla="*/ 264019 h 1113170"/>
                      <a:gd name="connsiteX164" fmla="*/ 1033927 w 1268143"/>
                      <a:gd name="connsiteY164" fmla="*/ 271683 h 1113170"/>
                      <a:gd name="connsiteX165" fmla="*/ 1033927 w 1268143"/>
                      <a:gd name="connsiteY165" fmla="*/ 271683 h 1113170"/>
                      <a:gd name="connsiteX166" fmla="*/ 1033636 w 1268143"/>
                      <a:gd name="connsiteY166" fmla="*/ 272832 h 1113170"/>
                      <a:gd name="connsiteX167" fmla="*/ 1033636 w 1268143"/>
                      <a:gd name="connsiteY167" fmla="*/ 272832 h 1113170"/>
                      <a:gd name="connsiteX168" fmla="*/ 1044897 w 1268143"/>
                      <a:gd name="connsiteY168" fmla="*/ 277878 h 1113170"/>
                      <a:gd name="connsiteX169" fmla="*/ 1044897 w 1268143"/>
                      <a:gd name="connsiteY169" fmla="*/ 277878 h 1113170"/>
                      <a:gd name="connsiteX170" fmla="*/ 1071704 w 1268143"/>
                      <a:gd name="connsiteY170" fmla="*/ 280624 h 1113170"/>
                      <a:gd name="connsiteX171" fmla="*/ 1071704 w 1268143"/>
                      <a:gd name="connsiteY171" fmla="*/ 280624 h 1113170"/>
                      <a:gd name="connsiteX172" fmla="*/ 1116600 w 1268143"/>
                      <a:gd name="connsiteY172" fmla="*/ 290267 h 1113170"/>
                      <a:gd name="connsiteX173" fmla="*/ 1116600 w 1268143"/>
                      <a:gd name="connsiteY173" fmla="*/ 290267 h 1113170"/>
                      <a:gd name="connsiteX174" fmla="*/ 1120378 w 1268143"/>
                      <a:gd name="connsiteY174" fmla="*/ 294291 h 1113170"/>
                      <a:gd name="connsiteX175" fmla="*/ 1120378 w 1268143"/>
                      <a:gd name="connsiteY175" fmla="*/ 294291 h 1113170"/>
                      <a:gd name="connsiteX176" fmla="*/ 1134254 w 1268143"/>
                      <a:gd name="connsiteY176" fmla="*/ 290140 h 1113170"/>
                      <a:gd name="connsiteX177" fmla="*/ 1134254 w 1268143"/>
                      <a:gd name="connsiteY177" fmla="*/ 290140 h 1113170"/>
                      <a:gd name="connsiteX178" fmla="*/ 1147912 w 1268143"/>
                      <a:gd name="connsiteY178" fmla="*/ 292758 h 1113170"/>
                      <a:gd name="connsiteX179" fmla="*/ 1147912 w 1268143"/>
                      <a:gd name="connsiteY179" fmla="*/ 292758 h 1113170"/>
                      <a:gd name="connsiteX180" fmla="*/ 1147694 w 1268143"/>
                      <a:gd name="connsiteY180" fmla="*/ 293205 h 1113170"/>
                      <a:gd name="connsiteX181" fmla="*/ 1147403 w 1268143"/>
                      <a:gd name="connsiteY181" fmla="*/ 293972 h 1113170"/>
                      <a:gd name="connsiteX182" fmla="*/ 1134399 w 1268143"/>
                      <a:gd name="connsiteY182" fmla="*/ 291481 h 1113170"/>
                      <a:gd name="connsiteX183" fmla="*/ 1134399 w 1268143"/>
                      <a:gd name="connsiteY183" fmla="*/ 291481 h 1113170"/>
                      <a:gd name="connsiteX184" fmla="*/ 1120523 w 1268143"/>
                      <a:gd name="connsiteY184" fmla="*/ 295632 h 1113170"/>
                      <a:gd name="connsiteX185" fmla="*/ 1120523 w 1268143"/>
                      <a:gd name="connsiteY185" fmla="*/ 295632 h 1113170"/>
                      <a:gd name="connsiteX186" fmla="*/ 1115147 w 1268143"/>
                      <a:gd name="connsiteY186" fmla="*/ 290715 h 1113170"/>
                      <a:gd name="connsiteX187" fmla="*/ 1115147 w 1268143"/>
                      <a:gd name="connsiteY187" fmla="*/ 290715 h 1113170"/>
                      <a:gd name="connsiteX188" fmla="*/ 1071704 w 1268143"/>
                      <a:gd name="connsiteY188" fmla="*/ 281965 h 1113170"/>
                      <a:gd name="connsiteX189" fmla="*/ 1071704 w 1268143"/>
                      <a:gd name="connsiteY189" fmla="*/ 281965 h 1113170"/>
                      <a:gd name="connsiteX190" fmla="*/ 1031965 w 1268143"/>
                      <a:gd name="connsiteY190" fmla="*/ 272513 h 1113170"/>
                      <a:gd name="connsiteX191" fmla="*/ 1031965 w 1268143"/>
                      <a:gd name="connsiteY191" fmla="*/ 272513 h 1113170"/>
                      <a:gd name="connsiteX192" fmla="*/ 1032474 w 1268143"/>
                      <a:gd name="connsiteY192" fmla="*/ 270661 h 1113170"/>
                      <a:gd name="connsiteX193" fmla="*/ 1032474 w 1268143"/>
                      <a:gd name="connsiteY193" fmla="*/ 270661 h 1113170"/>
                      <a:gd name="connsiteX194" fmla="*/ 1034653 w 1268143"/>
                      <a:gd name="connsiteY194" fmla="*/ 263700 h 1113170"/>
                      <a:gd name="connsiteX195" fmla="*/ 1034653 w 1268143"/>
                      <a:gd name="connsiteY195" fmla="*/ 263700 h 1113170"/>
                      <a:gd name="connsiteX196" fmla="*/ 1003996 w 1268143"/>
                      <a:gd name="connsiteY196" fmla="*/ 254631 h 1113170"/>
                      <a:gd name="connsiteX197" fmla="*/ 1003996 w 1268143"/>
                      <a:gd name="connsiteY197" fmla="*/ 254631 h 1113170"/>
                      <a:gd name="connsiteX198" fmla="*/ 930258 w 1268143"/>
                      <a:gd name="connsiteY198" fmla="*/ 219122 h 1113170"/>
                      <a:gd name="connsiteX199" fmla="*/ 930258 w 1268143"/>
                      <a:gd name="connsiteY199" fmla="*/ 219122 h 1113170"/>
                      <a:gd name="connsiteX200" fmla="*/ 897712 w 1268143"/>
                      <a:gd name="connsiteY200" fmla="*/ 201239 h 1113170"/>
                      <a:gd name="connsiteX201" fmla="*/ 897712 w 1268143"/>
                      <a:gd name="connsiteY201" fmla="*/ 201239 h 1113170"/>
                      <a:gd name="connsiteX202" fmla="*/ 888776 w 1268143"/>
                      <a:gd name="connsiteY202" fmla="*/ 201303 h 1113170"/>
                      <a:gd name="connsiteX203" fmla="*/ 888776 w 1268143"/>
                      <a:gd name="connsiteY203" fmla="*/ 201303 h 1113170"/>
                      <a:gd name="connsiteX204" fmla="*/ 867418 w 1268143"/>
                      <a:gd name="connsiteY204" fmla="*/ 180739 h 1113170"/>
                      <a:gd name="connsiteX205" fmla="*/ 867418 w 1268143"/>
                      <a:gd name="connsiteY205" fmla="*/ 180739 h 1113170"/>
                      <a:gd name="connsiteX206" fmla="*/ 870178 w 1268143"/>
                      <a:gd name="connsiteY206" fmla="*/ 164708 h 1113170"/>
                      <a:gd name="connsiteX207" fmla="*/ 870178 w 1268143"/>
                      <a:gd name="connsiteY207" fmla="*/ 164708 h 1113170"/>
                      <a:gd name="connsiteX208" fmla="*/ 866546 w 1268143"/>
                      <a:gd name="connsiteY208" fmla="*/ 164389 h 1113170"/>
                      <a:gd name="connsiteX209" fmla="*/ 866546 w 1268143"/>
                      <a:gd name="connsiteY209" fmla="*/ 164389 h 1113170"/>
                      <a:gd name="connsiteX210" fmla="*/ 826081 w 1268143"/>
                      <a:gd name="connsiteY210" fmla="*/ 199962 h 1113170"/>
                      <a:gd name="connsiteX211" fmla="*/ 826081 w 1268143"/>
                      <a:gd name="connsiteY211" fmla="*/ 199962 h 1113170"/>
                      <a:gd name="connsiteX212" fmla="*/ 767672 w 1268143"/>
                      <a:gd name="connsiteY212" fmla="*/ 232725 h 1113170"/>
                      <a:gd name="connsiteX213" fmla="*/ 767672 w 1268143"/>
                      <a:gd name="connsiteY213" fmla="*/ 232725 h 1113170"/>
                      <a:gd name="connsiteX214" fmla="*/ 712968 w 1268143"/>
                      <a:gd name="connsiteY214" fmla="*/ 308597 h 1113170"/>
                      <a:gd name="connsiteX215" fmla="*/ 712968 w 1268143"/>
                      <a:gd name="connsiteY215" fmla="*/ 308597 h 1113170"/>
                      <a:gd name="connsiteX216" fmla="*/ 705412 w 1268143"/>
                      <a:gd name="connsiteY216" fmla="*/ 327373 h 1113170"/>
                      <a:gd name="connsiteX217" fmla="*/ 705412 w 1268143"/>
                      <a:gd name="connsiteY217" fmla="*/ 327373 h 1113170"/>
                      <a:gd name="connsiteX218" fmla="*/ 671340 w 1268143"/>
                      <a:gd name="connsiteY218" fmla="*/ 334462 h 1113170"/>
                      <a:gd name="connsiteX219" fmla="*/ 671340 w 1268143"/>
                      <a:gd name="connsiteY219" fmla="*/ 334462 h 1113170"/>
                      <a:gd name="connsiteX220" fmla="*/ 643153 w 1268143"/>
                      <a:gd name="connsiteY220" fmla="*/ 307319 h 1113170"/>
                      <a:gd name="connsiteX221" fmla="*/ 643153 w 1268143"/>
                      <a:gd name="connsiteY221" fmla="*/ 307319 h 1113170"/>
                      <a:gd name="connsiteX222" fmla="*/ 631384 w 1268143"/>
                      <a:gd name="connsiteY222" fmla="*/ 281454 h 1113170"/>
                      <a:gd name="connsiteX223" fmla="*/ 631384 w 1268143"/>
                      <a:gd name="connsiteY223" fmla="*/ 281454 h 1113170"/>
                      <a:gd name="connsiteX224" fmla="*/ 611987 w 1268143"/>
                      <a:gd name="connsiteY224" fmla="*/ 246839 h 1113170"/>
                      <a:gd name="connsiteX225" fmla="*/ 611987 w 1268143"/>
                      <a:gd name="connsiteY225" fmla="*/ 246839 h 1113170"/>
                      <a:gd name="connsiteX226" fmla="*/ 571014 w 1268143"/>
                      <a:gd name="connsiteY226" fmla="*/ 180419 h 1113170"/>
                      <a:gd name="connsiteX227" fmla="*/ 571014 w 1268143"/>
                      <a:gd name="connsiteY227" fmla="*/ 180419 h 1113170"/>
                      <a:gd name="connsiteX228" fmla="*/ 543335 w 1268143"/>
                      <a:gd name="connsiteY228" fmla="*/ 128880 h 1113170"/>
                      <a:gd name="connsiteX229" fmla="*/ 543335 w 1268143"/>
                      <a:gd name="connsiteY229" fmla="*/ 128880 h 1113170"/>
                      <a:gd name="connsiteX230" fmla="*/ 509263 w 1268143"/>
                      <a:gd name="connsiteY230" fmla="*/ 98863 h 1113170"/>
                      <a:gd name="connsiteX231" fmla="*/ 509263 w 1268143"/>
                      <a:gd name="connsiteY231" fmla="*/ 98863 h 1113170"/>
                      <a:gd name="connsiteX232" fmla="*/ 455213 w 1268143"/>
                      <a:gd name="connsiteY232" fmla="*/ 72359 h 1113170"/>
                      <a:gd name="connsiteX233" fmla="*/ 455213 w 1268143"/>
                      <a:gd name="connsiteY233" fmla="*/ 72359 h 1113170"/>
                      <a:gd name="connsiteX234" fmla="*/ 413876 w 1268143"/>
                      <a:gd name="connsiteY234" fmla="*/ 47260 h 1113170"/>
                      <a:gd name="connsiteX235" fmla="*/ 413876 w 1268143"/>
                      <a:gd name="connsiteY235" fmla="*/ 47260 h 1113170"/>
                      <a:gd name="connsiteX236" fmla="*/ 396876 w 1268143"/>
                      <a:gd name="connsiteY236" fmla="*/ 2682 h 1113170"/>
                      <a:gd name="connsiteX237" fmla="*/ 396876 w 1268143"/>
                      <a:gd name="connsiteY237" fmla="*/ 2682 h 1113170"/>
                      <a:gd name="connsiteX238" fmla="*/ 384526 w 1268143"/>
                      <a:gd name="connsiteY238" fmla="*/ 1277 h 1113170"/>
                      <a:gd name="connsiteX239" fmla="*/ 384526 w 1268143"/>
                      <a:gd name="connsiteY239" fmla="*/ 1277 h 1113170"/>
                      <a:gd name="connsiteX240" fmla="*/ 359753 w 1268143"/>
                      <a:gd name="connsiteY240" fmla="*/ 9388 h 1113170"/>
                      <a:gd name="connsiteX241" fmla="*/ 359753 w 1268143"/>
                      <a:gd name="connsiteY241" fmla="*/ 9388 h 1113170"/>
                      <a:gd name="connsiteX242" fmla="*/ 339266 w 1268143"/>
                      <a:gd name="connsiteY242" fmla="*/ 18457 h 1113170"/>
                      <a:gd name="connsiteX243" fmla="*/ 339266 w 1268143"/>
                      <a:gd name="connsiteY243" fmla="*/ 18457 h 1113170"/>
                      <a:gd name="connsiteX244" fmla="*/ 311515 w 1268143"/>
                      <a:gd name="connsiteY244" fmla="*/ 14050 h 1113170"/>
                      <a:gd name="connsiteX245" fmla="*/ 311515 w 1268143"/>
                      <a:gd name="connsiteY245" fmla="*/ 14050 h 1113170"/>
                      <a:gd name="connsiteX246" fmla="*/ 294588 w 1268143"/>
                      <a:gd name="connsiteY246" fmla="*/ 11304 h 1113170"/>
                      <a:gd name="connsiteX247" fmla="*/ 294588 w 1268143"/>
                      <a:gd name="connsiteY247" fmla="*/ 11304 h 1113170"/>
                      <a:gd name="connsiteX248" fmla="*/ 285361 w 1268143"/>
                      <a:gd name="connsiteY248" fmla="*/ 20692 h 1113170"/>
                      <a:gd name="connsiteX249" fmla="*/ 285361 w 1268143"/>
                      <a:gd name="connsiteY249" fmla="*/ 20692 h 1113170"/>
                      <a:gd name="connsiteX250" fmla="*/ 285216 w 1268143"/>
                      <a:gd name="connsiteY250" fmla="*/ 21586 h 1113170"/>
                      <a:gd name="connsiteX251" fmla="*/ 285216 w 1268143"/>
                      <a:gd name="connsiteY251" fmla="*/ 21586 h 1113170"/>
                      <a:gd name="connsiteX252" fmla="*/ 301562 w 1268143"/>
                      <a:gd name="connsiteY252" fmla="*/ 50454 h 1113170"/>
                      <a:gd name="connsiteX253" fmla="*/ 301562 w 1268143"/>
                      <a:gd name="connsiteY253" fmla="*/ 50454 h 1113170"/>
                      <a:gd name="connsiteX254" fmla="*/ 299600 w 1268143"/>
                      <a:gd name="connsiteY254" fmla="*/ 57351 h 1113170"/>
                      <a:gd name="connsiteX255" fmla="*/ 299600 w 1268143"/>
                      <a:gd name="connsiteY255" fmla="*/ 57351 h 1113170"/>
                      <a:gd name="connsiteX256" fmla="*/ 279913 w 1268143"/>
                      <a:gd name="connsiteY256" fmla="*/ 68464 h 1113170"/>
                      <a:gd name="connsiteX257" fmla="*/ 279913 w 1268143"/>
                      <a:gd name="connsiteY257" fmla="*/ 68464 h 1113170"/>
                      <a:gd name="connsiteX258" fmla="*/ 260371 w 1268143"/>
                      <a:gd name="connsiteY258" fmla="*/ 62332 h 1113170"/>
                      <a:gd name="connsiteX259" fmla="*/ 260371 w 1268143"/>
                      <a:gd name="connsiteY259" fmla="*/ 62332 h 1113170"/>
                      <a:gd name="connsiteX260" fmla="*/ 234435 w 1268143"/>
                      <a:gd name="connsiteY260" fmla="*/ 55371 h 1113170"/>
                      <a:gd name="connsiteX261" fmla="*/ 234435 w 1268143"/>
                      <a:gd name="connsiteY261" fmla="*/ 55371 h 1113170"/>
                      <a:gd name="connsiteX262" fmla="*/ 216854 w 1268143"/>
                      <a:gd name="connsiteY262" fmla="*/ 61758 h 1113170"/>
                      <a:gd name="connsiteX263" fmla="*/ 216854 w 1268143"/>
                      <a:gd name="connsiteY263" fmla="*/ 61758 h 1113170"/>
                      <a:gd name="connsiteX264" fmla="*/ 209807 w 1268143"/>
                      <a:gd name="connsiteY264" fmla="*/ 65334 h 1113170"/>
                      <a:gd name="connsiteX265" fmla="*/ 209807 w 1268143"/>
                      <a:gd name="connsiteY265" fmla="*/ 65334 h 1113170"/>
                      <a:gd name="connsiteX266" fmla="*/ 170868 w 1268143"/>
                      <a:gd name="connsiteY266" fmla="*/ 53200 h 1113170"/>
                      <a:gd name="connsiteX267" fmla="*/ 170868 w 1268143"/>
                      <a:gd name="connsiteY267" fmla="*/ 53200 h 1113170"/>
                      <a:gd name="connsiteX268" fmla="*/ 146894 w 1268143"/>
                      <a:gd name="connsiteY268" fmla="*/ 73700 h 1113170"/>
                      <a:gd name="connsiteX269" fmla="*/ 146894 w 1268143"/>
                      <a:gd name="connsiteY269" fmla="*/ 73700 h 1113170"/>
                      <a:gd name="connsiteX270" fmla="*/ 108536 w 1268143"/>
                      <a:gd name="connsiteY270" fmla="*/ 85005 h 1113170"/>
                      <a:gd name="connsiteX271" fmla="*/ 108536 w 1268143"/>
                      <a:gd name="connsiteY271" fmla="*/ 85005 h 1113170"/>
                      <a:gd name="connsiteX272" fmla="*/ 80421 w 1268143"/>
                      <a:gd name="connsiteY272" fmla="*/ 96628 h 1113170"/>
                      <a:gd name="connsiteX273" fmla="*/ 80421 w 1268143"/>
                      <a:gd name="connsiteY273" fmla="*/ 96628 h 1113170"/>
                      <a:gd name="connsiteX274" fmla="*/ 72575 w 1268143"/>
                      <a:gd name="connsiteY274" fmla="*/ 96053 h 1113170"/>
                      <a:gd name="connsiteX275" fmla="*/ 72575 w 1268143"/>
                      <a:gd name="connsiteY275" fmla="*/ 96053 h 1113170"/>
                      <a:gd name="connsiteX276" fmla="*/ 54559 w 1268143"/>
                      <a:gd name="connsiteY276" fmla="*/ 94329 h 1113170"/>
                      <a:gd name="connsiteX277" fmla="*/ 54559 w 1268143"/>
                      <a:gd name="connsiteY277" fmla="*/ 94329 h 1113170"/>
                      <a:gd name="connsiteX278" fmla="*/ 44678 w 1268143"/>
                      <a:gd name="connsiteY278" fmla="*/ 107102 h 1113170"/>
                      <a:gd name="connsiteX279" fmla="*/ 44678 w 1268143"/>
                      <a:gd name="connsiteY279" fmla="*/ 107102 h 1113170"/>
                      <a:gd name="connsiteX280" fmla="*/ 24482 w 1268143"/>
                      <a:gd name="connsiteY280" fmla="*/ 121025 h 1113170"/>
                      <a:gd name="connsiteX281" fmla="*/ 24482 w 1268143"/>
                      <a:gd name="connsiteY281" fmla="*/ 121025 h 1113170"/>
                      <a:gd name="connsiteX282" fmla="*/ 2615 w 1268143"/>
                      <a:gd name="connsiteY282" fmla="*/ 119045 h 1113170"/>
                      <a:gd name="connsiteX283" fmla="*/ 2615 w 1268143"/>
                      <a:gd name="connsiteY283" fmla="*/ 119045 h 1113170"/>
                      <a:gd name="connsiteX284" fmla="*/ 1961 w 1268143"/>
                      <a:gd name="connsiteY284" fmla="*/ 234896 h 1113170"/>
                      <a:gd name="connsiteX285" fmla="*/ 1961 w 1268143"/>
                      <a:gd name="connsiteY285" fmla="*/ 234896 h 1113170"/>
                      <a:gd name="connsiteX286" fmla="*/ 21504 w 1268143"/>
                      <a:gd name="connsiteY286" fmla="*/ 277111 h 1113170"/>
                      <a:gd name="connsiteX287" fmla="*/ 21504 w 1268143"/>
                      <a:gd name="connsiteY287" fmla="*/ 277111 h 1113170"/>
                      <a:gd name="connsiteX288" fmla="*/ 45696 w 1268143"/>
                      <a:gd name="connsiteY288" fmla="*/ 308022 h 1113170"/>
                      <a:gd name="connsiteX289" fmla="*/ 45696 w 1268143"/>
                      <a:gd name="connsiteY289" fmla="*/ 308022 h 1113170"/>
                      <a:gd name="connsiteX290" fmla="*/ 74682 w 1268143"/>
                      <a:gd name="connsiteY290" fmla="*/ 332866 h 1113170"/>
                      <a:gd name="connsiteX291" fmla="*/ 74682 w 1268143"/>
                      <a:gd name="connsiteY291" fmla="*/ 332866 h 1113170"/>
                      <a:gd name="connsiteX292" fmla="*/ 78024 w 1268143"/>
                      <a:gd name="connsiteY292" fmla="*/ 332227 h 1113170"/>
                      <a:gd name="connsiteX293" fmla="*/ 78024 w 1268143"/>
                      <a:gd name="connsiteY293" fmla="*/ 332227 h 1113170"/>
                      <a:gd name="connsiteX294" fmla="*/ 88849 w 1268143"/>
                      <a:gd name="connsiteY294" fmla="*/ 328587 h 1113170"/>
                      <a:gd name="connsiteX295" fmla="*/ 88849 w 1268143"/>
                      <a:gd name="connsiteY295" fmla="*/ 328587 h 1113170"/>
                      <a:gd name="connsiteX296" fmla="*/ 93207 w 1268143"/>
                      <a:gd name="connsiteY296" fmla="*/ 340146 h 1113170"/>
                      <a:gd name="connsiteX297" fmla="*/ 93207 w 1268143"/>
                      <a:gd name="connsiteY297" fmla="*/ 340146 h 1113170"/>
                      <a:gd name="connsiteX298" fmla="*/ 159317 w 1268143"/>
                      <a:gd name="connsiteY298" fmla="*/ 380892 h 1113170"/>
                      <a:gd name="connsiteX299" fmla="*/ 159317 w 1268143"/>
                      <a:gd name="connsiteY299" fmla="*/ 380892 h 1113170"/>
                      <a:gd name="connsiteX300" fmla="*/ 224918 w 1268143"/>
                      <a:gd name="connsiteY300" fmla="*/ 423363 h 1113170"/>
                      <a:gd name="connsiteX301" fmla="*/ 224918 w 1268143"/>
                      <a:gd name="connsiteY301" fmla="*/ 423363 h 1113170"/>
                      <a:gd name="connsiteX302" fmla="*/ 231093 w 1268143"/>
                      <a:gd name="connsiteY302" fmla="*/ 425662 h 1113170"/>
                      <a:gd name="connsiteX303" fmla="*/ 231093 w 1268143"/>
                      <a:gd name="connsiteY303" fmla="*/ 425662 h 1113170"/>
                      <a:gd name="connsiteX304" fmla="*/ 265529 w 1268143"/>
                      <a:gd name="connsiteY304" fmla="*/ 410526 h 1113170"/>
                      <a:gd name="connsiteX305" fmla="*/ 265529 w 1268143"/>
                      <a:gd name="connsiteY305" fmla="*/ 410526 h 1113170"/>
                      <a:gd name="connsiteX306" fmla="*/ 272357 w 1268143"/>
                      <a:gd name="connsiteY306" fmla="*/ 415060 h 1113170"/>
                      <a:gd name="connsiteX307" fmla="*/ 272357 w 1268143"/>
                      <a:gd name="connsiteY307" fmla="*/ 415060 h 1113170"/>
                      <a:gd name="connsiteX308" fmla="*/ 273738 w 1268143"/>
                      <a:gd name="connsiteY308" fmla="*/ 420425 h 1113170"/>
                      <a:gd name="connsiteX309" fmla="*/ 273738 w 1268143"/>
                      <a:gd name="connsiteY309" fmla="*/ 420425 h 1113170"/>
                      <a:gd name="connsiteX310" fmla="*/ 248020 w 1268143"/>
                      <a:gd name="connsiteY310" fmla="*/ 449739 h 1113170"/>
                      <a:gd name="connsiteX311" fmla="*/ 248020 w 1268143"/>
                      <a:gd name="connsiteY311" fmla="*/ 449739 h 1113170"/>
                      <a:gd name="connsiteX312" fmla="*/ 145005 w 1268143"/>
                      <a:gd name="connsiteY312" fmla="*/ 658003 h 1113170"/>
                      <a:gd name="connsiteX313" fmla="*/ 145005 w 1268143"/>
                      <a:gd name="connsiteY313" fmla="*/ 658003 h 1113170"/>
                      <a:gd name="connsiteX314" fmla="*/ 78605 w 1268143"/>
                      <a:gd name="connsiteY314" fmla="*/ 780880 h 1113170"/>
                      <a:gd name="connsiteX315" fmla="*/ 78605 w 1268143"/>
                      <a:gd name="connsiteY315" fmla="*/ 780880 h 1113170"/>
                      <a:gd name="connsiteX316" fmla="*/ 42281 w 1268143"/>
                      <a:gd name="connsiteY316" fmla="*/ 836379 h 1113170"/>
                      <a:gd name="connsiteX317" fmla="*/ 42281 w 1268143"/>
                      <a:gd name="connsiteY317" fmla="*/ 836379 h 1113170"/>
                      <a:gd name="connsiteX318" fmla="*/ 42499 w 1268143"/>
                      <a:gd name="connsiteY318" fmla="*/ 838231 h 1113170"/>
                      <a:gd name="connsiteX319" fmla="*/ 42499 w 1268143"/>
                      <a:gd name="connsiteY319" fmla="*/ 838231 h 1113170"/>
                      <a:gd name="connsiteX320" fmla="*/ 74755 w 1268143"/>
                      <a:gd name="connsiteY320" fmla="*/ 874315 h 1113170"/>
                      <a:gd name="connsiteX321" fmla="*/ 74755 w 1268143"/>
                      <a:gd name="connsiteY321" fmla="*/ 874315 h 1113170"/>
                      <a:gd name="connsiteX322" fmla="*/ 76644 w 1268143"/>
                      <a:gd name="connsiteY322" fmla="*/ 888110 h 1113170"/>
                      <a:gd name="connsiteX323" fmla="*/ 76644 w 1268143"/>
                      <a:gd name="connsiteY323" fmla="*/ 888110 h 1113170"/>
                      <a:gd name="connsiteX324" fmla="*/ 79768 w 1268143"/>
                      <a:gd name="connsiteY324" fmla="*/ 887727 h 1113170"/>
                      <a:gd name="connsiteX325" fmla="*/ 79768 w 1268143"/>
                      <a:gd name="connsiteY325" fmla="*/ 887727 h 1113170"/>
                      <a:gd name="connsiteX326" fmla="*/ 83037 w 1268143"/>
                      <a:gd name="connsiteY326" fmla="*/ 888046 h 1113170"/>
                      <a:gd name="connsiteX327" fmla="*/ 83037 w 1268143"/>
                      <a:gd name="connsiteY327" fmla="*/ 888046 h 1113170"/>
                      <a:gd name="connsiteX328" fmla="*/ 116309 w 1268143"/>
                      <a:gd name="connsiteY328" fmla="*/ 951975 h 1113170"/>
                      <a:gd name="connsiteX329" fmla="*/ 116309 w 1268143"/>
                      <a:gd name="connsiteY329" fmla="*/ 951975 h 1113170"/>
                      <a:gd name="connsiteX330" fmla="*/ 130984 w 1268143"/>
                      <a:gd name="connsiteY330" fmla="*/ 1003003 h 1113170"/>
                      <a:gd name="connsiteX331" fmla="*/ 130984 w 1268143"/>
                      <a:gd name="connsiteY331" fmla="*/ 1003003 h 1113170"/>
                      <a:gd name="connsiteX332" fmla="*/ 184889 w 1268143"/>
                      <a:gd name="connsiteY332" fmla="*/ 1046687 h 1113170"/>
                      <a:gd name="connsiteX333" fmla="*/ 184889 w 1268143"/>
                      <a:gd name="connsiteY333" fmla="*/ 1046687 h 1113170"/>
                      <a:gd name="connsiteX334" fmla="*/ 196513 w 1268143"/>
                      <a:gd name="connsiteY334" fmla="*/ 1054862 h 1113170"/>
                      <a:gd name="connsiteX335" fmla="*/ 196513 w 1268143"/>
                      <a:gd name="connsiteY335" fmla="*/ 1054862 h 1113170"/>
                      <a:gd name="connsiteX336" fmla="*/ 209662 w 1268143"/>
                      <a:gd name="connsiteY336" fmla="*/ 1063292 h 1113170"/>
                      <a:gd name="connsiteX337" fmla="*/ 209662 w 1268143"/>
                      <a:gd name="connsiteY337" fmla="*/ 1063292 h 1113170"/>
                      <a:gd name="connsiteX338" fmla="*/ 278968 w 1268143"/>
                      <a:gd name="connsiteY338" fmla="*/ 1073894 h 1113170"/>
                      <a:gd name="connsiteX339" fmla="*/ 278968 w 1268143"/>
                      <a:gd name="connsiteY339" fmla="*/ 1073894 h 1113170"/>
                      <a:gd name="connsiteX340" fmla="*/ 503305 w 1268143"/>
                      <a:gd name="connsiteY340" fmla="*/ 1087689 h 1113170"/>
                      <a:gd name="connsiteX341" fmla="*/ 503305 w 1268143"/>
                      <a:gd name="connsiteY341" fmla="*/ 1087689 h 1113170"/>
                      <a:gd name="connsiteX342" fmla="*/ 857319 w 1268143"/>
                      <a:gd name="connsiteY342" fmla="*/ 1111511 h 1113170"/>
                      <a:gd name="connsiteX343" fmla="*/ 857319 w 1268143"/>
                      <a:gd name="connsiteY343" fmla="*/ 1111511 h 1113170"/>
                      <a:gd name="connsiteX344" fmla="*/ 869088 w 1268143"/>
                      <a:gd name="connsiteY344" fmla="*/ 1083921 h 1113170"/>
                      <a:gd name="connsiteX345" fmla="*/ 869088 w 1268143"/>
                      <a:gd name="connsiteY345" fmla="*/ 1083921 h 1113170"/>
                      <a:gd name="connsiteX346" fmla="*/ 963749 w 1268143"/>
                      <a:gd name="connsiteY346" fmla="*/ 956701 h 1113170"/>
                      <a:gd name="connsiteX347" fmla="*/ 963749 w 1268143"/>
                      <a:gd name="connsiteY347" fmla="*/ 956701 h 1113170"/>
                      <a:gd name="connsiteX348" fmla="*/ 966074 w 1268143"/>
                      <a:gd name="connsiteY348" fmla="*/ 943162 h 1113170"/>
                      <a:gd name="connsiteX349" fmla="*/ 966074 w 1268143"/>
                      <a:gd name="connsiteY349" fmla="*/ 943162 h 1113170"/>
                      <a:gd name="connsiteX350" fmla="*/ 947185 w 1268143"/>
                      <a:gd name="connsiteY350" fmla="*/ 908547 h 1113170"/>
                      <a:gd name="connsiteX351" fmla="*/ 947185 w 1268143"/>
                      <a:gd name="connsiteY351" fmla="*/ 908547 h 1113170"/>
                      <a:gd name="connsiteX352" fmla="*/ 962441 w 1268143"/>
                      <a:gd name="connsiteY352" fmla="*/ 867162 h 1113170"/>
                      <a:gd name="connsiteX353" fmla="*/ 962441 w 1268143"/>
                      <a:gd name="connsiteY353" fmla="*/ 867162 h 1113170"/>
                      <a:gd name="connsiteX354" fmla="*/ 994842 w 1268143"/>
                      <a:gd name="connsiteY354" fmla="*/ 830950 h 1113170"/>
                      <a:gd name="connsiteX355" fmla="*/ 994842 w 1268143"/>
                      <a:gd name="connsiteY355" fmla="*/ 830950 h 1113170"/>
                      <a:gd name="connsiteX356" fmla="*/ 1044969 w 1268143"/>
                      <a:gd name="connsiteY356" fmla="*/ 777112 h 1113170"/>
                      <a:gd name="connsiteX357" fmla="*/ 1044969 w 1268143"/>
                      <a:gd name="connsiteY357" fmla="*/ 777112 h 1113170"/>
                      <a:gd name="connsiteX358" fmla="*/ 1066255 w 1268143"/>
                      <a:gd name="connsiteY358" fmla="*/ 732854 h 1113170"/>
                      <a:gd name="connsiteX359" fmla="*/ 1066255 w 1268143"/>
                      <a:gd name="connsiteY359" fmla="*/ 732854 h 1113170"/>
                      <a:gd name="connsiteX360" fmla="*/ 1040175 w 1268143"/>
                      <a:gd name="connsiteY360" fmla="*/ 722252 h 1113170"/>
                      <a:gd name="connsiteX361" fmla="*/ 1040175 w 1268143"/>
                      <a:gd name="connsiteY361" fmla="*/ 722252 h 1113170"/>
                      <a:gd name="connsiteX362" fmla="*/ 1012496 w 1268143"/>
                      <a:gd name="connsiteY362" fmla="*/ 709223 h 1113170"/>
                      <a:gd name="connsiteX363" fmla="*/ 1012496 w 1268143"/>
                      <a:gd name="connsiteY363" fmla="*/ 709223 h 1113170"/>
                      <a:gd name="connsiteX364" fmla="*/ 1040538 w 1268143"/>
                      <a:gd name="connsiteY364" fmla="*/ 688531 h 1113170"/>
                      <a:gd name="connsiteX365" fmla="*/ 1040538 w 1268143"/>
                      <a:gd name="connsiteY365" fmla="*/ 688531 h 1113170"/>
                      <a:gd name="connsiteX366" fmla="*/ 1039375 w 1268143"/>
                      <a:gd name="connsiteY366" fmla="*/ 685019 h 1113170"/>
                      <a:gd name="connsiteX367" fmla="*/ 1039375 w 1268143"/>
                      <a:gd name="connsiteY367" fmla="*/ 685019 h 1113170"/>
                      <a:gd name="connsiteX368" fmla="*/ 1078823 w 1268143"/>
                      <a:gd name="connsiteY368" fmla="*/ 661261 h 1113170"/>
                      <a:gd name="connsiteX369" fmla="*/ 1078823 w 1268143"/>
                      <a:gd name="connsiteY369" fmla="*/ 661261 h 1113170"/>
                      <a:gd name="connsiteX370" fmla="*/ 1131711 w 1268143"/>
                      <a:gd name="connsiteY370" fmla="*/ 623899 h 1113170"/>
                      <a:gd name="connsiteX371" fmla="*/ 1131711 w 1268143"/>
                      <a:gd name="connsiteY371" fmla="*/ 623899 h 1113170"/>
                      <a:gd name="connsiteX372" fmla="*/ 1181112 w 1268143"/>
                      <a:gd name="connsiteY372" fmla="*/ 547261 h 1113170"/>
                      <a:gd name="connsiteX373" fmla="*/ 1181112 w 1268143"/>
                      <a:gd name="connsiteY373" fmla="*/ 547261 h 1113170"/>
                      <a:gd name="connsiteX374" fmla="*/ 1221940 w 1268143"/>
                      <a:gd name="connsiteY374" fmla="*/ 480969 h 1113170"/>
                      <a:gd name="connsiteX375" fmla="*/ 1221940 w 1268143"/>
                      <a:gd name="connsiteY375" fmla="*/ 480969 h 1113170"/>
                      <a:gd name="connsiteX376" fmla="*/ 1247004 w 1268143"/>
                      <a:gd name="connsiteY376" fmla="*/ 424001 h 1113170"/>
                      <a:gd name="connsiteX377" fmla="*/ 1247004 w 1268143"/>
                      <a:gd name="connsiteY377" fmla="*/ 424001 h 1113170"/>
                      <a:gd name="connsiteX378" fmla="*/ 1266401 w 1268143"/>
                      <a:gd name="connsiteY378" fmla="*/ 339061 h 1113170"/>
                      <a:gd name="connsiteX379" fmla="*/ 1266401 w 1268143"/>
                      <a:gd name="connsiteY379" fmla="*/ 339061 h 1113170"/>
                      <a:gd name="connsiteX380" fmla="*/ 1266401 w 1268143"/>
                      <a:gd name="connsiteY380" fmla="*/ 338422 h 1113170"/>
                      <a:gd name="connsiteX381" fmla="*/ 1266401 w 1268143"/>
                      <a:gd name="connsiteY381" fmla="*/ 338422 h 1113170"/>
                      <a:gd name="connsiteX382" fmla="*/ 1147621 w 1268143"/>
                      <a:gd name="connsiteY382" fmla="*/ 293780 h 1113170"/>
                      <a:gd name="connsiteX383" fmla="*/ 1147621 w 1268143"/>
                      <a:gd name="connsiteY383" fmla="*/ 293780 h 1113170"/>
                      <a:gd name="connsiteX384" fmla="*/ 1147912 w 1268143"/>
                      <a:gd name="connsiteY384" fmla="*/ 293014 h 1113170"/>
                      <a:gd name="connsiteX385" fmla="*/ 1148202 w 1268143"/>
                      <a:gd name="connsiteY385" fmla="*/ 292247 h 1113170"/>
                      <a:gd name="connsiteX386" fmla="*/ 1267636 w 1268143"/>
                      <a:gd name="connsiteY386" fmla="*/ 337208 h 1113170"/>
                      <a:gd name="connsiteX387" fmla="*/ 1267636 w 1268143"/>
                      <a:gd name="connsiteY387" fmla="*/ 337208 h 1113170"/>
                      <a:gd name="connsiteX388" fmla="*/ 1268144 w 1268143"/>
                      <a:gd name="connsiteY388" fmla="*/ 337975 h 1113170"/>
                      <a:gd name="connsiteX389" fmla="*/ 1268144 w 1268143"/>
                      <a:gd name="connsiteY389" fmla="*/ 339124 h 1113170"/>
                      <a:gd name="connsiteX390" fmla="*/ 1268144 w 1268143"/>
                      <a:gd name="connsiteY390" fmla="*/ 339124 h 1113170"/>
                      <a:gd name="connsiteX391" fmla="*/ 1248747 w 1268143"/>
                      <a:gd name="connsiteY391" fmla="*/ 424065 h 1113170"/>
                      <a:gd name="connsiteX392" fmla="*/ 1248747 w 1268143"/>
                      <a:gd name="connsiteY392" fmla="*/ 424065 h 1113170"/>
                      <a:gd name="connsiteX393" fmla="*/ 1223683 w 1268143"/>
                      <a:gd name="connsiteY393" fmla="*/ 481033 h 1113170"/>
                      <a:gd name="connsiteX394" fmla="*/ 1223683 w 1268143"/>
                      <a:gd name="connsiteY394" fmla="*/ 481033 h 1113170"/>
                      <a:gd name="connsiteX395" fmla="*/ 1182710 w 1268143"/>
                      <a:gd name="connsiteY395" fmla="*/ 547900 h 1113170"/>
                      <a:gd name="connsiteX396" fmla="*/ 1182710 w 1268143"/>
                      <a:gd name="connsiteY396" fmla="*/ 547900 h 1113170"/>
                      <a:gd name="connsiteX397" fmla="*/ 1133164 w 1268143"/>
                      <a:gd name="connsiteY397" fmla="*/ 624794 h 1113170"/>
                      <a:gd name="connsiteX398" fmla="*/ 1133164 w 1268143"/>
                      <a:gd name="connsiteY398" fmla="*/ 624794 h 1113170"/>
                      <a:gd name="connsiteX399" fmla="*/ 1079622 w 1268143"/>
                      <a:gd name="connsiteY399" fmla="*/ 662666 h 1113170"/>
                      <a:gd name="connsiteX400" fmla="*/ 1079622 w 1268143"/>
                      <a:gd name="connsiteY400" fmla="*/ 662666 h 1113170"/>
                      <a:gd name="connsiteX401" fmla="*/ 1041046 w 1268143"/>
                      <a:gd name="connsiteY401" fmla="*/ 685082 h 1113170"/>
                      <a:gd name="connsiteX402" fmla="*/ 1041046 w 1268143"/>
                      <a:gd name="connsiteY402" fmla="*/ 685082 h 1113170"/>
                      <a:gd name="connsiteX403" fmla="*/ 1042499 w 1268143"/>
                      <a:gd name="connsiteY403" fmla="*/ 688531 h 1113170"/>
                      <a:gd name="connsiteX404" fmla="*/ 1042499 w 1268143"/>
                      <a:gd name="connsiteY404" fmla="*/ 688531 h 1113170"/>
                      <a:gd name="connsiteX405" fmla="*/ 1042645 w 1268143"/>
                      <a:gd name="connsiteY405" fmla="*/ 689234 h 1113170"/>
                      <a:gd name="connsiteX406" fmla="*/ 1042645 w 1268143"/>
                      <a:gd name="connsiteY406" fmla="*/ 689234 h 1113170"/>
                      <a:gd name="connsiteX407" fmla="*/ 1042063 w 1268143"/>
                      <a:gd name="connsiteY407" fmla="*/ 689744 h 1113170"/>
                      <a:gd name="connsiteX408" fmla="*/ 1042063 w 1268143"/>
                      <a:gd name="connsiteY408" fmla="*/ 689744 h 1113170"/>
                      <a:gd name="connsiteX409" fmla="*/ 1014167 w 1268143"/>
                      <a:gd name="connsiteY409" fmla="*/ 709223 h 1113170"/>
                      <a:gd name="connsiteX410" fmla="*/ 1014167 w 1268143"/>
                      <a:gd name="connsiteY410" fmla="*/ 709223 h 1113170"/>
                      <a:gd name="connsiteX411" fmla="*/ 1040247 w 1268143"/>
                      <a:gd name="connsiteY411" fmla="*/ 720655 h 1113170"/>
                      <a:gd name="connsiteX412" fmla="*/ 1040247 w 1268143"/>
                      <a:gd name="connsiteY412" fmla="*/ 720655 h 1113170"/>
                      <a:gd name="connsiteX413" fmla="*/ 1067926 w 1268143"/>
                      <a:gd name="connsiteY413" fmla="*/ 732854 h 1113170"/>
                      <a:gd name="connsiteX414" fmla="*/ 1067926 w 1268143"/>
                      <a:gd name="connsiteY414" fmla="*/ 732854 h 1113170"/>
                      <a:gd name="connsiteX415" fmla="*/ 1046422 w 1268143"/>
                      <a:gd name="connsiteY415" fmla="*/ 777751 h 1113170"/>
                      <a:gd name="connsiteX416" fmla="*/ 1046422 w 1268143"/>
                      <a:gd name="connsiteY416" fmla="*/ 777751 h 1113170"/>
                      <a:gd name="connsiteX417" fmla="*/ 995205 w 1268143"/>
                      <a:gd name="connsiteY417" fmla="*/ 832419 h 1113170"/>
                      <a:gd name="connsiteX418" fmla="*/ 995205 w 1268143"/>
                      <a:gd name="connsiteY418" fmla="*/ 832419 h 1113170"/>
                      <a:gd name="connsiteX419" fmla="*/ 964039 w 1268143"/>
                      <a:gd name="connsiteY419" fmla="*/ 867098 h 1113170"/>
                      <a:gd name="connsiteX420" fmla="*/ 964039 w 1268143"/>
                      <a:gd name="connsiteY420" fmla="*/ 867098 h 1113170"/>
                      <a:gd name="connsiteX421" fmla="*/ 948783 w 1268143"/>
                      <a:gd name="connsiteY421" fmla="*/ 908483 h 1113170"/>
                      <a:gd name="connsiteX422" fmla="*/ 948783 w 1268143"/>
                      <a:gd name="connsiteY422" fmla="*/ 908483 h 1113170"/>
                      <a:gd name="connsiteX423" fmla="*/ 967672 w 1268143"/>
                      <a:gd name="connsiteY423" fmla="*/ 943098 h 1113170"/>
                      <a:gd name="connsiteX424" fmla="*/ 967672 w 1268143"/>
                      <a:gd name="connsiteY424" fmla="*/ 943098 h 1113170"/>
                      <a:gd name="connsiteX425" fmla="*/ 965275 w 1268143"/>
                      <a:gd name="connsiteY425" fmla="*/ 957020 h 1113170"/>
                      <a:gd name="connsiteX426" fmla="*/ 965275 w 1268143"/>
                      <a:gd name="connsiteY426" fmla="*/ 957020 h 1113170"/>
                      <a:gd name="connsiteX427" fmla="*/ 870541 w 1268143"/>
                      <a:gd name="connsiteY427" fmla="*/ 1084368 h 1113170"/>
                      <a:gd name="connsiteX428" fmla="*/ 870541 w 1268143"/>
                      <a:gd name="connsiteY428" fmla="*/ 1084368 h 1113170"/>
                      <a:gd name="connsiteX429" fmla="*/ 858555 w 1268143"/>
                      <a:gd name="connsiteY429" fmla="*/ 1112468 h 1113170"/>
                      <a:gd name="connsiteX430" fmla="*/ 858555 w 1268143"/>
                      <a:gd name="connsiteY430" fmla="*/ 1112468 h 1113170"/>
                      <a:gd name="connsiteX431" fmla="*/ 857465 w 1268143"/>
                      <a:gd name="connsiteY431" fmla="*/ 1113171 h 1113170"/>
                      <a:gd name="connsiteX432" fmla="*/ 857465 w 1268143"/>
                      <a:gd name="connsiteY432" fmla="*/ 1113171 h 1113170"/>
                      <a:gd name="connsiteX433" fmla="*/ 857465 w 1268143"/>
                      <a:gd name="connsiteY433" fmla="*/ 1113171 h 1113170"/>
                      <a:gd name="connsiteX434" fmla="*/ 857465 w 1268143"/>
                      <a:gd name="connsiteY434" fmla="*/ 1113171 h 1113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Lst>
                    <a:rect l="l" t="t" r="r" b="b"/>
                    <a:pathLst>
                      <a:path w="1268143" h="1113170">
                        <a:moveTo>
                          <a:pt x="857465" y="1113171"/>
                        </a:moveTo>
                        <a:cubicBezTo>
                          <a:pt x="815620" y="1110489"/>
                          <a:pt x="542318" y="1092798"/>
                          <a:pt x="502724" y="1089349"/>
                        </a:cubicBezTo>
                        <a:lnTo>
                          <a:pt x="502724" y="1089349"/>
                        </a:lnTo>
                        <a:cubicBezTo>
                          <a:pt x="459935" y="1085517"/>
                          <a:pt x="306357" y="1081749"/>
                          <a:pt x="278169" y="1075491"/>
                        </a:cubicBezTo>
                        <a:lnTo>
                          <a:pt x="278169" y="1075491"/>
                        </a:lnTo>
                        <a:cubicBezTo>
                          <a:pt x="250563" y="1068976"/>
                          <a:pt x="208645" y="1076959"/>
                          <a:pt x="207483" y="1063292"/>
                        </a:cubicBezTo>
                        <a:lnTo>
                          <a:pt x="207483" y="1063292"/>
                        </a:lnTo>
                        <a:cubicBezTo>
                          <a:pt x="207555" y="1057991"/>
                          <a:pt x="202252" y="1057417"/>
                          <a:pt x="195859" y="1056459"/>
                        </a:cubicBezTo>
                        <a:lnTo>
                          <a:pt x="195859" y="1056459"/>
                        </a:lnTo>
                        <a:cubicBezTo>
                          <a:pt x="189757" y="1055628"/>
                          <a:pt x="182710" y="1054223"/>
                          <a:pt x="182710" y="1046751"/>
                        </a:cubicBezTo>
                        <a:lnTo>
                          <a:pt x="182710" y="1046751"/>
                        </a:lnTo>
                        <a:cubicBezTo>
                          <a:pt x="183218" y="1033978"/>
                          <a:pt x="132946" y="1018906"/>
                          <a:pt x="128878" y="1003387"/>
                        </a:cubicBezTo>
                        <a:lnTo>
                          <a:pt x="128878" y="1003387"/>
                        </a:lnTo>
                        <a:cubicBezTo>
                          <a:pt x="125318" y="988442"/>
                          <a:pt x="122920" y="965323"/>
                          <a:pt x="114421" y="952805"/>
                        </a:cubicBezTo>
                        <a:lnTo>
                          <a:pt x="114421" y="952805"/>
                        </a:lnTo>
                        <a:cubicBezTo>
                          <a:pt x="105776" y="939585"/>
                          <a:pt x="102071" y="892772"/>
                          <a:pt x="82383" y="889579"/>
                        </a:cubicBezTo>
                        <a:lnTo>
                          <a:pt x="82383" y="889579"/>
                        </a:lnTo>
                        <a:cubicBezTo>
                          <a:pt x="81366" y="889387"/>
                          <a:pt x="80349" y="889323"/>
                          <a:pt x="79477" y="889323"/>
                        </a:cubicBezTo>
                        <a:lnTo>
                          <a:pt x="79477" y="889323"/>
                        </a:lnTo>
                        <a:cubicBezTo>
                          <a:pt x="78169" y="889323"/>
                          <a:pt x="77080" y="889515"/>
                          <a:pt x="76063" y="889834"/>
                        </a:cubicBezTo>
                        <a:lnTo>
                          <a:pt x="76063" y="889834"/>
                        </a:lnTo>
                        <a:cubicBezTo>
                          <a:pt x="75845" y="889898"/>
                          <a:pt x="75554" y="889898"/>
                          <a:pt x="75336" y="889770"/>
                        </a:cubicBezTo>
                        <a:lnTo>
                          <a:pt x="75336" y="889770"/>
                        </a:lnTo>
                        <a:cubicBezTo>
                          <a:pt x="75118" y="889706"/>
                          <a:pt x="74973" y="889515"/>
                          <a:pt x="74900" y="889323"/>
                        </a:cubicBezTo>
                        <a:lnTo>
                          <a:pt x="74900" y="889323"/>
                        </a:lnTo>
                        <a:cubicBezTo>
                          <a:pt x="73738" y="886002"/>
                          <a:pt x="72648" y="881085"/>
                          <a:pt x="72648" y="874315"/>
                        </a:cubicBezTo>
                        <a:lnTo>
                          <a:pt x="72648" y="874315"/>
                        </a:lnTo>
                        <a:cubicBezTo>
                          <a:pt x="73011" y="861031"/>
                          <a:pt x="43661" y="853367"/>
                          <a:pt x="40392" y="838487"/>
                        </a:cubicBezTo>
                        <a:lnTo>
                          <a:pt x="40392" y="838487"/>
                        </a:lnTo>
                        <a:cubicBezTo>
                          <a:pt x="40247" y="837720"/>
                          <a:pt x="40174" y="837018"/>
                          <a:pt x="40174" y="836315"/>
                        </a:cubicBezTo>
                        <a:lnTo>
                          <a:pt x="40174" y="836315"/>
                        </a:lnTo>
                        <a:cubicBezTo>
                          <a:pt x="40538" y="822712"/>
                          <a:pt x="64729" y="818050"/>
                          <a:pt x="76571" y="780433"/>
                        </a:cubicBezTo>
                        <a:lnTo>
                          <a:pt x="76571" y="780433"/>
                        </a:lnTo>
                        <a:cubicBezTo>
                          <a:pt x="89212" y="740517"/>
                          <a:pt x="132873" y="676908"/>
                          <a:pt x="143044" y="657301"/>
                        </a:cubicBezTo>
                        <a:lnTo>
                          <a:pt x="143044" y="657301"/>
                        </a:lnTo>
                        <a:cubicBezTo>
                          <a:pt x="153215" y="637758"/>
                          <a:pt x="246059" y="456892"/>
                          <a:pt x="245914" y="449739"/>
                        </a:cubicBezTo>
                        <a:lnTo>
                          <a:pt x="245914" y="449739"/>
                        </a:lnTo>
                        <a:cubicBezTo>
                          <a:pt x="246495" y="441628"/>
                          <a:pt x="271922" y="432751"/>
                          <a:pt x="271631" y="420425"/>
                        </a:cubicBezTo>
                        <a:lnTo>
                          <a:pt x="271631" y="420425"/>
                        </a:lnTo>
                        <a:cubicBezTo>
                          <a:pt x="271631" y="418892"/>
                          <a:pt x="271268" y="417359"/>
                          <a:pt x="270396" y="415699"/>
                        </a:cubicBezTo>
                        <a:lnTo>
                          <a:pt x="270396" y="415699"/>
                        </a:lnTo>
                        <a:cubicBezTo>
                          <a:pt x="268943" y="413016"/>
                          <a:pt x="267345" y="412186"/>
                          <a:pt x="265165" y="412122"/>
                        </a:cubicBezTo>
                        <a:lnTo>
                          <a:pt x="265165" y="412122"/>
                        </a:lnTo>
                        <a:cubicBezTo>
                          <a:pt x="256956" y="411931"/>
                          <a:pt x="242499" y="427131"/>
                          <a:pt x="230730" y="427258"/>
                        </a:cubicBezTo>
                        <a:lnTo>
                          <a:pt x="230730" y="427258"/>
                        </a:lnTo>
                        <a:cubicBezTo>
                          <a:pt x="228042" y="427258"/>
                          <a:pt x="225499" y="426428"/>
                          <a:pt x="223320" y="424512"/>
                        </a:cubicBezTo>
                        <a:lnTo>
                          <a:pt x="223320" y="424512"/>
                        </a:lnTo>
                        <a:cubicBezTo>
                          <a:pt x="209299" y="412122"/>
                          <a:pt x="196513" y="390280"/>
                          <a:pt x="158591" y="382489"/>
                        </a:cubicBezTo>
                        <a:lnTo>
                          <a:pt x="158591" y="382489"/>
                        </a:lnTo>
                        <a:cubicBezTo>
                          <a:pt x="120087" y="374442"/>
                          <a:pt x="91319" y="354644"/>
                          <a:pt x="91101" y="340210"/>
                        </a:cubicBezTo>
                        <a:lnTo>
                          <a:pt x="91101" y="340210"/>
                        </a:lnTo>
                        <a:cubicBezTo>
                          <a:pt x="91101" y="336250"/>
                          <a:pt x="90955" y="333632"/>
                          <a:pt x="90519" y="332099"/>
                        </a:cubicBezTo>
                        <a:lnTo>
                          <a:pt x="90519" y="332099"/>
                        </a:lnTo>
                        <a:cubicBezTo>
                          <a:pt x="90011" y="330503"/>
                          <a:pt x="89648" y="330311"/>
                          <a:pt x="88631" y="330311"/>
                        </a:cubicBezTo>
                        <a:lnTo>
                          <a:pt x="88631" y="330311"/>
                        </a:lnTo>
                        <a:cubicBezTo>
                          <a:pt x="87032" y="330247"/>
                          <a:pt x="83690" y="331716"/>
                          <a:pt x="78605" y="333824"/>
                        </a:cubicBezTo>
                        <a:lnTo>
                          <a:pt x="78605" y="333824"/>
                        </a:lnTo>
                        <a:cubicBezTo>
                          <a:pt x="77225" y="334398"/>
                          <a:pt x="75845" y="334654"/>
                          <a:pt x="74464" y="334654"/>
                        </a:cubicBezTo>
                        <a:lnTo>
                          <a:pt x="74464" y="334654"/>
                        </a:lnTo>
                        <a:cubicBezTo>
                          <a:pt x="62550" y="334398"/>
                          <a:pt x="52161" y="316197"/>
                          <a:pt x="44243" y="309363"/>
                        </a:cubicBezTo>
                        <a:lnTo>
                          <a:pt x="44243" y="309363"/>
                        </a:lnTo>
                        <a:cubicBezTo>
                          <a:pt x="35452" y="301572"/>
                          <a:pt x="19615" y="292886"/>
                          <a:pt x="19542" y="277303"/>
                        </a:cubicBezTo>
                        <a:lnTo>
                          <a:pt x="19542" y="277303"/>
                        </a:lnTo>
                        <a:cubicBezTo>
                          <a:pt x="20051" y="263316"/>
                          <a:pt x="73" y="269064"/>
                          <a:pt x="0" y="235088"/>
                        </a:cubicBezTo>
                        <a:lnTo>
                          <a:pt x="0" y="235088"/>
                        </a:lnTo>
                        <a:cubicBezTo>
                          <a:pt x="0" y="209159"/>
                          <a:pt x="508" y="145996"/>
                          <a:pt x="726" y="118278"/>
                        </a:cubicBezTo>
                        <a:lnTo>
                          <a:pt x="726" y="118278"/>
                        </a:lnTo>
                        <a:cubicBezTo>
                          <a:pt x="726" y="118023"/>
                          <a:pt x="872" y="117831"/>
                          <a:pt x="1017" y="117640"/>
                        </a:cubicBezTo>
                        <a:lnTo>
                          <a:pt x="1017" y="117640"/>
                        </a:lnTo>
                        <a:cubicBezTo>
                          <a:pt x="1235" y="117512"/>
                          <a:pt x="1453" y="117448"/>
                          <a:pt x="1743" y="117448"/>
                        </a:cubicBezTo>
                        <a:lnTo>
                          <a:pt x="1743" y="117448"/>
                        </a:lnTo>
                        <a:cubicBezTo>
                          <a:pt x="10897" y="118789"/>
                          <a:pt x="18380" y="119620"/>
                          <a:pt x="24337" y="119620"/>
                        </a:cubicBezTo>
                        <a:lnTo>
                          <a:pt x="24337" y="119620"/>
                        </a:lnTo>
                        <a:cubicBezTo>
                          <a:pt x="37704" y="119492"/>
                          <a:pt x="42572" y="116171"/>
                          <a:pt x="42717" y="107294"/>
                        </a:cubicBezTo>
                        <a:lnTo>
                          <a:pt x="42717" y="107294"/>
                        </a:lnTo>
                        <a:cubicBezTo>
                          <a:pt x="42717" y="102248"/>
                          <a:pt x="42935" y="98800"/>
                          <a:pt x="44533" y="96373"/>
                        </a:cubicBezTo>
                        <a:lnTo>
                          <a:pt x="44533" y="96373"/>
                        </a:lnTo>
                        <a:cubicBezTo>
                          <a:pt x="46204" y="93882"/>
                          <a:pt x="49401" y="92988"/>
                          <a:pt x="54341" y="92988"/>
                        </a:cubicBezTo>
                        <a:lnTo>
                          <a:pt x="54341" y="92988"/>
                        </a:lnTo>
                        <a:cubicBezTo>
                          <a:pt x="58627" y="92988"/>
                          <a:pt x="64511" y="93626"/>
                          <a:pt x="72648" y="94712"/>
                        </a:cubicBezTo>
                        <a:lnTo>
                          <a:pt x="72648" y="94712"/>
                        </a:lnTo>
                        <a:cubicBezTo>
                          <a:pt x="75481" y="95095"/>
                          <a:pt x="78024" y="95287"/>
                          <a:pt x="80203" y="95287"/>
                        </a:cubicBezTo>
                        <a:lnTo>
                          <a:pt x="80203" y="95287"/>
                        </a:lnTo>
                        <a:cubicBezTo>
                          <a:pt x="98002" y="95415"/>
                          <a:pt x="95314" y="83983"/>
                          <a:pt x="108318" y="83663"/>
                        </a:cubicBezTo>
                        <a:lnTo>
                          <a:pt x="108318" y="83663"/>
                        </a:lnTo>
                        <a:cubicBezTo>
                          <a:pt x="121613" y="83791"/>
                          <a:pt x="143117" y="80470"/>
                          <a:pt x="144933" y="73509"/>
                        </a:cubicBezTo>
                        <a:lnTo>
                          <a:pt x="144933" y="73509"/>
                        </a:lnTo>
                        <a:cubicBezTo>
                          <a:pt x="147257" y="65845"/>
                          <a:pt x="148856" y="51731"/>
                          <a:pt x="170650" y="51795"/>
                        </a:cubicBezTo>
                        <a:lnTo>
                          <a:pt x="170650" y="51795"/>
                        </a:lnTo>
                        <a:cubicBezTo>
                          <a:pt x="187723" y="51859"/>
                          <a:pt x="201380" y="64121"/>
                          <a:pt x="209590" y="63929"/>
                        </a:cubicBezTo>
                        <a:lnTo>
                          <a:pt x="209590" y="63929"/>
                        </a:lnTo>
                        <a:cubicBezTo>
                          <a:pt x="211769" y="63929"/>
                          <a:pt x="213440" y="63227"/>
                          <a:pt x="215111" y="61055"/>
                        </a:cubicBezTo>
                        <a:lnTo>
                          <a:pt x="215111" y="61055"/>
                        </a:lnTo>
                        <a:cubicBezTo>
                          <a:pt x="219034" y="55882"/>
                          <a:pt x="226371" y="53966"/>
                          <a:pt x="234145" y="53966"/>
                        </a:cubicBezTo>
                        <a:lnTo>
                          <a:pt x="234145" y="53966"/>
                        </a:lnTo>
                        <a:cubicBezTo>
                          <a:pt x="243807" y="53966"/>
                          <a:pt x="254413" y="56968"/>
                          <a:pt x="261170" y="61247"/>
                        </a:cubicBezTo>
                        <a:lnTo>
                          <a:pt x="261170" y="61247"/>
                        </a:lnTo>
                        <a:cubicBezTo>
                          <a:pt x="266691" y="64695"/>
                          <a:pt x="273302" y="67122"/>
                          <a:pt x="279622" y="67122"/>
                        </a:cubicBezTo>
                        <a:lnTo>
                          <a:pt x="279622" y="67122"/>
                        </a:lnTo>
                        <a:cubicBezTo>
                          <a:pt x="286596" y="67122"/>
                          <a:pt x="293135" y="64376"/>
                          <a:pt x="297712" y="56904"/>
                        </a:cubicBezTo>
                        <a:lnTo>
                          <a:pt x="297712" y="56904"/>
                        </a:lnTo>
                        <a:cubicBezTo>
                          <a:pt x="298947" y="54796"/>
                          <a:pt x="299528" y="52753"/>
                          <a:pt x="299528" y="50709"/>
                        </a:cubicBezTo>
                        <a:lnTo>
                          <a:pt x="299528" y="50709"/>
                        </a:lnTo>
                        <a:cubicBezTo>
                          <a:pt x="299673" y="39724"/>
                          <a:pt x="283545" y="29442"/>
                          <a:pt x="283182" y="21842"/>
                        </a:cubicBezTo>
                        <a:lnTo>
                          <a:pt x="283182" y="21842"/>
                        </a:lnTo>
                        <a:cubicBezTo>
                          <a:pt x="283182" y="21395"/>
                          <a:pt x="283255" y="20948"/>
                          <a:pt x="283400" y="20501"/>
                        </a:cubicBezTo>
                        <a:lnTo>
                          <a:pt x="283400" y="20501"/>
                        </a:lnTo>
                        <a:cubicBezTo>
                          <a:pt x="284926" y="15264"/>
                          <a:pt x="285144" y="9899"/>
                          <a:pt x="294370" y="9963"/>
                        </a:cubicBezTo>
                        <a:lnTo>
                          <a:pt x="294370" y="9963"/>
                        </a:lnTo>
                        <a:cubicBezTo>
                          <a:pt x="298293" y="9963"/>
                          <a:pt x="303741" y="10793"/>
                          <a:pt x="311805" y="12773"/>
                        </a:cubicBezTo>
                        <a:lnTo>
                          <a:pt x="311805" y="12773"/>
                        </a:lnTo>
                        <a:cubicBezTo>
                          <a:pt x="323356" y="15583"/>
                          <a:pt x="332219" y="17180"/>
                          <a:pt x="339048" y="17180"/>
                        </a:cubicBezTo>
                        <a:lnTo>
                          <a:pt x="339048" y="17180"/>
                        </a:lnTo>
                        <a:cubicBezTo>
                          <a:pt x="347984" y="17116"/>
                          <a:pt x="353505" y="14689"/>
                          <a:pt x="358010" y="8813"/>
                        </a:cubicBezTo>
                        <a:lnTo>
                          <a:pt x="358010" y="8813"/>
                        </a:lnTo>
                        <a:cubicBezTo>
                          <a:pt x="362296" y="3193"/>
                          <a:pt x="372830" y="64"/>
                          <a:pt x="384235" y="0"/>
                        </a:cubicBezTo>
                        <a:lnTo>
                          <a:pt x="384235" y="0"/>
                        </a:lnTo>
                        <a:cubicBezTo>
                          <a:pt x="388594" y="0"/>
                          <a:pt x="393099" y="447"/>
                          <a:pt x="397457" y="1533"/>
                        </a:cubicBezTo>
                        <a:lnTo>
                          <a:pt x="397457" y="1533"/>
                        </a:lnTo>
                        <a:lnTo>
                          <a:pt x="398039" y="1916"/>
                        </a:lnTo>
                        <a:cubicBezTo>
                          <a:pt x="406321" y="14561"/>
                          <a:pt x="415474" y="31996"/>
                          <a:pt x="415474" y="47580"/>
                        </a:cubicBezTo>
                        <a:lnTo>
                          <a:pt x="415474" y="47580"/>
                        </a:lnTo>
                        <a:cubicBezTo>
                          <a:pt x="415474" y="74722"/>
                          <a:pt x="437632" y="65973"/>
                          <a:pt x="455576" y="71146"/>
                        </a:cubicBezTo>
                        <a:lnTo>
                          <a:pt x="455576" y="71146"/>
                        </a:lnTo>
                        <a:cubicBezTo>
                          <a:pt x="473011" y="76383"/>
                          <a:pt x="493498" y="97714"/>
                          <a:pt x="509045" y="97586"/>
                        </a:cubicBezTo>
                        <a:lnTo>
                          <a:pt x="509045" y="97586"/>
                        </a:lnTo>
                        <a:cubicBezTo>
                          <a:pt x="526044" y="97714"/>
                          <a:pt x="544788" y="116426"/>
                          <a:pt x="544933" y="129199"/>
                        </a:cubicBezTo>
                        <a:lnTo>
                          <a:pt x="544933" y="129199"/>
                        </a:lnTo>
                        <a:cubicBezTo>
                          <a:pt x="544424" y="140248"/>
                          <a:pt x="572612" y="144655"/>
                          <a:pt x="572612" y="180739"/>
                        </a:cubicBezTo>
                        <a:lnTo>
                          <a:pt x="572612" y="180739"/>
                        </a:lnTo>
                        <a:cubicBezTo>
                          <a:pt x="572612" y="216056"/>
                          <a:pt x="605667" y="239558"/>
                          <a:pt x="613077" y="246073"/>
                        </a:cubicBezTo>
                        <a:lnTo>
                          <a:pt x="613077" y="246073"/>
                        </a:lnTo>
                        <a:cubicBezTo>
                          <a:pt x="620705" y="253417"/>
                          <a:pt x="617072" y="280688"/>
                          <a:pt x="631166" y="280177"/>
                        </a:cubicBezTo>
                        <a:lnTo>
                          <a:pt x="631166" y="280177"/>
                        </a:lnTo>
                        <a:cubicBezTo>
                          <a:pt x="640247" y="280688"/>
                          <a:pt x="640828" y="294227"/>
                          <a:pt x="644679" y="307319"/>
                        </a:cubicBezTo>
                        <a:lnTo>
                          <a:pt x="644679" y="307319"/>
                        </a:lnTo>
                        <a:cubicBezTo>
                          <a:pt x="648384" y="320540"/>
                          <a:pt x="654268" y="333249"/>
                          <a:pt x="671050" y="333185"/>
                        </a:cubicBezTo>
                        <a:lnTo>
                          <a:pt x="671050" y="333185"/>
                        </a:lnTo>
                        <a:cubicBezTo>
                          <a:pt x="705921" y="332993"/>
                          <a:pt x="710643" y="323733"/>
                          <a:pt x="710861" y="308916"/>
                        </a:cubicBezTo>
                        <a:lnTo>
                          <a:pt x="710861" y="308916"/>
                        </a:lnTo>
                        <a:cubicBezTo>
                          <a:pt x="711079" y="293269"/>
                          <a:pt x="745659" y="237068"/>
                          <a:pt x="766945" y="231511"/>
                        </a:cubicBezTo>
                        <a:lnTo>
                          <a:pt x="766945" y="231511"/>
                        </a:lnTo>
                        <a:cubicBezTo>
                          <a:pt x="787505" y="226466"/>
                          <a:pt x="815474" y="223592"/>
                          <a:pt x="824192" y="199834"/>
                        </a:cubicBezTo>
                        <a:lnTo>
                          <a:pt x="824192" y="199834"/>
                        </a:lnTo>
                        <a:cubicBezTo>
                          <a:pt x="831094" y="181186"/>
                          <a:pt x="848747" y="163240"/>
                          <a:pt x="866400" y="163112"/>
                        </a:cubicBezTo>
                        <a:lnTo>
                          <a:pt x="866400" y="163112"/>
                        </a:lnTo>
                        <a:cubicBezTo>
                          <a:pt x="868071" y="163112"/>
                          <a:pt x="869742" y="163303"/>
                          <a:pt x="871340" y="163623"/>
                        </a:cubicBezTo>
                        <a:lnTo>
                          <a:pt x="871340" y="163623"/>
                        </a:lnTo>
                        <a:cubicBezTo>
                          <a:pt x="871558" y="163687"/>
                          <a:pt x="871776" y="163814"/>
                          <a:pt x="871922" y="164006"/>
                        </a:cubicBezTo>
                        <a:lnTo>
                          <a:pt x="871922" y="164006"/>
                        </a:lnTo>
                        <a:cubicBezTo>
                          <a:pt x="872067" y="164198"/>
                          <a:pt x="872067" y="164389"/>
                          <a:pt x="871994" y="164645"/>
                        </a:cubicBezTo>
                        <a:lnTo>
                          <a:pt x="871994" y="164645"/>
                        </a:lnTo>
                        <a:cubicBezTo>
                          <a:pt x="870033" y="170712"/>
                          <a:pt x="869016" y="176268"/>
                          <a:pt x="869016" y="181058"/>
                        </a:cubicBezTo>
                        <a:lnTo>
                          <a:pt x="869016" y="181058"/>
                        </a:lnTo>
                        <a:cubicBezTo>
                          <a:pt x="869088" y="193001"/>
                          <a:pt x="874973" y="199898"/>
                          <a:pt x="888558" y="200026"/>
                        </a:cubicBezTo>
                        <a:lnTo>
                          <a:pt x="888558" y="200026"/>
                        </a:lnTo>
                        <a:cubicBezTo>
                          <a:pt x="891827" y="200026"/>
                          <a:pt x="894733" y="199962"/>
                          <a:pt x="897494" y="199962"/>
                        </a:cubicBezTo>
                        <a:lnTo>
                          <a:pt x="897494" y="199962"/>
                        </a:lnTo>
                        <a:cubicBezTo>
                          <a:pt x="912895" y="199834"/>
                          <a:pt x="921686" y="201495"/>
                          <a:pt x="931711" y="218738"/>
                        </a:cubicBezTo>
                        <a:lnTo>
                          <a:pt x="931711" y="218738"/>
                        </a:lnTo>
                        <a:cubicBezTo>
                          <a:pt x="943262" y="238409"/>
                          <a:pt x="976898" y="253417"/>
                          <a:pt x="1003778" y="253353"/>
                        </a:cubicBezTo>
                        <a:lnTo>
                          <a:pt x="1003778" y="253353"/>
                        </a:lnTo>
                        <a:cubicBezTo>
                          <a:pt x="1025064" y="253353"/>
                          <a:pt x="1036034" y="255653"/>
                          <a:pt x="1036252" y="264019"/>
                        </a:cubicBezTo>
                        <a:lnTo>
                          <a:pt x="1036252" y="264019"/>
                        </a:lnTo>
                        <a:cubicBezTo>
                          <a:pt x="1036252" y="266254"/>
                          <a:pt x="1035452" y="268745"/>
                          <a:pt x="1033927" y="271683"/>
                        </a:cubicBezTo>
                        <a:lnTo>
                          <a:pt x="1033927" y="271683"/>
                        </a:lnTo>
                        <a:cubicBezTo>
                          <a:pt x="1033709" y="272066"/>
                          <a:pt x="1033636" y="272449"/>
                          <a:pt x="1033636" y="272832"/>
                        </a:cubicBezTo>
                        <a:lnTo>
                          <a:pt x="1033636" y="272832"/>
                        </a:lnTo>
                        <a:cubicBezTo>
                          <a:pt x="1033418" y="274684"/>
                          <a:pt x="1037632" y="276664"/>
                          <a:pt x="1044897" y="277878"/>
                        </a:cubicBezTo>
                        <a:lnTo>
                          <a:pt x="1044897" y="277878"/>
                        </a:lnTo>
                        <a:cubicBezTo>
                          <a:pt x="1052016" y="279091"/>
                          <a:pt x="1061751" y="279857"/>
                          <a:pt x="1071704" y="280624"/>
                        </a:cubicBezTo>
                        <a:lnTo>
                          <a:pt x="1071704" y="280624"/>
                        </a:lnTo>
                        <a:cubicBezTo>
                          <a:pt x="1091609" y="282284"/>
                          <a:pt x="1112241" y="283498"/>
                          <a:pt x="1116600" y="290267"/>
                        </a:cubicBezTo>
                        <a:lnTo>
                          <a:pt x="1116600" y="290267"/>
                        </a:lnTo>
                        <a:cubicBezTo>
                          <a:pt x="1118562" y="293652"/>
                          <a:pt x="1119724" y="294419"/>
                          <a:pt x="1120378" y="294291"/>
                        </a:cubicBezTo>
                        <a:lnTo>
                          <a:pt x="1120378" y="294291"/>
                        </a:lnTo>
                        <a:cubicBezTo>
                          <a:pt x="1121904" y="294546"/>
                          <a:pt x="1125463" y="290140"/>
                          <a:pt x="1134254" y="290140"/>
                        </a:cubicBezTo>
                        <a:lnTo>
                          <a:pt x="1134254" y="290140"/>
                        </a:lnTo>
                        <a:cubicBezTo>
                          <a:pt x="1137814" y="290140"/>
                          <a:pt x="1142245" y="290842"/>
                          <a:pt x="1147912" y="292758"/>
                        </a:cubicBezTo>
                        <a:lnTo>
                          <a:pt x="1147912" y="292758"/>
                        </a:lnTo>
                        <a:lnTo>
                          <a:pt x="1147694" y="293205"/>
                        </a:lnTo>
                        <a:lnTo>
                          <a:pt x="1147403" y="293972"/>
                        </a:lnTo>
                        <a:cubicBezTo>
                          <a:pt x="1141882" y="292120"/>
                          <a:pt x="1137668" y="291481"/>
                          <a:pt x="1134399" y="291481"/>
                        </a:cubicBezTo>
                        <a:lnTo>
                          <a:pt x="1134399" y="291481"/>
                        </a:lnTo>
                        <a:cubicBezTo>
                          <a:pt x="1126117" y="291481"/>
                          <a:pt x="1124083" y="295377"/>
                          <a:pt x="1120523" y="295632"/>
                        </a:cubicBezTo>
                        <a:lnTo>
                          <a:pt x="1120523" y="295632"/>
                        </a:lnTo>
                        <a:cubicBezTo>
                          <a:pt x="1118489" y="295568"/>
                          <a:pt x="1117181" y="294099"/>
                          <a:pt x="1115147" y="290715"/>
                        </a:cubicBezTo>
                        <a:lnTo>
                          <a:pt x="1115147" y="290715"/>
                        </a:lnTo>
                        <a:cubicBezTo>
                          <a:pt x="1112459" y="285414"/>
                          <a:pt x="1091537" y="283370"/>
                          <a:pt x="1071704" y="281965"/>
                        </a:cubicBezTo>
                        <a:lnTo>
                          <a:pt x="1071704" y="281965"/>
                        </a:lnTo>
                        <a:cubicBezTo>
                          <a:pt x="1051798" y="280113"/>
                          <a:pt x="1032837" y="279602"/>
                          <a:pt x="1031965" y="272513"/>
                        </a:cubicBezTo>
                        <a:lnTo>
                          <a:pt x="1031965" y="272513"/>
                        </a:lnTo>
                        <a:cubicBezTo>
                          <a:pt x="1031965" y="271874"/>
                          <a:pt x="1032111" y="271300"/>
                          <a:pt x="1032474" y="270661"/>
                        </a:cubicBezTo>
                        <a:lnTo>
                          <a:pt x="1032474" y="270661"/>
                        </a:lnTo>
                        <a:cubicBezTo>
                          <a:pt x="1033927" y="267915"/>
                          <a:pt x="1034653" y="265552"/>
                          <a:pt x="1034653" y="263700"/>
                        </a:cubicBezTo>
                        <a:lnTo>
                          <a:pt x="1034653" y="263700"/>
                        </a:lnTo>
                        <a:cubicBezTo>
                          <a:pt x="1034653" y="257185"/>
                          <a:pt x="1025572" y="254631"/>
                          <a:pt x="1003996" y="254631"/>
                        </a:cubicBezTo>
                        <a:lnTo>
                          <a:pt x="1003996" y="254631"/>
                        </a:lnTo>
                        <a:cubicBezTo>
                          <a:pt x="976390" y="254567"/>
                          <a:pt x="942390" y="239558"/>
                          <a:pt x="930258" y="219122"/>
                        </a:cubicBezTo>
                        <a:lnTo>
                          <a:pt x="930258" y="219122"/>
                        </a:lnTo>
                        <a:cubicBezTo>
                          <a:pt x="920233" y="202261"/>
                          <a:pt x="913041" y="201303"/>
                          <a:pt x="897712" y="201239"/>
                        </a:cubicBezTo>
                        <a:lnTo>
                          <a:pt x="897712" y="201239"/>
                        </a:lnTo>
                        <a:cubicBezTo>
                          <a:pt x="894951" y="201239"/>
                          <a:pt x="892045" y="201303"/>
                          <a:pt x="888776" y="201303"/>
                        </a:cubicBezTo>
                        <a:lnTo>
                          <a:pt x="888776" y="201303"/>
                        </a:lnTo>
                        <a:cubicBezTo>
                          <a:pt x="874319" y="201303"/>
                          <a:pt x="867418" y="193128"/>
                          <a:pt x="867418" y="180739"/>
                        </a:cubicBezTo>
                        <a:lnTo>
                          <a:pt x="867418" y="180739"/>
                        </a:lnTo>
                        <a:cubicBezTo>
                          <a:pt x="867418" y="176013"/>
                          <a:pt x="868362" y="170584"/>
                          <a:pt x="870178" y="164708"/>
                        </a:cubicBezTo>
                        <a:lnTo>
                          <a:pt x="870178" y="164708"/>
                        </a:lnTo>
                        <a:cubicBezTo>
                          <a:pt x="869016" y="164517"/>
                          <a:pt x="867781" y="164389"/>
                          <a:pt x="866546" y="164389"/>
                        </a:cubicBezTo>
                        <a:lnTo>
                          <a:pt x="866546" y="164389"/>
                        </a:lnTo>
                        <a:cubicBezTo>
                          <a:pt x="850418" y="164325"/>
                          <a:pt x="832692" y="181760"/>
                          <a:pt x="826081" y="199962"/>
                        </a:cubicBezTo>
                        <a:lnTo>
                          <a:pt x="826081" y="199962"/>
                        </a:lnTo>
                        <a:cubicBezTo>
                          <a:pt x="816854" y="224869"/>
                          <a:pt x="787795" y="227680"/>
                          <a:pt x="767672" y="232725"/>
                        </a:cubicBezTo>
                        <a:lnTo>
                          <a:pt x="767672" y="232725"/>
                        </a:lnTo>
                        <a:cubicBezTo>
                          <a:pt x="748202" y="237195"/>
                          <a:pt x="712677" y="294163"/>
                          <a:pt x="712968" y="308597"/>
                        </a:cubicBezTo>
                        <a:lnTo>
                          <a:pt x="712968" y="308597"/>
                        </a:lnTo>
                        <a:cubicBezTo>
                          <a:pt x="712968" y="316197"/>
                          <a:pt x="711515" y="322775"/>
                          <a:pt x="705412" y="327373"/>
                        </a:cubicBezTo>
                        <a:lnTo>
                          <a:pt x="705412" y="327373"/>
                        </a:lnTo>
                        <a:cubicBezTo>
                          <a:pt x="699310" y="331971"/>
                          <a:pt x="688921" y="334462"/>
                          <a:pt x="671340" y="334462"/>
                        </a:cubicBezTo>
                        <a:lnTo>
                          <a:pt x="671340" y="334462"/>
                        </a:lnTo>
                        <a:cubicBezTo>
                          <a:pt x="653178" y="334462"/>
                          <a:pt x="646785" y="320603"/>
                          <a:pt x="643153" y="307319"/>
                        </a:cubicBezTo>
                        <a:lnTo>
                          <a:pt x="643153" y="307319"/>
                        </a:lnTo>
                        <a:cubicBezTo>
                          <a:pt x="639666" y="293908"/>
                          <a:pt x="637777" y="280943"/>
                          <a:pt x="631384" y="281454"/>
                        </a:cubicBezTo>
                        <a:lnTo>
                          <a:pt x="631384" y="281454"/>
                        </a:lnTo>
                        <a:cubicBezTo>
                          <a:pt x="614530" y="281007"/>
                          <a:pt x="619034" y="252395"/>
                          <a:pt x="611987" y="246839"/>
                        </a:cubicBezTo>
                        <a:lnTo>
                          <a:pt x="611987" y="246839"/>
                        </a:lnTo>
                        <a:cubicBezTo>
                          <a:pt x="604722" y="240453"/>
                          <a:pt x="571014" y="216631"/>
                          <a:pt x="571014" y="180419"/>
                        </a:cubicBezTo>
                        <a:lnTo>
                          <a:pt x="571014" y="180419"/>
                        </a:lnTo>
                        <a:cubicBezTo>
                          <a:pt x="571014" y="144974"/>
                          <a:pt x="543843" y="142164"/>
                          <a:pt x="543335" y="128880"/>
                        </a:cubicBezTo>
                        <a:lnTo>
                          <a:pt x="543335" y="128880"/>
                        </a:lnTo>
                        <a:cubicBezTo>
                          <a:pt x="543335" y="117320"/>
                          <a:pt x="524737" y="98927"/>
                          <a:pt x="509263" y="98863"/>
                        </a:cubicBezTo>
                        <a:lnTo>
                          <a:pt x="509263" y="98863"/>
                        </a:lnTo>
                        <a:cubicBezTo>
                          <a:pt x="492190" y="98736"/>
                          <a:pt x="471994" y="77149"/>
                          <a:pt x="455213" y="72359"/>
                        </a:cubicBezTo>
                        <a:lnTo>
                          <a:pt x="455213" y="72359"/>
                        </a:lnTo>
                        <a:cubicBezTo>
                          <a:pt x="438939" y="67506"/>
                          <a:pt x="413876" y="75936"/>
                          <a:pt x="413876" y="47260"/>
                        </a:cubicBezTo>
                        <a:lnTo>
                          <a:pt x="413876" y="47260"/>
                        </a:lnTo>
                        <a:cubicBezTo>
                          <a:pt x="413876" y="32380"/>
                          <a:pt x="405013" y="15200"/>
                          <a:pt x="396876" y="2682"/>
                        </a:cubicBezTo>
                        <a:lnTo>
                          <a:pt x="396876" y="2682"/>
                        </a:lnTo>
                        <a:cubicBezTo>
                          <a:pt x="392808" y="1724"/>
                          <a:pt x="388594" y="1277"/>
                          <a:pt x="384526" y="1277"/>
                        </a:cubicBezTo>
                        <a:lnTo>
                          <a:pt x="384526" y="1277"/>
                        </a:lnTo>
                        <a:cubicBezTo>
                          <a:pt x="373483" y="1277"/>
                          <a:pt x="363385" y="4534"/>
                          <a:pt x="359753" y="9388"/>
                        </a:cubicBezTo>
                        <a:lnTo>
                          <a:pt x="359753" y="9388"/>
                        </a:lnTo>
                        <a:cubicBezTo>
                          <a:pt x="355031" y="15647"/>
                          <a:pt x="348565" y="18457"/>
                          <a:pt x="339266" y="18457"/>
                        </a:cubicBezTo>
                        <a:lnTo>
                          <a:pt x="339266" y="18457"/>
                        </a:lnTo>
                        <a:cubicBezTo>
                          <a:pt x="332074" y="18457"/>
                          <a:pt x="323066" y="16860"/>
                          <a:pt x="311515" y="14050"/>
                        </a:cubicBezTo>
                        <a:lnTo>
                          <a:pt x="311515" y="14050"/>
                        </a:lnTo>
                        <a:cubicBezTo>
                          <a:pt x="303523" y="12134"/>
                          <a:pt x="298147" y="11304"/>
                          <a:pt x="294588" y="11304"/>
                        </a:cubicBezTo>
                        <a:lnTo>
                          <a:pt x="294588" y="11304"/>
                        </a:lnTo>
                        <a:cubicBezTo>
                          <a:pt x="286524" y="11432"/>
                          <a:pt x="287250" y="14881"/>
                          <a:pt x="285361" y="20692"/>
                        </a:cubicBezTo>
                        <a:lnTo>
                          <a:pt x="285361" y="20692"/>
                        </a:lnTo>
                        <a:cubicBezTo>
                          <a:pt x="285289" y="20948"/>
                          <a:pt x="285216" y="21267"/>
                          <a:pt x="285216" y="21586"/>
                        </a:cubicBezTo>
                        <a:lnTo>
                          <a:pt x="285216" y="21586"/>
                        </a:lnTo>
                        <a:cubicBezTo>
                          <a:pt x="284926" y="27526"/>
                          <a:pt x="301417" y="38383"/>
                          <a:pt x="301562" y="50454"/>
                        </a:cubicBezTo>
                        <a:lnTo>
                          <a:pt x="301562" y="50454"/>
                        </a:lnTo>
                        <a:cubicBezTo>
                          <a:pt x="301562" y="52753"/>
                          <a:pt x="300981" y="55052"/>
                          <a:pt x="299600" y="57351"/>
                        </a:cubicBezTo>
                        <a:lnTo>
                          <a:pt x="299600" y="57351"/>
                        </a:lnTo>
                        <a:cubicBezTo>
                          <a:pt x="294806" y="65270"/>
                          <a:pt x="287468" y="68464"/>
                          <a:pt x="279913" y="68464"/>
                        </a:cubicBezTo>
                        <a:lnTo>
                          <a:pt x="279913" y="68464"/>
                        </a:lnTo>
                        <a:cubicBezTo>
                          <a:pt x="273084" y="68464"/>
                          <a:pt x="266110" y="65909"/>
                          <a:pt x="260371" y="62332"/>
                        </a:cubicBezTo>
                        <a:lnTo>
                          <a:pt x="260371" y="62332"/>
                        </a:lnTo>
                        <a:cubicBezTo>
                          <a:pt x="254050" y="58309"/>
                          <a:pt x="243661" y="55371"/>
                          <a:pt x="234435" y="55371"/>
                        </a:cubicBezTo>
                        <a:lnTo>
                          <a:pt x="234435" y="55371"/>
                        </a:lnTo>
                        <a:cubicBezTo>
                          <a:pt x="226880" y="55371"/>
                          <a:pt x="220269" y="57287"/>
                          <a:pt x="216854" y="61758"/>
                        </a:cubicBezTo>
                        <a:lnTo>
                          <a:pt x="216854" y="61758"/>
                        </a:lnTo>
                        <a:cubicBezTo>
                          <a:pt x="215038" y="64248"/>
                          <a:pt x="212496" y="65334"/>
                          <a:pt x="209807" y="65334"/>
                        </a:cubicBezTo>
                        <a:lnTo>
                          <a:pt x="209807" y="65334"/>
                        </a:lnTo>
                        <a:cubicBezTo>
                          <a:pt x="200145" y="65143"/>
                          <a:pt x="187069" y="53136"/>
                          <a:pt x="170868" y="53200"/>
                        </a:cubicBezTo>
                        <a:lnTo>
                          <a:pt x="170868" y="53200"/>
                        </a:lnTo>
                        <a:cubicBezTo>
                          <a:pt x="150309" y="53264"/>
                          <a:pt x="149510" y="65653"/>
                          <a:pt x="146894" y="73700"/>
                        </a:cubicBezTo>
                        <a:lnTo>
                          <a:pt x="146894" y="73700"/>
                        </a:lnTo>
                        <a:cubicBezTo>
                          <a:pt x="143770" y="82514"/>
                          <a:pt x="122121" y="84877"/>
                          <a:pt x="108536" y="85005"/>
                        </a:cubicBezTo>
                        <a:lnTo>
                          <a:pt x="108536" y="85005"/>
                        </a:lnTo>
                        <a:cubicBezTo>
                          <a:pt x="97639" y="84621"/>
                          <a:pt x="99455" y="96500"/>
                          <a:pt x="80421" y="96628"/>
                        </a:cubicBezTo>
                        <a:lnTo>
                          <a:pt x="80421" y="96628"/>
                        </a:lnTo>
                        <a:cubicBezTo>
                          <a:pt x="78097" y="96628"/>
                          <a:pt x="75554" y="96436"/>
                          <a:pt x="72575" y="96053"/>
                        </a:cubicBezTo>
                        <a:lnTo>
                          <a:pt x="72575" y="96053"/>
                        </a:lnTo>
                        <a:cubicBezTo>
                          <a:pt x="64511" y="94968"/>
                          <a:pt x="58700" y="94329"/>
                          <a:pt x="54559" y="94329"/>
                        </a:cubicBezTo>
                        <a:lnTo>
                          <a:pt x="54559" y="94329"/>
                        </a:lnTo>
                        <a:cubicBezTo>
                          <a:pt x="45260" y="94521"/>
                          <a:pt x="44969" y="96947"/>
                          <a:pt x="44678" y="107102"/>
                        </a:cubicBezTo>
                        <a:lnTo>
                          <a:pt x="44678" y="107102"/>
                        </a:lnTo>
                        <a:cubicBezTo>
                          <a:pt x="44678" y="116810"/>
                          <a:pt x="38068" y="121025"/>
                          <a:pt x="24482" y="121025"/>
                        </a:cubicBezTo>
                        <a:lnTo>
                          <a:pt x="24482" y="121025"/>
                        </a:lnTo>
                        <a:cubicBezTo>
                          <a:pt x="18598" y="121025"/>
                          <a:pt x="11406" y="120322"/>
                          <a:pt x="2615" y="119045"/>
                        </a:cubicBezTo>
                        <a:lnTo>
                          <a:pt x="2615" y="119045"/>
                        </a:lnTo>
                        <a:cubicBezTo>
                          <a:pt x="2397" y="147273"/>
                          <a:pt x="1961" y="209286"/>
                          <a:pt x="1961" y="234896"/>
                        </a:cubicBezTo>
                        <a:lnTo>
                          <a:pt x="1961" y="234896"/>
                        </a:lnTo>
                        <a:cubicBezTo>
                          <a:pt x="1889" y="268170"/>
                          <a:pt x="20995" y="261017"/>
                          <a:pt x="21504" y="277111"/>
                        </a:cubicBezTo>
                        <a:lnTo>
                          <a:pt x="21504" y="277111"/>
                        </a:lnTo>
                        <a:cubicBezTo>
                          <a:pt x="21431" y="291609"/>
                          <a:pt x="36542" y="300103"/>
                          <a:pt x="45696" y="308022"/>
                        </a:cubicBezTo>
                        <a:lnTo>
                          <a:pt x="45696" y="308022"/>
                        </a:lnTo>
                        <a:cubicBezTo>
                          <a:pt x="53760" y="315303"/>
                          <a:pt x="64729" y="333121"/>
                          <a:pt x="74682" y="332866"/>
                        </a:cubicBezTo>
                        <a:lnTo>
                          <a:pt x="74682" y="332866"/>
                        </a:lnTo>
                        <a:cubicBezTo>
                          <a:pt x="75772" y="332866"/>
                          <a:pt x="76934" y="332674"/>
                          <a:pt x="78024" y="332227"/>
                        </a:cubicBezTo>
                        <a:lnTo>
                          <a:pt x="78024" y="332227"/>
                        </a:lnTo>
                        <a:cubicBezTo>
                          <a:pt x="83182" y="330119"/>
                          <a:pt x="86306" y="328587"/>
                          <a:pt x="88849" y="328587"/>
                        </a:cubicBezTo>
                        <a:lnTo>
                          <a:pt x="88849" y="328587"/>
                        </a:lnTo>
                        <a:cubicBezTo>
                          <a:pt x="92844" y="328842"/>
                          <a:pt x="93135" y="332355"/>
                          <a:pt x="93207" y="340146"/>
                        </a:cubicBezTo>
                        <a:lnTo>
                          <a:pt x="93207" y="340146"/>
                        </a:lnTo>
                        <a:cubicBezTo>
                          <a:pt x="92990" y="352919"/>
                          <a:pt x="121250" y="373165"/>
                          <a:pt x="159317" y="380892"/>
                        </a:cubicBezTo>
                        <a:lnTo>
                          <a:pt x="159317" y="380892"/>
                        </a:lnTo>
                        <a:cubicBezTo>
                          <a:pt x="197966" y="388812"/>
                          <a:pt x="211261" y="411356"/>
                          <a:pt x="224918" y="423363"/>
                        </a:cubicBezTo>
                        <a:lnTo>
                          <a:pt x="224918" y="423363"/>
                        </a:lnTo>
                        <a:cubicBezTo>
                          <a:pt x="226807" y="425023"/>
                          <a:pt x="228841" y="425662"/>
                          <a:pt x="231093" y="425662"/>
                        </a:cubicBezTo>
                        <a:lnTo>
                          <a:pt x="231093" y="425662"/>
                        </a:lnTo>
                        <a:cubicBezTo>
                          <a:pt x="241482" y="425853"/>
                          <a:pt x="255721" y="410717"/>
                          <a:pt x="265529" y="410526"/>
                        </a:cubicBezTo>
                        <a:lnTo>
                          <a:pt x="265529" y="410526"/>
                        </a:lnTo>
                        <a:cubicBezTo>
                          <a:pt x="268362" y="410462"/>
                          <a:pt x="270832" y="411931"/>
                          <a:pt x="272357" y="415060"/>
                        </a:cubicBezTo>
                        <a:lnTo>
                          <a:pt x="272357" y="415060"/>
                        </a:lnTo>
                        <a:cubicBezTo>
                          <a:pt x="273302" y="416912"/>
                          <a:pt x="273738" y="418700"/>
                          <a:pt x="273738" y="420425"/>
                        </a:cubicBezTo>
                        <a:lnTo>
                          <a:pt x="273738" y="420425"/>
                        </a:lnTo>
                        <a:cubicBezTo>
                          <a:pt x="273520" y="434156"/>
                          <a:pt x="247439" y="443799"/>
                          <a:pt x="248020" y="449739"/>
                        </a:cubicBezTo>
                        <a:lnTo>
                          <a:pt x="248020" y="449739"/>
                        </a:lnTo>
                        <a:cubicBezTo>
                          <a:pt x="247875" y="458297"/>
                          <a:pt x="155249" y="638141"/>
                          <a:pt x="145005" y="658003"/>
                        </a:cubicBezTo>
                        <a:lnTo>
                          <a:pt x="145005" y="658003"/>
                        </a:lnTo>
                        <a:cubicBezTo>
                          <a:pt x="134762" y="677802"/>
                          <a:pt x="91173" y="741348"/>
                          <a:pt x="78605" y="780880"/>
                        </a:cubicBezTo>
                        <a:lnTo>
                          <a:pt x="78605" y="780880"/>
                        </a:lnTo>
                        <a:cubicBezTo>
                          <a:pt x="66546" y="818880"/>
                          <a:pt x="41918" y="824756"/>
                          <a:pt x="42281" y="836379"/>
                        </a:cubicBezTo>
                        <a:lnTo>
                          <a:pt x="42281" y="836379"/>
                        </a:lnTo>
                        <a:cubicBezTo>
                          <a:pt x="42281" y="836954"/>
                          <a:pt x="42354" y="837593"/>
                          <a:pt x="42499" y="838231"/>
                        </a:cubicBezTo>
                        <a:lnTo>
                          <a:pt x="42499" y="838231"/>
                        </a:lnTo>
                        <a:cubicBezTo>
                          <a:pt x="44824" y="851707"/>
                          <a:pt x="74392" y="859243"/>
                          <a:pt x="74755" y="874315"/>
                        </a:cubicBezTo>
                        <a:lnTo>
                          <a:pt x="74755" y="874315"/>
                        </a:lnTo>
                        <a:cubicBezTo>
                          <a:pt x="74755" y="880446"/>
                          <a:pt x="75627" y="884917"/>
                          <a:pt x="76644" y="888110"/>
                        </a:cubicBezTo>
                        <a:lnTo>
                          <a:pt x="76644" y="888110"/>
                        </a:lnTo>
                        <a:cubicBezTo>
                          <a:pt x="77588" y="887854"/>
                          <a:pt x="78678" y="887727"/>
                          <a:pt x="79768" y="887727"/>
                        </a:cubicBezTo>
                        <a:lnTo>
                          <a:pt x="79768" y="887727"/>
                        </a:lnTo>
                        <a:cubicBezTo>
                          <a:pt x="80785" y="887727"/>
                          <a:pt x="81874" y="887791"/>
                          <a:pt x="83037" y="888046"/>
                        </a:cubicBezTo>
                        <a:lnTo>
                          <a:pt x="83037" y="888046"/>
                        </a:lnTo>
                        <a:cubicBezTo>
                          <a:pt x="105049" y="892453"/>
                          <a:pt x="107592" y="939649"/>
                          <a:pt x="116309" y="951975"/>
                        </a:cubicBezTo>
                        <a:lnTo>
                          <a:pt x="116309" y="951975"/>
                        </a:lnTo>
                        <a:cubicBezTo>
                          <a:pt x="125100" y="965067"/>
                          <a:pt x="127425" y="988251"/>
                          <a:pt x="130984" y="1003003"/>
                        </a:cubicBezTo>
                        <a:lnTo>
                          <a:pt x="130984" y="1003003"/>
                        </a:lnTo>
                        <a:cubicBezTo>
                          <a:pt x="133963" y="1017182"/>
                          <a:pt x="184308" y="1031807"/>
                          <a:pt x="184889" y="1046687"/>
                        </a:cubicBezTo>
                        <a:lnTo>
                          <a:pt x="184889" y="1046687"/>
                        </a:lnTo>
                        <a:cubicBezTo>
                          <a:pt x="184889" y="1052946"/>
                          <a:pt x="190193" y="1053840"/>
                          <a:pt x="196513" y="1054862"/>
                        </a:cubicBezTo>
                        <a:lnTo>
                          <a:pt x="196513" y="1054862"/>
                        </a:lnTo>
                        <a:cubicBezTo>
                          <a:pt x="202543" y="1055692"/>
                          <a:pt x="209590" y="1056523"/>
                          <a:pt x="209662" y="1063292"/>
                        </a:cubicBezTo>
                        <a:lnTo>
                          <a:pt x="209662" y="1063292"/>
                        </a:lnTo>
                        <a:cubicBezTo>
                          <a:pt x="208572" y="1073830"/>
                          <a:pt x="250781" y="1068018"/>
                          <a:pt x="278968" y="1073894"/>
                        </a:cubicBezTo>
                        <a:lnTo>
                          <a:pt x="278968" y="1073894"/>
                        </a:lnTo>
                        <a:cubicBezTo>
                          <a:pt x="306575" y="1080089"/>
                          <a:pt x="460443" y="1083921"/>
                          <a:pt x="503305" y="1087689"/>
                        </a:cubicBezTo>
                        <a:lnTo>
                          <a:pt x="503305" y="1087689"/>
                        </a:lnTo>
                        <a:cubicBezTo>
                          <a:pt x="542608" y="1091201"/>
                          <a:pt x="813295" y="1108637"/>
                          <a:pt x="857319" y="1111511"/>
                        </a:cubicBezTo>
                        <a:lnTo>
                          <a:pt x="857319" y="1111511"/>
                        </a:lnTo>
                        <a:cubicBezTo>
                          <a:pt x="861460" y="1101484"/>
                          <a:pt x="865456" y="1092095"/>
                          <a:pt x="869088" y="1083921"/>
                        </a:cubicBezTo>
                        <a:lnTo>
                          <a:pt x="869088" y="1083921"/>
                        </a:lnTo>
                        <a:cubicBezTo>
                          <a:pt x="883909" y="1050328"/>
                          <a:pt x="953578" y="989592"/>
                          <a:pt x="963749" y="956701"/>
                        </a:cubicBezTo>
                        <a:lnTo>
                          <a:pt x="963749" y="956701"/>
                        </a:lnTo>
                        <a:cubicBezTo>
                          <a:pt x="965420" y="951336"/>
                          <a:pt x="966074" y="946930"/>
                          <a:pt x="966074" y="943162"/>
                        </a:cubicBezTo>
                        <a:lnTo>
                          <a:pt x="966074" y="943162"/>
                        </a:lnTo>
                        <a:cubicBezTo>
                          <a:pt x="966219" y="923874"/>
                          <a:pt x="947548" y="922469"/>
                          <a:pt x="947185" y="908547"/>
                        </a:cubicBezTo>
                        <a:lnTo>
                          <a:pt x="947185" y="908547"/>
                        </a:lnTo>
                        <a:cubicBezTo>
                          <a:pt x="947330" y="892389"/>
                          <a:pt x="962514" y="885555"/>
                          <a:pt x="962441" y="867162"/>
                        </a:cubicBezTo>
                        <a:lnTo>
                          <a:pt x="962441" y="867162"/>
                        </a:lnTo>
                        <a:cubicBezTo>
                          <a:pt x="962296" y="848322"/>
                          <a:pt x="965928" y="838934"/>
                          <a:pt x="994842" y="830950"/>
                        </a:cubicBezTo>
                        <a:lnTo>
                          <a:pt x="994842" y="830950"/>
                        </a:lnTo>
                        <a:cubicBezTo>
                          <a:pt x="1023030" y="823095"/>
                          <a:pt x="1035816" y="794931"/>
                          <a:pt x="1044969" y="777112"/>
                        </a:cubicBezTo>
                        <a:lnTo>
                          <a:pt x="1044969" y="777112"/>
                        </a:lnTo>
                        <a:cubicBezTo>
                          <a:pt x="1054268" y="759230"/>
                          <a:pt x="1066328" y="749650"/>
                          <a:pt x="1066255" y="732854"/>
                        </a:cubicBezTo>
                        <a:lnTo>
                          <a:pt x="1066255" y="732854"/>
                        </a:lnTo>
                        <a:cubicBezTo>
                          <a:pt x="1066546" y="725254"/>
                          <a:pt x="1053760" y="723657"/>
                          <a:pt x="1040175" y="722252"/>
                        </a:cubicBezTo>
                        <a:lnTo>
                          <a:pt x="1040175" y="722252"/>
                        </a:lnTo>
                        <a:cubicBezTo>
                          <a:pt x="1026880" y="720719"/>
                          <a:pt x="1012714" y="719314"/>
                          <a:pt x="1012496" y="709223"/>
                        </a:cubicBezTo>
                        <a:lnTo>
                          <a:pt x="1012496" y="709223"/>
                        </a:lnTo>
                        <a:cubicBezTo>
                          <a:pt x="1012641" y="698941"/>
                          <a:pt x="1027025" y="692618"/>
                          <a:pt x="1040538" y="688531"/>
                        </a:cubicBezTo>
                        <a:lnTo>
                          <a:pt x="1040538" y="688531"/>
                        </a:lnTo>
                        <a:cubicBezTo>
                          <a:pt x="1039811" y="687445"/>
                          <a:pt x="1039375" y="686232"/>
                          <a:pt x="1039375" y="685019"/>
                        </a:cubicBezTo>
                        <a:lnTo>
                          <a:pt x="1039375" y="685019"/>
                        </a:lnTo>
                        <a:cubicBezTo>
                          <a:pt x="1039957" y="680037"/>
                          <a:pt x="1058119" y="672373"/>
                          <a:pt x="1078823" y="661261"/>
                        </a:cubicBezTo>
                        <a:lnTo>
                          <a:pt x="1078823" y="661261"/>
                        </a:lnTo>
                        <a:cubicBezTo>
                          <a:pt x="1099455" y="650403"/>
                          <a:pt x="1122485" y="637120"/>
                          <a:pt x="1131711" y="623899"/>
                        </a:cubicBezTo>
                        <a:lnTo>
                          <a:pt x="1131711" y="623899"/>
                        </a:lnTo>
                        <a:cubicBezTo>
                          <a:pt x="1150672" y="597012"/>
                          <a:pt x="1169561" y="573957"/>
                          <a:pt x="1181112" y="547261"/>
                        </a:cubicBezTo>
                        <a:lnTo>
                          <a:pt x="1181112" y="547261"/>
                        </a:lnTo>
                        <a:cubicBezTo>
                          <a:pt x="1192953" y="520055"/>
                          <a:pt x="1222085" y="507218"/>
                          <a:pt x="1221940" y="480969"/>
                        </a:cubicBezTo>
                        <a:lnTo>
                          <a:pt x="1221940" y="480969"/>
                        </a:lnTo>
                        <a:cubicBezTo>
                          <a:pt x="1222085" y="453635"/>
                          <a:pt x="1247222" y="441053"/>
                          <a:pt x="1247004" y="424001"/>
                        </a:cubicBezTo>
                        <a:lnTo>
                          <a:pt x="1247004" y="424001"/>
                        </a:lnTo>
                        <a:cubicBezTo>
                          <a:pt x="1247076" y="408674"/>
                          <a:pt x="1266401" y="378018"/>
                          <a:pt x="1266401" y="339061"/>
                        </a:cubicBezTo>
                        <a:lnTo>
                          <a:pt x="1266401" y="339061"/>
                        </a:lnTo>
                        <a:cubicBezTo>
                          <a:pt x="1266401" y="338869"/>
                          <a:pt x="1266401" y="338613"/>
                          <a:pt x="1266401" y="338422"/>
                        </a:cubicBezTo>
                        <a:lnTo>
                          <a:pt x="1266401" y="338422"/>
                        </a:lnTo>
                        <a:cubicBezTo>
                          <a:pt x="1239230" y="326415"/>
                          <a:pt x="1173411" y="302338"/>
                          <a:pt x="1147621" y="293780"/>
                        </a:cubicBezTo>
                        <a:lnTo>
                          <a:pt x="1147621" y="293780"/>
                        </a:lnTo>
                        <a:lnTo>
                          <a:pt x="1147912" y="293014"/>
                        </a:lnTo>
                        <a:lnTo>
                          <a:pt x="1148202" y="292247"/>
                        </a:lnTo>
                        <a:cubicBezTo>
                          <a:pt x="1174210" y="300933"/>
                          <a:pt x="1240683" y="325202"/>
                          <a:pt x="1267636" y="337208"/>
                        </a:cubicBezTo>
                        <a:lnTo>
                          <a:pt x="1267636" y="337208"/>
                        </a:lnTo>
                        <a:lnTo>
                          <a:pt x="1268144" y="337975"/>
                        </a:lnTo>
                        <a:cubicBezTo>
                          <a:pt x="1268144" y="338358"/>
                          <a:pt x="1268144" y="338741"/>
                          <a:pt x="1268144" y="339124"/>
                        </a:cubicBezTo>
                        <a:lnTo>
                          <a:pt x="1268144" y="339124"/>
                        </a:lnTo>
                        <a:cubicBezTo>
                          <a:pt x="1268144" y="378465"/>
                          <a:pt x="1248674" y="409632"/>
                          <a:pt x="1248747" y="424065"/>
                        </a:cubicBezTo>
                        <a:lnTo>
                          <a:pt x="1248747" y="424065"/>
                        </a:lnTo>
                        <a:cubicBezTo>
                          <a:pt x="1248529" y="442458"/>
                          <a:pt x="1223611" y="454593"/>
                          <a:pt x="1223683" y="481033"/>
                        </a:cubicBezTo>
                        <a:lnTo>
                          <a:pt x="1223683" y="481033"/>
                        </a:lnTo>
                        <a:cubicBezTo>
                          <a:pt x="1223538" y="508495"/>
                          <a:pt x="1194043" y="521396"/>
                          <a:pt x="1182710" y="547900"/>
                        </a:cubicBezTo>
                        <a:lnTo>
                          <a:pt x="1182710" y="547900"/>
                        </a:lnTo>
                        <a:cubicBezTo>
                          <a:pt x="1171086" y="574915"/>
                          <a:pt x="1152053" y="598034"/>
                          <a:pt x="1133164" y="624794"/>
                        </a:cubicBezTo>
                        <a:lnTo>
                          <a:pt x="1133164" y="624794"/>
                        </a:lnTo>
                        <a:cubicBezTo>
                          <a:pt x="1123502" y="638461"/>
                          <a:pt x="1100327" y="651745"/>
                          <a:pt x="1079622" y="662666"/>
                        </a:cubicBezTo>
                        <a:lnTo>
                          <a:pt x="1079622" y="662666"/>
                        </a:lnTo>
                        <a:cubicBezTo>
                          <a:pt x="1058990" y="673267"/>
                          <a:pt x="1040465" y="682592"/>
                          <a:pt x="1041046" y="685082"/>
                        </a:cubicBezTo>
                        <a:lnTo>
                          <a:pt x="1041046" y="685082"/>
                        </a:lnTo>
                        <a:cubicBezTo>
                          <a:pt x="1041046" y="686168"/>
                          <a:pt x="1041555" y="687381"/>
                          <a:pt x="1042499" y="688531"/>
                        </a:cubicBezTo>
                        <a:lnTo>
                          <a:pt x="1042499" y="688531"/>
                        </a:lnTo>
                        <a:cubicBezTo>
                          <a:pt x="1042645" y="688723"/>
                          <a:pt x="1042717" y="688978"/>
                          <a:pt x="1042645" y="689234"/>
                        </a:cubicBezTo>
                        <a:lnTo>
                          <a:pt x="1042645" y="689234"/>
                        </a:lnTo>
                        <a:cubicBezTo>
                          <a:pt x="1042572" y="689489"/>
                          <a:pt x="1042354" y="689681"/>
                          <a:pt x="1042063" y="689744"/>
                        </a:cubicBezTo>
                        <a:lnTo>
                          <a:pt x="1042063" y="689744"/>
                        </a:lnTo>
                        <a:cubicBezTo>
                          <a:pt x="1028260" y="693640"/>
                          <a:pt x="1013949" y="700282"/>
                          <a:pt x="1014167" y="709223"/>
                        </a:cubicBezTo>
                        <a:lnTo>
                          <a:pt x="1014167" y="709223"/>
                        </a:lnTo>
                        <a:cubicBezTo>
                          <a:pt x="1013949" y="717398"/>
                          <a:pt x="1026662" y="719186"/>
                          <a:pt x="1040247" y="720655"/>
                        </a:cubicBezTo>
                        <a:lnTo>
                          <a:pt x="1040247" y="720655"/>
                        </a:lnTo>
                        <a:cubicBezTo>
                          <a:pt x="1053542" y="722188"/>
                          <a:pt x="1067636" y="723274"/>
                          <a:pt x="1067926" y="732854"/>
                        </a:cubicBezTo>
                        <a:lnTo>
                          <a:pt x="1067926" y="732854"/>
                        </a:lnTo>
                        <a:cubicBezTo>
                          <a:pt x="1067854" y="750416"/>
                          <a:pt x="1055503" y="760188"/>
                          <a:pt x="1046422" y="777751"/>
                        </a:cubicBezTo>
                        <a:lnTo>
                          <a:pt x="1046422" y="777751"/>
                        </a:lnTo>
                        <a:cubicBezTo>
                          <a:pt x="1037269" y="795441"/>
                          <a:pt x="1024410" y="824181"/>
                          <a:pt x="995205" y="832419"/>
                        </a:cubicBezTo>
                        <a:lnTo>
                          <a:pt x="995205" y="832419"/>
                        </a:lnTo>
                        <a:cubicBezTo>
                          <a:pt x="966655" y="840594"/>
                          <a:pt x="964257" y="848322"/>
                          <a:pt x="964039" y="867098"/>
                        </a:cubicBezTo>
                        <a:lnTo>
                          <a:pt x="964039" y="867098"/>
                        </a:lnTo>
                        <a:cubicBezTo>
                          <a:pt x="963894" y="886386"/>
                          <a:pt x="948638" y="893411"/>
                          <a:pt x="948783" y="908483"/>
                        </a:cubicBezTo>
                        <a:lnTo>
                          <a:pt x="948783" y="908483"/>
                        </a:lnTo>
                        <a:cubicBezTo>
                          <a:pt x="948420" y="920617"/>
                          <a:pt x="967454" y="922725"/>
                          <a:pt x="967672" y="943098"/>
                        </a:cubicBezTo>
                        <a:lnTo>
                          <a:pt x="967672" y="943098"/>
                        </a:lnTo>
                        <a:cubicBezTo>
                          <a:pt x="967672" y="946994"/>
                          <a:pt x="966945" y="951592"/>
                          <a:pt x="965275" y="957020"/>
                        </a:cubicBezTo>
                        <a:lnTo>
                          <a:pt x="965275" y="957020"/>
                        </a:lnTo>
                        <a:cubicBezTo>
                          <a:pt x="954668" y="990741"/>
                          <a:pt x="885071" y="1051349"/>
                          <a:pt x="870541" y="1084368"/>
                        </a:cubicBezTo>
                        <a:lnTo>
                          <a:pt x="870541" y="1084368"/>
                        </a:lnTo>
                        <a:cubicBezTo>
                          <a:pt x="866836" y="1092734"/>
                          <a:pt x="862768" y="1102250"/>
                          <a:pt x="858555" y="1112468"/>
                        </a:cubicBezTo>
                        <a:lnTo>
                          <a:pt x="858555" y="1112468"/>
                        </a:lnTo>
                        <a:cubicBezTo>
                          <a:pt x="858264" y="1112916"/>
                          <a:pt x="857901" y="1113171"/>
                          <a:pt x="857465" y="1113171"/>
                        </a:cubicBezTo>
                        <a:lnTo>
                          <a:pt x="857465" y="1113171"/>
                        </a:lnTo>
                        <a:cubicBezTo>
                          <a:pt x="857465" y="1113171"/>
                          <a:pt x="857465" y="1113171"/>
                          <a:pt x="857465" y="1113171"/>
                        </a:cubicBezTo>
                        <a:lnTo>
                          <a:pt x="857465" y="11131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6" name="Gráfico 53">
                  <a:extLst>
                    <a:ext uri="{FF2B5EF4-FFF2-40B4-BE49-F238E27FC236}">
                      <a16:creationId xmlns:a16="http://schemas.microsoft.com/office/drawing/2014/main" id="{52BE96C7-FA58-C921-906F-287F80A66439}"/>
                    </a:ext>
                  </a:extLst>
                </xdr:cNvPr>
                <xdr:cNvGrpSpPr/>
              </xdr:nvGrpSpPr>
              <xdr:grpSpPr>
                <a:xfrm>
                  <a:off x="10341719" y="6877865"/>
                  <a:ext cx="1738830" cy="1080791"/>
                  <a:chOff x="10341719" y="6877865"/>
                  <a:chExt cx="1738830" cy="1080791"/>
                </a:xfrm>
                <a:solidFill>
                  <a:srgbClr val="DADADA"/>
                </a:solidFill>
              </xdr:grpSpPr>
              <xdr:sp macro="" textlink="">
                <xdr:nvSpPr>
                  <xdr:cNvPr id="83" name="Freeform: Shape 82">
                    <a:extLst>
                      <a:ext uri="{FF2B5EF4-FFF2-40B4-BE49-F238E27FC236}">
                        <a16:creationId xmlns:a16="http://schemas.microsoft.com/office/drawing/2014/main" id="{4CD3F2A4-EF8B-DD10-31EA-F38BCADE24BF}"/>
                      </a:ext>
                    </a:extLst>
                  </xdr:cNvPr>
                  <xdr:cNvSpPr/>
                </xdr:nvSpPr>
                <xdr:spPr>
                  <a:xfrm>
                    <a:off x="10342782" y="6878631"/>
                    <a:ext cx="1736746" cy="1079130"/>
                  </a:xfrm>
                  <a:custGeom>
                    <a:avLst/>
                    <a:gdLst>
                      <a:gd name="connsiteX0" fmla="*/ 1735443 w 1736746"/>
                      <a:gd name="connsiteY0" fmla="*/ 385363 h 1079130"/>
                      <a:gd name="connsiteX1" fmla="*/ 1688222 w 1736746"/>
                      <a:gd name="connsiteY1" fmla="*/ 393985 h 1079130"/>
                      <a:gd name="connsiteX2" fmla="*/ 1623056 w 1736746"/>
                      <a:gd name="connsiteY2" fmla="*/ 351706 h 1079130"/>
                      <a:gd name="connsiteX3" fmla="*/ 1556293 w 1736746"/>
                      <a:gd name="connsiteY3" fmla="*/ 310193 h 1079130"/>
                      <a:gd name="connsiteX4" fmla="*/ 1542417 w 1736746"/>
                      <a:gd name="connsiteY4" fmla="*/ 303041 h 1079130"/>
                      <a:gd name="connsiteX5" fmla="*/ 1509072 w 1736746"/>
                      <a:gd name="connsiteY5" fmla="*/ 278708 h 1079130"/>
                      <a:gd name="connsiteX6" fmla="*/ 1484662 w 1736746"/>
                      <a:gd name="connsiteY6" fmla="*/ 247222 h 1079130"/>
                      <a:gd name="connsiteX7" fmla="*/ 1465120 w 1736746"/>
                      <a:gd name="connsiteY7" fmla="*/ 205007 h 1079130"/>
                      <a:gd name="connsiteX8" fmla="*/ 1465192 w 1736746"/>
                      <a:gd name="connsiteY8" fmla="*/ 173650 h 1079130"/>
                      <a:gd name="connsiteX9" fmla="*/ 1356729 w 1736746"/>
                      <a:gd name="connsiteY9" fmla="*/ 174927 h 1079130"/>
                      <a:gd name="connsiteX10" fmla="*/ 1316845 w 1736746"/>
                      <a:gd name="connsiteY10" fmla="*/ 237898 h 1079130"/>
                      <a:gd name="connsiteX11" fmla="*/ 1325781 w 1736746"/>
                      <a:gd name="connsiteY11" fmla="*/ 263700 h 1079130"/>
                      <a:gd name="connsiteX12" fmla="*/ 1281756 w 1736746"/>
                      <a:gd name="connsiteY12" fmla="*/ 267276 h 1079130"/>
                      <a:gd name="connsiteX13" fmla="*/ 1227197 w 1736746"/>
                      <a:gd name="connsiteY13" fmla="*/ 250096 h 1079130"/>
                      <a:gd name="connsiteX14" fmla="*/ 1201988 w 1736746"/>
                      <a:gd name="connsiteY14" fmla="*/ 320284 h 1079130"/>
                      <a:gd name="connsiteX15" fmla="*/ 1178378 w 1736746"/>
                      <a:gd name="connsiteY15" fmla="*/ 322456 h 1079130"/>
                      <a:gd name="connsiteX16" fmla="*/ 1143361 w 1736746"/>
                      <a:gd name="connsiteY16" fmla="*/ 290970 h 1079130"/>
                      <a:gd name="connsiteX17" fmla="*/ 1127887 w 1736746"/>
                      <a:gd name="connsiteY17" fmla="*/ 254439 h 1079130"/>
                      <a:gd name="connsiteX18" fmla="*/ 1114883 w 1736746"/>
                      <a:gd name="connsiteY18" fmla="*/ 185018 h 1079130"/>
                      <a:gd name="connsiteX19" fmla="*/ 1104277 w 1736746"/>
                      <a:gd name="connsiteY19" fmla="*/ 90497 h 1079130"/>
                      <a:gd name="connsiteX20" fmla="*/ 1091200 w 1736746"/>
                      <a:gd name="connsiteY20" fmla="*/ 40363 h 1079130"/>
                      <a:gd name="connsiteX21" fmla="*/ 1055385 w 1736746"/>
                      <a:gd name="connsiteY21" fmla="*/ 10282 h 1079130"/>
                      <a:gd name="connsiteX22" fmla="*/ 1025163 w 1736746"/>
                      <a:gd name="connsiteY22" fmla="*/ 0 h 1079130"/>
                      <a:gd name="connsiteX23" fmla="*/ 1025236 w 1736746"/>
                      <a:gd name="connsiteY23" fmla="*/ 4534 h 1079130"/>
                      <a:gd name="connsiteX24" fmla="*/ 997920 w 1736746"/>
                      <a:gd name="connsiteY24" fmla="*/ 17435 h 1079130"/>
                      <a:gd name="connsiteX25" fmla="*/ 973510 w 1736746"/>
                      <a:gd name="connsiteY25" fmla="*/ 21395 h 1079130"/>
                      <a:gd name="connsiteX26" fmla="*/ 955566 w 1736746"/>
                      <a:gd name="connsiteY26" fmla="*/ 51795 h 1079130"/>
                      <a:gd name="connsiteX27" fmla="*/ 932392 w 1736746"/>
                      <a:gd name="connsiteY27" fmla="*/ 72168 h 1079130"/>
                      <a:gd name="connsiteX28" fmla="*/ 918952 w 1736746"/>
                      <a:gd name="connsiteY28" fmla="*/ 71465 h 1079130"/>
                      <a:gd name="connsiteX29" fmla="*/ 885170 w 1736746"/>
                      <a:gd name="connsiteY29" fmla="*/ 87942 h 1079130"/>
                      <a:gd name="connsiteX30" fmla="*/ 860325 w 1736746"/>
                      <a:gd name="connsiteY30" fmla="*/ 97650 h 1079130"/>
                      <a:gd name="connsiteX31" fmla="*/ 838748 w 1736746"/>
                      <a:gd name="connsiteY31" fmla="*/ 120578 h 1079130"/>
                      <a:gd name="connsiteX32" fmla="*/ 811069 w 1736746"/>
                      <a:gd name="connsiteY32" fmla="*/ 138843 h 1079130"/>
                      <a:gd name="connsiteX33" fmla="*/ 800100 w 1736746"/>
                      <a:gd name="connsiteY33" fmla="*/ 113041 h 1079130"/>
                      <a:gd name="connsiteX34" fmla="*/ 756947 w 1736746"/>
                      <a:gd name="connsiteY34" fmla="*/ 130604 h 1079130"/>
                      <a:gd name="connsiteX35" fmla="*/ 704785 w 1736746"/>
                      <a:gd name="connsiteY35" fmla="*/ 117384 h 1079130"/>
                      <a:gd name="connsiteX36" fmla="*/ 664902 w 1736746"/>
                      <a:gd name="connsiteY36" fmla="*/ 95159 h 1079130"/>
                      <a:gd name="connsiteX37" fmla="*/ 652261 w 1736746"/>
                      <a:gd name="connsiteY37" fmla="*/ 65781 h 1079130"/>
                      <a:gd name="connsiteX38" fmla="*/ 639257 w 1736746"/>
                      <a:gd name="connsiteY38" fmla="*/ 31741 h 1079130"/>
                      <a:gd name="connsiteX39" fmla="*/ 624219 w 1736746"/>
                      <a:gd name="connsiteY39" fmla="*/ 3832 h 1079130"/>
                      <a:gd name="connsiteX40" fmla="*/ 596903 w 1736746"/>
                      <a:gd name="connsiteY40" fmla="*/ 20628 h 1079130"/>
                      <a:gd name="connsiteX41" fmla="*/ 575326 w 1736746"/>
                      <a:gd name="connsiteY41" fmla="*/ 33146 h 1079130"/>
                      <a:gd name="connsiteX42" fmla="*/ 543579 w 1736746"/>
                      <a:gd name="connsiteY42" fmla="*/ 29570 h 1079130"/>
                      <a:gd name="connsiteX43" fmla="*/ 555421 w 1736746"/>
                      <a:gd name="connsiteY43" fmla="*/ 45280 h 1079130"/>
                      <a:gd name="connsiteX44" fmla="*/ 419787 w 1736746"/>
                      <a:gd name="connsiteY44" fmla="*/ 44195 h 1079130"/>
                      <a:gd name="connsiteX45" fmla="*/ 385207 w 1736746"/>
                      <a:gd name="connsiteY45" fmla="*/ 72806 h 1079130"/>
                      <a:gd name="connsiteX46" fmla="*/ 423492 w 1736746"/>
                      <a:gd name="connsiteY46" fmla="*/ 96820 h 1079130"/>
                      <a:gd name="connsiteX47" fmla="*/ 457709 w 1736746"/>
                      <a:gd name="connsiteY47" fmla="*/ 140504 h 1079130"/>
                      <a:gd name="connsiteX48" fmla="*/ 420659 w 1736746"/>
                      <a:gd name="connsiteY48" fmla="*/ 142292 h 1079130"/>
                      <a:gd name="connsiteX49" fmla="*/ 380339 w 1736746"/>
                      <a:gd name="connsiteY49" fmla="*/ 150914 h 1079130"/>
                      <a:gd name="connsiteX50" fmla="*/ 365301 w 1736746"/>
                      <a:gd name="connsiteY50" fmla="*/ 204624 h 1079130"/>
                      <a:gd name="connsiteX51" fmla="*/ 397847 w 1736746"/>
                      <a:gd name="connsiteY51" fmla="*/ 236110 h 1079130"/>
                      <a:gd name="connsiteX52" fmla="*/ 410052 w 1736746"/>
                      <a:gd name="connsiteY52" fmla="*/ 253290 h 1079130"/>
                      <a:gd name="connsiteX53" fmla="*/ 430830 w 1736746"/>
                      <a:gd name="connsiteY53" fmla="*/ 301636 h 1079130"/>
                      <a:gd name="connsiteX54" fmla="*/ 390074 w 1736746"/>
                      <a:gd name="connsiteY54" fmla="*/ 523567 h 1079130"/>
                      <a:gd name="connsiteX55" fmla="*/ 369297 w 1736746"/>
                      <a:gd name="connsiteY55" fmla="*/ 590881 h 1079130"/>
                      <a:gd name="connsiteX56" fmla="*/ 321204 w 1736746"/>
                      <a:gd name="connsiteY56" fmla="*/ 576575 h 1079130"/>
                      <a:gd name="connsiteX57" fmla="*/ 286187 w 1736746"/>
                      <a:gd name="connsiteY57" fmla="*/ 588007 h 1079130"/>
                      <a:gd name="connsiteX58" fmla="*/ 199010 w 1736746"/>
                      <a:gd name="connsiteY58" fmla="*/ 606592 h 1079130"/>
                      <a:gd name="connsiteX59" fmla="*/ 96358 w 1736746"/>
                      <a:gd name="connsiteY59" fmla="*/ 656024 h 1079130"/>
                      <a:gd name="connsiteX60" fmla="*/ 67008 w 1736746"/>
                      <a:gd name="connsiteY60" fmla="*/ 720080 h 1079130"/>
                      <a:gd name="connsiteX61" fmla="*/ 60107 w 1736746"/>
                      <a:gd name="connsiteY61" fmla="*/ 765872 h 1079130"/>
                      <a:gd name="connsiteX62" fmla="*/ 35697 w 1736746"/>
                      <a:gd name="connsiteY62" fmla="*/ 795250 h 1079130"/>
                      <a:gd name="connsiteX63" fmla="*/ 245 w 1736746"/>
                      <a:gd name="connsiteY63" fmla="*/ 840722 h 1079130"/>
                      <a:gd name="connsiteX64" fmla="*/ 390 w 1736746"/>
                      <a:gd name="connsiteY64" fmla="*/ 842829 h 1079130"/>
                      <a:gd name="connsiteX65" fmla="*/ 340310 w 1736746"/>
                      <a:gd name="connsiteY65" fmla="*/ 932369 h 1079130"/>
                      <a:gd name="connsiteX66" fmla="*/ 681538 w 1736746"/>
                      <a:gd name="connsiteY66" fmla="*/ 1079131 h 1079130"/>
                      <a:gd name="connsiteX67" fmla="*/ 719024 w 1736746"/>
                      <a:gd name="connsiteY67" fmla="*/ 1051924 h 1079130"/>
                      <a:gd name="connsiteX68" fmla="*/ 769515 w 1736746"/>
                      <a:gd name="connsiteY68" fmla="*/ 1044069 h 1079130"/>
                      <a:gd name="connsiteX69" fmla="*/ 802933 w 1736746"/>
                      <a:gd name="connsiteY69" fmla="*/ 1043366 h 1079130"/>
                      <a:gd name="connsiteX70" fmla="*/ 842817 w 1736746"/>
                      <a:gd name="connsiteY70" fmla="*/ 1036916 h 1079130"/>
                      <a:gd name="connsiteX71" fmla="*/ 869696 w 1736746"/>
                      <a:gd name="connsiteY71" fmla="*/ 1009709 h 1079130"/>
                      <a:gd name="connsiteX72" fmla="*/ 945396 w 1736746"/>
                      <a:gd name="connsiteY72" fmla="*/ 991827 h 1079130"/>
                      <a:gd name="connsiteX73" fmla="*/ 966972 w 1736746"/>
                      <a:gd name="connsiteY73" fmla="*/ 957851 h 1079130"/>
                      <a:gd name="connsiteX74" fmla="*/ 983245 w 1736746"/>
                      <a:gd name="connsiteY74" fmla="*/ 930644 h 1079130"/>
                      <a:gd name="connsiteX75" fmla="*/ 1049646 w 1736746"/>
                      <a:gd name="connsiteY75" fmla="*/ 911676 h 1079130"/>
                      <a:gd name="connsiteX76" fmla="*/ 1143289 w 1736746"/>
                      <a:gd name="connsiteY76" fmla="*/ 976819 h 1079130"/>
                      <a:gd name="connsiteX77" fmla="*/ 1188040 w 1736746"/>
                      <a:gd name="connsiteY77" fmla="*/ 979693 h 1079130"/>
                      <a:gd name="connsiteX78" fmla="*/ 1213104 w 1736746"/>
                      <a:gd name="connsiteY78" fmla="*/ 989400 h 1079130"/>
                      <a:gd name="connsiteX79" fmla="*/ 1223565 w 1736746"/>
                      <a:gd name="connsiteY79" fmla="*/ 987804 h 1079130"/>
                      <a:gd name="connsiteX80" fmla="*/ 1511687 w 1736746"/>
                      <a:gd name="connsiteY80" fmla="*/ 983652 h 1079130"/>
                      <a:gd name="connsiteX81" fmla="*/ 1519969 w 1736746"/>
                      <a:gd name="connsiteY81" fmla="*/ 949421 h 1079130"/>
                      <a:gd name="connsiteX82" fmla="*/ 1519606 w 1736746"/>
                      <a:gd name="connsiteY82" fmla="*/ 916913 h 1079130"/>
                      <a:gd name="connsiteX83" fmla="*/ 1525490 w 1736746"/>
                      <a:gd name="connsiteY83" fmla="*/ 893411 h 1079130"/>
                      <a:gd name="connsiteX84" fmla="*/ 1539874 w 1736746"/>
                      <a:gd name="connsiteY84" fmla="*/ 859115 h 1079130"/>
                      <a:gd name="connsiteX85" fmla="*/ 1537695 w 1736746"/>
                      <a:gd name="connsiteY85" fmla="*/ 844362 h 1079130"/>
                      <a:gd name="connsiteX86" fmla="*/ 1505439 w 1736746"/>
                      <a:gd name="connsiteY86" fmla="*/ 808406 h 1079130"/>
                      <a:gd name="connsiteX87" fmla="*/ 1541618 w 1736746"/>
                      <a:gd name="connsiteY87" fmla="*/ 750672 h 1079130"/>
                      <a:gd name="connsiteX88" fmla="*/ 1608091 w 1736746"/>
                      <a:gd name="connsiteY88" fmla="*/ 627667 h 1079130"/>
                      <a:gd name="connsiteX89" fmla="*/ 1711033 w 1736746"/>
                      <a:gd name="connsiteY89" fmla="*/ 419722 h 1079130"/>
                      <a:gd name="connsiteX90" fmla="*/ 1735443 w 1736746"/>
                      <a:gd name="connsiteY90" fmla="*/ 385363 h 1079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36746" h="1079130">
                        <a:moveTo>
                          <a:pt x="1735443" y="385363"/>
                        </a:moveTo>
                        <a:cubicBezTo>
                          <a:pt x="1727306" y="369588"/>
                          <a:pt x="1702025" y="406119"/>
                          <a:pt x="1688222" y="393985"/>
                        </a:cubicBezTo>
                        <a:cubicBezTo>
                          <a:pt x="1674346" y="381786"/>
                          <a:pt x="1661342" y="359625"/>
                          <a:pt x="1623056" y="351706"/>
                        </a:cubicBezTo>
                        <a:cubicBezTo>
                          <a:pt x="1584771" y="343850"/>
                          <a:pt x="1556293" y="323797"/>
                          <a:pt x="1556293" y="310193"/>
                        </a:cubicBezTo>
                        <a:cubicBezTo>
                          <a:pt x="1556293" y="296590"/>
                          <a:pt x="1554622" y="297995"/>
                          <a:pt x="1542417" y="303041"/>
                        </a:cubicBezTo>
                        <a:cubicBezTo>
                          <a:pt x="1530212" y="308086"/>
                          <a:pt x="1518007" y="286563"/>
                          <a:pt x="1509072" y="278708"/>
                        </a:cubicBezTo>
                        <a:cubicBezTo>
                          <a:pt x="1500136" y="270852"/>
                          <a:pt x="1484662" y="262231"/>
                          <a:pt x="1484662" y="247222"/>
                        </a:cubicBezTo>
                        <a:cubicBezTo>
                          <a:pt x="1484662" y="232214"/>
                          <a:pt x="1465120" y="238601"/>
                          <a:pt x="1465120" y="205007"/>
                        </a:cubicBezTo>
                        <a:cubicBezTo>
                          <a:pt x="1465120" y="197216"/>
                          <a:pt x="1465192" y="186103"/>
                          <a:pt x="1465192" y="173650"/>
                        </a:cubicBezTo>
                        <a:lnTo>
                          <a:pt x="1356729" y="174927"/>
                        </a:lnTo>
                        <a:cubicBezTo>
                          <a:pt x="1356729" y="174927"/>
                          <a:pt x="1316845" y="217908"/>
                          <a:pt x="1316845" y="237898"/>
                        </a:cubicBezTo>
                        <a:cubicBezTo>
                          <a:pt x="1316845" y="257952"/>
                          <a:pt x="1329849" y="252970"/>
                          <a:pt x="1325781" y="263700"/>
                        </a:cubicBezTo>
                        <a:cubicBezTo>
                          <a:pt x="1321712" y="274429"/>
                          <a:pt x="1286696" y="277303"/>
                          <a:pt x="1281756" y="267276"/>
                        </a:cubicBezTo>
                        <a:cubicBezTo>
                          <a:pt x="1276889" y="257249"/>
                          <a:pt x="1257346" y="236493"/>
                          <a:pt x="1227197" y="250096"/>
                        </a:cubicBezTo>
                        <a:cubicBezTo>
                          <a:pt x="1197048" y="263700"/>
                          <a:pt x="1201988" y="307383"/>
                          <a:pt x="1201988" y="320284"/>
                        </a:cubicBezTo>
                        <a:cubicBezTo>
                          <a:pt x="1201988" y="333185"/>
                          <a:pt x="1194651" y="322456"/>
                          <a:pt x="1178378" y="322456"/>
                        </a:cubicBezTo>
                        <a:cubicBezTo>
                          <a:pt x="1162105" y="322456"/>
                          <a:pt x="1162904" y="308150"/>
                          <a:pt x="1143361" y="290970"/>
                        </a:cubicBezTo>
                        <a:cubicBezTo>
                          <a:pt x="1123819" y="273790"/>
                          <a:pt x="1111542" y="268809"/>
                          <a:pt x="1127887" y="254439"/>
                        </a:cubicBezTo>
                        <a:cubicBezTo>
                          <a:pt x="1144161" y="240133"/>
                          <a:pt x="1124618" y="207881"/>
                          <a:pt x="1114883" y="185018"/>
                        </a:cubicBezTo>
                        <a:cubicBezTo>
                          <a:pt x="1105076" y="162090"/>
                          <a:pt x="1118952" y="120578"/>
                          <a:pt x="1104277" y="90497"/>
                        </a:cubicBezTo>
                        <a:cubicBezTo>
                          <a:pt x="1089602" y="60417"/>
                          <a:pt x="1091200" y="64695"/>
                          <a:pt x="1091200" y="40363"/>
                        </a:cubicBezTo>
                        <a:cubicBezTo>
                          <a:pt x="1091200" y="16030"/>
                          <a:pt x="1065919" y="10282"/>
                          <a:pt x="1055385" y="10282"/>
                        </a:cubicBezTo>
                        <a:cubicBezTo>
                          <a:pt x="1046376" y="10282"/>
                          <a:pt x="1046158" y="4087"/>
                          <a:pt x="1025163" y="0"/>
                        </a:cubicBezTo>
                        <a:cubicBezTo>
                          <a:pt x="1025236" y="1597"/>
                          <a:pt x="1025236" y="3129"/>
                          <a:pt x="1025236" y="4534"/>
                        </a:cubicBezTo>
                        <a:cubicBezTo>
                          <a:pt x="1025236" y="17052"/>
                          <a:pt x="999954" y="10282"/>
                          <a:pt x="997920" y="17435"/>
                        </a:cubicBezTo>
                        <a:cubicBezTo>
                          <a:pt x="995886" y="24588"/>
                          <a:pt x="988548" y="23183"/>
                          <a:pt x="973510" y="21395"/>
                        </a:cubicBezTo>
                        <a:cubicBezTo>
                          <a:pt x="958472" y="19607"/>
                          <a:pt x="955566" y="37872"/>
                          <a:pt x="955566" y="51795"/>
                        </a:cubicBezTo>
                        <a:cubicBezTo>
                          <a:pt x="955566" y="65781"/>
                          <a:pt x="936460" y="62205"/>
                          <a:pt x="932392" y="72168"/>
                        </a:cubicBezTo>
                        <a:cubicBezTo>
                          <a:pt x="928323" y="82195"/>
                          <a:pt x="927887" y="76127"/>
                          <a:pt x="918952" y="71465"/>
                        </a:cubicBezTo>
                        <a:cubicBezTo>
                          <a:pt x="910016" y="66803"/>
                          <a:pt x="899845" y="86154"/>
                          <a:pt x="885170" y="87942"/>
                        </a:cubicBezTo>
                        <a:cubicBezTo>
                          <a:pt x="870495" y="89731"/>
                          <a:pt x="875000" y="94776"/>
                          <a:pt x="860325" y="97650"/>
                        </a:cubicBezTo>
                        <a:cubicBezTo>
                          <a:pt x="845650" y="100524"/>
                          <a:pt x="854658" y="118789"/>
                          <a:pt x="838748" y="120578"/>
                        </a:cubicBezTo>
                        <a:cubicBezTo>
                          <a:pt x="822838" y="122366"/>
                          <a:pt x="831847" y="138843"/>
                          <a:pt x="811069" y="138843"/>
                        </a:cubicBezTo>
                        <a:cubicBezTo>
                          <a:pt x="790292" y="138843"/>
                          <a:pt x="810851" y="122557"/>
                          <a:pt x="800100" y="113041"/>
                        </a:cubicBezTo>
                        <a:cubicBezTo>
                          <a:pt x="789275" y="103526"/>
                          <a:pt x="779758" y="121663"/>
                          <a:pt x="756947" y="130604"/>
                        </a:cubicBezTo>
                        <a:cubicBezTo>
                          <a:pt x="734135" y="139546"/>
                          <a:pt x="719460" y="130221"/>
                          <a:pt x="704785" y="117384"/>
                        </a:cubicBezTo>
                        <a:cubicBezTo>
                          <a:pt x="690110" y="104484"/>
                          <a:pt x="680739" y="95159"/>
                          <a:pt x="664902" y="95159"/>
                        </a:cubicBezTo>
                        <a:cubicBezTo>
                          <a:pt x="648992" y="95159"/>
                          <a:pt x="648192" y="80151"/>
                          <a:pt x="652261" y="65781"/>
                        </a:cubicBezTo>
                        <a:cubicBezTo>
                          <a:pt x="656329" y="51475"/>
                          <a:pt x="651825" y="31741"/>
                          <a:pt x="639257" y="31741"/>
                        </a:cubicBezTo>
                        <a:cubicBezTo>
                          <a:pt x="626616" y="31741"/>
                          <a:pt x="629086" y="8111"/>
                          <a:pt x="624219" y="3832"/>
                        </a:cubicBezTo>
                        <a:cubicBezTo>
                          <a:pt x="619351" y="-447"/>
                          <a:pt x="610779" y="18138"/>
                          <a:pt x="596903" y="20628"/>
                        </a:cubicBezTo>
                        <a:cubicBezTo>
                          <a:pt x="583027" y="23119"/>
                          <a:pt x="582882" y="26504"/>
                          <a:pt x="575326" y="33146"/>
                        </a:cubicBezTo>
                        <a:cubicBezTo>
                          <a:pt x="567771" y="39788"/>
                          <a:pt x="543579" y="23119"/>
                          <a:pt x="543579" y="29570"/>
                        </a:cubicBezTo>
                        <a:cubicBezTo>
                          <a:pt x="543579" y="36020"/>
                          <a:pt x="558690" y="37808"/>
                          <a:pt x="555421" y="45280"/>
                        </a:cubicBezTo>
                        <a:cubicBezTo>
                          <a:pt x="552152" y="52817"/>
                          <a:pt x="454004" y="44195"/>
                          <a:pt x="419787" y="44195"/>
                        </a:cubicBezTo>
                        <a:cubicBezTo>
                          <a:pt x="385570" y="44195"/>
                          <a:pt x="385207" y="49240"/>
                          <a:pt x="385207" y="72806"/>
                        </a:cubicBezTo>
                        <a:cubicBezTo>
                          <a:pt x="385207" y="96437"/>
                          <a:pt x="392108" y="96820"/>
                          <a:pt x="423492" y="96820"/>
                        </a:cubicBezTo>
                        <a:cubicBezTo>
                          <a:pt x="454876" y="96820"/>
                          <a:pt x="460978" y="132265"/>
                          <a:pt x="457709" y="140504"/>
                        </a:cubicBezTo>
                        <a:cubicBezTo>
                          <a:pt x="454440" y="148742"/>
                          <a:pt x="428360" y="145166"/>
                          <a:pt x="420659" y="142292"/>
                        </a:cubicBezTo>
                        <a:cubicBezTo>
                          <a:pt x="412958" y="139418"/>
                          <a:pt x="402715" y="145549"/>
                          <a:pt x="380339" y="150914"/>
                        </a:cubicBezTo>
                        <a:cubicBezTo>
                          <a:pt x="357964" y="156278"/>
                          <a:pt x="365301" y="182782"/>
                          <a:pt x="365301" y="204624"/>
                        </a:cubicBezTo>
                        <a:cubicBezTo>
                          <a:pt x="365301" y="226466"/>
                          <a:pt x="383608" y="227169"/>
                          <a:pt x="397847" y="236110"/>
                        </a:cubicBezTo>
                        <a:cubicBezTo>
                          <a:pt x="412086" y="245051"/>
                          <a:pt x="410052" y="253290"/>
                          <a:pt x="410052" y="253290"/>
                        </a:cubicBezTo>
                        <a:cubicBezTo>
                          <a:pt x="410052" y="289820"/>
                          <a:pt x="432864" y="273343"/>
                          <a:pt x="430830" y="301636"/>
                        </a:cubicBezTo>
                        <a:cubicBezTo>
                          <a:pt x="428795" y="329928"/>
                          <a:pt x="395813" y="468835"/>
                          <a:pt x="390074" y="523567"/>
                        </a:cubicBezTo>
                        <a:cubicBezTo>
                          <a:pt x="384335" y="578364"/>
                          <a:pt x="369297" y="590881"/>
                          <a:pt x="369297" y="590881"/>
                        </a:cubicBezTo>
                        <a:cubicBezTo>
                          <a:pt x="338349" y="599503"/>
                          <a:pt x="339148" y="579066"/>
                          <a:pt x="321204" y="576575"/>
                        </a:cubicBezTo>
                        <a:cubicBezTo>
                          <a:pt x="303260" y="574085"/>
                          <a:pt x="289456" y="577980"/>
                          <a:pt x="286187" y="588007"/>
                        </a:cubicBezTo>
                        <a:cubicBezTo>
                          <a:pt x="282918" y="598034"/>
                          <a:pt x="235261" y="601610"/>
                          <a:pt x="199010" y="606592"/>
                        </a:cubicBezTo>
                        <a:cubicBezTo>
                          <a:pt x="162758" y="611637"/>
                          <a:pt x="120041" y="639546"/>
                          <a:pt x="96358" y="656024"/>
                        </a:cubicBezTo>
                        <a:cubicBezTo>
                          <a:pt x="72747" y="672501"/>
                          <a:pt x="88803" y="700921"/>
                          <a:pt x="67008" y="720080"/>
                        </a:cubicBezTo>
                        <a:cubicBezTo>
                          <a:pt x="45214" y="739240"/>
                          <a:pt x="54004" y="754057"/>
                          <a:pt x="60107" y="765872"/>
                        </a:cubicBezTo>
                        <a:cubicBezTo>
                          <a:pt x="66209" y="777687"/>
                          <a:pt x="58072" y="788416"/>
                          <a:pt x="35697" y="795250"/>
                        </a:cubicBezTo>
                        <a:cubicBezTo>
                          <a:pt x="13321" y="802020"/>
                          <a:pt x="-2153" y="809556"/>
                          <a:pt x="245" y="840722"/>
                        </a:cubicBezTo>
                        <a:cubicBezTo>
                          <a:pt x="317" y="841488"/>
                          <a:pt x="317" y="842127"/>
                          <a:pt x="390" y="842829"/>
                        </a:cubicBezTo>
                        <a:cubicBezTo>
                          <a:pt x="79140" y="885044"/>
                          <a:pt x="340310" y="932369"/>
                          <a:pt x="340310" y="932369"/>
                        </a:cubicBezTo>
                        <a:cubicBezTo>
                          <a:pt x="389202" y="968197"/>
                          <a:pt x="681538" y="1079131"/>
                          <a:pt x="681538" y="1079131"/>
                        </a:cubicBezTo>
                        <a:cubicBezTo>
                          <a:pt x="681538" y="1079131"/>
                          <a:pt x="706384" y="1063037"/>
                          <a:pt x="719024" y="1051924"/>
                        </a:cubicBezTo>
                        <a:cubicBezTo>
                          <a:pt x="731665" y="1040875"/>
                          <a:pt x="755712" y="1037618"/>
                          <a:pt x="769515" y="1044069"/>
                        </a:cubicBezTo>
                        <a:cubicBezTo>
                          <a:pt x="783390" y="1050519"/>
                          <a:pt x="784553" y="1059460"/>
                          <a:pt x="802933" y="1043366"/>
                        </a:cubicBezTo>
                        <a:cubicBezTo>
                          <a:pt x="821240" y="1027272"/>
                          <a:pt x="829813" y="1025484"/>
                          <a:pt x="842817" y="1036916"/>
                        </a:cubicBezTo>
                        <a:cubicBezTo>
                          <a:pt x="855821" y="1048348"/>
                          <a:pt x="869696" y="1024015"/>
                          <a:pt x="869696" y="1009709"/>
                        </a:cubicBezTo>
                        <a:cubicBezTo>
                          <a:pt x="869696" y="995403"/>
                          <a:pt x="945396" y="1009007"/>
                          <a:pt x="945396" y="991827"/>
                        </a:cubicBezTo>
                        <a:cubicBezTo>
                          <a:pt x="945396" y="974647"/>
                          <a:pt x="966972" y="973945"/>
                          <a:pt x="966972" y="957851"/>
                        </a:cubicBezTo>
                        <a:cubicBezTo>
                          <a:pt x="966972" y="941757"/>
                          <a:pt x="979613" y="946738"/>
                          <a:pt x="983245" y="930644"/>
                        </a:cubicBezTo>
                        <a:cubicBezTo>
                          <a:pt x="986878" y="914550"/>
                          <a:pt x="1004822" y="911676"/>
                          <a:pt x="1049646" y="911676"/>
                        </a:cubicBezTo>
                        <a:cubicBezTo>
                          <a:pt x="1094469" y="911676"/>
                          <a:pt x="1123747" y="959639"/>
                          <a:pt x="1143289" y="976819"/>
                        </a:cubicBezTo>
                        <a:cubicBezTo>
                          <a:pt x="1162831" y="993998"/>
                          <a:pt x="1169369" y="996170"/>
                          <a:pt x="1188040" y="979693"/>
                        </a:cubicBezTo>
                        <a:cubicBezTo>
                          <a:pt x="1197412" y="971454"/>
                          <a:pt x="1206420" y="979437"/>
                          <a:pt x="1213104" y="989400"/>
                        </a:cubicBezTo>
                        <a:cubicBezTo>
                          <a:pt x="1215646" y="988378"/>
                          <a:pt x="1218988" y="987804"/>
                          <a:pt x="1223565" y="987804"/>
                        </a:cubicBezTo>
                        <a:cubicBezTo>
                          <a:pt x="1255022" y="987804"/>
                          <a:pt x="1508563" y="991955"/>
                          <a:pt x="1511687" y="983652"/>
                        </a:cubicBezTo>
                        <a:cubicBezTo>
                          <a:pt x="1514811" y="975350"/>
                          <a:pt x="1512704" y="955871"/>
                          <a:pt x="1519969" y="949421"/>
                        </a:cubicBezTo>
                        <a:cubicBezTo>
                          <a:pt x="1527234" y="943034"/>
                          <a:pt x="1525490" y="924896"/>
                          <a:pt x="1519606" y="916913"/>
                        </a:cubicBezTo>
                        <a:cubicBezTo>
                          <a:pt x="1513721" y="908994"/>
                          <a:pt x="1518589" y="899478"/>
                          <a:pt x="1525490" y="893411"/>
                        </a:cubicBezTo>
                        <a:cubicBezTo>
                          <a:pt x="1531447" y="888174"/>
                          <a:pt x="1527379" y="863075"/>
                          <a:pt x="1539874" y="859115"/>
                        </a:cubicBezTo>
                        <a:cubicBezTo>
                          <a:pt x="1538712" y="855858"/>
                          <a:pt x="1537695" y="851068"/>
                          <a:pt x="1537695" y="844362"/>
                        </a:cubicBezTo>
                        <a:cubicBezTo>
                          <a:pt x="1537695" y="830184"/>
                          <a:pt x="1508200" y="822584"/>
                          <a:pt x="1505439" y="808406"/>
                        </a:cubicBezTo>
                        <a:cubicBezTo>
                          <a:pt x="1502679" y="794228"/>
                          <a:pt x="1529050" y="790460"/>
                          <a:pt x="1541618" y="750672"/>
                        </a:cubicBezTo>
                        <a:cubicBezTo>
                          <a:pt x="1554186" y="710948"/>
                          <a:pt x="1597848" y="647338"/>
                          <a:pt x="1608091" y="627667"/>
                        </a:cubicBezTo>
                        <a:cubicBezTo>
                          <a:pt x="1618334" y="607997"/>
                          <a:pt x="1711033" y="427642"/>
                          <a:pt x="1711033" y="419722"/>
                        </a:cubicBezTo>
                        <a:cubicBezTo>
                          <a:pt x="1710961" y="411803"/>
                          <a:pt x="1743580" y="401074"/>
                          <a:pt x="1735443" y="38536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4" name="Freeform: Shape 83">
                    <a:extLst>
                      <a:ext uri="{FF2B5EF4-FFF2-40B4-BE49-F238E27FC236}">
                        <a16:creationId xmlns:a16="http://schemas.microsoft.com/office/drawing/2014/main" id="{36074B8F-D51F-45A7-80DF-9667073870EE}"/>
                      </a:ext>
                    </a:extLst>
                  </xdr:cNvPr>
                  <xdr:cNvSpPr/>
                </xdr:nvSpPr>
                <xdr:spPr>
                  <a:xfrm>
                    <a:off x="10341719" y="6877865"/>
                    <a:ext cx="1738830" cy="1080791"/>
                  </a:xfrm>
                  <a:custGeom>
                    <a:avLst/>
                    <a:gdLst>
                      <a:gd name="connsiteX0" fmla="*/ 341083 w 1738830"/>
                      <a:gd name="connsiteY0" fmla="*/ 933901 h 1080791"/>
                      <a:gd name="connsiteX1" fmla="*/ 872 w 1738830"/>
                      <a:gd name="connsiteY1" fmla="*/ 844298 h 1080791"/>
                      <a:gd name="connsiteX2" fmla="*/ 872 w 1738830"/>
                      <a:gd name="connsiteY2" fmla="*/ 844298 h 1080791"/>
                      <a:gd name="connsiteX3" fmla="*/ 436 w 1738830"/>
                      <a:gd name="connsiteY3" fmla="*/ 843660 h 1080791"/>
                      <a:gd name="connsiteX4" fmla="*/ 291 w 1738830"/>
                      <a:gd name="connsiteY4" fmla="*/ 841552 h 1080791"/>
                      <a:gd name="connsiteX5" fmla="*/ 291 w 1738830"/>
                      <a:gd name="connsiteY5" fmla="*/ 841552 h 1080791"/>
                      <a:gd name="connsiteX6" fmla="*/ 0 w 1738830"/>
                      <a:gd name="connsiteY6" fmla="*/ 835357 h 1080791"/>
                      <a:gd name="connsiteX7" fmla="*/ 0 w 1738830"/>
                      <a:gd name="connsiteY7" fmla="*/ 835357 h 1080791"/>
                      <a:gd name="connsiteX8" fmla="*/ 36324 w 1738830"/>
                      <a:gd name="connsiteY8" fmla="*/ 795314 h 1080791"/>
                      <a:gd name="connsiteX9" fmla="*/ 36324 w 1738830"/>
                      <a:gd name="connsiteY9" fmla="*/ 795314 h 1080791"/>
                      <a:gd name="connsiteX10" fmla="*/ 62114 w 1738830"/>
                      <a:gd name="connsiteY10" fmla="*/ 774110 h 1080791"/>
                      <a:gd name="connsiteX11" fmla="*/ 62114 w 1738830"/>
                      <a:gd name="connsiteY11" fmla="*/ 774110 h 1080791"/>
                      <a:gd name="connsiteX12" fmla="*/ 60225 w 1738830"/>
                      <a:gd name="connsiteY12" fmla="*/ 767021 h 1080791"/>
                      <a:gd name="connsiteX13" fmla="*/ 60225 w 1738830"/>
                      <a:gd name="connsiteY13" fmla="*/ 767021 h 1080791"/>
                      <a:gd name="connsiteX14" fmla="*/ 53106 w 1738830"/>
                      <a:gd name="connsiteY14" fmla="*/ 745754 h 1080791"/>
                      <a:gd name="connsiteX15" fmla="*/ 53106 w 1738830"/>
                      <a:gd name="connsiteY15" fmla="*/ 745754 h 1080791"/>
                      <a:gd name="connsiteX16" fmla="*/ 67345 w 1738830"/>
                      <a:gd name="connsiteY16" fmla="*/ 720272 h 1080791"/>
                      <a:gd name="connsiteX17" fmla="*/ 67345 w 1738830"/>
                      <a:gd name="connsiteY17" fmla="*/ 720272 h 1080791"/>
                      <a:gd name="connsiteX18" fmla="*/ 96695 w 1738830"/>
                      <a:gd name="connsiteY18" fmla="*/ 656151 h 1080791"/>
                      <a:gd name="connsiteX19" fmla="*/ 96695 w 1738830"/>
                      <a:gd name="connsiteY19" fmla="*/ 656151 h 1080791"/>
                      <a:gd name="connsiteX20" fmla="*/ 199782 w 1738830"/>
                      <a:gd name="connsiteY20" fmla="*/ 606592 h 1080791"/>
                      <a:gd name="connsiteX21" fmla="*/ 199782 w 1738830"/>
                      <a:gd name="connsiteY21" fmla="*/ 606592 h 1080791"/>
                      <a:gd name="connsiteX22" fmla="*/ 286234 w 1738830"/>
                      <a:gd name="connsiteY22" fmla="*/ 588518 h 1080791"/>
                      <a:gd name="connsiteX23" fmla="*/ 286234 w 1738830"/>
                      <a:gd name="connsiteY23" fmla="*/ 588518 h 1080791"/>
                      <a:gd name="connsiteX24" fmla="*/ 312169 w 1738830"/>
                      <a:gd name="connsiteY24" fmla="*/ 575745 h 1080791"/>
                      <a:gd name="connsiteX25" fmla="*/ 312169 w 1738830"/>
                      <a:gd name="connsiteY25" fmla="*/ 575745 h 1080791"/>
                      <a:gd name="connsiteX26" fmla="*/ 322340 w 1738830"/>
                      <a:gd name="connsiteY26" fmla="*/ 576511 h 1080791"/>
                      <a:gd name="connsiteX27" fmla="*/ 322340 w 1738830"/>
                      <a:gd name="connsiteY27" fmla="*/ 576511 h 1080791"/>
                      <a:gd name="connsiteX28" fmla="*/ 356847 w 1738830"/>
                      <a:gd name="connsiteY28" fmla="*/ 592925 h 1080791"/>
                      <a:gd name="connsiteX29" fmla="*/ 356847 w 1738830"/>
                      <a:gd name="connsiteY29" fmla="*/ 592925 h 1080791"/>
                      <a:gd name="connsiteX30" fmla="*/ 369633 w 1738830"/>
                      <a:gd name="connsiteY30" fmla="*/ 591073 h 1080791"/>
                      <a:gd name="connsiteX31" fmla="*/ 369633 w 1738830"/>
                      <a:gd name="connsiteY31" fmla="*/ 591073 h 1080791"/>
                      <a:gd name="connsiteX32" fmla="*/ 377697 w 1738830"/>
                      <a:gd name="connsiteY32" fmla="*/ 578236 h 1080791"/>
                      <a:gd name="connsiteX33" fmla="*/ 377697 w 1738830"/>
                      <a:gd name="connsiteY33" fmla="*/ 578236 h 1080791"/>
                      <a:gd name="connsiteX34" fmla="*/ 390120 w 1738830"/>
                      <a:gd name="connsiteY34" fmla="*/ 524270 h 1080791"/>
                      <a:gd name="connsiteX35" fmla="*/ 390120 w 1738830"/>
                      <a:gd name="connsiteY35" fmla="*/ 524270 h 1080791"/>
                      <a:gd name="connsiteX36" fmla="*/ 430876 w 1738830"/>
                      <a:gd name="connsiteY36" fmla="*/ 302338 h 1080791"/>
                      <a:gd name="connsiteX37" fmla="*/ 430876 w 1738830"/>
                      <a:gd name="connsiteY37" fmla="*/ 302338 h 1080791"/>
                      <a:gd name="connsiteX38" fmla="*/ 431021 w 1738830"/>
                      <a:gd name="connsiteY38" fmla="*/ 299017 h 1080791"/>
                      <a:gd name="connsiteX39" fmla="*/ 431021 w 1738830"/>
                      <a:gd name="connsiteY39" fmla="*/ 299017 h 1080791"/>
                      <a:gd name="connsiteX40" fmla="*/ 420850 w 1738830"/>
                      <a:gd name="connsiteY40" fmla="*/ 281390 h 1080791"/>
                      <a:gd name="connsiteX41" fmla="*/ 420850 w 1738830"/>
                      <a:gd name="connsiteY41" fmla="*/ 281390 h 1080791"/>
                      <a:gd name="connsiteX42" fmla="*/ 410098 w 1738830"/>
                      <a:gd name="connsiteY42" fmla="*/ 253864 h 1080791"/>
                      <a:gd name="connsiteX43" fmla="*/ 410098 w 1738830"/>
                      <a:gd name="connsiteY43" fmla="*/ 253864 h 1080791"/>
                      <a:gd name="connsiteX44" fmla="*/ 410171 w 1738830"/>
                      <a:gd name="connsiteY44" fmla="*/ 252906 h 1080791"/>
                      <a:gd name="connsiteX45" fmla="*/ 410171 w 1738830"/>
                      <a:gd name="connsiteY45" fmla="*/ 252906 h 1080791"/>
                      <a:gd name="connsiteX46" fmla="*/ 398257 w 1738830"/>
                      <a:gd name="connsiteY46" fmla="*/ 237515 h 1080791"/>
                      <a:gd name="connsiteX47" fmla="*/ 398257 w 1738830"/>
                      <a:gd name="connsiteY47" fmla="*/ 237515 h 1080791"/>
                      <a:gd name="connsiteX48" fmla="*/ 365347 w 1738830"/>
                      <a:gd name="connsiteY48" fmla="*/ 205327 h 1080791"/>
                      <a:gd name="connsiteX49" fmla="*/ 365347 w 1738830"/>
                      <a:gd name="connsiteY49" fmla="*/ 205327 h 1080791"/>
                      <a:gd name="connsiteX50" fmla="*/ 364185 w 1738830"/>
                      <a:gd name="connsiteY50" fmla="*/ 178823 h 1080791"/>
                      <a:gd name="connsiteX51" fmla="*/ 364185 w 1738830"/>
                      <a:gd name="connsiteY51" fmla="*/ 178823 h 1080791"/>
                      <a:gd name="connsiteX52" fmla="*/ 381039 w 1738830"/>
                      <a:gd name="connsiteY52" fmla="*/ 150850 h 1080791"/>
                      <a:gd name="connsiteX53" fmla="*/ 381039 w 1738830"/>
                      <a:gd name="connsiteY53" fmla="*/ 150850 h 1080791"/>
                      <a:gd name="connsiteX54" fmla="*/ 417218 w 1738830"/>
                      <a:gd name="connsiteY54" fmla="*/ 141461 h 1080791"/>
                      <a:gd name="connsiteX55" fmla="*/ 417218 w 1738830"/>
                      <a:gd name="connsiteY55" fmla="*/ 141461 h 1080791"/>
                      <a:gd name="connsiteX56" fmla="*/ 421940 w 1738830"/>
                      <a:gd name="connsiteY56" fmla="*/ 142292 h 1080791"/>
                      <a:gd name="connsiteX57" fmla="*/ 421940 w 1738830"/>
                      <a:gd name="connsiteY57" fmla="*/ 142292 h 1080791"/>
                      <a:gd name="connsiteX58" fmla="*/ 443589 w 1738830"/>
                      <a:gd name="connsiteY58" fmla="*/ 145485 h 1080791"/>
                      <a:gd name="connsiteX59" fmla="*/ 443589 w 1738830"/>
                      <a:gd name="connsiteY59" fmla="*/ 145485 h 1080791"/>
                      <a:gd name="connsiteX60" fmla="*/ 457756 w 1738830"/>
                      <a:gd name="connsiteY60" fmla="*/ 140951 h 1080791"/>
                      <a:gd name="connsiteX61" fmla="*/ 457756 w 1738830"/>
                      <a:gd name="connsiteY61" fmla="*/ 140951 h 1080791"/>
                      <a:gd name="connsiteX62" fmla="*/ 458482 w 1738830"/>
                      <a:gd name="connsiteY62" fmla="*/ 135714 h 1080791"/>
                      <a:gd name="connsiteX63" fmla="*/ 458482 w 1738830"/>
                      <a:gd name="connsiteY63" fmla="*/ 135714 h 1080791"/>
                      <a:gd name="connsiteX64" fmla="*/ 424410 w 1738830"/>
                      <a:gd name="connsiteY64" fmla="*/ 98352 h 1080791"/>
                      <a:gd name="connsiteX65" fmla="*/ 424410 w 1738830"/>
                      <a:gd name="connsiteY65" fmla="*/ 98352 h 1080791"/>
                      <a:gd name="connsiteX66" fmla="*/ 393026 w 1738830"/>
                      <a:gd name="connsiteY66" fmla="*/ 95095 h 1080791"/>
                      <a:gd name="connsiteX67" fmla="*/ 393026 w 1738830"/>
                      <a:gd name="connsiteY67" fmla="*/ 95095 h 1080791"/>
                      <a:gd name="connsiteX68" fmla="*/ 385180 w 1738830"/>
                      <a:gd name="connsiteY68" fmla="*/ 73573 h 1080791"/>
                      <a:gd name="connsiteX69" fmla="*/ 385180 w 1738830"/>
                      <a:gd name="connsiteY69" fmla="*/ 73573 h 1080791"/>
                      <a:gd name="connsiteX70" fmla="*/ 389902 w 1738830"/>
                      <a:gd name="connsiteY70" fmla="*/ 49879 h 1080791"/>
                      <a:gd name="connsiteX71" fmla="*/ 389902 w 1738830"/>
                      <a:gd name="connsiteY71" fmla="*/ 49879 h 1080791"/>
                      <a:gd name="connsiteX72" fmla="*/ 420705 w 1738830"/>
                      <a:gd name="connsiteY72" fmla="*/ 44131 h 1080791"/>
                      <a:gd name="connsiteX73" fmla="*/ 420705 w 1738830"/>
                      <a:gd name="connsiteY73" fmla="*/ 44131 h 1080791"/>
                      <a:gd name="connsiteX74" fmla="*/ 531421 w 1738830"/>
                      <a:gd name="connsiteY74" fmla="*/ 48282 h 1080791"/>
                      <a:gd name="connsiteX75" fmla="*/ 531421 w 1738830"/>
                      <a:gd name="connsiteY75" fmla="*/ 48282 h 1080791"/>
                      <a:gd name="connsiteX76" fmla="*/ 555467 w 1738830"/>
                      <a:gd name="connsiteY76" fmla="*/ 45728 h 1080791"/>
                      <a:gd name="connsiteX77" fmla="*/ 555467 w 1738830"/>
                      <a:gd name="connsiteY77" fmla="*/ 45728 h 1080791"/>
                      <a:gd name="connsiteX78" fmla="*/ 555903 w 1738830"/>
                      <a:gd name="connsiteY78" fmla="*/ 43939 h 1080791"/>
                      <a:gd name="connsiteX79" fmla="*/ 555903 w 1738830"/>
                      <a:gd name="connsiteY79" fmla="*/ 43939 h 1080791"/>
                      <a:gd name="connsiteX80" fmla="*/ 543626 w 1738830"/>
                      <a:gd name="connsiteY80" fmla="*/ 30272 h 1080791"/>
                      <a:gd name="connsiteX81" fmla="*/ 543626 w 1738830"/>
                      <a:gd name="connsiteY81" fmla="*/ 30272 h 1080791"/>
                      <a:gd name="connsiteX82" fmla="*/ 546386 w 1738830"/>
                      <a:gd name="connsiteY82" fmla="*/ 27973 h 1080791"/>
                      <a:gd name="connsiteX83" fmla="*/ 546386 w 1738830"/>
                      <a:gd name="connsiteY83" fmla="*/ 27973 h 1080791"/>
                      <a:gd name="connsiteX84" fmla="*/ 571159 w 1738830"/>
                      <a:gd name="connsiteY84" fmla="*/ 34679 h 1080791"/>
                      <a:gd name="connsiteX85" fmla="*/ 571159 w 1738830"/>
                      <a:gd name="connsiteY85" fmla="*/ 34679 h 1080791"/>
                      <a:gd name="connsiteX86" fmla="*/ 575663 w 1738830"/>
                      <a:gd name="connsiteY86" fmla="*/ 33338 h 1080791"/>
                      <a:gd name="connsiteX87" fmla="*/ 575663 w 1738830"/>
                      <a:gd name="connsiteY87" fmla="*/ 33338 h 1080791"/>
                      <a:gd name="connsiteX88" fmla="*/ 597676 w 1738830"/>
                      <a:gd name="connsiteY88" fmla="*/ 20565 h 1080791"/>
                      <a:gd name="connsiteX89" fmla="*/ 597676 w 1738830"/>
                      <a:gd name="connsiteY89" fmla="*/ 20565 h 1080791"/>
                      <a:gd name="connsiteX90" fmla="*/ 623538 w 1738830"/>
                      <a:gd name="connsiteY90" fmla="*/ 3066 h 1080791"/>
                      <a:gd name="connsiteX91" fmla="*/ 623538 w 1738830"/>
                      <a:gd name="connsiteY91" fmla="*/ 3066 h 1080791"/>
                      <a:gd name="connsiteX92" fmla="*/ 625790 w 1738830"/>
                      <a:gd name="connsiteY92" fmla="*/ 3960 h 1080791"/>
                      <a:gd name="connsiteX93" fmla="*/ 625790 w 1738830"/>
                      <a:gd name="connsiteY93" fmla="*/ 3960 h 1080791"/>
                      <a:gd name="connsiteX94" fmla="*/ 640247 w 1738830"/>
                      <a:gd name="connsiteY94" fmla="*/ 31677 h 1080791"/>
                      <a:gd name="connsiteX95" fmla="*/ 640247 w 1738830"/>
                      <a:gd name="connsiteY95" fmla="*/ 31677 h 1080791"/>
                      <a:gd name="connsiteX96" fmla="*/ 655649 w 1738830"/>
                      <a:gd name="connsiteY96" fmla="*/ 55627 h 1080791"/>
                      <a:gd name="connsiteX97" fmla="*/ 655649 w 1738830"/>
                      <a:gd name="connsiteY97" fmla="*/ 55627 h 1080791"/>
                      <a:gd name="connsiteX98" fmla="*/ 654196 w 1738830"/>
                      <a:gd name="connsiteY98" fmla="*/ 66675 h 1080791"/>
                      <a:gd name="connsiteX99" fmla="*/ 654196 w 1738830"/>
                      <a:gd name="connsiteY99" fmla="*/ 66675 h 1080791"/>
                      <a:gd name="connsiteX100" fmla="*/ 652089 w 1738830"/>
                      <a:gd name="connsiteY100" fmla="*/ 79704 h 1080791"/>
                      <a:gd name="connsiteX101" fmla="*/ 652089 w 1738830"/>
                      <a:gd name="connsiteY101" fmla="*/ 79704 h 1080791"/>
                      <a:gd name="connsiteX102" fmla="*/ 665892 w 1738830"/>
                      <a:gd name="connsiteY102" fmla="*/ 95031 h 1080791"/>
                      <a:gd name="connsiteX103" fmla="*/ 665892 w 1738830"/>
                      <a:gd name="connsiteY103" fmla="*/ 95031 h 1080791"/>
                      <a:gd name="connsiteX104" fmla="*/ 706430 w 1738830"/>
                      <a:gd name="connsiteY104" fmla="*/ 117448 h 1080791"/>
                      <a:gd name="connsiteX105" fmla="*/ 706430 w 1738830"/>
                      <a:gd name="connsiteY105" fmla="*/ 117448 h 1080791"/>
                      <a:gd name="connsiteX106" fmla="*/ 740720 w 1738830"/>
                      <a:gd name="connsiteY106" fmla="*/ 133989 h 1080791"/>
                      <a:gd name="connsiteX107" fmla="*/ 740720 w 1738830"/>
                      <a:gd name="connsiteY107" fmla="*/ 133989 h 1080791"/>
                      <a:gd name="connsiteX108" fmla="*/ 757574 w 1738830"/>
                      <a:gd name="connsiteY108" fmla="*/ 130541 h 1080791"/>
                      <a:gd name="connsiteX109" fmla="*/ 757574 w 1738830"/>
                      <a:gd name="connsiteY109" fmla="*/ 130541 h 1080791"/>
                      <a:gd name="connsiteX110" fmla="*/ 794697 w 1738830"/>
                      <a:gd name="connsiteY110" fmla="*/ 110231 h 1080791"/>
                      <a:gd name="connsiteX111" fmla="*/ 794697 w 1738830"/>
                      <a:gd name="connsiteY111" fmla="*/ 110231 h 1080791"/>
                      <a:gd name="connsiteX112" fmla="*/ 801744 w 1738830"/>
                      <a:gd name="connsiteY112" fmla="*/ 113169 h 1080791"/>
                      <a:gd name="connsiteX113" fmla="*/ 801744 w 1738830"/>
                      <a:gd name="connsiteY113" fmla="*/ 113169 h 1080791"/>
                      <a:gd name="connsiteX114" fmla="*/ 805376 w 1738830"/>
                      <a:gd name="connsiteY114" fmla="*/ 121344 h 1080791"/>
                      <a:gd name="connsiteX115" fmla="*/ 805376 w 1738830"/>
                      <a:gd name="connsiteY115" fmla="*/ 121344 h 1080791"/>
                      <a:gd name="connsiteX116" fmla="*/ 803270 w 1738830"/>
                      <a:gd name="connsiteY116" fmla="*/ 133925 h 1080791"/>
                      <a:gd name="connsiteX117" fmla="*/ 803270 w 1738830"/>
                      <a:gd name="connsiteY117" fmla="*/ 133925 h 1080791"/>
                      <a:gd name="connsiteX118" fmla="*/ 812133 w 1738830"/>
                      <a:gd name="connsiteY118" fmla="*/ 138779 h 1080791"/>
                      <a:gd name="connsiteX119" fmla="*/ 812133 w 1738830"/>
                      <a:gd name="connsiteY119" fmla="*/ 138779 h 1080791"/>
                      <a:gd name="connsiteX120" fmla="*/ 839739 w 1738830"/>
                      <a:gd name="connsiteY120" fmla="*/ 120514 h 1080791"/>
                      <a:gd name="connsiteX121" fmla="*/ 839739 w 1738830"/>
                      <a:gd name="connsiteY121" fmla="*/ 120514 h 1080791"/>
                      <a:gd name="connsiteX122" fmla="*/ 861243 w 1738830"/>
                      <a:gd name="connsiteY122" fmla="*/ 97650 h 1080791"/>
                      <a:gd name="connsiteX123" fmla="*/ 861243 w 1738830"/>
                      <a:gd name="connsiteY123" fmla="*/ 97650 h 1080791"/>
                      <a:gd name="connsiteX124" fmla="*/ 886161 w 1738830"/>
                      <a:gd name="connsiteY124" fmla="*/ 87942 h 1080791"/>
                      <a:gd name="connsiteX125" fmla="*/ 886161 w 1738830"/>
                      <a:gd name="connsiteY125" fmla="*/ 87942 h 1080791"/>
                      <a:gd name="connsiteX126" fmla="*/ 917182 w 1738830"/>
                      <a:gd name="connsiteY126" fmla="*/ 70763 h 1080791"/>
                      <a:gd name="connsiteX127" fmla="*/ 917182 w 1738830"/>
                      <a:gd name="connsiteY127" fmla="*/ 70763 h 1080791"/>
                      <a:gd name="connsiteX128" fmla="*/ 920596 w 1738830"/>
                      <a:gd name="connsiteY128" fmla="*/ 71593 h 1080791"/>
                      <a:gd name="connsiteX129" fmla="*/ 920596 w 1738830"/>
                      <a:gd name="connsiteY129" fmla="*/ 71593 h 1080791"/>
                      <a:gd name="connsiteX130" fmla="*/ 929677 w 1738830"/>
                      <a:gd name="connsiteY130" fmla="*/ 77596 h 1080791"/>
                      <a:gd name="connsiteX131" fmla="*/ 929677 w 1738830"/>
                      <a:gd name="connsiteY131" fmla="*/ 77596 h 1080791"/>
                      <a:gd name="connsiteX132" fmla="*/ 932656 w 1738830"/>
                      <a:gd name="connsiteY132" fmla="*/ 72742 h 1080791"/>
                      <a:gd name="connsiteX133" fmla="*/ 932656 w 1738830"/>
                      <a:gd name="connsiteY133" fmla="*/ 72742 h 1080791"/>
                      <a:gd name="connsiteX134" fmla="*/ 955830 w 1738830"/>
                      <a:gd name="connsiteY134" fmla="*/ 52625 h 1080791"/>
                      <a:gd name="connsiteX135" fmla="*/ 955830 w 1738830"/>
                      <a:gd name="connsiteY135" fmla="*/ 52625 h 1080791"/>
                      <a:gd name="connsiteX136" fmla="*/ 972685 w 1738830"/>
                      <a:gd name="connsiteY136" fmla="*/ 21267 h 1080791"/>
                      <a:gd name="connsiteX137" fmla="*/ 972685 w 1738830"/>
                      <a:gd name="connsiteY137" fmla="*/ 21267 h 1080791"/>
                      <a:gd name="connsiteX138" fmla="*/ 974792 w 1738830"/>
                      <a:gd name="connsiteY138" fmla="*/ 21395 h 1080791"/>
                      <a:gd name="connsiteX139" fmla="*/ 974792 w 1738830"/>
                      <a:gd name="connsiteY139" fmla="*/ 21395 h 1080791"/>
                      <a:gd name="connsiteX140" fmla="*/ 989830 w 1738830"/>
                      <a:gd name="connsiteY140" fmla="*/ 22864 h 1080791"/>
                      <a:gd name="connsiteX141" fmla="*/ 989830 w 1738830"/>
                      <a:gd name="connsiteY141" fmla="*/ 22864 h 1080791"/>
                      <a:gd name="connsiteX142" fmla="*/ 998184 w 1738830"/>
                      <a:gd name="connsiteY142" fmla="*/ 18074 h 1080791"/>
                      <a:gd name="connsiteX143" fmla="*/ 998184 w 1738830"/>
                      <a:gd name="connsiteY143" fmla="*/ 18074 h 1080791"/>
                      <a:gd name="connsiteX144" fmla="*/ 1013368 w 1738830"/>
                      <a:gd name="connsiteY144" fmla="*/ 13029 h 1080791"/>
                      <a:gd name="connsiteX145" fmla="*/ 1013368 w 1738830"/>
                      <a:gd name="connsiteY145" fmla="*/ 13029 h 1080791"/>
                      <a:gd name="connsiteX146" fmla="*/ 1025500 w 1738830"/>
                      <a:gd name="connsiteY146" fmla="*/ 5365 h 1080791"/>
                      <a:gd name="connsiteX147" fmla="*/ 1025500 w 1738830"/>
                      <a:gd name="connsiteY147" fmla="*/ 5365 h 1080791"/>
                      <a:gd name="connsiteX148" fmla="*/ 1025427 w 1738830"/>
                      <a:gd name="connsiteY148" fmla="*/ 830 h 1080791"/>
                      <a:gd name="connsiteX149" fmla="*/ 1025427 w 1738830"/>
                      <a:gd name="connsiteY149" fmla="*/ 830 h 1080791"/>
                      <a:gd name="connsiteX150" fmla="*/ 1025718 w 1738830"/>
                      <a:gd name="connsiteY150" fmla="*/ 192 h 1080791"/>
                      <a:gd name="connsiteX151" fmla="*/ 1025718 w 1738830"/>
                      <a:gd name="connsiteY151" fmla="*/ 192 h 1080791"/>
                      <a:gd name="connsiteX152" fmla="*/ 1026517 w 1738830"/>
                      <a:gd name="connsiteY152" fmla="*/ 0 h 1080791"/>
                      <a:gd name="connsiteX153" fmla="*/ 1026517 w 1738830"/>
                      <a:gd name="connsiteY153" fmla="*/ 0 h 1080791"/>
                      <a:gd name="connsiteX154" fmla="*/ 1056521 w 1738830"/>
                      <a:gd name="connsiteY154" fmla="*/ 10282 h 1080791"/>
                      <a:gd name="connsiteX155" fmla="*/ 1056521 w 1738830"/>
                      <a:gd name="connsiteY155" fmla="*/ 10282 h 1080791"/>
                      <a:gd name="connsiteX156" fmla="*/ 1093281 w 1738830"/>
                      <a:gd name="connsiteY156" fmla="*/ 41129 h 1080791"/>
                      <a:gd name="connsiteX157" fmla="*/ 1093281 w 1738830"/>
                      <a:gd name="connsiteY157" fmla="*/ 41129 h 1080791"/>
                      <a:gd name="connsiteX158" fmla="*/ 1093208 w 1738830"/>
                      <a:gd name="connsiteY158" fmla="*/ 51859 h 1080791"/>
                      <a:gd name="connsiteX159" fmla="*/ 1093208 w 1738830"/>
                      <a:gd name="connsiteY159" fmla="*/ 51859 h 1080791"/>
                      <a:gd name="connsiteX160" fmla="*/ 1106212 w 1738830"/>
                      <a:gd name="connsiteY160" fmla="*/ 90944 h 1080791"/>
                      <a:gd name="connsiteX161" fmla="*/ 1106212 w 1738830"/>
                      <a:gd name="connsiteY161" fmla="*/ 90944 h 1080791"/>
                      <a:gd name="connsiteX162" fmla="*/ 1113549 w 1738830"/>
                      <a:gd name="connsiteY162" fmla="*/ 132265 h 1080791"/>
                      <a:gd name="connsiteX163" fmla="*/ 1113549 w 1738830"/>
                      <a:gd name="connsiteY163" fmla="*/ 132265 h 1080791"/>
                      <a:gd name="connsiteX164" fmla="*/ 1113041 w 1738830"/>
                      <a:gd name="connsiteY164" fmla="*/ 159088 h 1080791"/>
                      <a:gd name="connsiteX165" fmla="*/ 1113041 w 1738830"/>
                      <a:gd name="connsiteY165" fmla="*/ 159088 h 1080791"/>
                      <a:gd name="connsiteX166" fmla="*/ 1116819 w 1738830"/>
                      <a:gd name="connsiteY166" fmla="*/ 185528 h 1080791"/>
                      <a:gd name="connsiteX167" fmla="*/ 1116819 w 1738830"/>
                      <a:gd name="connsiteY167" fmla="*/ 185528 h 1080791"/>
                      <a:gd name="connsiteX168" fmla="*/ 1136143 w 1738830"/>
                      <a:gd name="connsiteY168" fmla="*/ 239878 h 1080791"/>
                      <a:gd name="connsiteX169" fmla="*/ 1136143 w 1738830"/>
                      <a:gd name="connsiteY169" fmla="*/ 239878 h 1080791"/>
                      <a:gd name="connsiteX170" fmla="*/ 1129605 w 1738830"/>
                      <a:gd name="connsiteY170" fmla="*/ 255780 h 1080791"/>
                      <a:gd name="connsiteX171" fmla="*/ 1129605 w 1738830"/>
                      <a:gd name="connsiteY171" fmla="*/ 255780 h 1080791"/>
                      <a:gd name="connsiteX172" fmla="*/ 1122267 w 1738830"/>
                      <a:gd name="connsiteY172" fmla="*/ 266957 h 1080791"/>
                      <a:gd name="connsiteX173" fmla="*/ 1122267 w 1738830"/>
                      <a:gd name="connsiteY173" fmla="*/ 266957 h 1080791"/>
                      <a:gd name="connsiteX174" fmla="*/ 1145079 w 1738830"/>
                      <a:gd name="connsiteY174" fmla="*/ 291162 h 1080791"/>
                      <a:gd name="connsiteX175" fmla="*/ 1145079 w 1738830"/>
                      <a:gd name="connsiteY175" fmla="*/ 291162 h 1080791"/>
                      <a:gd name="connsiteX176" fmla="*/ 1179441 w 1738830"/>
                      <a:gd name="connsiteY176" fmla="*/ 322392 h 1080791"/>
                      <a:gd name="connsiteX177" fmla="*/ 1179441 w 1738830"/>
                      <a:gd name="connsiteY177" fmla="*/ 322392 h 1080791"/>
                      <a:gd name="connsiteX178" fmla="*/ 1199855 w 1738830"/>
                      <a:gd name="connsiteY178" fmla="*/ 326607 h 1080791"/>
                      <a:gd name="connsiteX179" fmla="*/ 1199855 w 1738830"/>
                      <a:gd name="connsiteY179" fmla="*/ 326607 h 1080791"/>
                      <a:gd name="connsiteX180" fmla="*/ 1202107 w 1738830"/>
                      <a:gd name="connsiteY180" fmla="*/ 321051 h 1080791"/>
                      <a:gd name="connsiteX181" fmla="*/ 1202107 w 1738830"/>
                      <a:gd name="connsiteY181" fmla="*/ 321051 h 1080791"/>
                      <a:gd name="connsiteX182" fmla="*/ 1201817 w 1738830"/>
                      <a:gd name="connsiteY182" fmla="*/ 306936 h 1080791"/>
                      <a:gd name="connsiteX183" fmla="*/ 1201817 w 1738830"/>
                      <a:gd name="connsiteY183" fmla="*/ 306936 h 1080791"/>
                      <a:gd name="connsiteX184" fmla="*/ 1227825 w 1738830"/>
                      <a:gd name="connsiteY184" fmla="*/ 250160 h 1080791"/>
                      <a:gd name="connsiteX185" fmla="*/ 1227825 w 1738830"/>
                      <a:gd name="connsiteY185" fmla="*/ 250160 h 1080791"/>
                      <a:gd name="connsiteX186" fmla="*/ 1247585 w 1738830"/>
                      <a:gd name="connsiteY186" fmla="*/ 245562 h 1080791"/>
                      <a:gd name="connsiteX187" fmla="*/ 1247585 w 1738830"/>
                      <a:gd name="connsiteY187" fmla="*/ 245562 h 1080791"/>
                      <a:gd name="connsiteX188" fmla="*/ 1283618 w 1738830"/>
                      <a:gd name="connsiteY188" fmla="*/ 267723 h 1080791"/>
                      <a:gd name="connsiteX189" fmla="*/ 1283618 w 1738830"/>
                      <a:gd name="connsiteY189" fmla="*/ 267723 h 1080791"/>
                      <a:gd name="connsiteX190" fmla="*/ 1300618 w 1738830"/>
                      <a:gd name="connsiteY190" fmla="*/ 273407 h 1080791"/>
                      <a:gd name="connsiteX191" fmla="*/ 1300618 w 1738830"/>
                      <a:gd name="connsiteY191" fmla="*/ 273407 h 1080791"/>
                      <a:gd name="connsiteX192" fmla="*/ 1325900 w 1738830"/>
                      <a:gd name="connsiteY192" fmla="*/ 264210 h 1080791"/>
                      <a:gd name="connsiteX193" fmla="*/ 1325900 w 1738830"/>
                      <a:gd name="connsiteY193" fmla="*/ 264210 h 1080791"/>
                      <a:gd name="connsiteX194" fmla="*/ 1326626 w 1738830"/>
                      <a:gd name="connsiteY194" fmla="*/ 260889 h 1080791"/>
                      <a:gd name="connsiteX195" fmla="*/ 1326626 w 1738830"/>
                      <a:gd name="connsiteY195" fmla="*/ 260889 h 1080791"/>
                      <a:gd name="connsiteX196" fmla="*/ 1316891 w 1738830"/>
                      <a:gd name="connsiteY196" fmla="*/ 238728 h 1080791"/>
                      <a:gd name="connsiteX197" fmla="*/ 1316891 w 1738830"/>
                      <a:gd name="connsiteY197" fmla="*/ 238728 h 1080791"/>
                      <a:gd name="connsiteX198" fmla="*/ 1356993 w 1738830"/>
                      <a:gd name="connsiteY198" fmla="*/ 175246 h 1080791"/>
                      <a:gd name="connsiteX199" fmla="*/ 1356993 w 1738830"/>
                      <a:gd name="connsiteY199" fmla="*/ 175246 h 1080791"/>
                      <a:gd name="connsiteX200" fmla="*/ 1357719 w 1738830"/>
                      <a:gd name="connsiteY200" fmla="*/ 174991 h 1080791"/>
                      <a:gd name="connsiteX201" fmla="*/ 1466183 w 1738830"/>
                      <a:gd name="connsiteY201" fmla="*/ 173713 h 1080791"/>
                      <a:gd name="connsiteX202" fmla="*/ 1466837 w 1738830"/>
                      <a:gd name="connsiteY202" fmla="*/ 173969 h 1080791"/>
                      <a:gd name="connsiteX203" fmla="*/ 1466837 w 1738830"/>
                      <a:gd name="connsiteY203" fmla="*/ 173969 h 1080791"/>
                      <a:gd name="connsiteX204" fmla="*/ 1467127 w 1738830"/>
                      <a:gd name="connsiteY204" fmla="*/ 174544 h 1080791"/>
                      <a:gd name="connsiteX205" fmla="*/ 1467127 w 1738830"/>
                      <a:gd name="connsiteY205" fmla="*/ 174544 h 1080791"/>
                      <a:gd name="connsiteX206" fmla="*/ 1467055 w 1738830"/>
                      <a:gd name="connsiteY206" fmla="*/ 205902 h 1080791"/>
                      <a:gd name="connsiteX207" fmla="*/ 1467055 w 1738830"/>
                      <a:gd name="connsiteY207" fmla="*/ 205902 h 1080791"/>
                      <a:gd name="connsiteX208" fmla="*/ 1486597 w 1738830"/>
                      <a:gd name="connsiteY208" fmla="*/ 248116 h 1080791"/>
                      <a:gd name="connsiteX209" fmla="*/ 1486597 w 1738830"/>
                      <a:gd name="connsiteY209" fmla="*/ 248116 h 1080791"/>
                      <a:gd name="connsiteX210" fmla="*/ 1510789 w 1738830"/>
                      <a:gd name="connsiteY210" fmla="*/ 279091 h 1080791"/>
                      <a:gd name="connsiteX211" fmla="*/ 1510789 w 1738830"/>
                      <a:gd name="connsiteY211" fmla="*/ 279091 h 1080791"/>
                      <a:gd name="connsiteX212" fmla="*/ 1539775 w 1738830"/>
                      <a:gd name="connsiteY212" fmla="*/ 303935 h 1080791"/>
                      <a:gd name="connsiteX213" fmla="*/ 1539775 w 1738830"/>
                      <a:gd name="connsiteY213" fmla="*/ 303935 h 1080791"/>
                      <a:gd name="connsiteX214" fmla="*/ 1543117 w 1738830"/>
                      <a:gd name="connsiteY214" fmla="*/ 303296 h 1080791"/>
                      <a:gd name="connsiteX215" fmla="*/ 1543117 w 1738830"/>
                      <a:gd name="connsiteY215" fmla="*/ 303296 h 1080791"/>
                      <a:gd name="connsiteX216" fmla="*/ 1553942 w 1738830"/>
                      <a:gd name="connsiteY216" fmla="*/ 299656 h 1080791"/>
                      <a:gd name="connsiteX217" fmla="*/ 1553942 w 1738830"/>
                      <a:gd name="connsiteY217" fmla="*/ 299656 h 1080791"/>
                      <a:gd name="connsiteX218" fmla="*/ 1558228 w 1738830"/>
                      <a:gd name="connsiteY218" fmla="*/ 311215 h 1080791"/>
                      <a:gd name="connsiteX219" fmla="*/ 1558228 w 1738830"/>
                      <a:gd name="connsiteY219" fmla="*/ 311215 h 1080791"/>
                      <a:gd name="connsiteX220" fmla="*/ 1624338 w 1738830"/>
                      <a:gd name="connsiteY220" fmla="*/ 351961 h 1080791"/>
                      <a:gd name="connsiteX221" fmla="*/ 1624338 w 1738830"/>
                      <a:gd name="connsiteY221" fmla="*/ 351961 h 1080791"/>
                      <a:gd name="connsiteX222" fmla="*/ 1689939 w 1738830"/>
                      <a:gd name="connsiteY222" fmla="*/ 394432 h 1080791"/>
                      <a:gd name="connsiteX223" fmla="*/ 1689939 w 1738830"/>
                      <a:gd name="connsiteY223" fmla="*/ 394432 h 1080791"/>
                      <a:gd name="connsiteX224" fmla="*/ 1696114 w 1738830"/>
                      <a:gd name="connsiteY224" fmla="*/ 396731 h 1080791"/>
                      <a:gd name="connsiteX225" fmla="*/ 1696114 w 1738830"/>
                      <a:gd name="connsiteY225" fmla="*/ 396731 h 1080791"/>
                      <a:gd name="connsiteX226" fmla="*/ 1730549 w 1738830"/>
                      <a:gd name="connsiteY226" fmla="*/ 381595 h 1080791"/>
                      <a:gd name="connsiteX227" fmla="*/ 1730549 w 1738830"/>
                      <a:gd name="connsiteY227" fmla="*/ 381595 h 1080791"/>
                      <a:gd name="connsiteX228" fmla="*/ 1737378 w 1738830"/>
                      <a:gd name="connsiteY228" fmla="*/ 386065 h 1080791"/>
                      <a:gd name="connsiteX229" fmla="*/ 1737378 w 1738830"/>
                      <a:gd name="connsiteY229" fmla="*/ 386065 h 1080791"/>
                      <a:gd name="connsiteX230" fmla="*/ 1736579 w 1738830"/>
                      <a:gd name="connsiteY230" fmla="*/ 386385 h 1080791"/>
                      <a:gd name="connsiteX231" fmla="*/ 1735780 w 1738830"/>
                      <a:gd name="connsiteY231" fmla="*/ 386704 h 1080791"/>
                      <a:gd name="connsiteX232" fmla="*/ 1730622 w 1738830"/>
                      <a:gd name="connsiteY232" fmla="*/ 383128 h 1080791"/>
                      <a:gd name="connsiteX233" fmla="*/ 1730622 w 1738830"/>
                      <a:gd name="connsiteY233" fmla="*/ 383128 h 1080791"/>
                      <a:gd name="connsiteX234" fmla="*/ 1696187 w 1738830"/>
                      <a:gd name="connsiteY234" fmla="*/ 398264 h 1080791"/>
                      <a:gd name="connsiteX235" fmla="*/ 1696187 w 1738830"/>
                      <a:gd name="connsiteY235" fmla="*/ 398264 h 1080791"/>
                      <a:gd name="connsiteX236" fmla="*/ 1688777 w 1738830"/>
                      <a:gd name="connsiteY236" fmla="*/ 395517 h 1080791"/>
                      <a:gd name="connsiteX237" fmla="*/ 1688777 w 1738830"/>
                      <a:gd name="connsiteY237" fmla="*/ 395517 h 1080791"/>
                      <a:gd name="connsiteX238" fmla="*/ 1624047 w 1738830"/>
                      <a:gd name="connsiteY238" fmla="*/ 353494 h 1080791"/>
                      <a:gd name="connsiteX239" fmla="*/ 1624047 w 1738830"/>
                      <a:gd name="connsiteY239" fmla="*/ 353494 h 1080791"/>
                      <a:gd name="connsiteX240" fmla="*/ 1556557 w 1738830"/>
                      <a:gd name="connsiteY240" fmla="*/ 311215 h 1080791"/>
                      <a:gd name="connsiteX241" fmla="*/ 1556557 w 1738830"/>
                      <a:gd name="connsiteY241" fmla="*/ 311215 h 1080791"/>
                      <a:gd name="connsiteX242" fmla="*/ 1555976 w 1738830"/>
                      <a:gd name="connsiteY242" fmla="*/ 303041 h 1080791"/>
                      <a:gd name="connsiteX243" fmla="*/ 1555976 w 1738830"/>
                      <a:gd name="connsiteY243" fmla="*/ 303041 h 1080791"/>
                      <a:gd name="connsiteX244" fmla="*/ 1554087 w 1738830"/>
                      <a:gd name="connsiteY244" fmla="*/ 301252 h 1080791"/>
                      <a:gd name="connsiteX245" fmla="*/ 1554087 w 1738830"/>
                      <a:gd name="connsiteY245" fmla="*/ 301252 h 1080791"/>
                      <a:gd name="connsiteX246" fmla="*/ 1544062 w 1738830"/>
                      <a:gd name="connsiteY246" fmla="*/ 304765 h 1080791"/>
                      <a:gd name="connsiteX247" fmla="*/ 1544062 w 1738830"/>
                      <a:gd name="connsiteY247" fmla="*/ 304765 h 1080791"/>
                      <a:gd name="connsiteX248" fmla="*/ 1539921 w 1738830"/>
                      <a:gd name="connsiteY248" fmla="*/ 305595 h 1080791"/>
                      <a:gd name="connsiteX249" fmla="*/ 1539921 w 1738830"/>
                      <a:gd name="connsiteY249" fmla="*/ 305595 h 1080791"/>
                      <a:gd name="connsiteX250" fmla="*/ 1509699 w 1738830"/>
                      <a:gd name="connsiteY250" fmla="*/ 280305 h 1080791"/>
                      <a:gd name="connsiteX251" fmla="*/ 1509699 w 1738830"/>
                      <a:gd name="connsiteY251" fmla="*/ 280305 h 1080791"/>
                      <a:gd name="connsiteX252" fmla="*/ 1484999 w 1738830"/>
                      <a:gd name="connsiteY252" fmla="*/ 248244 h 1080791"/>
                      <a:gd name="connsiteX253" fmla="*/ 1484999 w 1738830"/>
                      <a:gd name="connsiteY253" fmla="*/ 248244 h 1080791"/>
                      <a:gd name="connsiteX254" fmla="*/ 1465456 w 1738830"/>
                      <a:gd name="connsiteY254" fmla="*/ 206029 h 1080791"/>
                      <a:gd name="connsiteX255" fmla="*/ 1465456 w 1738830"/>
                      <a:gd name="connsiteY255" fmla="*/ 206029 h 1080791"/>
                      <a:gd name="connsiteX256" fmla="*/ 1465529 w 1738830"/>
                      <a:gd name="connsiteY256" fmla="*/ 175438 h 1080791"/>
                      <a:gd name="connsiteX257" fmla="*/ 1465529 w 1738830"/>
                      <a:gd name="connsiteY257" fmla="*/ 175438 h 1080791"/>
                      <a:gd name="connsiteX258" fmla="*/ 1358446 w 1738830"/>
                      <a:gd name="connsiteY258" fmla="*/ 176715 h 1080791"/>
                      <a:gd name="connsiteX259" fmla="*/ 1318998 w 1738830"/>
                      <a:gd name="connsiteY259" fmla="*/ 238920 h 1080791"/>
                      <a:gd name="connsiteX260" fmla="*/ 1318998 w 1738830"/>
                      <a:gd name="connsiteY260" fmla="*/ 238920 h 1080791"/>
                      <a:gd name="connsiteX261" fmla="*/ 1328733 w 1738830"/>
                      <a:gd name="connsiteY261" fmla="*/ 261081 h 1080791"/>
                      <a:gd name="connsiteX262" fmla="*/ 1328733 w 1738830"/>
                      <a:gd name="connsiteY262" fmla="*/ 261081 h 1080791"/>
                      <a:gd name="connsiteX263" fmla="*/ 1327934 w 1738830"/>
                      <a:gd name="connsiteY263" fmla="*/ 264913 h 1080791"/>
                      <a:gd name="connsiteX264" fmla="*/ 1327934 w 1738830"/>
                      <a:gd name="connsiteY264" fmla="*/ 264913 h 1080791"/>
                      <a:gd name="connsiteX265" fmla="*/ 1300909 w 1738830"/>
                      <a:gd name="connsiteY265" fmla="*/ 275195 h 1080791"/>
                      <a:gd name="connsiteX266" fmla="*/ 1300909 w 1738830"/>
                      <a:gd name="connsiteY266" fmla="*/ 275195 h 1080791"/>
                      <a:gd name="connsiteX267" fmla="*/ 1282238 w 1738830"/>
                      <a:gd name="connsiteY267" fmla="*/ 268553 h 1080791"/>
                      <a:gd name="connsiteX268" fmla="*/ 1282238 w 1738830"/>
                      <a:gd name="connsiteY268" fmla="*/ 268553 h 1080791"/>
                      <a:gd name="connsiteX269" fmla="*/ 1247876 w 1738830"/>
                      <a:gd name="connsiteY269" fmla="*/ 247414 h 1080791"/>
                      <a:gd name="connsiteX270" fmla="*/ 1247876 w 1738830"/>
                      <a:gd name="connsiteY270" fmla="*/ 247414 h 1080791"/>
                      <a:gd name="connsiteX271" fmla="*/ 1228914 w 1738830"/>
                      <a:gd name="connsiteY271" fmla="*/ 251821 h 1080791"/>
                      <a:gd name="connsiteX272" fmla="*/ 1228914 w 1738830"/>
                      <a:gd name="connsiteY272" fmla="*/ 251821 h 1080791"/>
                      <a:gd name="connsiteX273" fmla="*/ 1203851 w 1738830"/>
                      <a:gd name="connsiteY273" fmla="*/ 307128 h 1080791"/>
                      <a:gd name="connsiteX274" fmla="*/ 1203851 w 1738830"/>
                      <a:gd name="connsiteY274" fmla="*/ 307128 h 1080791"/>
                      <a:gd name="connsiteX275" fmla="*/ 1204141 w 1738830"/>
                      <a:gd name="connsiteY275" fmla="*/ 321242 h 1080791"/>
                      <a:gd name="connsiteX276" fmla="*/ 1204141 w 1738830"/>
                      <a:gd name="connsiteY276" fmla="*/ 321242 h 1080791"/>
                      <a:gd name="connsiteX277" fmla="*/ 1200073 w 1738830"/>
                      <a:gd name="connsiteY277" fmla="*/ 328395 h 1080791"/>
                      <a:gd name="connsiteX278" fmla="*/ 1200073 w 1738830"/>
                      <a:gd name="connsiteY278" fmla="*/ 328395 h 1080791"/>
                      <a:gd name="connsiteX279" fmla="*/ 1179659 w 1738830"/>
                      <a:gd name="connsiteY279" fmla="*/ 324244 h 1080791"/>
                      <a:gd name="connsiteX280" fmla="*/ 1179659 w 1738830"/>
                      <a:gd name="connsiteY280" fmla="*/ 324244 h 1080791"/>
                      <a:gd name="connsiteX281" fmla="*/ 1143989 w 1738830"/>
                      <a:gd name="connsiteY281" fmla="*/ 292503 h 1080791"/>
                      <a:gd name="connsiteX282" fmla="*/ 1143989 w 1738830"/>
                      <a:gd name="connsiteY282" fmla="*/ 292503 h 1080791"/>
                      <a:gd name="connsiteX283" fmla="*/ 1120669 w 1738830"/>
                      <a:gd name="connsiteY283" fmla="*/ 267148 h 1080791"/>
                      <a:gd name="connsiteX284" fmla="*/ 1120669 w 1738830"/>
                      <a:gd name="connsiteY284" fmla="*/ 267148 h 1080791"/>
                      <a:gd name="connsiteX285" fmla="*/ 1128515 w 1738830"/>
                      <a:gd name="connsiteY285" fmla="*/ 254822 h 1080791"/>
                      <a:gd name="connsiteX286" fmla="*/ 1128515 w 1738830"/>
                      <a:gd name="connsiteY286" fmla="*/ 254822 h 1080791"/>
                      <a:gd name="connsiteX287" fmla="*/ 1134472 w 1738830"/>
                      <a:gd name="connsiteY287" fmla="*/ 240006 h 1080791"/>
                      <a:gd name="connsiteX288" fmla="*/ 1134472 w 1738830"/>
                      <a:gd name="connsiteY288" fmla="*/ 240006 h 1080791"/>
                      <a:gd name="connsiteX289" fmla="*/ 1115220 w 1738830"/>
                      <a:gd name="connsiteY289" fmla="*/ 186167 h 1080791"/>
                      <a:gd name="connsiteX290" fmla="*/ 1115220 w 1738830"/>
                      <a:gd name="connsiteY290" fmla="*/ 186167 h 1080791"/>
                      <a:gd name="connsiteX291" fmla="*/ 1111297 w 1738830"/>
                      <a:gd name="connsiteY291" fmla="*/ 159152 h 1080791"/>
                      <a:gd name="connsiteX292" fmla="*/ 1111297 w 1738830"/>
                      <a:gd name="connsiteY292" fmla="*/ 159152 h 1080791"/>
                      <a:gd name="connsiteX293" fmla="*/ 1111806 w 1738830"/>
                      <a:gd name="connsiteY293" fmla="*/ 132329 h 1080791"/>
                      <a:gd name="connsiteX294" fmla="*/ 1111806 w 1738830"/>
                      <a:gd name="connsiteY294" fmla="*/ 132329 h 1080791"/>
                      <a:gd name="connsiteX295" fmla="*/ 1104614 w 1738830"/>
                      <a:gd name="connsiteY295" fmla="*/ 91647 h 1080791"/>
                      <a:gd name="connsiteX296" fmla="*/ 1104614 w 1738830"/>
                      <a:gd name="connsiteY296" fmla="*/ 91647 h 1080791"/>
                      <a:gd name="connsiteX297" fmla="*/ 1091464 w 1738830"/>
                      <a:gd name="connsiteY297" fmla="*/ 51922 h 1080791"/>
                      <a:gd name="connsiteX298" fmla="*/ 1091464 w 1738830"/>
                      <a:gd name="connsiteY298" fmla="*/ 51922 h 1080791"/>
                      <a:gd name="connsiteX299" fmla="*/ 1091537 w 1738830"/>
                      <a:gd name="connsiteY299" fmla="*/ 41193 h 1080791"/>
                      <a:gd name="connsiteX300" fmla="*/ 1091537 w 1738830"/>
                      <a:gd name="connsiteY300" fmla="*/ 41193 h 1080791"/>
                      <a:gd name="connsiteX301" fmla="*/ 1056593 w 1738830"/>
                      <a:gd name="connsiteY301" fmla="*/ 11879 h 1080791"/>
                      <a:gd name="connsiteX302" fmla="*/ 1056593 w 1738830"/>
                      <a:gd name="connsiteY302" fmla="*/ 11879 h 1080791"/>
                      <a:gd name="connsiteX303" fmla="*/ 1027316 w 1738830"/>
                      <a:gd name="connsiteY303" fmla="*/ 1788 h 1080791"/>
                      <a:gd name="connsiteX304" fmla="*/ 1027316 w 1738830"/>
                      <a:gd name="connsiteY304" fmla="*/ 1788 h 1080791"/>
                      <a:gd name="connsiteX305" fmla="*/ 1027389 w 1738830"/>
                      <a:gd name="connsiteY305" fmla="*/ 5365 h 1080791"/>
                      <a:gd name="connsiteX306" fmla="*/ 1027389 w 1738830"/>
                      <a:gd name="connsiteY306" fmla="*/ 5365 h 1080791"/>
                      <a:gd name="connsiteX307" fmla="*/ 1013731 w 1738830"/>
                      <a:gd name="connsiteY307" fmla="*/ 14625 h 1080791"/>
                      <a:gd name="connsiteX308" fmla="*/ 1013731 w 1738830"/>
                      <a:gd name="connsiteY308" fmla="*/ 14625 h 1080791"/>
                      <a:gd name="connsiteX309" fmla="*/ 1000073 w 1738830"/>
                      <a:gd name="connsiteY309" fmla="*/ 18457 h 1080791"/>
                      <a:gd name="connsiteX310" fmla="*/ 1000073 w 1738830"/>
                      <a:gd name="connsiteY310" fmla="*/ 18457 h 1080791"/>
                      <a:gd name="connsiteX311" fmla="*/ 989902 w 1738830"/>
                      <a:gd name="connsiteY311" fmla="*/ 24460 h 1080791"/>
                      <a:gd name="connsiteX312" fmla="*/ 989902 w 1738830"/>
                      <a:gd name="connsiteY312" fmla="*/ 24460 h 1080791"/>
                      <a:gd name="connsiteX313" fmla="*/ 974574 w 1738830"/>
                      <a:gd name="connsiteY313" fmla="*/ 22991 h 1080791"/>
                      <a:gd name="connsiteX314" fmla="*/ 974574 w 1738830"/>
                      <a:gd name="connsiteY314" fmla="*/ 22991 h 1080791"/>
                      <a:gd name="connsiteX315" fmla="*/ 972685 w 1738830"/>
                      <a:gd name="connsiteY315" fmla="*/ 22864 h 1080791"/>
                      <a:gd name="connsiteX316" fmla="*/ 972685 w 1738830"/>
                      <a:gd name="connsiteY316" fmla="*/ 22864 h 1080791"/>
                      <a:gd name="connsiteX317" fmla="*/ 960553 w 1738830"/>
                      <a:gd name="connsiteY317" fmla="*/ 32571 h 1080791"/>
                      <a:gd name="connsiteX318" fmla="*/ 960553 w 1738830"/>
                      <a:gd name="connsiteY318" fmla="*/ 32571 h 1080791"/>
                      <a:gd name="connsiteX319" fmla="*/ 957647 w 1738830"/>
                      <a:gd name="connsiteY319" fmla="*/ 52561 h 1080791"/>
                      <a:gd name="connsiteX320" fmla="*/ 957647 w 1738830"/>
                      <a:gd name="connsiteY320" fmla="*/ 52561 h 1080791"/>
                      <a:gd name="connsiteX321" fmla="*/ 934399 w 1738830"/>
                      <a:gd name="connsiteY321" fmla="*/ 73253 h 1080791"/>
                      <a:gd name="connsiteX322" fmla="*/ 934399 w 1738830"/>
                      <a:gd name="connsiteY322" fmla="*/ 73253 h 1080791"/>
                      <a:gd name="connsiteX323" fmla="*/ 929677 w 1738830"/>
                      <a:gd name="connsiteY323" fmla="*/ 79193 h 1080791"/>
                      <a:gd name="connsiteX324" fmla="*/ 929677 w 1738830"/>
                      <a:gd name="connsiteY324" fmla="*/ 79193 h 1080791"/>
                      <a:gd name="connsiteX325" fmla="*/ 919652 w 1738830"/>
                      <a:gd name="connsiteY325" fmla="*/ 72998 h 1080791"/>
                      <a:gd name="connsiteX326" fmla="*/ 919652 w 1738830"/>
                      <a:gd name="connsiteY326" fmla="*/ 72998 h 1080791"/>
                      <a:gd name="connsiteX327" fmla="*/ 917182 w 1738830"/>
                      <a:gd name="connsiteY327" fmla="*/ 72359 h 1080791"/>
                      <a:gd name="connsiteX328" fmla="*/ 917182 w 1738830"/>
                      <a:gd name="connsiteY328" fmla="*/ 72359 h 1080791"/>
                      <a:gd name="connsiteX329" fmla="*/ 886452 w 1738830"/>
                      <a:gd name="connsiteY329" fmla="*/ 89539 h 1080791"/>
                      <a:gd name="connsiteX330" fmla="*/ 886452 w 1738830"/>
                      <a:gd name="connsiteY330" fmla="*/ 89539 h 1080791"/>
                      <a:gd name="connsiteX331" fmla="*/ 861679 w 1738830"/>
                      <a:gd name="connsiteY331" fmla="*/ 99183 h 1080791"/>
                      <a:gd name="connsiteX332" fmla="*/ 861679 w 1738830"/>
                      <a:gd name="connsiteY332" fmla="*/ 99183 h 1080791"/>
                      <a:gd name="connsiteX333" fmla="*/ 840030 w 1738830"/>
                      <a:gd name="connsiteY333" fmla="*/ 122110 h 1080791"/>
                      <a:gd name="connsiteX334" fmla="*/ 840030 w 1738830"/>
                      <a:gd name="connsiteY334" fmla="*/ 122110 h 1080791"/>
                      <a:gd name="connsiteX335" fmla="*/ 812205 w 1738830"/>
                      <a:gd name="connsiteY335" fmla="*/ 140376 h 1080791"/>
                      <a:gd name="connsiteX336" fmla="*/ 812205 w 1738830"/>
                      <a:gd name="connsiteY336" fmla="*/ 140376 h 1080791"/>
                      <a:gd name="connsiteX337" fmla="*/ 801526 w 1738830"/>
                      <a:gd name="connsiteY337" fmla="*/ 133925 h 1080791"/>
                      <a:gd name="connsiteX338" fmla="*/ 801526 w 1738830"/>
                      <a:gd name="connsiteY338" fmla="*/ 133925 h 1080791"/>
                      <a:gd name="connsiteX339" fmla="*/ 803633 w 1738830"/>
                      <a:gd name="connsiteY339" fmla="*/ 121344 h 1080791"/>
                      <a:gd name="connsiteX340" fmla="*/ 803633 w 1738830"/>
                      <a:gd name="connsiteY340" fmla="*/ 121344 h 1080791"/>
                      <a:gd name="connsiteX341" fmla="*/ 800582 w 1738830"/>
                      <a:gd name="connsiteY341" fmla="*/ 114319 h 1080791"/>
                      <a:gd name="connsiteX342" fmla="*/ 800582 w 1738830"/>
                      <a:gd name="connsiteY342" fmla="*/ 114319 h 1080791"/>
                      <a:gd name="connsiteX343" fmla="*/ 794842 w 1738830"/>
                      <a:gd name="connsiteY343" fmla="*/ 111892 h 1080791"/>
                      <a:gd name="connsiteX344" fmla="*/ 794842 w 1738830"/>
                      <a:gd name="connsiteY344" fmla="*/ 111892 h 1080791"/>
                      <a:gd name="connsiteX345" fmla="*/ 758446 w 1738830"/>
                      <a:gd name="connsiteY345" fmla="*/ 132073 h 1080791"/>
                      <a:gd name="connsiteX346" fmla="*/ 758446 w 1738830"/>
                      <a:gd name="connsiteY346" fmla="*/ 132073 h 1080791"/>
                      <a:gd name="connsiteX347" fmla="*/ 740865 w 1738830"/>
                      <a:gd name="connsiteY347" fmla="*/ 135714 h 1080791"/>
                      <a:gd name="connsiteX348" fmla="*/ 740865 w 1738830"/>
                      <a:gd name="connsiteY348" fmla="*/ 135714 h 1080791"/>
                      <a:gd name="connsiteX349" fmla="*/ 705267 w 1738830"/>
                      <a:gd name="connsiteY349" fmla="*/ 118662 h 1080791"/>
                      <a:gd name="connsiteX350" fmla="*/ 705267 w 1738830"/>
                      <a:gd name="connsiteY350" fmla="*/ 118662 h 1080791"/>
                      <a:gd name="connsiteX351" fmla="*/ 666037 w 1738830"/>
                      <a:gd name="connsiteY351" fmla="*/ 96692 h 1080791"/>
                      <a:gd name="connsiteX352" fmla="*/ 666037 w 1738830"/>
                      <a:gd name="connsiteY352" fmla="*/ 96692 h 1080791"/>
                      <a:gd name="connsiteX353" fmla="*/ 650418 w 1738830"/>
                      <a:gd name="connsiteY353" fmla="*/ 79768 h 1080791"/>
                      <a:gd name="connsiteX354" fmla="*/ 650418 w 1738830"/>
                      <a:gd name="connsiteY354" fmla="*/ 79768 h 1080791"/>
                      <a:gd name="connsiteX355" fmla="*/ 652525 w 1738830"/>
                      <a:gd name="connsiteY355" fmla="*/ 66356 h 1080791"/>
                      <a:gd name="connsiteX356" fmla="*/ 652525 w 1738830"/>
                      <a:gd name="connsiteY356" fmla="*/ 66356 h 1080791"/>
                      <a:gd name="connsiteX357" fmla="*/ 653978 w 1738830"/>
                      <a:gd name="connsiteY357" fmla="*/ 55690 h 1080791"/>
                      <a:gd name="connsiteX358" fmla="*/ 653978 w 1738830"/>
                      <a:gd name="connsiteY358" fmla="*/ 55690 h 1080791"/>
                      <a:gd name="connsiteX359" fmla="*/ 640393 w 1738830"/>
                      <a:gd name="connsiteY359" fmla="*/ 33338 h 1080791"/>
                      <a:gd name="connsiteX360" fmla="*/ 640393 w 1738830"/>
                      <a:gd name="connsiteY360" fmla="*/ 33338 h 1080791"/>
                      <a:gd name="connsiteX361" fmla="*/ 624701 w 1738830"/>
                      <a:gd name="connsiteY361" fmla="*/ 5173 h 1080791"/>
                      <a:gd name="connsiteX362" fmla="*/ 624701 w 1738830"/>
                      <a:gd name="connsiteY362" fmla="*/ 5173 h 1080791"/>
                      <a:gd name="connsiteX363" fmla="*/ 623756 w 1738830"/>
                      <a:gd name="connsiteY363" fmla="*/ 4790 h 1080791"/>
                      <a:gd name="connsiteX364" fmla="*/ 623756 w 1738830"/>
                      <a:gd name="connsiteY364" fmla="*/ 4790 h 1080791"/>
                      <a:gd name="connsiteX365" fmla="*/ 598257 w 1738830"/>
                      <a:gd name="connsiteY365" fmla="*/ 22225 h 1080791"/>
                      <a:gd name="connsiteX366" fmla="*/ 598257 w 1738830"/>
                      <a:gd name="connsiteY366" fmla="*/ 22225 h 1080791"/>
                      <a:gd name="connsiteX367" fmla="*/ 577116 w 1738830"/>
                      <a:gd name="connsiteY367" fmla="*/ 34551 h 1080791"/>
                      <a:gd name="connsiteX368" fmla="*/ 577116 w 1738830"/>
                      <a:gd name="connsiteY368" fmla="*/ 34551 h 1080791"/>
                      <a:gd name="connsiteX369" fmla="*/ 571304 w 1738830"/>
                      <a:gd name="connsiteY369" fmla="*/ 36339 h 1080791"/>
                      <a:gd name="connsiteX370" fmla="*/ 571304 w 1738830"/>
                      <a:gd name="connsiteY370" fmla="*/ 36339 h 1080791"/>
                      <a:gd name="connsiteX371" fmla="*/ 546531 w 1738830"/>
                      <a:gd name="connsiteY371" fmla="*/ 29633 h 1080791"/>
                      <a:gd name="connsiteX372" fmla="*/ 546531 w 1738830"/>
                      <a:gd name="connsiteY372" fmla="*/ 29633 h 1080791"/>
                      <a:gd name="connsiteX373" fmla="*/ 545587 w 1738830"/>
                      <a:gd name="connsiteY373" fmla="*/ 30336 h 1080791"/>
                      <a:gd name="connsiteX374" fmla="*/ 545587 w 1738830"/>
                      <a:gd name="connsiteY374" fmla="*/ 30336 h 1080791"/>
                      <a:gd name="connsiteX375" fmla="*/ 557865 w 1738830"/>
                      <a:gd name="connsiteY375" fmla="*/ 44003 h 1080791"/>
                      <a:gd name="connsiteX376" fmla="*/ 557865 w 1738830"/>
                      <a:gd name="connsiteY376" fmla="*/ 44003 h 1080791"/>
                      <a:gd name="connsiteX377" fmla="*/ 557356 w 1738830"/>
                      <a:gd name="connsiteY377" fmla="*/ 46366 h 1080791"/>
                      <a:gd name="connsiteX378" fmla="*/ 557356 w 1738830"/>
                      <a:gd name="connsiteY378" fmla="*/ 46366 h 1080791"/>
                      <a:gd name="connsiteX379" fmla="*/ 531639 w 1738830"/>
                      <a:gd name="connsiteY379" fmla="*/ 49943 h 1080791"/>
                      <a:gd name="connsiteX380" fmla="*/ 531639 w 1738830"/>
                      <a:gd name="connsiteY380" fmla="*/ 49943 h 1080791"/>
                      <a:gd name="connsiteX381" fmla="*/ 420923 w 1738830"/>
                      <a:gd name="connsiteY381" fmla="*/ 45791 h 1080791"/>
                      <a:gd name="connsiteX382" fmla="*/ 420923 w 1738830"/>
                      <a:gd name="connsiteY382" fmla="*/ 45791 h 1080791"/>
                      <a:gd name="connsiteX383" fmla="*/ 387214 w 1738830"/>
                      <a:gd name="connsiteY383" fmla="*/ 73637 h 1080791"/>
                      <a:gd name="connsiteX384" fmla="*/ 387214 w 1738830"/>
                      <a:gd name="connsiteY384" fmla="*/ 73637 h 1080791"/>
                      <a:gd name="connsiteX385" fmla="*/ 424628 w 1738830"/>
                      <a:gd name="connsiteY385" fmla="*/ 96820 h 1080791"/>
                      <a:gd name="connsiteX386" fmla="*/ 424628 w 1738830"/>
                      <a:gd name="connsiteY386" fmla="*/ 96820 h 1080791"/>
                      <a:gd name="connsiteX387" fmla="*/ 460516 w 1738830"/>
                      <a:gd name="connsiteY387" fmla="*/ 135777 h 1080791"/>
                      <a:gd name="connsiteX388" fmla="*/ 460516 w 1738830"/>
                      <a:gd name="connsiteY388" fmla="*/ 135777 h 1080791"/>
                      <a:gd name="connsiteX389" fmla="*/ 459717 w 1738830"/>
                      <a:gd name="connsiteY389" fmla="*/ 141525 h 1080791"/>
                      <a:gd name="connsiteX390" fmla="*/ 459717 w 1738830"/>
                      <a:gd name="connsiteY390" fmla="*/ 141525 h 1080791"/>
                      <a:gd name="connsiteX391" fmla="*/ 443807 w 1738830"/>
                      <a:gd name="connsiteY391" fmla="*/ 147145 h 1080791"/>
                      <a:gd name="connsiteX392" fmla="*/ 443807 w 1738830"/>
                      <a:gd name="connsiteY392" fmla="*/ 147145 h 1080791"/>
                      <a:gd name="connsiteX393" fmla="*/ 421432 w 1738830"/>
                      <a:gd name="connsiteY393" fmla="*/ 143761 h 1080791"/>
                      <a:gd name="connsiteX394" fmla="*/ 421432 w 1738830"/>
                      <a:gd name="connsiteY394" fmla="*/ 143761 h 1080791"/>
                      <a:gd name="connsiteX395" fmla="*/ 417436 w 1738830"/>
                      <a:gd name="connsiteY395" fmla="*/ 143058 h 1080791"/>
                      <a:gd name="connsiteX396" fmla="*/ 417436 w 1738830"/>
                      <a:gd name="connsiteY396" fmla="*/ 143058 h 1080791"/>
                      <a:gd name="connsiteX397" fmla="*/ 381766 w 1738830"/>
                      <a:gd name="connsiteY397" fmla="*/ 152382 h 1080791"/>
                      <a:gd name="connsiteX398" fmla="*/ 381766 w 1738830"/>
                      <a:gd name="connsiteY398" fmla="*/ 152382 h 1080791"/>
                      <a:gd name="connsiteX399" fmla="*/ 366219 w 1738830"/>
                      <a:gd name="connsiteY399" fmla="*/ 178823 h 1080791"/>
                      <a:gd name="connsiteX400" fmla="*/ 366219 w 1738830"/>
                      <a:gd name="connsiteY400" fmla="*/ 178823 h 1080791"/>
                      <a:gd name="connsiteX401" fmla="*/ 367381 w 1738830"/>
                      <a:gd name="connsiteY401" fmla="*/ 205327 h 1080791"/>
                      <a:gd name="connsiteX402" fmla="*/ 367381 w 1738830"/>
                      <a:gd name="connsiteY402" fmla="*/ 205327 h 1080791"/>
                      <a:gd name="connsiteX403" fmla="*/ 399564 w 1738830"/>
                      <a:gd name="connsiteY403" fmla="*/ 236174 h 1080791"/>
                      <a:gd name="connsiteX404" fmla="*/ 399564 w 1738830"/>
                      <a:gd name="connsiteY404" fmla="*/ 236174 h 1080791"/>
                      <a:gd name="connsiteX405" fmla="*/ 412278 w 1738830"/>
                      <a:gd name="connsiteY405" fmla="*/ 252842 h 1080791"/>
                      <a:gd name="connsiteX406" fmla="*/ 412278 w 1738830"/>
                      <a:gd name="connsiteY406" fmla="*/ 252842 h 1080791"/>
                      <a:gd name="connsiteX407" fmla="*/ 412205 w 1738830"/>
                      <a:gd name="connsiteY407" fmla="*/ 253992 h 1080791"/>
                      <a:gd name="connsiteX408" fmla="*/ 412205 w 1738830"/>
                      <a:gd name="connsiteY408" fmla="*/ 253992 h 1080791"/>
                      <a:gd name="connsiteX409" fmla="*/ 422303 w 1738830"/>
                      <a:gd name="connsiteY409" fmla="*/ 280113 h 1080791"/>
                      <a:gd name="connsiteX410" fmla="*/ 422303 w 1738830"/>
                      <a:gd name="connsiteY410" fmla="*/ 280113 h 1080791"/>
                      <a:gd name="connsiteX411" fmla="*/ 433055 w 1738830"/>
                      <a:gd name="connsiteY411" fmla="*/ 298953 h 1080791"/>
                      <a:gd name="connsiteX412" fmla="*/ 433055 w 1738830"/>
                      <a:gd name="connsiteY412" fmla="*/ 298953 h 1080791"/>
                      <a:gd name="connsiteX413" fmla="*/ 432910 w 1738830"/>
                      <a:gd name="connsiteY413" fmla="*/ 302402 h 1080791"/>
                      <a:gd name="connsiteX414" fmla="*/ 432910 w 1738830"/>
                      <a:gd name="connsiteY414" fmla="*/ 302402 h 1080791"/>
                      <a:gd name="connsiteX415" fmla="*/ 392154 w 1738830"/>
                      <a:gd name="connsiteY415" fmla="*/ 524397 h 1080791"/>
                      <a:gd name="connsiteX416" fmla="*/ 392154 w 1738830"/>
                      <a:gd name="connsiteY416" fmla="*/ 524397 h 1080791"/>
                      <a:gd name="connsiteX417" fmla="*/ 370723 w 1738830"/>
                      <a:gd name="connsiteY417" fmla="*/ 592414 h 1080791"/>
                      <a:gd name="connsiteX418" fmla="*/ 370723 w 1738830"/>
                      <a:gd name="connsiteY418" fmla="*/ 592414 h 1080791"/>
                      <a:gd name="connsiteX419" fmla="*/ 357065 w 1738830"/>
                      <a:gd name="connsiteY419" fmla="*/ 594521 h 1080791"/>
                      <a:gd name="connsiteX420" fmla="*/ 357065 w 1738830"/>
                      <a:gd name="connsiteY420" fmla="*/ 594521 h 1080791"/>
                      <a:gd name="connsiteX421" fmla="*/ 322267 w 1738830"/>
                      <a:gd name="connsiteY421" fmla="*/ 578108 h 1080791"/>
                      <a:gd name="connsiteX422" fmla="*/ 322267 w 1738830"/>
                      <a:gd name="connsiteY422" fmla="*/ 578108 h 1080791"/>
                      <a:gd name="connsiteX423" fmla="*/ 312459 w 1738830"/>
                      <a:gd name="connsiteY423" fmla="*/ 577342 h 1080791"/>
                      <a:gd name="connsiteX424" fmla="*/ 312459 w 1738830"/>
                      <a:gd name="connsiteY424" fmla="*/ 577342 h 1080791"/>
                      <a:gd name="connsiteX425" fmla="*/ 288268 w 1738830"/>
                      <a:gd name="connsiteY425" fmla="*/ 588965 h 1080791"/>
                      <a:gd name="connsiteX426" fmla="*/ 288268 w 1738830"/>
                      <a:gd name="connsiteY426" fmla="*/ 588965 h 1080791"/>
                      <a:gd name="connsiteX427" fmla="*/ 200364 w 1738830"/>
                      <a:gd name="connsiteY427" fmla="*/ 608125 h 1080791"/>
                      <a:gd name="connsiteX428" fmla="*/ 200364 w 1738830"/>
                      <a:gd name="connsiteY428" fmla="*/ 608125 h 1080791"/>
                      <a:gd name="connsiteX429" fmla="*/ 98148 w 1738830"/>
                      <a:gd name="connsiteY429" fmla="*/ 657365 h 1080791"/>
                      <a:gd name="connsiteX430" fmla="*/ 98148 w 1738830"/>
                      <a:gd name="connsiteY430" fmla="*/ 657365 h 1080791"/>
                      <a:gd name="connsiteX431" fmla="*/ 68871 w 1738830"/>
                      <a:gd name="connsiteY431" fmla="*/ 721358 h 1080791"/>
                      <a:gd name="connsiteX432" fmla="*/ 68871 w 1738830"/>
                      <a:gd name="connsiteY432" fmla="*/ 721358 h 1080791"/>
                      <a:gd name="connsiteX433" fmla="*/ 55213 w 1738830"/>
                      <a:gd name="connsiteY433" fmla="*/ 745690 h 1080791"/>
                      <a:gd name="connsiteX434" fmla="*/ 55213 w 1738830"/>
                      <a:gd name="connsiteY434" fmla="*/ 745690 h 1080791"/>
                      <a:gd name="connsiteX435" fmla="*/ 62114 w 1738830"/>
                      <a:gd name="connsiteY435" fmla="*/ 766255 h 1080791"/>
                      <a:gd name="connsiteX436" fmla="*/ 62114 w 1738830"/>
                      <a:gd name="connsiteY436" fmla="*/ 766255 h 1080791"/>
                      <a:gd name="connsiteX437" fmla="*/ 64148 w 1738830"/>
                      <a:gd name="connsiteY437" fmla="*/ 773983 h 1080791"/>
                      <a:gd name="connsiteX438" fmla="*/ 64148 w 1738830"/>
                      <a:gd name="connsiteY438" fmla="*/ 773983 h 1080791"/>
                      <a:gd name="connsiteX439" fmla="*/ 37123 w 1738830"/>
                      <a:gd name="connsiteY439" fmla="*/ 796655 h 1080791"/>
                      <a:gd name="connsiteX440" fmla="*/ 37123 w 1738830"/>
                      <a:gd name="connsiteY440" fmla="*/ 796655 h 1080791"/>
                      <a:gd name="connsiteX441" fmla="*/ 2034 w 1738830"/>
                      <a:gd name="connsiteY441" fmla="*/ 835230 h 1080791"/>
                      <a:gd name="connsiteX442" fmla="*/ 2034 w 1738830"/>
                      <a:gd name="connsiteY442" fmla="*/ 835230 h 1080791"/>
                      <a:gd name="connsiteX443" fmla="*/ 2252 w 1738830"/>
                      <a:gd name="connsiteY443" fmla="*/ 841361 h 1080791"/>
                      <a:gd name="connsiteX444" fmla="*/ 2252 w 1738830"/>
                      <a:gd name="connsiteY444" fmla="*/ 841361 h 1080791"/>
                      <a:gd name="connsiteX445" fmla="*/ 2325 w 1738830"/>
                      <a:gd name="connsiteY445" fmla="*/ 843085 h 1080791"/>
                      <a:gd name="connsiteX446" fmla="*/ 2325 w 1738830"/>
                      <a:gd name="connsiteY446" fmla="*/ 843085 h 1080791"/>
                      <a:gd name="connsiteX447" fmla="*/ 201163 w 1738830"/>
                      <a:gd name="connsiteY447" fmla="*/ 903374 h 1080791"/>
                      <a:gd name="connsiteX448" fmla="*/ 201163 w 1738830"/>
                      <a:gd name="connsiteY448" fmla="*/ 903374 h 1080791"/>
                      <a:gd name="connsiteX449" fmla="*/ 341955 w 1738830"/>
                      <a:gd name="connsiteY449" fmla="*/ 932432 h 1080791"/>
                      <a:gd name="connsiteX450" fmla="*/ 341955 w 1738830"/>
                      <a:gd name="connsiteY450" fmla="*/ 932432 h 1080791"/>
                      <a:gd name="connsiteX451" fmla="*/ 530694 w 1738830"/>
                      <a:gd name="connsiteY451" fmla="*/ 1019097 h 1080791"/>
                      <a:gd name="connsiteX452" fmla="*/ 530694 w 1738830"/>
                      <a:gd name="connsiteY452" fmla="*/ 1019097 h 1080791"/>
                      <a:gd name="connsiteX453" fmla="*/ 682529 w 1738830"/>
                      <a:gd name="connsiteY453" fmla="*/ 1078875 h 1080791"/>
                      <a:gd name="connsiteX454" fmla="*/ 682529 w 1738830"/>
                      <a:gd name="connsiteY454" fmla="*/ 1078875 h 1080791"/>
                      <a:gd name="connsiteX455" fmla="*/ 719506 w 1738830"/>
                      <a:gd name="connsiteY455" fmla="*/ 1051988 h 1080791"/>
                      <a:gd name="connsiteX456" fmla="*/ 719506 w 1738830"/>
                      <a:gd name="connsiteY456" fmla="*/ 1051988 h 1080791"/>
                      <a:gd name="connsiteX457" fmla="*/ 753651 w 1738830"/>
                      <a:gd name="connsiteY457" fmla="*/ 1040620 h 1080791"/>
                      <a:gd name="connsiteX458" fmla="*/ 753651 w 1738830"/>
                      <a:gd name="connsiteY458" fmla="*/ 1040620 h 1080791"/>
                      <a:gd name="connsiteX459" fmla="*/ 771087 w 1738830"/>
                      <a:gd name="connsiteY459" fmla="*/ 1044005 h 1080791"/>
                      <a:gd name="connsiteX460" fmla="*/ 771087 w 1738830"/>
                      <a:gd name="connsiteY460" fmla="*/ 1044005 h 1080791"/>
                      <a:gd name="connsiteX461" fmla="*/ 787868 w 1738830"/>
                      <a:gd name="connsiteY461" fmla="*/ 1052307 h 1080791"/>
                      <a:gd name="connsiteX462" fmla="*/ 787868 w 1738830"/>
                      <a:gd name="connsiteY462" fmla="*/ 1052307 h 1080791"/>
                      <a:gd name="connsiteX463" fmla="*/ 803415 w 1738830"/>
                      <a:gd name="connsiteY463" fmla="*/ 1043494 h 1080791"/>
                      <a:gd name="connsiteX464" fmla="*/ 803415 w 1738830"/>
                      <a:gd name="connsiteY464" fmla="*/ 1043494 h 1080791"/>
                      <a:gd name="connsiteX465" fmla="*/ 828696 w 1738830"/>
                      <a:gd name="connsiteY465" fmla="*/ 1029508 h 1080791"/>
                      <a:gd name="connsiteX466" fmla="*/ 828696 w 1738830"/>
                      <a:gd name="connsiteY466" fmla="*/ 1029508 h 1080791"/>
                      <a:gd name="connsiteX467" fmla="*/ 844606 w 1738830"/>
                      <a:gd name="connsiteY467" fmla="*/ 1037107 h 1080791"/>
                      <a:gd name="connsiteX468" fmla="*/ 844606 w 1738830"/>
                      <a:gd name="connsiteY468" fmla="*/ 1037107 h 1080791"/>
                      <a:gd name="connsiteX469" fmla="*/ 851072 w 1738830"/>
                      <a:gd name="connsiteY469" fmla="*/ 1039854 h 1080791"/>
                      <a:gd name="connsiteX470" fmla="*/ 851072 w 1738830"/>
                      <a:gd name="connsiteY470" fmla="*/ 1039854 h 1080791"/>
                      <a:gd name="connsiteX471" fmla="*/ 864149 w 1738830"/>
                      <a:gd name="connsiteY471" fmla="*/ 1029571 h 1080791"/>
                      <a:gd name="connsiteX472" fmla="*/ 864149 w 1738830"/>
                      <a:gd name="connsiteY472" fmla="*/ 1029571 h 1080791"/>
                      <a:gd name="connsiteX473" fmla="*/ 870033 w 1738830"/>
                      <a:gd name="connsiteY473" fmla="*/ 1010476 h 1080791"/>
                      <a:gd name="connsiteX474" fmla="*/ 870033 w 1738830"/>
                      <a:gd name="connsiteY474" fmla="*/ 1010476 h 1080791"/>
                      <a:gd name="connsiteX475" fmla="*/ 934617 w 1738830"/>
                      <a:gd name="connsiteY475" fmla="*/ 999810 h 1080791"/>
                      <a:gd name="connsiteX476" fmla="*/ 934617 w 1738830"/>
                      <a:gd name="connsiteY476" fmla="*/ 999810 h 1080791"/>
                      <a:gd name="connsiteX477" fmla="*/ 945732 w 1738830"/>
                      <a:gd name="connsiteY477" fmla="*/ 992593 h 1080791"/>
                      <a:gd name="connsiteX478" fmla="*/ 945732 w 1738830"/>
                      <a:gd name="connsiteY478" fmla="*/ 992593 h 1080791"/>
                      <a:gd name="connsiteX479" fmla="*/ 967309 w 1738830"/>
                      <a:gd name="connsiteY479" fmla="*/ 958617 h 1080791"/>
                      <a:gd name="connsiteX480" fmla="*/ 967309 w 1738830"/>
                      <a:gd name="connsiteY480" fmla="*/ 958617 h 1080791"/>
                      <a:gd name="connsiteX481" fmla="*/ 983655 w 1738830"/>
                      <a:gd name="connsiteY481" fmla="*/ 931219 h 1080791"/>
                      <a:gd name="connsiteX482" fmla="*/ 983655 w 1738830"/>
                      <a:gd name="connsiteY482" fmla="*/ 931219 h 1080791"/>
                      <a:gd name="connsiteX483" fmla="*/ 1050927 w 1738830"/>
                      <a:gd name="connsiteY483" fmla="*/ 911612 h 1080791"/>
                      <a:gd name="connsiteX484" fmla="*/ 1050927 w 1738830"/>
                      <a:gd name="connsiteY484" fmla="*/ 911612 h 1080791"/>
                      <a:gd name="connsiteX485" fmla="*/ 1145224 w 1738830"/>
                      <a:gd name="connsiteY485" fmla="*/ 977010 h 1080791"/>
                      <a:gd name="connsiteX486" fmla="*/ 1145224 w 1738830"/>
                      <a:gd name="connsiteY486" fmla="*/ 977010 h 1080791"/>
                      <a:gd name="connsiteX487" fmla="*/ 1168689 w 1738830"/>
                      <a:gd name="connsiteY487" fmla="*/ 990869 h 1080791"/>
                      <a:gd name="connsiteX488" fmla="*/ 1168689 w 1738830"/>
                      <a:gd name="connsiteY488" fmla="*/ 990869 h 1080791"/>
                      <a:gd name="connsiteX489" fmla="*/ 1188740 w 1738830"/>
                      <a:gd name="connsiteY489" fmla="*/ 979884 h 1080791"/>
                      <a:gd name="connsiteX490" fmla="*/ 1188740 w 1738830"/>
                      <a:gd name="connsiteY490" fmla="*/ 979884 h 1080791"/>
                      <a:gd name="connsiteX491" fmla="*/ 1197458 w 1738830"/>
                      <a:gd name="connsiteY491" fmla="*/ 976180 h 1080791"/>
                      <a:gd name="connsiteX492" fmla="*/ 1197458 w 1738830"/>
                      <a:gd name="connsiteY492" fmla="*/ 976180 h 1080791"/>
                      <a:gd name="connsiteX493" fmla="*/ 1214748 w 1738830"/>
                      <a:gd name="connsiteY493" fmla="*/ 989145 h 1080791"/>
                      <a:gd name="connsiteX494" fmla="*/ 1214748 w 1738830"/>
                      <a:gd name="connsiteY494" fmla="*/ 989145 h 1080791"/>
                      <a:gd name="connsiteX495" fmla="*/ 1224846 w 1738830"/>
                      <a:gd name="connsiteY495" fmla="*/ 987740 h 1080791"/>
                      <a:gd name="connsiteX496" fmla="*/ 1224846 w 1738830"/>
                      <a:gd name="connsiteY496" fmla="*/ 987740 h 1080791"/>
                      <a:gd name="connsiteX497" fmla="*/ 1379369 w 1738830"/>
                      <a:gd name="connsiteY497" fmla="*/ 988761 h 1080791"/>
                      <a:gd name="connsiteX498" fmla="*/ 1379369 w 1738830"/>
                      <a:gd name="connsiteY498" fmla="*/ 988761 h 1080791"/>
                      <a:gd name="connsiteX499" fmla="*/ 1511588 w 1738830"/>
                      <a:gd name="connsiteY499" fmla="*/ 984419 h 1080791"/>
                      <a:gd name="connsiteX500" fmla="*/ 1511588 w 1738830"/>
                      <a:gd name="connsiteY500" fmla="*/ 984419 h 1080791"/>
                      <a:gd name="connsiteX501" fmla="*/ 1512096 w 1738830"/>
                      <a:gd name="connsiteY501" fmla="*/ 984163 h 1080791"/>
                      <a:gd name="connsiteX502" fmla="*/ 1512096 w 1738830"/>
                      <a:gd name="connsiteY502" fmla="*/ 984163 h 1080791"/>
                      <a:gd name="connsiteX503" fmla="*/ 1520596 w 1738830"/>
                      <a:gd name="connsiteY503" fmla="*/ 949612 h 1080791"/>
                      <a:gd name="connsiteX504" fmla="*/ 1520596 w 1738830"/>
                      <a:gd name="connsiteY504" fmla="*/ 949612 h 1080791"/>
                      <a:gd name="connsiteX505" fmla="*/ 1525101 w 1738830"/>
                      <a:gd name="connsiteY505" fmla="*/ 936009 h 1080791"/>
                      <a:gd name="connsiteX506" fmla="*/ 1525101 w 1738830"/>
                      <a:gd name="connsiteY506" fmla="*/ 936009 h 1080791"/>
                      <a:gd name="connsiteX507" fmla="*/ 1520088 w 1738830"/>
                      <a:gd name="connsiteY507" fmla="*/ 918127 h 1080791"/>
                      <a:gd name="connsiteX508" fmla="*/ 1520088 w 1738830"/>
                      <a:gd name="connsiteY508" fmla="*/ 918127 h 1080791"/>
                      <a:gd name="connsiteX509" fmla="*/ 1517327 w 1738830"/>
                      <a:gd name="connsiteY509" fmla="*/ 909952 h 1080791"/>
                      <a:gd name="connsiteX510" fmla="*/ 1517327 w 1738830"/>
                      <a:gd name="connsiteY510" fmla="*/ 909952 h 1080791"/>
                      <a:gd name="connsiteX511" fmla="*/ 1526118 w 1738830"/>
                      <a:gd name="connsiteY511" fmla="*/ 893666 h 1080791"/>
                      <a:gd name="connsiteX512" fmla="*/ 1526118 w 1738830"/>
                      <a:gd name="connsiteY512" fmla="*/ 893666 h 1080791"/>
                      <a:gd name="connsiteX513" fmla="*/ 1540066 w 1738830"/>
                      <a:gd name="connsiteY513" fmla="*/ 859498 h 1080791"/>
                      <a:gd name="connsiteX514" fmla="*/ 1540066 w 1738830"/>
                      <a:gd name="connsiteY514" fmla="*/ 859498 h 1080791"/>
                      <a:gd name="connsiteX515" fmla="*/ 1538032 w 1738830"/>
                      <a:gd name="connsiteY515" fmla="*/ 845192 h 1080791"/>
                      <a:gd name="connsiteX516" fmla="*/ 1538032 w 1738830"/>
                      <a:gd name="connsiteY516" fmla="*/ 845192 h 1080791"/>
                      <a:gd name="connsiteX517" fmla="*/ 1505849 w 1738830"/>
                      <a:gd name="connsiteY517" fmla="*/ 809364 h 1080791"/>
                      <a:gd name="connsiteX518" fmla="*/ 1505849 w 1738830"/>
                      <a:gd name="connsiteY518" fmla="*/ 809364 h 1080791"/>
                      <a:gd name="connsiteX519" fmla="*/ 1505631 w 1738830"/>
                      <a:gd name="connsiteY519" fmla="*/ 807193 h 1080791"/>
                      <a:gd name="connsiteX520" fmla="*/ 1505631 w 1738830"/>
                      <a:gd name="connsiteY520" fmla="*/ 807193 h 1080791"/>
                      <a:gd name="connsiteX521" fmla="*/ 1542028 w 1738830"/>
                      <a:gd name="connsiteY521" fmla="*/ 751311 h 1080791"/>
                      <a:gd name="connsiteX522" fmla="*/ 1542028 w 1738830"/>
                      <a:gd name="connsiteY522" fmla="*/ 751311 h 1080791"/>
                      <a:gd name="connsiteX523" fmla="*/ 1608500 w 1738830"/>
                      <a:gd name="connsiteY523" fmla="*/ 628178 h 1080791"/>
                      <a:gd name="connsiteX524" fmla="*/ 1608500 w 1738830"/>
                      <a:gd name="connsiteY524" fmla="*/ 628178 h 1080791"/>
                      <a:gd name="connsiteX525" fmla="*/ 1711370 w 1738830"/>
                      <a:gd name="connsiteY525" fmla="*/ 420616 h 1080791"/>
                      <a:gd name="connsiteX526" fmla="*/ 1711370 w 1738830"/>
                      <a:gd name="connsiteY526" fmla="*/ 420616 h 1080791"/>
                      <a:gd name="connsiteX527" fmla="*/ 1737087 w 1738830"/>
                      <a:gd name="connsiteY527" fmla="*/ 391302 h 1080791"/>
                      <a:gd name="connsiteX528" fmla="*/ 1737087 w 1738830"/>
                      <a:gd name="connsiteY528" fmla="*/ 391302 h 1080791"/>
                      <a:gd name="connsiteX529" fmla="*/ 1735852 w 1738830"/>
                      <a:gd name="connsiteY529" fmla="*/ 386576 h 1080791"/>
                      <a:gd name="connsiteX530" fmla="*/ 1735852 w 1738830"/>
                      <a:gd name="connsiteY530" fmla="*/ 386576 h 1080791"/>
                      <a:gd name="connsiteX531" fmla="*/ 1736652 w 1738830"/>
                      <a:gd name="connsiteY531" fmla="*/ 386257 h 1080791"/>
                      <a:gd name="connsiteX532" fmla="*/ 1737451 w 1738830"/>
                      <a:gd name="connsiteY532" fmla="*/ 385938 h 1080791"/>
                      <a:gd name="connsiteX533" fmla="*/ 1738831 w 1738830"/>
                      <a:gd name="connsiteY533" fmla="*/ 391302 h 1080791"/>
                      <a:gd name="connsiteX534" fmla="*/ 1738831 w 1738830"/>
                      <a:gd name="connsiteY534" fmla="*/ 391302 h 1080791"/>
                      <a:gd name="connsiteX535" fmla="*/ 1713114 w 1738830"/>
                      <a:gd name="connsiteY535" fmla="*/ 420616 h 1080791"/>
                      <a:gd name="connsiteX536" fmla="*/ 1713114 w 1738830"/>
                      <a:gd name="connsiteY536" fmla="*/ 420616 h 1080791"/>
                      <a:gd name="connsiteX537" fmla="*/ 1610099 w 1738830"/>
                      <a:gd name="connsiteY537" fmla="*/ 628881 h 1080791"/>
                      <a:gd name="connsiteX538" fmla="*/ 1610099 w 1738830"/>
                      <a:gd name="connsiteY538" fmla="*/ 628881 h 1080791"/>
                      <a:gd name="connsiteX539" fmla="*/ 1543698 w 1738830"/>
                      <a:gd name="connsiteY539" fmla="*/ 751758 h 1080791"/>
                      <a:gd name="connsiteX540" fmla="*/ 1543698 w 1738830"/>
                      <a:gd name="connsiteY540" fmla="*/ 751758 h 1080791"/>
                      <a:gd name="connsiteX541" fmla="*/ 1507374 w 1738830"/>
                      <a:gd name="connsiteY541" fmla="*/ 807257 h 1080791"/>
                      <a:gd name="connsiteX542" fmla="*/ 1507374 w 1738830"/>
                      <a:gd name="connsiteY542" fmla="*/ 807257 h 1080791"/>
                      <a:gd name="connsiteX543" fmla="*/ 1507592 w 1738830"/>
                      <a:gd name="connsiteY543" fmla="*/ 809109 h 1080791"/>
                      <a:gd name="connsiteX544" fmla="*/ 1507592 w 1738830"/>
                      <a:gd name="connsiteY544" fmla="*/ 809109 h 1080791"/>
                      <a:gd name="connsiteX545" fmla="*/ 1539848 w 1738830"/>
                      <a:gd name="connsiteY545" fmla="*/ 845192 h 1080791"/>
                      <a:gd name="connsiteX546" fmla="*/ 1539848 w 1738830"/>
                      <a:gd name="connsiteY546" fmla="*/ 845192 h 1080791"/>
                      <a:gd name="connsiteX547" fmla="*/ 1542028 w 1738830"/>
                      <a:gd name="connsiteY547" fmla="*/ 859754 h 1080791"/>
                      <a:gd name="connsiteX548" fmla="*/ 1542028 w 1738830"/>
                      <a:gd name="connsiteY548" fmla="*/ 859754 h 1080791"/>
                      <a:gd name="connsiteX549" fmla="*/ 1541446 w 1738830"/>
                      <a:gd name="connsiteY549" fmla="*/ 860712 h 1080791"/>
                      <a:gd name="connsiteX550" fmla="*/ 1541446 w 1738830"/>
                      <a:gd name="connsiteY550" fmla="*/ 860712 h 1080791"/>
                      <a:gd name="connsiteX551" fmla="*/ 1527425 w 1738830"/>
                      <a:gd name="connsiteY551" fmla="*/ 894816 h 1080791"/>
                      <a:gd name="connsiteX552" fmla="*/ 1527425 w 1738830"/>
                      <a:gd name="connsiteY552" fmla="*/ 894816 h 1080791"/>
                      <a:gd name="connsiteX553" fmla="*/ 1519143 w 1738830"/>
                      <a:gd name="connsiteY553" fmla="*/ 910016 h 1080791"/>
                      <a:gd name="connsiteX554" fmla="*/ 1519143 w 1738830"/>
                      <a:gd name="connsiteY554" fmla="*/ 910016 h 1080791"/>
                      <a:gd name="connsiteX555" fmla="*/ 1521613 w 1738830"/>
                      <a:gd name="connsiteY555" fmla="*/ 917360 h 1080791"/>
                      <a:gd name="connsiteX556" fmla="*/ 1521613 w 1738830"/>
                      <a:gd name="connsiteY556" fmla="*/ 917360 h 1080791"/>
                      <a:gd name="connsiteX557" fmla="*/ 1526917 w 1738830"/>
                      <a:gd name="connsiteY557" fmla="*/ 936137 h 1080791"/>
                      <a:gd name="connsiteX558" fmla="*/ 1526917 w 1738830"/>
                      <a:gd name="connsiteY558" fmla="*/ 936137 h 1080791"/>
                      <a:gd name="connsiteX559" fmla="*/ 1521904 w 1738830"/>
                      <a:gd name="connsiteY559" fmla="*/ 950826 h 1080791"/>
                      <a:gd name="connsiteX560" fmla="*/ 1521904 w 1738830"/>
                      <a:gd name="connsiteY560" fmla="*/ 950826 h 1080791"/>
                      <a:gd name="connsiteX561" fmla="*/ 1513840 w 1738830"/>
                      <a:gd name="connsiteY561" fmla="*/ 984738 h 1080791"/>
                      <a:gd name="connsiteX562" fmla="*/ 1513840 w 1738830"/>
                      <a:gd name="connsiteY562" fmla="*/ 984738 h 1080791"/>
                      <a:gd name="connsiteX563" fmla="*/ 1501054 w 1738830"/>
                      <a:gd name="connsiteY563" fmla="*/ 987867 h 1080791"/>
                      <a:gd name="connsiteX564" fmla="*/ 1501054 w 1738830"/>
                      <a:gd name="connsiteY564" fmla="*/ 987867 h 1080791"/>
                      <a:gd name="connsiteX565" fmla="*/ 1471050 w 1738830"/>
                      <a:gd name="connsiteY565" fmla="*/ 989464 h 1080791"/>
                      <a:gd name="connsiteX566" fmla="*/ 1471050 w 1738830"/>
                      <a:gd name="connsiteY566" fmla="*/ 989464 h 1080791"/>
                      <a:gd name="connsiteX567" fmla="*/ 1379369 w 1738830"/>
                      <a:gd name="connsiteY567" fmla="*/ 990486 h 1080791"/>
                      <a:gd name="connsiteX568" fmla="*/ 1379369 w 1738830"/>
                      <a:gd name="connsiteY568" fmla="*/ 990486 h 1080791"/>
                      <a:gd name="connsiteX569" fmla="*/ 1224846 w 1738830"/>
                      <a:gd name="connsiteY569" fmla="*/ 989464 h 1080791"/>
                      <a:gd name="connsiteX570" fmla="*/ 1224846 w 1738830"/>
                      <a:gd name="connsiteY570" fmla="*/ 989464 h 1080791"/>
                      <a:gd name="connsiteX571" fmla="*/ 1214748 w 1738830"/>
                      <a:gd name="connsiteY571" fmla="*/ 990997 h 1080791"/>
                      <a:gd name="connsiteX572" fmla="*/ 1214748 w 1738830"/>
                      <a:gd name="connsiteY572" fmla="*/ 990997 h 1080791"/>
                      <a:gd name="connsiteX573" fmla="*/ 1213586 w 1738830"/>
                      <a:gd name="connsiteY573" fmla="*/ 990677 h 1080791"/>
                      <a:gd name="connsiteX574" fmla="*/ 1213586 w 1738830"/>
                      <a:gd name="connsiteY574" fmla="*/ 990677 h 1080791"/>
                      <a:gd name="connsiteX575" fmla="*/ 1197385 w 1738830"/>
                      <a:gd name="connsiteY575" fmla="*/ 977904 h 1080791"/>
                      <a:gd name="connsiteX576" fmla="*/ 1197385 w 1738830"/>
                      <a:gd name="connsiteY576" fmla="*/ 977904 h 1080791"/>
                      <a:gd name="connsiteX577" fmla="*/ 1189975 w 1738830"/>
                      <a:gd name="connsiteY577" fmla="*/ 981098 h 1080791"/>
                      <a:gd name="connsiteX578" fmla="*/ 1189975 w 1738830"/>
                      <a:gd name="connsiteY578" fmla="*/ 981098 h 1080791"/>
                      <a:gd name="connsiteX579" fmla="*/ 1168689 w 1738830"/>
                      <a:gd name="connsiteY579" fmla="*/ 992593 h 1080791"/>
                      <a:gd name="connsiteX580" fmla="*/ 1168689 w 1738830"/>
                      <a:gd name="connsiteY580" fmla="*/ 992593 h 1080791"/>
                      <a:gd name="connsiteX581" fmla="*/ 1143916 w 1738830"/>
                      <a:gd name="connsiteY581" fmla="*/ 978224 h 1080791"/>
                      <a:gd name="connsiteX582" fmla="*/ 1143916 w 1738830"/>
                      <a:gd name="connsiteY582" fmla="*/ 978224 h 1080791"/>
                      <a:gd name="connsiteX583" fmla="*/ 1050854 w 1738830"/>
                      <a:gd name="connsiteY583" fmla="*/ 913337 h 1080791"/>
                      <a:gd name="connsiteX584" fmla="*/ 1050854 w 1738830"/>
                      <a:gd name="connsiteY584" fmla="*/ 913337 h 1080791"/>
                      <a:gd name="connsiteX585" fmla="*/ 985326 w 1738830"/>
                      <a:gd name="connsiteY585" fmla="*/ 931666 h 1080791"/>
                      <a:gd name="connsiteX586" fmla="*/ 985326 w 1738830"/>
                      <a:gd name="connsiteY586" fmla="*/ 931666 h 1080791"/>
                      <a:gd name="connsiteX587" fmla="*/ 969052 w 1738830"/>
                      <a:gd name="connsiteY587" fmla="*/ 958745 h 1080791"/>
                      <a:gd name="connsiteX588" fmla="*/ 969052 w 1738830"/>
                      <a:gd name="connsiteY588" fmla="*/ 958745 h 1080791"/>
                      <a:gd name="connsiteX589" fmla="*/ 947476 w 1738830"/>
                      <a:gd name="connsiteY589" fmla="*/ 992721 h 1080791"/>
                      <a:gd name="connsiteX590" fmla="*/ 947476 w 1738830"/>
                      <a:gd name="connsiteY590" fmla="*/ 992721 h 1080791"/>
                      <a:gd name="connsiteX591" fmla="*/ 882819 w 1738830"/>
                      <a:gd name="connsiteY591" fmla="*/ 1004983 h 1080791"/>
                      <a:gd name="connsiteX592" fmla="*/ 882819 w 1738830"/>
                      <a:gd name="connsiteY592" fmla="*/ 1004983 h 1080791"/>
                      <a:gd name="connsiteX593" fmla="*/ 871777 w 1738830"/>
                      <a:gd name="connsiteY593" fmla="*/ 1010603 h 1080791"/>
                      <a:gd name="connsiteX594" fmla="*/ 871777 w 1738830"/>
                      <a:gd name="connsiteY594" fmla="*/ 1010603 h 1080791"/>
                      <a:gd name="connsiteX595" fmla="*/ 851072 w 1738830"/>
                      <a:gd name="connsiteY595" fmla="*/ 1041578 h 1080791"/>
                      <a:gd name="connsiteX596" fmla="*/ 851072 w 1738830"/>
                      <a:gd name="connsiteY596" fmla="*/ 1041578 h 1080791"/>
                      <a:gd name="connsiteX597" fmla="*/ 843371 w 1738830"/>
                      <a:gd name="connsiteY597" fmla="*/ 1038385 h 1080791"/>
                      <a:gd name="connsiteX598" fmla="*/ 843371 w 1738830"/>
                      <a:gd name="connsiteY598" fmla="*/ 1038385 h 1080791"/>
                      <a:gd name="connsiteX599" fmla="*/ 828696 w 1738830"/>
                      <a:gd name="connsiteY599" fmla="*/ 1031296 h 1080791"/>
                      <a:gd name="connsiteX600" fmla="*/ 828696 w 1738830"/>
                      <a:gd name="connsiteY600" fmla="*/ 1031296 h 1080791"/>
                      <a:gd name="connsiteX601" fmla="*/ 804723 w 1738830"/>
                      <a:gd name="connsiteY601" fmla="*/ 1044835 h 1080791"/>
                      <a:gd name="connsiteX602" fmla="*/ 804723 w 1738830"/>
                      <a:gd name="connsiteY602" fmla="*/ 1044835 h 1080791"/>
                      <a:gd name="connsiteX603" fmla="*/ 787868 w 1738830"/>
                      <a:gd name="connsiteY603" fmla="*/ 1054160 h 1080791"/>
                      <a:gd name="connsiteX604" fmla="*/ 787868 w 1738830"/>
                      <a:gd name="connsiteY604" fmla="*/ 1054160 h 1080791"/>
                      <a:gd name="connsiteX605" fmla="*/ 770215 w 1738830"/>
                      <a:gd name="connsiteY605" fmla="*/ 1045729 h 1080791"/>
                      <a:gd name="connsiteX606" fmla="*/ 770215 w 1738830"/>
                      <a:gd name="connsiteY606" fmla="*/ 1045729 h 1080791"/>
                      <a:gd name="connsiteX607" fmla="*/ 753578 w 1738830"/>
                      <a:gd name="connsiteY607" fmla="*/ 1042536 h 1080791"/>
                      <a:gd name="connsiteX608" fmla="*/ 753578 w 1738830"/>
                      <a:gd name="connsiteY608" fmla="*/ 1042536 h 1080791"/>
                      <a:gd name="connsiteX609" fmla="*/ 720741 w 1738830"/>
                      <a:gd name="connsiteY609" fmla="*/ 1053457 h 1080791"/>
                      <a:gd name="connsiteX610" fmla="*/ 720741 w 1738830"/>
                      <a:gd name="connsiteY610" fmla="*/ 1053457 h 1080791"/>
                      <a:gd name="connsiteX611" fmla="*/ 683182 w 1738830"/>
                      <a:gd name="connsiteY611" fmla="*/ 1080727 h 1080791"/>
                      <a:gd name="connsiteX612" fmla="*/ 683182 w 1738830"/>
                      <a:gd name="connsiteY612" fmla="*/ 1080727 h 1080791"/>
                      <a:gd name="connsiteX613" fmla="*/ 682311 w 1738830"/>
                      <a:gd name="connsiteY613" fmla="*/ 1080791 h 1080791"/>
                      <a:gd name="connsiteX614" fmla="*/ 341083 w 1738830"/>
                      <a:gd name="connsiteY614" fmla="*/ 933901 h 1080791"/>
                      <a:gd name="connsiteX615" fmla="*/ 341083 w 1738830"/>
                      <a:gd name="connsiteY615" fmla="*/ 933901 h 10807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Lst>
                    <a:rect l="l" t="t" r="r" b="b"/>
                    <a:pathLst>
                      <a:path w="1738830" h="1080791">
                        <a:moveTo>
                          <a:pt x="341083" y="933901"/>
                        </a:moveTo>
                        <a:cubicBezTo>
                          <a:pt x="341010" y="933901"/>
                          <a:pt x="79986" y="886705"/>
                          <a:pt x="872" y="844298"/>
                        </a:cubicBezTo>
                        <a:lnTo>
                          <a:pt x="872" y="844298"/>
                        </a:lnTo>
                        <a:lnTo>
                          <a:pt x="436" y="843660"/>
                        </a:lnTo>
                        <a:cubicBezTo>
                          <a:pt x="436" y="842957"/>
                          <a:pt x="363" y="842319"/>
                          <a:pt x="291" y="841552"/>
                        </a:cubicBezTo>
                        <a:lnTo>
                          <a:pt x="291" y="841552"/>
                        </a:lnTo>
                        <a:cubicBezTo>
                          <a:pt x="146" y="839381"/>
                          <a:pt x="0" y="837273"/>
                          <a:pt x="0" y="835357"/>
                        </a:cubicBezTo>
                        <a:lnTo>
                          <a:pt x="0" y="835357"/>
                        </a:lnTo>
                        <a:cubicBezTo>
                          <a:pt x="-72" y="808981"/>
                          <a:pt x="15474" y="801509"/>
                          <a:pt x="36324" y="795314"/>
                        </a:cubicBezTo>
                        <a:lnTo>
                          <a:pt x="36324" y="795314"/>
                        </a:lnTo>
                        <a:cubicBezTo>
                          <a:pt x="53760" y="789949"/>
                          <a:pt x="62114" y="782413"/>
                          <a:pt x="62114" y="774110"/>
                        </a:cubicBezTo>
                        <a:lnTo>
                          <a:pt x="62114" y="774110"/>
                        </a:lnTo>
                        <a:cubicBezTo>
                          <a:pt x="62114" y="771811"/>
                          <a:pt x="61460" y="769448"/>
                          <a:pt x="60225" y="767021"/>
                        </a:cubicBezTo>
                        <a:lnTo>
                          <a:pt x="60225" y="767021"/>
                        </a:lnTo>
                        <a:cubicBezTo>
                          <a:pt x="57102" y="760954"/>
                          <a:pt x="53106" y="753929"/>
                          <a:pt x="53106" y="745754"/>
                        </a:cubicBezTo>
                        <a:lnTo>
                          <a:pt x="53106" y="745754"/>
                        </a:lnTo>
                        <a:cubicBezTo>
                          <a:pt x="53106" y="738154"/>
                          <a:pt x="56666" y="729660"/>
                          <a:pt x="67345" y="720272"/>
                        </a:cubicBezTo>
                        <a:lnTo>
                          <a:pt x="67345" y="720272"/>
                        </a:lnTo>
                        <a:cubicBezTo>
                          <a:pt x="88776" y="701751"/>
                          <a:pt x="72648" y="673203"/>
                          <a:pt x="96695" y="656151"/>
                        </a:cubicBezTo>
                        <a:lnTo>
                          <a:pt x="96695" y="656151"/>
                        </a:lnTo>
                        <a:cubicBezTo>
                          <a:pt x="120378" y="639674"/>
                          <a:pt x="163168" y="611701"/>
                          <a:pt x="199782" y="606592"/>
                        </a:cubicBezTo>
                        <a:lnTo>
                          <a:pt x="199782" y="606592"/>
                        </a:lnTo>
                        <a:cubicBezTo>
                          <a:pt x="235961" y="601802"/>
                          <a:pt x="283981" y="597523"/>
                          <a:pt x="286234" y="588518"/>
                        </a:cubicBezTo>
                        <a:lnTo>
                          <a:pt x="286234" y="588518"/>
                        </a:lnTo>
                        <a:cubicBezTo>
                          <a:pt x="288994" y="579960"/>
                          <a:pt x="299020" y="575745"/>
                          <a:pt x="312169" y="575745"/>
                        </a:cubicBezTo>
                        <a:lnTo>
                          <a:pt x="312169" y="575745"/>
                        </a:lnTo>
                        <a:cubicBezTo>
                          <a:pt x="315365" y="575745"/>
                          <a:pt x="318780" y="576001"/>
                          <a:pt x="322340" y="576511"/>
                        </a:cubicBezTo>
                        <a:lnTo>
                          <a:pt x="322340" y="576511"/>
                        </a:lnTo>
                        <a:cubicBezTo>
                          <a:pt x="337886" y="578938"/>
                          <a:pt x="339702" y="593053"/>
                          <a:pt x="356847" y="592925"/>
                        </a:cubicBezTo>
                        <a:lnTo>
                          <a:pt x="356847" y="592925"/>
                        </a:lnTo>
                        <a:cubicBezTo>
                          <a:pt x="360407" y="592925"/>
                          <a:pt x="364766" y="592350"/>
                          <a:pt x="369633" y="591073"/>
                        </a:cubicBezTo>
                        <a:lnTo>
                          <a:pt x="369633" y="591073"/>
                        </a:lnTo>
                        <a:cubicBezTo>
                          <a:pt x="369633" y="591009"/>
                          <a:pt x="373193" y="588135"/>
                          <a:pt x="377697" y="578236"/>
                        </a:cubicBezTo>
                        <a:lnTo>
                          <a:pt x="377697" y="578236"/>
                        </a:lnTo>
                        <a:cubicBezTo>
                          <a:pt x="382129" y="568337"/>
                          <a:pt x="387287" y="551604"/>
                          <a:pt x="390120" y="524270"/>
                        </a:cubicBezTo>
                        <a:lnTo>
                          <a:pt x="390120" y="524270"/>
                        </a:lnTo>
                        <a:cubicBezTo>
                          <a:pt x="395859" y="469409"/>
                          <a:pt x="428842" y="330439"/>
                          <a:pt x="430876" y="302338"/>
                        </a:cubicBezTo>
                        <a:lnTo>
                          <a:pt x="430876" y="302338"/>
                        </a:lnTo>
                        <a:cubicBezTo>
                          <a:pt x="430948" y="301125"/>
                          <a:pt x="431021" y="300039"/>
                          <a:pt x="431021" y="299017"/>
                        </a:cubicBezTo>
                        <a:lnTo>
                          <a:pt x="431021" y="299017"/>
                        </a:lnTo>
                        <a:cubicBezTo>
                          <a:pt x="430948" y="287457"/>
                          <a:pt x="426226" y="285478"/>
                          <a:pt x="420850" y="281390"/>
                        </a:cubicBezTo>
                        <a:lnTo>
                          <a:pt x="420850" y="281390"/>
                        </a:lnTo>
                        <a:cubicBezTo>
                          <a:pt x="415474" y="277431"/>
                          <a:pt x="410026" y="271619"/>
                          <a:pt x="410098" y="253864"/>
                        </a:cubicBezTo>
                        <a:lnTo>
                          <a:pt x="410098" y="253864"/>
                        </a:lnTo>
                        <a:cubicBezTo>
                          <a:pt x="410098" y="253864"/>
                          <a:pt x="410171" y="253545"/>
                          <a:pt x="410171" y="252906"/>
                        </a:cubicBezTo>
                        <a:lnTo>
                          <a:pt x="410171" y="252906"/>
                        </a:lnTo>
                        <a:cubicBezTo>
                          <a:pt x="410171" y="250607"/>
                          <a:pt x="409154" y="244348"/>
                          <a:pt x="398257" y="237515"/>
                        </a:cubicBezTo>
                        <a:lnTo>
                          <a:pt x="398257" y="237515"/>
                        </a:lnTo>
                        <a:cubicBezTo>
                          <a:pt x="384454" y="228765"/>
                          <a:pt x="365275" y="227743"/>
                          <a:pt x="365347" y="205327"/>
                        </a:cubicBezTo>
                        <a:lnTo>
                          <a:pt x="365347" y="205327"/>
                        </a:lnTo>
                        <a:cubicBezTo>
                          <a:pt x="365347" y="196705"/>
                          <a:pt x="364185" y="187381"/>
                          <a:pt x="364185" y="178823"/>
                        </a:cubicBezTo>
                        <a:lnTo>
                          <a:pt x="364185" y="178823"/>
                        </a:lnTo>
                        <a:cubicBezTo>
                          <a:pt x="364112" y="165794"/>
                          <a:pt x="366945" y="154235"/>
                          <a:pt x="381039" y="150850"/>
                        </a:cubicBezTo>
                        <a:lnTo>
                          <a:pt x="381039" y="150850"/>
                        </a:lnTo>
                        <a:cubicBezTo>
                          <a:pt x="399419" y="146443"/>
                          <a:pt x="409445" y="141525"/>
                          <a:pt x="417218" y="141461"/>
                        </a:cubicBezTo>
                        <a:lnTo>
                          <a:pt x="417218" y="141461"/>
                        </a:lnTo>
                        <a:cubicBezTo>
                          <a:pt x="418889" y="141461"/>
                          <a:pt x="420487" y="141717"/>
                          <a:pt x="421940" y="142292"/>
                        </a:cubicBezTo>
                        <a:lnTo>
                          <a:pt x="421940" y="142292"/>
                        </a:lnTo>
                        <a:cubicBezTo>
                          <a:pt x="425863" y="143761"/>
                          <a:pt x="435380" y="145549"/>
                          <a:pt x="443589" y="145485"/>
                        </a:cubicBezTo>
                        <a:lnTo>
                          <a:pt x="443589" y="145485"/>
                        </a:lnTo>
                        <a:cubicBezTo>
                          <a:pt x="450709" y="145549"/>
                          <a:pt x="456666" y="144080"/>
                          <a:pt x="457756" y="140951"/>
                        </a:cubicBezTo>
                        <a:lnTo>
                          <a:pt x="457756" y="140951"/>
                        </a:lnTo>
                        <a:cubicBezTo>
                          <a:pt x="458191" y="139801"/>
                          <a:pt x="458482" y="137949"/>
                          <a:pt x="458482" y="135714"/>
                        </a:cubicBezTo>
                        <a:lnTo>
                          <a:pt x="458482" y="135714"/>
                        </a:lnTo>
                        <a:cubicBezTo>
                          <a:pt x="458482" y="123068"/>
                          <a:pt x="450128" y="98352"/>
                          <a:pt x="424410" y="98352"/>
                        </a:cubicBezTo>
                        <a:lnTo>
                          <a:pt x="424410" y="98352"/>
                        </a:lnTo>
                        <a:cubicBezTo>
                          <a:pt x="408718" y="98352"/>
                          <a:pt x="399129" y="98352"/>
                          <a:pt x="393026" y="95095"/>
                        </a:cubicBezTo>
                        <a:lnTo>
                          <a:pt x="393026" y="95095"/>
                        </a:lnTo>
                        <a:cubicBezTo>
                          <a:pt x="386924" y="91774"/>
                          <a:pt x="385180" y="85388"/>
                          <a:pt x="385180" y="73573"/>
                        </a:cubicBezTo>
                        <a:lnTo>
                          <a:pt x="385180" y="73573"/>
                        </a:lnTo>
                        <a:cubicBezTo>
                          <a:pt x="385180" y="61758"/>
                          <a:pt x="385180" y="54477"/>
                          <a:pt x="389902" y="49879"/>
                        </a:cubicBezTo>
                        <a:lnTo>
                          <a:pt x="389902" y="49879"/>
                        </a:lnTo>
                        <a:cubicBezTo>
                          <a:pt x="394697" y="45344"/>
                          <a:pt x="403560" y="44195"/>
                          <a:pt x="420705" y="44131"/>
                        </a:cubicBezTo>
                        <a:lnTo>
                          <a:pt x="420705" y="44131"/>
                        </a:lnTo>
                        <a:cubicBezTo>
                          <a:pt x="444534" y="44131"/>
                          <a:pt x="499310" y="48282"/>
                          <a:pt x="531421" y="48282"/>
                        </a:cubicBezTo>
                        <a:lnTo>
                          <a:pt x="531421" y="48282"/>
                        </a:lnTo>
                        <a:cubicBezTo>
                          <a:pt x="545369" y="48474"/>
                          <a:pt x="555467" y="47069"/>
                          <a:pt x="555467" y="45728"/>
                        </a:cubicBezTo>
                        <a:lnTo>
                          <a:pt x="555467" y="45728"/>
                        </a:lnTo>
                        <a:cubicBezTo>
                          <a:pt x="555758" y="45025"/>
                          <a:pt x="555903" y="44450"/>
                          <a:pt x="555903" y="43939"/>
                        </a:cubicBezTo>
                        <a:lnTo>
                          <a:pt x="555903" y="43939"/>
                        </a:lnTo>
                        <a:cubicBezTo>
                          <a:pt x="556339" y="38958"/>
                          <a:pt x="544061" y="36978"/>
                          <a:pt x="543626" y="30272"/>
                        </a:cubicBezTo>
                        <a:lnTo>
                          <a:pt x="543626" y="30272"/>
                        </a:lnTo>
                        <a:cubicBezTo>
                          <a:pt x="543626" y="28803"/>
                          <a:pt x="545006" y="27973"/>
                          <a:pt x="546386" y="27973"/>
                        </a:cubicBezTo>
                        <a:lnTo>
                          <a:pt x="546386" y="27973"/>
                        </a:lnTo>
                        <a:cubicBezTo>
                          <a:pt x="551617" y="28101"/>
                          <a:pt x="563604" y="34679"/>
                          <a:pt x="571159" y="34679"/>
                        </a:cubicBezTo>
                        <a:lnTo>
                          <a:pt x="571159" y="34679"/>
                        </a:lnTo>
                        <a:cubicBezTo>
                          <a:pt x="573121" y="34679"/>
                          <a:pt x="574574" y="34296"/>
                          <a:pt x="575663" y="33338"/>
                        </a:cubicBezTo>
                        <a:lnTo>
                          <a:pt x="575663" y="33338"/>
                        </a:lnTo>
                        <a:cubicBezTo>
                          <a:pt x="583001" y="26887"/>
                          <a:pt x="583655" y="23055"/>
                          <a:pt x="597676" y="20565"/>
                        </a:cubicBezTo>
                        <a:lnTo>
                          <a:pt x="597676" y="20565"/>
                        </a:lnTo>
                        <a:cubicBezTo>
                          <a:pt x="609663" y="18521"/>
                          <a:pt x="617145" y="3513"/>
                          <a:pt x="623538" y="3066"/>
                        </a:cubicBezTo>
                        <a:lnTo>
                          <a:pt x="623538" y="3066"/>
                        </a:lnTo>
                        <a:cubicBezTo>
                          <a:pt x="624410" y="3066"/>
                          <a:pt x="625209" y="3385"/>
                          <a:pt x="625790" y="3960"/>
                        </a:cubicBezTo>
                        <a:lnTo>
                          <a:pt x="625790" y="3960"/>
                        </a:lnTo>
                        <a:cubicBezTo>
                          <a:pt x="630948" y="9197"/>
                          <a:pt x="628987" y="32124"/>
                          <a:pt x="640247" y="31677"/>
                        </a:cubicBezTo>
                        <a:lnTo>
                          <a:pt x="640247" y="31677"/>
                        </a:lnTo>
                        <a:cubicBezTo>
                          <a:pt x="650854" y="31869"/>
                          <a:pt x="655576" y="43748"/>
                          <a:pt x="655649" y="55627"/>
                        </a:cubicBezTo>
                        <a:lnTo>
                          <a:pt x="655649" y="55627"/>
                        </a:lnTo>
                        <a:cubicBezTo>
                          <a:pt x="655649" y="59395"/>
                          <a:pt x="655140" y="63163"/>
                          <a:pt x="654196" y="66675"/>
                        </a:cubicBezTo>
                        <a:lnTo>
                          <a:pt x="654196" y="66675"/>
                        </a:lnTo>
                        <a:cubicBezTo>
                          <a:pt x="652888" y="71082"/>
                          <a:pt x="652089" y="75616"/>
                          <a:pt x="652089" y="79704"/>
                        </a:cubicBezTo>
                        <a:lnTo>
                          <a:pt x="652089" y="79704"/>
                        </a:lnTo>
                        <a:cubicBezTo>
                          <a:pt x="652234" y="88645"/>
                          <a:pt x="655576" y="94968"/>
                          <a:pt x="665892" y="95031"/>
                        </a:cubicBezTo>
                        <a:lnTo>
                          <a:pt x="665892" y="95031"/>
                        </a:lnTo>
                        <a:cubicBezTo>
                          <a:pt x="682238" y="95031"/>
                          <a:pt x="691828" y="104611"/>
                          <a:pt x="706430" y="117448"/>
                        </a:cubicBezTo>
                        <a:lnTo>
                          <a:pt x="706430" y="117448"/>
                        </a:lnTo>
                        <a:cubicBezTo>
                          <a:pt x="717036" y="126772"/>
                          <a:pt x="727425" y="133989"/>
                          <a:pt x="740720" y="133989"/>
                        </a:cubicBezTo>
                        <a:lnTo>
                          <a:pt x="740720" y="133989"/>
                        </a:lnTo>
                        <a:cubicBezTo>
                          <a:pt x="745805" y="133989"/>
                          <a:pt x="751326" y="132967"/>
                          <a:pt x="757574" y="130541"/>
                        </a:cubicBezTo>
                        <a:lnTo>
                          <a:pt x="757574" y="130541"/>
                        </a:lnTo>
                        <a:cubicBezTo>
                          <a:pt x="775663" y="123515"/>
                          <a:pt x="785035" y="110423"/>
                          <a:pt x="794697" y="110231"/>
                        </a:cubicBezTo>
                        <a:lnTo>
                          <a:pt x="794697" y="110231"/>
                        </a:lnTo>
                        <a:cubicBezTo>
                          <a:pt x="797094" y="110231"/>
                          <a:pt x="799492" y="111189"/>
                          <a:pt x="801744" y="113169"/>
                        </a:cubicBezTo>
                        <a:lnTo>
                          <a:pt x="801744" y="113169"/>
                        </a:lnTo>
                        <a:cubicBezTo>
                          <a:pt x="804505" y="115596"/>
                          <a:pt x="805376" y="118470"/>
                          <a:pt x="805376" y="121344"/>
                        </a:cubicBezTo>
                        <a:lnTo>
                          <a:pt x="805376" y="121344"/>
                        </a:lnTo>
                        <a:cubicBezTo>
                          <a:pt x="805376" y="126006"/>
                          <a:pt x="803197" y="130668"/>
                          <a:pt x="803270" y="133925"/>
                        </a:cubicBezTo>
                        <a:lnTo>
                          <a:pt x="803270" y="133925"/>
                        </a:lnTo>
                        <a:cubicBezTo>
                          <a:pt x="803415" y="136863"/>
                          <a:pt x="804432" y="138588"/>
                          <a:pt x="812133" y="138779"/>
                        </a:cubicBezTo>
                        <a:lnTo>
                          <a:pt x="812133" y="138779"/>
                        </a:lnTo>
                        <a:cubicBezTo>
                          <a:pt x="832038" y="139098"/>
                          <a:pt x="822739" y="123004"/>
                          <a:pt x="839739" y="120514"/>
                        </a:cubicBezTo>
                        <a:lnTo>
                          <a:pt x="839739" y="120514"/>
                        </a:lnTo>
                        <a:cubicBezTo>
                          <a:pt x="854559" y="119364"/>
                          <a:pt x="845623" y="101226"/>
                          <a:pt x="861243" y="97650"/>
                        </a:cubicBezTo>
                        <a:lnTo>
                          <a:pt x="861243" y="97650"/>
                        </a:lnTo>
                        <a:cubicBezTo>
                          <a:pt x="875409" y="94968"/>
                          <a:pt x="871050" y="89922"/>
                          <a:pt x="886161" y="87942"/>
                        </a:cubicBezTo>
                        <a:lnTo>
                          <a:pt x="886161" y="87942"/>
                        </a:lnTo>
                        <a:cubicBezTo>
                          <a:pt x="898729" y="86537"/>
                          <a:pt x="907883" y="71082"/>
                          <a:pt x="917182" y="70763"/>
                        </a:cubicBezTo>
                        <a:lnTo>
                          <a:pt x="917182" y="70763"/>
                        </a:lnTo>
                        <a:cubicBezTo>
                          <a:pt x="918344" y="70763"/>
                          <a:pt x="919506" y="71018"/>
                          <a:pt x="920596" y="71593"/>
                        </a:cubicBezTo>
                        <a:lnTo>
                          <a:pt x="920596" y="71593"/>
                        </a:lnTo>
                        <a:cubicBezTo>
                          <a:pt x="926045" y="74467"/>
                          <a:pt x="928878" y="77852"/>
                          <a:pt x="929677" y="77596"/>
                        </a:cubicBezTo>
                        <a:lnTo>
                          <a:pt x="929677" y="77596"/>
                        </a:lnTo>
                        <a:cubicBezTo>
                          <a:pt x="929968" y="77660"/>
                          <a:pt x="931130" y="76766"/>
                          <a:pt x="932656" y="72742"/>
                        </a:cubicBezTo>
                        <a:lnTo>
                          <a:pt x="932656" y="72742"/>
                        </a:lnTo>
                        <a:cubicBezTo>
                          <a:pt x="937596" y="61949"/>
                          <a:pt x="956194" y="65717"/>
                          <a:pt x="955830" y="52625"/>
                        </a:cubicBezTo>
                        <a:lnTo>
                          <a:pt x="955830" y="52625"/>
                        </a:lnTo>
                        <a:cubicBezTo>
                          <a:pt x="955903" y="39341"/>
                          <a:pt x="958155" y="21523"/>
                          <a:pt x="972685" y="21267"/>
                        </a:cubicBezTo>
                        <a:lnTo>
                          <a:pt x="972685" y="21267"/>
                        </a:lnTo>
                        <a:cubicBezTo>
                          <a:pt x="973339" y="21267"/>
                          <a:pt x="974065" y="21331"/>
                          <a:pt x="974792" y="21395"/>
                        </a:cubicBezTo>
                        <a:lnTo>
                          <a:pt x="974792" y="21395"/>
                        </a:lnTo>
                        <a:cubicBezTo>
                          <a:pt x="981185" y="22161"/>
                          <a:pt x="986197" y="22864"/>
                          <a:pt x="989830" y="22864"/>
                        </a:cubicBezTo>
                        <a:lnTo>
                          <a:pt x="989830" y="22864"/>
                        </a:lnTo>
                        <a:cubicBezTo>
                          <a:pt x="994842" y="22736"/>
                          <a:pt x="997022" y="21842"/>
                          <a:pt x="998184" y="18074"/>
                        </a:cubicBezTo>
                        <a:lnTo>
                          <a:pt x="998184" y="18074"/>
                        </a:lnTo>
                        <a:cubicBezTo>
                          <a:pt x="999783" y="13603"/>
                          <a:pt x="1006902" y="13923"/>
                          <a:pt x="1013368" y="13029"/>
                        </a:cubicBezTo>
                        <a:lnTo>
                          <a:pt x="1013368" y="13029"/>
                        </a:lnTo>
                        <a:cubicBezTo>
                          <a:pt x="1019979" y="12198"/>
                          <a:pt x="1025500" y="10921"/>
                          <a:pt x="1025500" y="5365"/>
                        </a:cubicBezTo>
                        <a:lnTo>
                          <a:pt x="1025500" y="5365"/>
                        </a:lnTo>
                        <a:cubicBezTo>
                          <a:pt x="1025500" y="3960"/>
                          <a:pt x="1025500" y="2427"/>
                          <a:pt x="1025427" y="830"/>
                        </a:cubicBezTo>
                        <a:lnTo>
                          <a:pt x="1025427" y="830"/>
                        </a:lnTo>
                        <a:cubicBezTo>
                          <a:pt x="1025427" y="575"/>
                          <a:pt x="1025573" y="383"/>
                          <a:pt x="1025718" y="192"/>
                        </a:cubicBezTo>
                        <a:lnTo>
                          <a:pt x="1025718" y="192"/>
                        </a:lnTo>
                        <a:cubicBezTo>
                          <a:pt x="1025936" y="64"/>
                          <a:pt x="1026226" y="0"/>
                          <a:pt x="1026517" y="0"/>
                        </a:cubicBezTo>
                        <a:lnTo>
                          <a:pt x="1026517" y="0"/>
                        </a:lnTo>
                        <a:cubicBezTo>
                          <a:pt x="1047730" y="4151"/>
                          <a:pt x="1048311" y="10410"/>
                          <a:pt x="1056521" y="10282"/>
                        </a:cubicBezTo>
                        <a:lnTo>
                          <a:pt x="1056521" y="10282"/>
                        </a:lnTo>
                        <a:cubicBezTo>
                          <a:pt x="1067345" y="10282"/>
                          <a:pt x="1093208" y="16158"/>
                          <a:pt x="1093281" y="41129"/>
                        </a:cubicBezTo>
                        <a:lnTo>
                          <a:pt x="1093281" y="41129"/>
                        </a:lnTo>
                        <a:cubicBezTo>
                          <a:pt x="1093281" y="45536"/>
                          <a:pt x="1093208" y="48985"/>
                          <a:pt x="1093208" y="51859"/>
                        </a:cubicBezTo>
                        <a:lnTo>
                          <a:pt x="1093208" y="51859"/>
                        </a:lnTo>
                        <a:cubicBezTo>
                          <a:pt x="1093208" y="64951"/>
                          <a:pt x="1094225" y="66164"/>
                          <a:pt x="1106212" y="90944"/>
                        </a:cubicBezTo>
                        <a:lnTo>
                          <a:pt x="1106212" y="90944"/>
                        </a:lnTo>
                        <a:cubicBezTo>
                          <a:pt x="1112314" y="103526"/>
                          <a:pt x="1113549" y="118023"/>
                          <a:pt x="1113549" y="132265"/>
                        </a:cubicBezTo>
                        <a:lnTo>
                          <a:pt x="1113549" y="132265"/>
                        </a:lnTo>
                        <a:cubicBezTo>
                          <a:pt x="1113549" y="141461"/>
                          <a:pt x="1113041" y="150594"/>
                          <a:pt x="1113041" y="159088"/>
                        </a:cubicBezTo>
                        <a:lnTo>
                          <a:pt x="1113041" y="159088"/>
                        </a:lnTo>
                        <a:cubicBezTo>
                          <a:pt x="1113041" y="169179"/>
                          <a:pt x="1113767" y="178376"/>
                          <a:pt x="1116819" y="185528"/>
                        </a:cubicBezTo>
                        <a:lnTo>
                          <a:pt x="1116819" y="185528"/>
                        </a:lnTo>
                        <a:cubicBezTo>
                          <a:pt x="1123865" y="202070"/>
                          <a:pt x="1136143" y="223528"/>
                          <a:pt x="1136143" y="239878"/>
                        </a:cubicBezTo>
                        <a:lnTo>
                          <a:pt x="1136143" y="239878"/>
                        </a:lnTo>
                        <a:cubicBezTo>
                          <a:pt x="1136143" y="246073"/>
                          <a:pt x="1134327" y="251629"/>
                          <a:pt x="1129605" y="255780"/>
                        </a:cubicBezTo>
                        <a:lnTo>
                          <a:pt x="1129605" y="255780"/>
                        </a:lnTo>
                        <a:cubicBezTo>
                          <a:pt x="1124374" y="260379"/>
                          <a:pt x="1122267" y="263891"/>
                          <a:pt x="1122267" y="266957"/>
                        </a:cubicBezTo>
                        <a:lnTo>
                          <a:pt x="1122267" y="266957"/>
                        </a:lnTo>
                        <a:cubicBezTo>
                          <a:pt x="1122122" y="273343"/>
                          <a:pt x="1131784" y="279538"/>
                          <a:pt x="1145079" y="291162"/>
                        </a:cubicBezTo>
                        <a:lnTo>
                          <a:pt x="1145079" y="291162"/>
                        </a:lnTo>
                        <a:cubicBezTo>
                          <a:pt x="1164839" y="308725"/>
                          <a:pt x="1164112" y="322647"/>
                          <a:pt x="1179441" y="322392"/>
                        </a:cubicBezTo>
                        <a:lnTo>
                          <a:pt x="1179441" y="322392"/>
                        </a:lnTo>
                        <a:cubicBezTo>
                          <a:pt x="1189830" y="322392"/>
                          <a:pt x="1196877" y="326671"/>
                          <a:pt x="1199855" y="326607"/>
                        </a:cubicBezTo>
                        <a:lnTo>
                          <a:pt x="1199855" y="326607"/>
                        </a:lnTo>
                        <a:cubicBezTo>
                          <a:pt x="1201236" y="326607"/>
                          <a:pt x="1202035" y="325968"/>
                          <a:pt x="1202107" y="321051"/>
                        </a:cubicBezTo>
                        <a:lnTo>
                          <a:pt x="1202107" y="321051"/>
                        </a:lnTo>
                        <a:cubicBezTo>
                          <a:pt x="1202107" y="317921"/>
                          <a:pt x="1201817" y="312876"/>
                          <a:pt x="1201817" y="306936"/>
                        </a:cubicBezTo>
                        <a:lnTo>
                          <a:pt x="1201817" y="306936"/>
                        </a:lnTo>
                        <a:cubicBezTo>
                          <a:pt x="1201817" y="288543"/>
                          <a:pt x="1204505" y="260826"/>
                          <a:pt x="1227825" y="250160"/>
                        </a:cubicBezTo>
                        <a:lnTo>
                          <a:pt x="1227825" y="250160"/>
                        </a:lnTo>
                        <a:cubicBezTo>
                          <a:pt x="1235017" y="246903"/>
                          <a:pt x="1241628" y="245562"/>
                          <a:pt x="1247585" y="245562"/>
                        </a:cubicBezTo>
                        <a:lnTo>
                          <a:pt x="1247585" y="245562"/>
                        </a:lnTo>
                        <a:cubicBezTo>
                          <a:pt x="1267273" y="245626"/>
                          <a:pt x="1279768" y="259804"/>
                          <a:pt x="1283618" y="267723"/>
                        </a:cubicBezTo>
                        <a:lnTo>
                          <a:pt x="1283618" y="267723"/>
                        </a:lnTo>
                        <a:cubicBezTo>
                          <a:pt x="1285289" y="271363"/>
                          <a:pt x="1292481" y="273471"/>
                          <a:pt x="1300618" y="273407"/>
                        </a:cubicBezTo>
                        <a:lnTo>
                          <a:pt x="1300618" y="273407"/>
                        </a:lnTo>
                        <a:cubicBezTo>
                          <a:pt x="1311661" y="273471"/>
                          <a:pt x="1324011" y="269703"/>
                          <a:pt x="1325900" y="264210"/>
                        </a:cubicBezTo>
                        <a:lnTo>
                          <a:pt x="1325900" y="264210"/>
                        </a:lnTo>
                        <a:cubicBezTo>
                          <a:pt x="1326408" y="262805"/>
                          <a:pt x="1326626" y="261720"/>
                          <a:pt x="1326626" y="260889"/>
                        </a:cubicBezTo>
                        <a:lnTo>
                          <a:pt x="1326626" y="260889"/>
                        </a:lnTo>
                        <a:cubicBezTo>
                          <a:pt x="1327062" y="255716"/>
                          <a:pt x="1316891" y="256291"/>
                          <a:pt x="1316891" y="238728"/>
                        </a:cubicBezTo>
                        <a:lnTo>
                          <a:pt x="1316891" y="238728"/>
                        </a:lnTo>
                        <a:cubicBezTo>
                          <a:pt x="1317037" y="218036"/>
                          <a:pt x="1356993" y="175310"/>
                          <a:pt x="1356993" y="175246"/>
                        </a:cubicBezTo>
                        <a:lnTo>
                          <a:pt x="1356993" y="175246"/>
                        </a:lnTo>
                        <a:lnTo>
                          <a:pt x="1357719" y="174991"/>
                        </a:lnTo>
                        <a:lnTo>
                          <a:pt x="1466183" y="173713"/>
                        </a:lnTo>
                        <a:cubicBezTo>
                          <a:pt x="1466401" y="173713"/>
                          <a:pt x="1466691" y="173777"/>
                          <a:pt x="1466837" y="173969"/>
                        </a:cubicBezTo>
                        <a:lnTo>
                          <a:pt x="1466837" y="173969"/>
                        </a:lnTo>
                        <a:cubicBezTo>
                          <a:pt x="1466982" y="174097"/>
                          <a:pt x="1467127" y="174352"/>
                          <a:pt x="1467127" y="174544"/>
                        </a:cubicBezTo>
                        <a:lnTo>
                          <a:pt x="1467127" y="174544"/>
                        </a:lnTo>
                        <a:cubicBezTo>
                          <a:pt x="1467055" y="186997"/>
                          <a:pt x="1467055" y="198110"/>
                          <a:pt x="1467055" y="205902"/>
                        </a:cubicBezTo>
                        <a:lnTo>
                          <a:pt x="1467055" y="205902"/>
                        </a:lnTo>
                        <a:cubicBezTo>
                          <a:pt x="1466982" y="239175"/>
                          <a:pt x="1486088" y="232022"/>
                          <a:pt x="1486597" y="248116"/>
                        </a:cubicBezTo>
                        <a:lnTo>
                          <a:pt x="1486597" y="248116"/>
                        </a:lnTo>
                        <a:cubicBezTo>
                          <a:pt x="1486524" y="262614"/>
                          <a:pt x="1501635" y="271108"/>
                          <a:pt x="1510789" y="279091"/>
                        </a:cubicBezTo>
                        <a:lnTo>
                          <a:pt x="1510789" y="279091"/>
                        </a:lnTo>
                        <a:cubicBezTo>
                          <a:pt x="1518853" y="286372"/>
                          <a:pt x="1529823" y="304190"/>
                          <a:pt x="1539775" y="303935"/>
                        </a:cubicBezTo>
                        <a:lnTo>
                          <a:pt x="1539775" y="303935"/>
                        </a:lnTo>
                        <a:cubicBezTo>
                          <a:pt x="1540938" y="303935"/>
                          <a:pt x="1542028" y="303743"/>
                          <a:pt x="1543117" y="303296"/>
                        </a:cubicBezTo>
                        <a:lnTo>
                          <a:pt x="1543117" y="303296"/>
                        </a:lnTo>
                        <a:cubicBezTo>
                          <a:pt x="1548275" y="301188"/>
                          <a:pt x="1551399" y="299720"/>
                          <a:pt x="1553942" y="299656"/>
                        </a:cubicBezTo>
                        <a:lnTo>
                          <a:pt x="1553942" y="299656"/>
                        </a:lnTo>
                        <a:cubicBezTo>
                          <a:pt x="1557937" y="299911"/>
                          <a:pt x="1558228" y="303424"/>
                          <a:pt x="1558228" y="311215"/>
                        </a:cubicBezTo>
                        <a:lnTo>
                          <a:pt x="1558228" y="311215"/>
                        </a:lnTo>
                        <a:cubicBezTo>
                          <a:pt x="1558010" y="323988"/>
                          <a:pt x="1586270" y="344234"/>
                          <a:pt x="1624338" y="351961"/>
                        </a:cubicBezTo>
                        <a:lnTo>
                          <a:pt x="1624338" y="351961"/>
                        </a:lnTo>
                        <a:cubicBezTo>
                          <a:pt x="1662986" y="359881"/>
                          <a:pt x="1676281" y="382425"/>
                          <a:pt x="1689939" y="394432"/>
                        </a:cubicBezTo>
                        <a:lnTo>
                          <a:pt x="1689939" y="394432"/>
                        </a:lnTo>
                        <a:cubicBezTo>
                          <a:pt x="1691828" y="396092"/>
                          <a:pt x="1693789" y="396667"/>
                          <a:pt x="1696114" y="396731"/>
                        </a:cubicBezTo>
                        <a:lnTo>
                          <a:pt x="1696114" y="396731"/>
                        </a:lnTo>
                        <a:cubicBezTo>
                          <a:pt x="1706503" y="396859"/>
                          <a:pt x="1720742" y="381786"/>
                          <a:pt x="1730549" y="381595"/>
                        </a:cubicBezTo>
                        <a:lnTo>
                          <a:pt x="1730549" y="381595"/>
                        </a:lnTo>
                        <a:cubicBezTo>
                          <a:pt x="1733382" y="381531"/>
                          <a:pt x="1735852" y="383000"/>
                          <a:pt x="1737378" y="386065"/>
                        </a:cubicBezTo>
                        <a:lnTo>
                          <a:pt x="1737378" y="386065"/>
                        </a:lnTo>
                        <a:lnTo>
                          <a:pt x="1736579" y="386385"/>
                        </a:lnTo>
                        <a:lnTo>
                          <a:pt x="1735780" y="386704"/>
                        </a:lnTo>
                        <a:cubicBezTo>
                          <a:pt x="1734327" y="384022"/>
                          <a:pt x="1732729" y="383191"/>
                          <a:pt x="1730622" y="383128"/>
                        </a:cubicBezTo>
                        <a:lnTo>
                          <a:pt x="1730622" y="383128"/>
                        </a:lnTo>
                        <a:cubicBezTo>
                          <a:pt x="1722412" y="382936"/>
                          <a:pt x="1707956" y="398072"/>
                          <a:pt x="1696187" y="398264"/>
                        </a:cubicBezTo>
                        <a:lnTo>
                          <a:pt x="1696187" y="398264"/>
                        </a:lnTo>
                        <a:cubicBezTo>
                          <a:pt x="1693499" y="398264"/>
                          <a:pt x="1690956" y="397433"/>
                          <a:pt x="1688777" y="395517"/>
                        </a:cubicBezTo>
                        <a:lnTo>
                          <a:pt x="1688777" y="395517"/>
                        </a:lnTo>
                        <a:cubicBezTo>
                          <a:pt x="1674755" y="383128"/>
                          <a:pt x="1661969" y="361286"/>
                          <a:pt x="1624047" y="353494"/>
                        </a:cubicBezTo>
                        <a:lnTo>
                          <a:pt x="1624047" y="353494"/>
                        </a:lnTo>
                        <a:cubicBezTo>
                          <a:pt x="1585616" y="345511"/>
                          <a:pt x="1556775" y="325649"/>
                          <a:pt x="1556557" y="311215"/>
                        </a:cubicBezTo>
                        <a:lnTo>
                          <a:pt x="1556557" y="311215"/>
                        </a:lnTo>
                        <a:cubicBezTo>
                          <a:pt x="1556557" y="307256"/>
                          <a:pt x="1556412" y="304637"/>
                          <a:pt x="1555976" y="303041"/>
                        </a:cubicBezTo>
                        <a:lnTo>
                          <a:pt x="1555976" y="303041"/>
                        </a:lnTo>
                        <a:cubicBezTo>
                          <a:pt x="1555395" y="301508"/>
                          <a:pt x="1555104" y="301316"/>
                          <a:pt x="1554087" y="301252"/>
                        </a:cubicBezTo>
                        <a:lnTo>
                          <a:pt x="1554087" y="301252"/>
                        </a:lnTo>
                        <a:cubicBezTo>
                          <a:pt x="1552489" y="301188"/>
                          <a:pt x="1549147" y="302657"/>
                          <a:pt x="1544062" y="304765"/>
                        </a:cubicBezTo>
                        <a:lnTo>
                          <a:pt x="1544062" y="304765"/>
                        </a:lnTo>
                        <a:cubicBezTo>
                          <a:pt x="1542681" y="305340"/>
                          <a:pt x="1541301" y="305595"/>
                          <a:pt x="1539921" y="305595"/>
                        </a:cubicBezTo>
                        <a:lnTo>
                          <a:pt x="1539921" y="305595"/>
                        </a:lnTo>
                        <a:cubicBezTo>
                          <a:pt x="1528006" y="305340"/>
                          <a:pt x="1517618" y="287074"/>
                          <a:pt x="1509699" y="280305"/>
                        </a:cubicBezTo>
                        <a:lnTo>
                          <a:pt x="1509699" y="280305"/>
                        </a:lnTo>
                        <a:cubicBezTo>
                          <a:pt x="1500909" y="272513"/>
                          <a:pt x="1485071" y="263827"/>
                          <a:pt x="1484999" y="248244"/>
                        </a:cubicBezTo>
                        <a:lnTo>
                          <a:pt x="1484999" y="248244"/>
                        </a:lnTo>
                        <a:cubicBezTo>
                          <a:pt x="1485507" y="234258"/>
                          <a:pt x="1465529" y="240006"/>
                          <a:pt x="1465456" y="206029"/>
                        </a:cubicBezTo>
                        <a:lnTo>
                          <a:pt x="1465456" y="206029"/>
                        </a:lnTo>
                        <a:cubicBezTo>
                          <a:pt x="1465456" y="198429"/>
                          <a:pt x="1465529" y="187636"/>
                          <a:pt x="1465529" y="175438"/>
                        </a:cubicBezTo>
                        <a:lnTo>
                          <a:pt x="1465529" y="175438"/>
                        </a:lnTo>
                        <a:lnTo>
                          <a:pt x="1358446" y="176715"/>
                        </a:lnTo>
                        <a:cubicBezTo>
                          <a:pt x="1355031" y="180547"/>
                          <a:pt x="1318853" y="220463"/>
                          <a:pt x="1318998" y="238920"/>
                        </a:cubicBezTo>
                        <a:lnTo>
                          <a:pt x="1318998" y="238920"/>
                        </a:lnTo>
                        <a:cubicBezTo>
                          <a:pt x="1318998" y="256036"/>
                          <a:pt x="1328297" y="253800"/>
                          <a:pt x="1328733" y="261081"/>
                        </a:cubicBezTo>
                        <a:lnTo>
                          <a:pt x="1328733" y="261081"/>
                        </a:lnTo>
                        <a:cubicBezTo>
                          <a:pt x="1328733" y="262167"/>
                          <a:pt x="1328442" y="263380"/>
                          <a:pt x="1327934" y="264913"/>
                        </a:cubicBezTo>
                        <a:lnTo>
                          <a:pt x="1327934" y="264913"/>
                        </a:lnTo>
                        <a:cubicBezTo>
                          <a:pt x="1325173" y="271747"/>
                          <a:pt x="1312314" y="275131"/>
                          <a:pt x="1300909" y="275195"/>
                        </a:cubicBezTo>
                        <a:lnTo>
                          <a:pt x="1300909" y="275195"/>
                        </a:lnTo>
                        <a:cubicBezTo>
                          <a:pt x="1292554" y="275195"/>
                          <a:pt x="1284708" y="273343"/>
                          <a:pt x="1282238" y="268553"/>
                        </a:cubicBezTo>
                        <a:lnTo>
                          <a:pt x="1282238" y="268553"/>
                        </a:lnTo>
                        <a:cubicBezTo>
                          <a:pt x="1278606" y="261081"/>
                          <a:pt x="1266401" y="247350"/>
                          <a:pt x="1247876" y="247414"/>
                        </a:cubicBezTo>
                        <a:lnTo>
                          <a:pt x="1247876" y="247414"/>
                        </a:lnTo>
                        <a:cubicBezTo>
                          <a:pt x="1242209" y="247414"/>
                          <a:pt x="1235889" y="248691"/>
                          <a:pt x="1228914" y="251821"/>
                        </a:cubicBezTo>
                        <a:lnTo>
                          <a:pt x="1228914" y="251821"/>
                        </a:lnTo>
                        <a:cubicBezTo>
                          <a:pt x="1206757" y="261720"/>
                          <a:pt x="1203851" y="288799"/>
                          <a:pt x="1203851" y="307128"/>
                        </a:cubicBezTo>
                        <a:lnTo>
                          <a:pt x="1203851" y="307128"/>
                        </a:lnTo>
                        <a:cubicBezTo>
                          <a:pt x="1203851" y="313067"/>
                          <a:pt x="1204141" y="318049"/>
                          <a:pt x="1204141" y="321242"/>
                        </a:cubicBezTo>
                        <a:lnTo>
                          <a:pt x="1204141" y="321242"/>
                        </a:lnTo>
                        <a:cubicBezTo>
                          <a:pt x="1204141" y="326032"/>
                          <a:pt x="1202979" y="328331"/>
                          <a:pt x="1200073" y="328395"/>
                        </a:cubicBezTo>
                        <a:lnTo>
                          <a:pt x="1200073" y="328395"/>
                        </a:lnTo>
                        <a:cubicBezTo>
                          <a:pt x="1195860" y="328267"/>
                          <a:pt x="1189612" y="324180"/>
                          <a:pt x="1179659" y="324244"/>
                        </a:cubicBezTo>
                        <a:lnTo>
                          <a:pt x="1179659" y="324244"/>
                        </a:lnTo>
                        <a:cubicBezTo>
                          <a:pt x="1162442" y="324052"/>
                          <a:pt x="1163313" y="309363"/>
                          <a:pt x="1143989" y="292503"/>
                        </a:cubicBezTo>
                        <a:lnTo>
                          <a:pt x="1143989" y="292503"/>
                        </a:lnTo>
                        <a:cubicBezTo>
                          <a:pt x="1130912" y="280879"/>
                          <a:pt x="1120814" y="275004"/>
                          <a:pt x="1120669" y="267148"/>
                        </a:cubicBezTo>
                        <a:lnTo>
                          <a:pt x="1120669" y="267148"/>
                        </a:lnTo>
                        <a:cubicBezTo>
                          <a:pt x="1120669" y="263380"/>
                          <a:pt x="1123139" y="259548"/>
                          <a:pt x="1128515" y="254822"/>
                        </a:cubicBezTo>
                        <a:lnTo>
                          <a:pt x="1128515" y="254822"/>
                        </a:lnTo>
                        <a:cubicBezTo>
                          <a:pt x="1132801" y="251054"/>
                          <a:pt x="1134472" y="246009"/>
                          <a:pt x="1134472" y="240006"/>
                        </a:cubicBezTo>
                        <a:lnTo>
                          <a:pt x="1134472" y="240006"/>
                        </a:lnTo>
                        <a:cubicBezTo>
                          <a:pt x="1134472" y="224295"/>
                          <a:pt x="1122340" y="202772"/>
                          <a:pt x="1115220" y="186167"/>
                        </a:cubicBezTo>
                        <a:lnTo>
                          <a:pt x="1115220" y="186167"/>
                        </a:lnTo>
                        <a:cubicBezTo>
                          <a:pt x="1112024" y="178695"/>
                          <a:pt x="1111297" y="169371"/>
                          <a:pt x="1111297" y="159152"/>
                        </a:cubicBezTo>
                        <a:lnTo>
                          <a:pt x="1111297" y="159152"/>
                        </a:lnTo>
                        <a:cubicBezTo>
                          <a:pt x="1111297" y="150658"/>
                          <a:pt x="1111806" y="141525"/>
                          <a:pt x="1111806" y="132329"/>
                        </a:cubicBezTo>
                        <a:lnTo>
                          <a:pt x="1111806" y="132329"/>
                        </a:lnTo>
                        <a:cubicBezTo>
                          <a:pt x="1111806" y="118151"/>
                          <a:pt x="1110643" y="103909"/>
                          <a:pt x="1104614" y="91647"/>
                        </a:cubicBezTo>
                        <a:lnTo>
                          <a:pt x="1104614" y="91647"/>
                        </a:lnTo>
                        <a:cubicBezTo>
                          <a:pt x="1092627" y="67058"/>
                          <a:pt x="1091464" y="65206"/>
                          <a:pt x="1091464" y="51922"/>
                        </a:cubicBezTo>
                        <a:lnTo>
                          <a:pt x="1091464" y="51922"/>
                        </a:lnTo>
                        <a:cubicBezTo>
                          <a:pt x="1091464" y="48985"/>
                          <a:pt x="1091537" y="45536"/>
                          <a:pt x="1091537" y="41193"/>
                        </a:cubicBezTo>
                        <a:lnTo>
                          <a:pt x="1091537" y="41193"/>
                        </a:lnTo>
                        <a:cubicBezTo>
                          <a:pt x="1091537" y="17499"/>
                          <a:pt x="1066982" y="11943"/>
                          <a:pt x="1056593" y="11879"/>
                        </a:cubicBezTo>
                        <a:lnTo>
                          <a:pt x="1056593" y="11879"/>
                        </a:lnTo>
                        <a:cubicBezTo>
                          <a:pt x="1047004" y="11751"/>
                          <a:pt x="1046931" y="5812"/>
                          <a:pt x="1027316" y="1788"/>
                        </a:cubicBezTo>
                        <a:lnTo>
                          <a:pt x="1027316" y="1788"/>
                        </a:lnTo>
                        <a:cubicBezTo>
                          <a:pt x="1027389" y="3002"/>
                          <a:pt x="1027389" y="4215"/>
                          <a:pt x="1027389" y="5365"/>
                        </a:cubicBezTo>
                        <a:lnTo>
                          <a:pt x="1027389" y="5365"/>
                        </a:lnTo>
                        <a:cubicBezTo>
                          <a:pt x="1027389" y="12326"/>
                          <a:pt x="1020197" y="13923"/>
                          <a:pt x="1013731" y="14625"/>
                        </a:cubicBezTo>
                        <a:lnTo>
                          <a:pt x="1013731" y="14625"/>
                        </a:lnTo>
                        <a:cubicBezTo>
                          <a:pt x="1007047" y="15264"/>
                          <a:pt x="1000509" y="15775"/>
                          <a:pt x="1000073" y="18457"/>
                        </a:cubicBezTo>
                        <a:lnTo>
                          <a:pt x="1000073" y="18457"/>
                        </a:lnTo>
                        <a:cubicBezTo>
                          <a:pt x="998911" y="22928"/>
                          <a:pt x="995206" y="24524"/>
                          <a:pt x="989902" y="24460"/>
                        </a:cubicBezTo>
                        <a:lnTo>
                          <a:pt x="989902" y="24460"/>
                        </a:lnTo>
                        <a:cubicBezTo>
                          <a:pt x="985979" y="24460"/>
                          <a:pt x="980967" y="23758"/>
                          <a:pt x="974574" y="22991"/>
                        </a:cubicBezTo>
                        <a:lnTo>
                          <a:pt x="974574" y="22991"/>
                        </a:lnTo>
                        <a:cubicBezTo>
                          <a:pt x="973920" y="22928"/>
                          <a:pt x="973266" y="22864"/>
                          <a:pt x="972685" y="22864"/>
                        </a:cubicBezTo>
                        <a:lnTo>
                          <a:pt x="972685" y="22864"/>
                        </a:lnTo>
                        <a:cubicBezTo>
                          <a:pt x="966510" y="22864"/>
                          <a:pt x="962877" y="26760"/>
                          <a:pt x="960553" y="32571"/>
                        </a:cubicBezTo>
                        <a:lnTo>
                          <a:pt x="960553" y="32571"/>
                        </a:lnTo>
                        <a:cubicBezTo>
                          <a:pt x="958300" y="38383"/>
                          <a:pt x="957647" y="45983"/>
                          <a:pt x="957647" y="52561"/>
                        </a:cubicBezTo>
                        <a:lnTo>
                          <a:pt x="957647" y="52561"/>
                        </a:lnTo>
                        <a:cubicBezTo>
                          <a:pt x="957283" y="67378"/>
                          <a:pt x="937596" y="63993"/>
                          <a:pt x="934399" y="73253"/>
                        </a:cubicBezTo>
                        <a:lnTo>
                          <a:pt x="934399" y="73253"/>
                        </a:lnTo>
                        <a:cubicBezTo>
                          <a:pt x="932728" y="77213"/>
                          <a:pt x="931857" y="79001"/>
                          <a:pt x="929677" y="79193"/>
                        </a:cubicBezTo>
                        <a:lnTo>
                          <a:pt x="929677" y="79193"/>
                        </a:lnTo>
                        <a:cubicBezTo>
                          <a:pt x="926771" y="78937"/>
                          <a:pt x="925028" y="75616"/>
                          <a:pt x="919652" y="72998"/>
                        </a:cubicBezTo>
                        <a:lnTo>
                          <a:pt x="919652" y="72998"/>
                        </a:lnTo>
                        <a:cubicBezTo>
                          <a:pt x="918853" y="72551"/>
                          <a:pt x="917981" y="72359"/>
                          <a:pt x="917182" y="72359"/>
                        </a:cubicBezTo>
                        <a:lnTo>
                          <a:pt x="917182" y="72359"/>
                        </a:lnTo>
                        <a:cubicBezTo>
                          <a:pt x="909917" y="72040"/>
                          <a:pt x="900037" y="87687"/>
                          <a:pt x="886452" y="89539"/>
                        </a:cubicBezTo>
                        <a:lnTo>
                          <a:pt x="886452" y="89539"/>
                        </a:lnTo>
                        <a:cubicBezTo>
                          <a:pt x="872285" y="91200"/>
                          <a:pt x="876862" y="96181"/>
                          <a:pt x="861679" y="99183"/>
                        </a:cubicBezTo>
                        <a:lnTo>
                          <a:pt x="861679" y="99183"/>
                        </a:lnTo>
                        <a:cubicBezTo>
                          <a:pt x="848021" y="101290"/>
                          <a:pt x="856957" y="119683"/>
                          <a:pt x="840030" y="122110"/>
                        </a:cubicBezTo>
                        <a:lnTo>
                          <a:pt x="840030" y="122110"/>
                        </a:lnTo>
                        <a:cubicBezTo>
                          <a:pt x="825282" y="123196"/>
                          <a:pt x="833854" y="140056"/>
                          <a:pt x="812205" y="140376"/>
                        </a:cubicBezTo>
                        <a:lnTo>
                          <a:pt x="812205" y="140376"/>
                        </a:lnTo>
                        <a:cubicBezTo>
                          <a:pt x="804287" y="140376"/>
                          <a:pt x="801526" y="137693"/>
                          <a:pt x="801526" y="133925"/>
                        </a:cubicBezTo>
                        <a:lnTo>
                          <a:pt x="801526" y="133925"/>
                        </a:lnTo>
                        <a:cubicBezTo>
                          <a:pt x="801526" y="130157"/>
                          <a:pt x="803633" y="125623"/>
                          <a:pt x="803633" y="121344"/>
                        </a:cubicBezTo>
                        <a:lnTo>
                          <a:pt x="803633" y="121344"/>
                        </a:lnTo>
                        <a:cubicBezTo>
                          <a:pt x="803633" y="118789"/>
                          <a:pt x="802906" y="116362"/>
                          <a:pt x="800582" y="114319"/>
                        </a:cubicBezTo>
                        <a:lnTo>
                          <a:pt x="800582" y="114319"/>
                        </a:lnTo>
                        <a:cubicBezTo>
                          <a:pt x="798547" y="112531"/>
                          <a:pt x="796731" y="111892"/>
                          <a:pt x="794842" y="111892"/>
                        </a:cubicBezTo>
                        <a:lnTo>
                          <a:pt x="794842" y="111892"/>
                        </a:lnTo>
                        <a:cubicBezTo>
                          <a:pt x="787069" y="111700"/>
                          <a:pt x="776898" y="124729"/>
                          <a:pt x="758446" y="132073"/>
                        </a:cubicBezTo>
                        <a:lnTo>
                          <a:pt x="758446" y="132073"/>
                        </a:lnTo>
                        <a:cubicBezTo>
                          <a:pt x="752053" y="134564"/>
                          <a:pt x="746241" y="135714"/>
                          <a:pt x="740865" y="135714"/>
                        </a:cubicBezTo>
                        <a:lnTo>
                          <a:pt x="740865" y="135714"/>
                        </a:lnTo>
                        <a:cubicBezTo>
                          <a:pt x="726771" y="135714"/>
                          <a:pt x="715874" y="128050"/>
                          <a:pt x="705267" y="118662"/>
                        </a:cubicBezTo>
                        <a:lnTo>
                          <a:pt x="705267" y="118662"/>
                        </a:lnTo>
                        <a:cubicBezTo>
                          <a:pt x="690520" y="105697"/>
                          <a:pt x="681366" y="96692"/>
                          <a:pt x="666037" y="96692"/>
                        </a:cubicBezTo>
                        <a:lnTo>
                          <a:pt x="666037" y="96692"/>
                        </a:lnTo>
                        <a:cubicBezTo>
                          <a:pt x="654559" y="96692"/>
                          <a:pt x="650418" y="88964"/>
                          <a:pt x="650418" y="79768"/>
                        </a:cubicBezTo>
                        <a:lnTo>
                          <a:pt x="650418" y="79768"/>
                        </a:lnTo>
                        <a:cubicBezTo>
                          <a:pt x="650418" y="75553"/>
                          <a:pt x="651217" y="70890"/>
                          <a:pt x="652525" y="66356"/>
                        </a:cubicBezTo>
                        <a:lnTo>
                          <a:pt x="652525" y="66356"/>
                        </a:lnTo>
                        <a:cubicBezTo>
                          <a:pt x="653469" y="62971"/>
                          <a:pt x="653978" y="59331"/>
                          <a:pt x="653978" y="55690"/>
                        </a:cubicBezTo>
                        <a:lnTo>
                          <a:pt x="653978" y="55690"/>
                        </a:lnTo>
                        <a:cubicBezTo>
                          <a:pt x="653978" y="44003"/>
                          <a:pt x="648965" y="33338"/>
                          <a:pt x="640393" y="33338"/>
                        </a:cubicBezTo>
                        <a:lnTo>
                          <a:pt x="640393" y="33338"/>
                        </a:lnTo>
                        <a:cubicBezTo>
                          <a:pt x="626372" y="32891"/>
                          <a:pt x="629278" y="8558"/>
                          <a:pt x="624701" y="5173"/>
                        </a:cubicBezTo>
                        <a:lnTo>
                          <a:pt x="624701" y="5173"/>
                        </a:lnTo>
                        <a:cubicBezTo>
                          <a:pt x="624337" y="4854"/>
                          <a:pt x="624047" y="4790"/>
                          <a:pt x="623756" y="4790"/>
                        </a:cubicBezTo>
                        <a:lnTo>
                          <a:pt x="623756" y="4790"/>
                        </a:lnTo>
                        <a:cubicBezTo>
                          <a:pt x="619906" y="4343"/>
                          <a:pt x="611116" y="19798"/>
                          <a:pt x="598257" y="22225"/>
                        </a:cubicBezTo>
                        <a:lnTo>
                          <a:pt x="598257" y="22225"/>
                        </a:lnTo>
                        <a:cubicBezTo>
                          <a:pt x="584599" y="24780"/>
                          <a:pt x="584890" y="27718"/>
                          <a:pt x="577116" y="34551"/>
                        </a:cubicBezTo>
                        <a:lnTo>
                          <a:pt x="577116" y="34551"/>
                        </a:lnTo>
                        <a:cubicBezTo>
                          <a:pt x="575591" y="35892"/>
                          <a:pt x="573484" y="36339"/>
                          <a:pt x="571304" y="36339"/>
                        </a:cubicBezTo>
                        <a:lnTo>
                          <a:pt x="571304" y="36339"/>
                        </a:lnTo>
                        <a:cubicBezTo>
                          <a:pt x="562950" y="36275"/>
                          <a:pt x="550527" y="29570"/>
                          <a:pt x="546531" y="29633"/>
                        </a:cubicBezTo>
                        <a:lnTo>
                          <a:pt x="546531" y="29633"/>
                        </a:lnTo>
                        <a:cubicBezTo>
                          <a:pt x="545587" y="29761"/>
                          <a:pt x="545732" y="29633"/>
                          <a:pt x="545587" y="30336"/>
                        </a:cubicBezTo>
                        <a:lnTo>
                          <a:pt x="545587" y="30336"/>
                        </a:lnTo>
                        <a:cubicBezTo>
                          <a:pt x="545151" y="35254"/>
                          <a:pt x="557429" y="37233"/>
                          <a:pt x="557865" y="44003"/>
                        </a:cubicBezTo>
                        <a:lnTo>
                          <a:pt x="557865" y="44003"/>
                        </a:lnTo>
                        <a:cubicBezTo>
                          <a:pt x="557865" y="44770"/>
                          <a:pt x="557719" y="45536"/>
                          <a:pt x="557356" y="46366"/>
                        </a:cubicBezTo>
                        <a:lnTo>
                          <a:pt x="557356" y="46366"/>
                        </a:lnTo>
                        <a:cubicBezTo>
                          <a:pt x="555395" y="49623"/>
                          <a:pt x="545878" y="49751"/>
                          <a:pt x="531639" y="49943"/>
                        </a:cubicBezTo>
                        <a:lnTo>
                          <a:pt x="531639" y="49943"/>
                        </a:lnTo>
                        <a:cubicBezTo>
                          <a:pt x="499383" y="49943"/>
                          <a:pt x="444606" y="45791"/>
                          <a:pt x="420923" y="45791"/>
                        </a:cubicBezTo>
                        <a:lnTo>
                          <a:pt x="420923" y="45791"/>
                        </a:lnTo>
                        <a:cubicBezTo>
                          <a:pt x="386778" y="46111"/>
                          <a:pt x="387578" y="49943"/>
                          <a:pt x="387214" y="73637"/>
                        </a:cubicBezTo>
                        <a:lnTo>
                          <a:pt x="387214" y="73637"/>
                        </a:lnTo>
                        <a:cubicBezTo>
                          <a:pt x="387505" y="97011"/>
                          <a:pt x="393026" y="96564"/>
                          <a:pt x="424628" y="96820"/>
                        </a:cubicBezTo>
                        <a:lnTo>
                          <a:pt x="424628" y="96820"/>
                        </a:lnTo>
                        <a:cubicBezTo>
                          <a:pt x="452016" y="96947"/>
                          <a:pt x="460444" y="122813"/>
                          <a:pt x="460516" y="135777"/>
                        </a:cubicBezTo>
                        <a:lnTo>
                          <a:pt x="460516" y="135777"/>
                        </a:lnTo>
                        <a:cubicBezTo>
                          <a:pt x="460516" y="138141"/>
                          <a:pt x="460226" y="140120"/>
                          <a:pt x="459717" y="141525"/>
                        </a:cubicBezTo>
                        <a:lnTo>
                          <a:pt x="459717" y="141525"/>
                        </a:lnTo>
                        <a:cubicBezTo>
                          <a:pt x="457828" y="145932"/>
                          <a:pt x="451072" y="147082"/>
                          <a:pt x="443807" y="147145"/>
                        </a:cubicBezTo>
                        <a:lnTo>
                          <a:pt x="443807" y="147145"/>
                        </a:lnTo>
                        <a:cubicBezTo>
                          <a:pt x="435307" y="147145"/>
                          <a:pt x="425790" y="145357"/>
                          <a:pt x="421432" y="143761"/>
                        </a:cubicBezTo>
                        <a:lnTo>
                          <a:pt x="421432" y="143761"/>
                        </a:lnTo>
                        <a:cubicBezTo>
                          <a:pt x="420196" y="143314"/>
                          <a:pt x="418889" y="143122"/>
                          <a:pt x="417436" y="143058"/>
                        </a:cubicBezTo>
                        <a:lnTo>
                          <a:pt x="417436" y="143058"/>
                        </a:lnTo>
                        <a:cubicBezTo>
                          <a:pt x="410534" y="142994"/>
                          <a:pt x="400218" y="147912"/>
                          <a:pt x="381766" y="152382"/>
                        </a:cubicBezTo>
                        <a:lnTo>
                          <a:pt x="381766" y="152382"/>
                        </a:lnTo>
                        <a:cubicBezTo>
                          <a:pt x="368834" y="155512"/>
                          <a:pt x="366292" y="165794"/>
                          <a:pt x="366219" y="178823"/>
                        </a:cubicBezTo>
                        <a:lnTo>
                          <a:pt x="366219" y="178823"/>
                        </a:lnTo>
                        <a:cubicBezTo>
                          <a:pt x="366219" y="187253"/>
                          <a:pt x="367381" y="196641"/>
                          <a:pt x="367381" y="205327"/>
                        </a:cubicBezTo>
                        <a:lnTo>
                          <a:pt x="367381" y="205327"/>
                        </a:lnTo>
                        <a:cubicBezTo>
                          <a:pt x="367381" y="226594"/>
                          <a:pt x="384890" y="226977"/>
                          <a:pt x="399564" y="236174"/>
                        </a:cubicBezTo>
                        <a:lnTo>
                          <a:pt x="399564" y="236174"/>
                        </a:lnTo>
                        <a:cubicBezTo>
                          <a:pt x="410825" y="243199"/>
                          <a:pt x="412278" y="250032"/>
                          <a:pt x="412278" y="252842"/>
                        </a:cubicBezTo>
                        <a:lnTo>
                          <a:pt x="412278" y="252842"/>
                        </a:lnTo>
                        <a:cubicBezTo>
                          <a:pt x="412278" y="253545"/>
                          <a:pt x="412205" y="253928"/>
                          <a:pt x="412205" y="253992"/>
                        </a:cubicBezTo>
                        <a:lnTo>
                          <a:pt x="412205" y="253992"/>
                        </a:lnTo>
                        <a:cubicBezTo>
                          <a:pt x="412278" y="271363"/>
                          <a:pt x="417218" y="276281"/>
                          <a:pt x="422303" y="280113"/>
                        </a:cubicBezTo>
                        <a:lnTo>
                          <a:pt x="422303" y="280113"/>
                        </a:lnTo>
                        <a:cubicBezTo>
                          <a:pt x="427461" y="283881"/>
                          <a:pt x="433201" y="286946"/>
                          <a:pt x="433055" y="298953"/>
                        </a:cubicBezTo>
                        <a:lnTo>
                          <a:pt x="433055" y="298953"/>
                        </a:lnTo>
                        <a:cubicBezTo>
                          <a:pt x="433055" y="300039"/>
                          <a:pt x="432983" y="301125"/>
                          <a:pt x="432910" y="302402"/>
                        </a:cubicBezTo>
                        <a:lnTo>
                          <a:pt x="432910" y="302402"/>
                        </a:lnTo>
                        <a:cubicBezTo>
                          <a:pt x="430876" y="330822"/>
                          <a:pt x="397894" y="469665"/>
                          <a:pt x="392154" y="524397"/>
                        </a:cubicBezTo>
                        <a:lnTo>
                          <a:pt x="392154" y="524397"/>
                        </a:lnTo>
                        <a:cubicBezTo>
                          <a:pt x="386415" y="579258"/>
                          <a:pt x="371304" y="592031"/>
                          <a:pt x="370723" y="592414"/>
                        </a:cubicBezTo>
                        <a:lnTo>
                          <a:pt x="370723" y="592414"/>
                        </a:lnTo>
                        <a:cubicBezTo>
                          <a:pt x="365347" y="593883"/>
                          <a:pt x="360843" y="594521"/>
                          <a:pt x="357065" y="594521"/>
                        </a:cubicBezTo>
                        <a:lnTo>
                          <a:pt x="357065" y="594521"/>
                        </a:lnTo>
                        <a:cubicBezTo>
                          <a:pt x="338540" y="594394"/>
                          <a:pt x="336361" y="579832"/>
                          <a:pt x="322267" y="578108"/>
                        </a:cubicBezTo>
                        <a:lnTo>
                          <a:pt x="322267" y="578108"/>
                        </a:lnTo>
                        <a:cubicBezTo>
                          <a:pt x="318780" y="577597"/>
                          <a:pt x="315511" y="577342"/>
                          <a:pt x="312459" y="577342"/>
                        </a:cubicBezTo>
                        <a:lnTo>
                          <a:pt x="312459" y="577342"/>
                        </a:lnTo>
                        <a:cubicBezTo>
                          <a:pt x="299673" y="577342"/>
                          <a:pt x="290738" y="581365"/>
                          <a:pt x="288268" y="588965"/>
                        </a:cubicBezTo>
                        <a:lnTo>
                          <a:pt x="288268" y="588965"/>
                        </a:lnTo>
                        <a:cubicBezTo>
                          <a:pt x="283981" y="600078"/>
                          <a:pt x="236688" y="602888"/>
                          <a:pt x="200364" y="608125"/>
                        </a:cubicBezTo>
                        <a:lnTo>
                          <a:pt x="200364" y="608125"/>
                        </a:lnTo>
                        <a:cubicBezTo>
                          <a:pt x="164548" y="613042"/>
                          <a:pt x="121758" y="640888"/>
                          <a:pt x="98148" y="657365"/>
                        </a:cubicBezTo>
                        <a:lnTo>
                          <a:pt x="98148" y="657365"/>
                        </a:lnTo>
                        <a:cubicBezTo>
                          <a:pt x="75046" y="673203"/>
                          <a:pt x="91028" y="701623"/>
                          <a:pt x="68871" y="721358"/>
                        </a:cubicBezTo>
                        <a:lnTo>
                          <a:pt x="68871" y="721358"/>
                        </a:lnTo>
                        <a:cubicBezTo>
                          <a:pt x="58409" y="730554"/>
                          <a:pt x="55213" y="738538"/>
                          <a:pt x="55213" y="745690"/>
                        </a:cubicBezTo>
                        <a:lnTo>
                          <a:pt x="55213" y="745690"/>
                        </a:lnTo>
                        <a:cubicBezTo>
                          <a:pt x="55213" y="753354"/>
                          <a:pt x="58990" y="760124"/>
                          <a:pt x="62114" y="766255"/>
                        </a:cubicBezTo>
                        <a:lnTo>
                          <a:pt x="62114" y="766255"/>
                        </a:lnTo>
                        <a:cubicBezTo>
                          <a:pt x="63495" y="768874"/>
                          <a:pt x="64148" y="771492"/>
                          <a:pt x="64148" y="773983"/>
                        </a:cubicBezTo>
                        <a:lnTo>
                          <a:pt x="64148" y="773983"/>
                        </a:lnTo>
                        <a:cubicBezTo>
                          <a:pt x="64148" y="783307"/>
                          <a:pt x="54850" y="791290"/>
                          <a:pt x="37123" y="796655"/>
                        </a:cubicBezTo>
                        <a:lnTo>
                          <a:pt x="37123" y="796655"/>
                        </a:lnTo>
                        <a:cubicBezTo>
                          <a:pt x="16346" y="803041"/>
                          <a:pt x="2107" y="809492"/>
                          <a:pt x="2034" y="835230"/>
                        </a:cubicBezTo>
                        <a:lnTo>
                          <a:pt x="2034" y="835230"/>
                        </a:lnTo>
                        <a:cubicBezTo>
                          <a:pt x="2034" y="837145"/>
                          <a:pt x="2107" y="839189"/>
                          <a:pt x="2252" y="841361"/>
                        </a:cubicBezTo>
                        <a:lnTo>
                          <a:pt x="2252" y="841361"/>
                        </a:lnTo>
                        <a:cubicBezTo>
                          <a:pt x="2325" y="841935"/>
                          <a:pt x="2325" y="842510"/>
                          <a:pt x="2325" y="843085"/>
                        </a:cubicBezTo>
                        <a:lnTo>
                          <a:pt x="2325" y="843085"/>
                        </a:lnTo>
                        <a:cubicBezTo>
                          <a:pt x="41700" y="864033"/>
                          <a:pt x="126335" y="886322"/>
                          <a:pt x="201163" y="903374"/>
                        </a:cubicBezTo>
                        <a:lnTo>
                          <a:pt x="201163" y="903374"/>
                        </a:lnTo>
                        <a:cubicBezTo>
                          <a:pt x="276281" y="920490"/>
                          <a:pt x="341373" y="932241"/>
                          <a:pt x="341955" y="932432"/>
                        </a:cubicBezTo>
                        <a:lnTo>
                          <a:pt x="341955" y="932432"/>
                        </a:lnTo>
                        <a:cubicBezTo>
                          <a:pt x="366146" y="950187"/>
                          <a:pt x="451508" y="986973"/>
                          <a:pt x="530694" y="1019097"/>
                        </a:cubicBezTo>
                        <a:lnTo>
                          <a:pt x="530694" y="1019097"/>
                        </a:lnTo>
                        <a:cubicBezTo>
                          <a:pt x="606175" y="1049817"/>
                          <a:pt x="675990" y="1076385"/>
                          <a:pt x="682529" y="1078875"/>
                        </a:cubicBezTo>
                        <a:lnTo>
                          <a:pt x="682529" y="1078875"/>
                        </a:lnTo>
                        <a:cubicBezTo>
                          <a:pt x="685798" y="1076768"/>
                          <a:pt x="707883" y="1062207"/>
                          <a:pt x="719506" y="1051988"/>
                        </a:cubicBezTo>
                        <a:lnTo>
                          <a:pt x="719506" y="1051988"/>
                        </a:lnTo>
                        <a:cubicBezTo>
                          <a:pt x="728006" y="1044516"/>
                          <a:pt x="741373" y="1040620"/>
                          <a:pt x="753651" y="1040620"/>
                        </a:cubicBezTo>
                        <a:lnTo>
                          <a:pt x="753651" y="1040620"/>
                        </a:lnTo>
                        <a:cubicBezTo>
                          <a:pt x="760044" y="1040620"/>
                          <a:pt x="766146" y="1041706"/>
                          <a:pt x="771087" y="1044005"/>
                        </a:cubicBezTo>
                        <a:lnTo>
                          <a:pt x="771087" y="1044005"/>
                        </a:lnTo>
                        <a:cubicBezTo>
                          <a:pt x="779296" y="1047901"/>
                          <a:pt x="783146" y="1052371"/>
                          <a:pt x="787868" y="1052307"/>
                        </a:cubicBezTo>
                        <a:lnTo>
                          <a:pt x="787868" y="1052307"/>
                        </a:lnTo>
                        <a:cubicBezTo>
                          <a:pt x="791210" y="1052307"/>
                          <a:pt x="795787" y="1050136"/>
                          <a:pt x="803415" y="1043494"/>
                        </a:cubicBezTo>
                        <a:lnTo>
                          <a:pt x="803415" y="1043494"/>
                        </a:lnTo>
                        <a:cubicBezTo>
                          <a:pt x="814021" y="1034234"/>
                          <a:pt x="821359" y="1029508"/>
                          <a:pt x="828696" y="1029508"/>
                        </a:cubicBezTo>
                        <a:lnTo>
                          <a:pt x="828696" y="1029508"/>
                        </a:lnTo>
                        <a:cubicBezTo>
                          <a:pt x="834072" y="1029508"/>
                          <a:pt x="839012" y="1032190"/>
                          <a:pt x="844606" y="1037107"/>
                        </a:cubicBezTo>
                        <a:lnTo>
                          <a:pt x="844606" y="1037107"/>
                        </a:lnTo>
                        <a:cubicBezTo>
                          <a:pt x="846858" y="1039087"/>
                          <a:pt x="848965" y="1039854"/>
                          <a:pt x="851072" y="1039854"/>
                        </a:cubicBezTo>
                        <a:lnTo>
                          <a:pt x="851072" y="1039854"/>
                        </a:lnTo>
                        <a:cubicBezTo>
                          <a:pt x="855649" y="1039918"/>
                          <a:pt x="860589" y="1035575"/>
                          <a:pt x="864149" y="1029571"/>
                        </a:cubicBezTo>
                        <a:lnTo>
                          <a:pt x="864149" y="1029571"/>
                        </a:lnTo>
                        <a:cubicBezTo>
                          <a:pt x="867708" y="1023568"/>
                          <a:pt x="870033" y="1016160"/>
                          <a:pt x="870033" y="1010476"/>
                        </a:cubicBezTo>
                        <a:lnTo>
                          <a:pt x="870033" y="1010476"/>
                        </a:lnTo>
                        <a:cubicBezTo>
                          <a:pt x="871123" y="998150"/>
                          <a:pt x="913622" y="1004217"/>
                          <a:pt x="934617" y="999810"/>
                        </a:cubicBezTo>
                        <a:lnTo>
                          <a:pt x="934617" y="999810"/>
                        </a:lnTo>
                        <a:cubicBezTo>
                          <a:pt x="941664" y="998469"/>
                          <a:pt x="945805" y="996170"/>
                          <a:pt x="945732" y="992593"/>
                        </a:cubicBezTo>
                        <a:lnTo>
                          <a:pt x="945732" y="992593"/>
                        </a:lnTo>
                        <a:cubicBezTo>
                          <a:pt x="946023" y="974647"/>
                          <a:pt x="967672" y="973881"/>
                          <a:pt x="967309" y="958617"/>
                        </a:cubicBezTo>
                        <a:lnTo>
                          <a:pt x="967309" y="958617"/>
                        </a:lnTo>
                        <a:cubicBezTo>
                          <a:pt x="967527" y="941821"/>
                          <a:pt x="980385" y="946738"/>
                          <a:pt x="983655" y="931219"/>
                        </a:cubicBezTo>
                        <a:lnTo>
                          <a:pt x="983655" y="931219"/>
                        </a:lnTo>
                        <a:cubicBezTo>
                          <a:pt x="987578" y="914422"/>
                          <a:pt x="1006248" y="911612"/>
                          <a:pt x="1050927" y="911612"/>
                        </a:cubicBezTo>
                        <a:lnTo>
                          <a:pt x="1050927" y="911612"/>
                        </a:lnTo>
                        <a:cubicBezTo>
                          <a:pt x="1096477" y="911676"/>
                          <a:pt x="1125827" y="960022"/>
                          <a:pt x="1145224" y="977010"/>
                        </a:cubicBezTo>
                        <a:lnTo>
                          <a:pt x="1145224" y="977010"/>
                        </a:lnTo>
                        <a:cubicBezTo>
                          <a:pt x="1155685" y="986271"/>
                          <a:pt x="1162369" y="990933"/>
                          <a:pt x="1168689" y="990869"/>
                        </a:cubicBezTo>
                        <a:lnTo>
                          <a:pt x="1168689" y="990869"/>
                        </a:lnTo>
                        <a:cubicBezTo>
                          <a:pt x="1174138" y="990869"/>
                          <a:pt x="1180095" y="987420"/>
                          <a:pt x="1188740" y="979884"/>
                        </a:cubicBezTo>
                        <a:lnTo>
                          <a:pt x="1188740" y="979884"/>
                        </a:lnTo>
                        <a:cubicBezTo>
                          <a:pt x="1191573" y="977393"/>
                          <a:pt x="1194552" y="976180"/>
                          <a:pt x="1197458" y="976180"/>
                        </a:cubicBezTo>
                        <a:lnTo>
                          <a:pt x="1197458" y="976180"/>
                        </a:lnTo>
                        <a:cubicBezTo>
                          <a:pt x="1204359" y="976244"/>
                          <a:pt x="1210099" y="982247"/>
                          <a:pt x="1214748" y="989145"/>
                        </a:cubicBezTo>
                        <a:lnTo>
                          <a:pt x="1214748" y="989145"/>
                        </a:lnTo>
                        <a:cubicBezTo>
                          <a:pt x="1217363" y="988251"/>
                          <a:pt x="1220633" y="987740"/>
                          <a:pt x="1224846" y="987740"/>
                        </a:cubicBezTo>
                        <a:lnTo>
                          <a:pt x="1224846" y="987740"/>
                        </a:lnTo>
                        <a:cubicBezTo>
                          <a:pt x="1240538" y="987740"/>
                          <a:pt x="1311733" y="988761"/>
                          <a:pt x="1379369" y="988761"/>
                        </a:cubicBezTo>
                        <a:lnTo>
                          <a:pt x="1379369" y="988761"/>
                        </a:lnTo>
                        <a:cubicBezTo>
                          <a:pt x="1442790" y="988825"/>
                          <a:pt x="1503597" y="987804"/>
                          <a:pt x="1511588" y="984419"/>
                        </a:cubicBezTo>
                        <a:lnTo>
                          <a:pt x="1511588" y="984419"/>
                        </a:lnTo>
                        <a:cubicBezTo>
                          <a:pt x="1512096" y="984227"/>
                          <a:pt x="1512169" y="984163"/>
                          <a:pt x="1512096" y="984163"/>
                        </a:cubicBezTo>
                        <a:lnTo>
                          <a:pt x="1512096" y="984163"/>
                        </a:lnTo>
                        <a:cubicBezTo>
                          <a:pt x="1515220" y="976180"/>
                          <a:pt x="1512823" y="956637"/>
                          <a:pt x="1520596" y="949612"/>
                        </a:cubicBezTo>
                        <a:lnTo>
                          <a:pt x="1520596" y="949612"/>
                        </a:lnTo>
                        <a:cubicBezTo>
                          <a:pt x="1523648" y="946930"/>
                          <a:pt x="1525101" y="941693"/>
                          <a:pt x="1525101" y="936009"/>
                        </a:cubicBezTo>
                        <a:lnTo>
                          <a:pt x="1525101" y="936009"/>
                        </a:lnTo>
                        <a:cubicBezTo>
                          <a:pt x="1525101" y="929367"/>
                          <a:pt x="1523139" y="922150"/>
                          <a:pt x="1520088" y="918127"/>
                        </a:cubicBezTo>
                        <a:lnTo>
                          <a:pt x="1520088" y="918127"/>
                        </a:lnTo>
                        <a:cubicBezTo>
                          <a:pt x="1518126" y="915508"/>
                          <a:pt x="1517327" y="912698"/>
                          <a:pt x="1517327" y="909952"/>
                        </a:cubicBezTo>
                        <a:lnTo>
                          <a:pt x="1517327" y="909952"/>
                        </a:lnTo>
                        <a:cubicBezTo>
                          <a:pt x="1517327" y="903821"/>
                          <a:pt x="1521250" y="897881"/>
                          <a:pt x="1526118" y="893666"/>
                        </a:cubicBezTo>
                        <a:lnTo>
                          <a:pt x="1526118" y="893666"/>
                        </a:lnTo>
                        <a:cubicBezTo>
                          <a:pt x="1531639" y="889387"/>
                          <a:pt x="1527571" y="864799"/>
                          <a:pt x="1540066" y="859498"/>
                        </a:cubicBezTo>
                        <a:lnTo>
                          <a:pt x="1540066" y="859498"/>
                        </a:lnTo>
                        <a:cubicBezTo>
                          <a:pt x="1538976" y="856177"/>
                          <a:pt x="1538032" y="851515"/>
                          <a:pt x="1538032" y="845192"/>
                        </a:cubicBezTo>
                        <a:lnTo>
                          <a:pt x="1538032" y="845192"/>
                        </a:lnTo>
                        <a:cubicBezTo>
                          <a:pt x="1538395" y="831908"/>
                          <a:pt x="1509045" y="824245"/>
                          <a:pt x="1505849" y="809364"/>
                        </a:cubicBezTo>
                        <a:lnTo>
                          <a:pt x="1505849" y="809364"/>
                        </a:lnTo>
                        <a:cubicBezTo>
                          <a:pt x="1505704" y="808598"/>
                          <a:pt x="1505631" y="807895"/>
                          <a:pt x="1505631" y="807193"/>
                        </a:cubicBezTo>
                        <a:lnTo>
                          <a:pt x="1505631" y="807193"/>
                        </a:lnTo>
                        <a:cubicBezTo>
                          <a:pt x="1505994" y="793589"/>
                          <a:pt x="1530186" y="788863"/>
                          <a:pt x="1542028" y="751311"/>
                        </a:cubicBezTo>
                        <a:lnTo>
                          <a:pt x="1542028" y="751311"/>
                        </a:lnTo>
                        <a:cubicBezTo>
                          <a:pt x="1554668" y="711395"/>
                          <a:pt x="1598330" y="647785"/>
                          <a:pt x="1608500" y="628178"/>
                        </a:cubicBezTo>
                        <a:lnTo>
                          <a:pt x="1608500" y="628178"/>
                        </a:lnTo>
                        <a:cubicBezTo>
                          <a:pt x="1618671" y="608636"/>
                          <a:pt x="1711515" y="427769"/>
                          <a:pt x="1711370" y="420616"/>
                        </a:cubicBezTo>
                        <a:lnTo>
                          <a:pt x="1711370" y="420616"/>
                        </a:lnTo>
                        <a:cubicBezTo>
                          <a:pt x="1711951" y="412506"/>
                          <a:pt x="1737378" y="403628"/>
                          <a:pt x="1737087" y="391302"/>
                        </a:cubicBezTo>
                        <a:lnTo>
                          <a:pt x="1737087" y="391302"/>
                        </a:lnTo>
                        <a:cubicBezTo>
                          <a:pt x="1737087" y="389770"/>
                          <a:pt x="1736724" y="388237"/>
                          <a:pt x="1735852" y="386576"/>
                        </a:cubicBezTo>
                        <a:lnTo>
                          <a:pt x="1735852" y="386576"/>
                        </a:lnTo>
                        <a:lnTo>
                          <a:pt x="1736652" y="386257"/>
                        </a:lnTo>
                        <a:lnTo>
                          <a:pt x="1737451" y="385938"/>
                        </a:lnTo>
                        <a:cubicBezTo>
                          <a:pt x="1738395" y="387790"/>
                          <a:pt x="1738831" y="389578"/>
                          <a:pt x="1738831" y="391302"/>
                        </a:cubicBezTo>
                        <a:lnTo>
                          <a:pt x="1738831" y="391302"/>
                        </a:lnTo>
                        <a:cubicBezTo>
                          <a:pt x="1738613" y="405033"/>
                          <a:pt x="1712532" y="414677"/>
                          <a:pt x="1713114" y="420616"/>
                        </a:cubicBezTo>
                        <a:lnTo>
                          <a:pt x="1713114" y="420616"/>
                        </a:lnTo>
                        <a:cubicBezTo>
                          <a:pt x="1712968" y="429174"/>
                          <a:pt x="1620342" y="609019"/>
                          <a:pt x="1610099" y="628881"/>
                        </a:cubicBezTo>
                        <a:lnTo>
                          <a:pt x="1610099" y="628881"/>
                        </a:lnTo>
                        <a:cubicBezTo>
                          <a:pt x="1599855" y="648679"/>
                          <a:pt x="1556194" y="712225"/>
                          <a:pt x="1543698" y="751758"/>
                        </a:cubicBezTo>
                        <a:lnTo>
                          <a:pt x="1543698" y="751758"/>
                        </a:lnTo>
                        <a:cubicBezTo>
                          <a:pt x="1531566" y="789694"/>
                          <a:pt x="1506939" y="795633"/>
                          <a:pt x="1507374" y="807257"/>
                        </a:cubicBezTo>
                        <a:lnTo>
                          <a:pt x="1507374" y="807257"/>
                        </a:lnTo>
                        <a:cubicBezTo>
                          <a:pt x="1507374" y="807831"/>
                          <a:pt x="1507447" y="808470"/>
                          <a:pt x="1507592" y="809109"/>
                        </a:cubicBezTo>
                        <a:lnTo>
                          <a:pt x="1507592" y="809109"/>
                        </a:lnTo>
                        <a:cubicBezTo>
                          <a:pt x="1509917" y="822584"/>
                          <a:pt x="1539485" y="830120"/>
                          <a:pt x="1539848" y="845192"/>
                        </a:cubicBezTo>
                        <a:lnTo>
                          <a:pt x="1539848" y="845192"/>
                        </a:lnTo>
                        <a:cubicBezTo>
                          <a:pt x="1539848" y="851834"/>
                          <a:pt x="1540865" y="856560"/>
                          <a:pt x="1542028" y="859754"/>
                        </a:cubicBezTo>
                        <a:lnTo>
                          <a:pt x="1542028" y="859754"/>
                        </a:lnTo>
                        <a:cubicBezTo>
                          <a:pt x="1542173" y="860137"/>
                          <a:pt x="1541955" y="860584"/>
                          <a:pt x="1541446" y="860712"/>
                        </a:cubicBezTo>
                        <a:lnTo>
                          <a:pt x="1541446" y="860712"/>
                        </a:lnTo>
                        <a:cubicBezTo>
                          <a:pt x="1529895" y="864097"/>
                          <a:pt x="1533746" y="888749"/>
                          <a:pt x="1527425" y="894816"/>
                        </a:cubicBezTo>
                        <a:lnTo>
                          <a:pt x="1527425" y="894816"/>
                        </a:lnTo>
                        <a:cubicBezTo>
                          <a:pt x="1522848" y="898839"/>
                          <a:pt x="1519143" y="904523"/>
                          <a:pt x="1519143" y="910016"/>
                        </a:cubicBezTo>
                        <a:lnTo>
                          <a:pt x="1519143" y="910016"/>
                        </a:lnTo>
                        <a:cubicBezTo>
                          <a:pt x="1519143" y="912506"/>
                          <a:pt x="1519870" y="914997"/>
                          <a:pt x="1521613" y="917360"/>
                        </a:cubicBezTo>
                        <a:lnTo>
                          <a:pt x="1521613" y="917360"/>
                        </a:lnTo>
                        <a:cubicBezTo>
                          <a:pt x="1524955" y="921831"/>
                          <a:pt x="1526917" y="929175"/>
                          <a:pt x="1526917" y="936137"/>
                        </a:cubicBezTo>
                        <a:lnTo>
                          <a:pt x="1526917" y="936137"/>
                        </a:lnTo>
                        <a:cubicBezTo>
                          <a:pt x="1526917" y="942012"/>
                          <a:pt x="1525536" y="947632"/>
                          <a:pt x="1521904" y="950826"/>
                        </a:cubicBezTo>
                        <a:lnTo>
                          <a:pt x="1521904" y="950826"/>
                        </a:lnTo>
                        <a:cubicBezTo>
                          <a:pt x="1515075" y="956637"/>
                          <a:pt x="1517037" y="976116"/>
                          <a:pt x="1513840" y="984738"/>
                        </a:cubicBezTo>
                        <a:lnTo>
                          <a:pt x="1513840" y="984738"/>
                        </a:lnTo>
                        <a:cubicBezTo>
                          <a:pt x="1512605" y="986718"/>
                          <a:pt x="1508464" y="986973"/>
                          <a:pt x="1501054" y="987867"/>
                        </a:cubicBezTo>
                        <a:lnTo>
                          <a:pt x="1501054" y="987867"/>
                        </a:lnTo>
                        <a:cubicBezTo>
                          <a:pt x="1493717" y="988570"/>
                          <a:pt x="1483401" y="989081"/>
                          <a:pt x="1471050" y="989464"/>
                        </a:cubicBezTo>
                        <a:lnTo>
                          <a:pt x="1471050" y="989464"/>
                        </a:lnTo>
                        <a:cubicBezTo>
                          <a:pt x="1446277" y="990230"/>
                          <a:pt x="1413295" y="990486"/>
                          <a:pt x="1379369" y="990486"/>
                        </a:cubicBezTo>
                        <a:lnTo>
                          <a:pt x="1379369" y="990486"/>
                        </a:lnTo>
                        <a:cubicBezTo>
                          <a:pt x="1311733" y="990486"/>
                          <a:pt x="1240538" y="989464"/>
                          <a:pt x="1224846" y="989464"/>
                        </a:cubicBezTo>
                        <a:lnTo>
                          <a:pt x="1224846" y="989464"/>
                        </a:lnTo>
                        <a:cubicBezTo>
                          <a:pt x="1220342" y="989464"/>
                          <a:pt x="1217146" y="990039"/>
                          <a:pt x="1214748" y="990997"/>
                        </a:cubicBezTo>
                        <a:lnTo>
                          <a:pt x="1214748" y="990997"/>
                        </a:lnTo>
                        <a:cubicBezTo>
                          <a:pt x="1214312" y="991188"/>
                          <a:pt x="1213804" y="990997"/>
                          <a:pt x="1213586" y="990677"/>
                        </a:cubicBezTo>
                        <a:lnTo>
                          <a:pt x="1213586" y="990677"/>
                        </a:lnTo>
                        <a:cubicBezTo>
                          <a:pt x="1208936" y="983652"/>
                          <a:pt x="1203052" y="977841"/>
                          <a:pt x="1197385" y="977904"/>
                        </a:cubicBezTo>
                        <a:lnTo>
                          <a:pt x="1197385" y="977904"/>
                        </a:lnTo>
                        <a:cubicBezTo>
                          <a:pt x="1195060" y="977904"/>
                          <a:pt x="1192590" y="978799"/>
                          <a:pt x="1189975" y="981098"/>
                        </a:cubicBezTo>
                        <a:lnTo>
                          <a:pt x="1189975" y="981098"/>
                        </a:lnTo>
                        <a:cubicBezTo>
                          <a:pt x="1181257" y="988698"/>
                          <a:pt x="1175082" y="992530"/>
                          <a:pt x="1168689" y="992593"/>
                        </a:cubicBezTo>
                        <a:lnTo>
                          <a:pt x="1168689" y="992593"/>
                        </a:lnTo>
                        <a:cubicBezTo>
                          <a:pt x="1161279" y="992530"/>
                          <a:pt x="1154450" y="987484"/>
                          <a:pt x="1143916" y="978224"/>
                        </a:cubicBezTo>
                        <a:lnTo>
                          <a:pt x="1143916" y="978224"/>
                        </a:lnTo>
                        <a:cubicBezTo>
                          <a:pt x="1124229" y="960789"/>
                          <a:pt x="1094879" y="913209"/>
                          <a:pt x="1050854" y="913337"/>
                        </a:cubicBezTo>
                        <a:lnTo>
                          <a:pt x="1050854" y="913337"/>
                        </a:lnTo>
                        <a:cubicBezTo>
                          <a:pt x="1005885" y="913337"/>
                          <a:pt x="988740" y="916274"/>
                          <a:pt x="985326" y="931666"/>
                        </a:cubicBezTo>
                        <a:lnTo>
                          <a:pt x="985326" y="931666"/>
                        </a:lnTo>
                        <a:cubicBezTo>
                          <a:pt x="981257" y="948399"/>
                          <a:pt x="968834" y="943289"/>
                          <a:pt x="969052" y="958745"/>
                        </a:cubicBezTo>
                        <a:lnTo>
                          <a:pt x="969052" y="958745"/>
                        </a:lnTo>
                        <a:cubicBezTo>
                          <a:pt x="968689" y="975669"/>
                          <a:pt x="947185" y="976308"/>
                          <a:pt x="947476" y="992721"/>
                        </a:cubicBezTo>
                        <a:lnTo>
                          <a:pt x="947476" y="992721"/>
                        </a:lnTo>
                        <a:cubicBezTo>
                          <a:pt x="946532" y="1007091"/>
                          <a:pt x="903887" y="1001662"/>
                          <a:pt x="882819" y="1004983"/>
                        </a:cubicBezTo>
                        <a:lnTo>
                          <a:pt x="882819" y="1004983"/>
                        </a:lnTo>
                        <a:cubicBezTo>
                          <a:pt x="875700" y="1006005"/>
                          <a:pt x="871631" y="1007857"/>
                          <a:pt x="871777" y="1010603"/>
                        </a:cubicBezTo>
                        <a:lnTo>
                          <a:pt x="871777" y="1010603"/>
                        </a:lnTo>
                        <a:cubicBezTo>
                          <a:pt x="871631" y="1022546"/>
                          <a:pt x="862696" y="1041259"/>
                          <a:pt x="851072" y="1041578"/>
                        </a:cubicBezTo>
                        <a:lnTo>
                          <a:pt x="851072" y="1041578"/>
                        </a:lnTo>
                        <a:cubicBezTo>
                          <a:pt x="848457" y="1041578"/>
                          <a:pt x="845841" y="1040556"/>
                          <a:pt x="843371" y="1038385"/>
                        </a:cubicBezTo>
                        <a:lnTo>
                          <a:pt x="843371" y="1038385"/>
                        </a:lnTo>
                        <a:cubicBezTo>
                          <a:pt x="837850" y="1033531"/>
                          <a:pt x="833346" y="1031296"/>
                          <a:pt x="828696" y="1031296"/>
                        </a:cubicBezTo>
                        <a:lnTo>
                          <a:pt x="828696" y="1031296"/>
                        </a:lnTo>
                        <a:cubicBezTo>
                          <a:pt x="822449" y="1031232"/>
                          <a:pt x="815184" y="1035575"/>
                          <a:pt x="804723" y="1044835"/>
                        </a:cubicBezTo>
                        <a:lnTo>
                          <a:pt x="804723" y="1044835"/>
                        </a:lnTo>
                        <a:cubicBezTo>
                          <a:pt x="797022" y="1051541"/>
                          <a:pt x="792227" y="1054160"/>
                          <a:pt x="787868" y="1054160"/>
                        </a:cubicBezTo>
                        <a:lnTo>
                          <a:pt x="787868" y="1054160"/>
                        </a:lnTo>
                        <a:cubicBezTo>
                          <a:pt x="781838" y="1054032"/>
                          <a:pt x="778133" y="1049370"/>
                          <a:pt x="770215" y="1045729"/>
                        </a:cubicBezTo>
                        <a:lnTo>
                          <a:pt x="770215" y="1045729"/>
                        </a:lnTo>
                        <a:cubicBezTo>
                          <a:pt x="765638" y="1043558"/>
                          <a:pt x="759753" y="1042536"/>
                          <a:pt x="753578" y="1042536"/>
                        </a:cubicBezTo>
                        <a:lnTo>
                          <a:pt x="753578" y="1042536"/>
                        </a:lnTo>
                        <a:cubicBezTo>
                          <a:pt x="741809" y="1042536"/>
                          <a:pt x="728805" y="1046368"/>
                          <a:pt x="720741" y="1053457"/>
                        </a:cubicBezTo>
                        <a:lnTo>
                          <a:pt x="720741" y="1053457"/>
                        </a:lnTo>
                        <a:cubicBezTo>
                          <a:pt x="708028" y="1064633"/>
                          <a:pt x="683182" y="1080727"/>
                          <a:pt x="683182" y="1080727"/>
                        </a:cubicBezTo>
                        <a:lnTo>
                          <a:pt x="683182" y="1080727"/>
                        </a:lnTo>
                        <a:lnTo>
                          <a:pt x="682311" y="1080791"/>
                        </a:lnTo>
                        <a:cubicBezTo>
                          <a:pt x="682165" y="1080536"/>
                          <a:pt x="389902" y="969730"/>
                          <a:pt x="341083" y="933901"/>
                        </a:cubicBezTo>
                        <a:lnTo>
                          <a:pt x="341083" y="93390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7" name="Gráfico 53">
                  <a:extLst>
                    <a:ext uri="{FF2B5EF4-FFF2-40B4-BE49-F238E27FC236}">
                      <a16:creationId xmlns:a16="http://schemas.microsoft.com/office/drawing/2014/main" id="{E72662B9-5343-FAC7-4F15-A118B70BC08E}"/>
                    </a:ext>
                  </a:extLst>
                </xdr:cNvPr>
                <xdr:cNvGrpSpPr/>
              </xdr:nvGrpSpPr>
              <xdr:grpSpPr>
                <a:xfrm>
                  <a:off x="11228243" y="6608609"/>
                  <a:ext cx="581111" cy="597331"/>
                  <a:chOff x="11228243" y="6608609"/>
                  <a:chExt cx="581111" cy="597331"/>
                </a:xfrm>
                <a:solidFill>
                  <a:srgbClr val="DADADA"/>
                </a:solidFill>
              </xdr:grpSpPr>
              <xdr:sp macro="" textlink="">
                <xdr:nvSpPr>
                  <xdr:cNvPr id="81" name="Freeform: Shape 80">
                    <a:extLst>
                      <a:ext uri="{FF2B5EF4-FFF2-40B4-BE49-F238E27FC236}">
                        <a16:creationId xmlns:a16="http://schemas.microsoft.com/office/drawing/2014/main" id="{B1626D6B-9508-ED15-08C6-DE6826D98DA9}"/>
                      </a:ext>
                    </a:extLst>
                  </xdr:cNvPr>
                  <xdr:cNvSpPr/>
                </xdr:nvSpPr>
                <xdr:spPr>
                  <a:xfrm>
                    <a:off x="11229042" y="6609356"/>
                    <a:ext cx="579513" cy="595787"/>
                  </a:xfrm>
                  <a:custGeom>
                    <a:avLst/>
                    <a:gdLst>
                      <a:gd name="connsiteX0" fmla="*/ 204940 w 579513"/>
                      <a:gd name="connsiteY0" fmla="*/ 309510 h 595787"/>
                      <a:gd name="connsiteX1" fmla="*/ 218017 w 579513"/>
                      <a:gd name="connsiteY1" fmla="*/ 359644 h 595787"/>
                      <a:gd name="connsiteX2" fmla="*/ 228623 w 579513"/>
                      <a:gd name="connsiteY2" fmla="*/ 454165 h 595787"/>
                      <a:gd name="connsiteX3" fmla="*/ 241627 w 579513"/>
                      <a:gd name="connsiteY3" fmla="*/ 523586 h 595787"/>
                      <a:gd name="connsiteX4" fmla="*/ 257101 w 579513"/>
                      <a:gd name="connsiteY4" fmla="*/ 560117 h 595787"/>
                      <a:gd name="connsiteX5" fmla="*/ 292118 w 579513"/>
                      <a:gd name="connsiteY5" fmla="*/ 591603 h 595787"/>
                      <a:gd name="connsiteX6" fmla="*/ 315728 w 579513"/>
                      <a:gd name="connsiteY6" fmla="*/ 589431 h 595787"/>
                      <a:gd name="connsiteX7" fmla="*/ 340937 w 579513"/>
                      <a:gd name="connsiteY7" fmla="*/ 519244 h 595787"/>
                      <a:gd name="connsiteX8" fmla="*/ 395496 w 579513"/>
                      <a:gd name="connsiteY8" fmla="*/ 536423 h 595787"/>
                      <a:gd name="connsiteX9" fmla="*/ 439521 w 579513"/>
                      <a:gd name="connsiteY9" fmla="*/ 532847 h 595787"/>
                      <a:gd name="connsiteX10" fmla="*/ 430585 w 579513"/>
                      <a:gd name="connsiteY10" fmla="*/ 507045 h 595787"/>
                      <a:gd name="connsiteX11" fmla="*/ 470469 w 579513"/>
                      <a:gd name="connsiteY11" fmla="*/ 444074 h 595787"/>
                      <a:gd name="connsiteX12" fmla="*/ 578932 w 579513"/>
                      <a:gd name="connsiteY12" fmla="*/ 442797 h 595787"/>
                      <a:gd name="connsiteX13" fmla="*/ 579513 w 579513"/>
                      <a:gd name="connsiteY13" fmla="*/ 357345 h 595787"/>
                      <a:gd name="connsiteX14" fmla="*/ 573484 w 579513"/>
                      <a:gd name="connsiteY14" fmla="*/ 356387 h 595787"/>
                      <a:gd name="connsiteX15" fmla="*/ 489575 w 579513"/>
                      <a:gd name="connsiteY15" fmla="*/ 281920 h 595787"/>
                      <a:gd name="connsiteX16" fmla="*/ 468362 w 579513"/>
                      <a:gd name="connsiteY16" fmla="*/ 191679 h 595787"/>
                      <a:gd name="connsiteX17" fmla="*/ 482238 w 579513"/>
                      <a:gd name="connsiteY17" fmla="*/ 147995 h 595787"/>
                      <a:gd name="connsiteX18" fmla="*/ 505049 w 579513"/>
                      <a:gd name="connsiteY18" fmla="*/ 110378 h 595787"/>
                      <a:gd name="connsiteX19" fmla="*/ 470033 w 579513"/>
                      <a:gd name="connsiteY19" fmla="*/ 68163 h 595787"/>
                      <a:gd name="connsiteX20" fmla="*/ 457392 w 579513"/>
                      <a:gd name="connsiteY20" fmla="*/ 49898 h 595787"/>
                      <a:gd name="connsiteX21" fmla="*/ 464294 w 579513"/>
                      <a:gd name="connsiteY21" fmla="*/ 13367 h 595787"/>
                      <a:gd name="connsiteX22" fmla="*/ 409735 w 579513"/>
                      <a:gd name="connsiteY22" fmla="*/ 7619 h 595787"/>
                      <a:gd name="connsiteX23" fmla="*/ 412568 w 579513"/>
                      <a:gd name="connsiteY23" fmla="*/ 33740 h 595787"/>
                      <a:gd name="connsiteX24" fmla="*/ 375881 w 579513"/>
                      <a:gd name="connsiteY24" fmla="*/ 59158 h 595787"/>
                      <a:gd name="connsiteX25" fmla="*/ 350599 w 579513"/>
                      <a:gd name="connsiteY25" fmla="*/ 70271 h 595787"/>
                      <a:gd name="connsiteX26" fmla="*/ 321685 w 579513"/>
                      <a:gd name="connsiteY26" fmla="*/ 83172 h 595787"/>
                      <a:gd name="connsiteX27" fmla="*/ 292772 w 579513"/>
                      <a:gd name="connsiteY27" fmla="*/ 95370 h 595787"/>
                      <a:gd name="connsiteX28" fmla="*/ 241845 w 579513"/>
                      <a:gd name="connsiteY28" fmla="*/ 100352 h 595787"/>
                      <a:gd name="connsiteX29" fmla="*/ 209299 w 579513"/>
                      <a:gd name="connsiteY29" fmla="*/ 109995 h 595787"/>
                      <a:gd name="connsiteX30" fmla="*/ 203197 w 579513"/>
                      <a:gd name="connsiteY30" fmla="*/ 136819 h 595787"/>
                      <a:gd name="connsiteX31" fmla="*/ 182855 w 579513"/>
                      <a:gd name="connsiteY31" fmla="*/ 141481 h 595787"/>
                      <a:gd name="connsiteX32" fmla="*/ 166945 w 579513"/>
                      <a:gd name="connsiteY32" fmla="*/ 140395 h 595787"/>
                      <a:gd name="connsiteX33" fmla="*/ 146967 w 579513"/>
                      <a:gd name="connsiteY33" fmla="*/ 120341 h 595787"/>
                      <a:gd name="connsiteX34" fmla="*/ 107882 w 579513"/>
                      <a:gd name="connsiteY34" fmla="*/ 120725 h 595787"/>
                      <a:gd name="connsiteX35" fmla="*/ 64729 w 579513"/>
                      <a:gd name="connsiteY35" fmla="*/ 114977 h 595787"/>
                      <a:gd name="connsiteX36" fmla="*/ 24410 w 579513"/>
                      <a:gd name="connsiteY36" fmla="*/ 103545 h 595787"/>
                      <a:gd name="connsiteX37" fmla="*/ 0 w 579513"/>
                      <a:gd name="connsiteY37" fmla="*/ 90644 h 595787"/>
                      <a:gd name="connsiteX38" fmla="*/ 45623 w 579513"/>
                      <a:gd name="connsiteY38" fmla="*/ 136116 h 595787"/>
                      <a:gd name="connsiteX39" fmla="*/ 57465 w 579513"/>
                      <a:gd name="connsiteY39" fmla="*/ 178012 h 595787"/>
                      <a:gd name="connsiteX40" fmla="*/ 77007 w 579513"/>
                      <a:gd name="connsiteY40" fmla="*/ 212371 h 595787"/>
                      <a:gd name="connsiteX41" fmla="*/ 74973 w 579513"/>
                      <a:gd name="connsiteY41" fmla="*/ 238875 h 595787"/>
                      <a:gd name="connsiteX42" fmla="*/ 122993 w 579513"/>
                      <a:gd name="connsiteY42" fmla="*/ 246731 h 595787"/>
                      <a:gd name="connsiteX43" fmla="*/ 138758 w 579513"/>
                      <a:gd name="connsiteY43" fmla="*/ 269020 h 595787"/>
                      <a:gd name="connsiteX44" fmla="*/ 168979 w 579513"/>
                      <a:gd name="connsiteY44" fmla="*/ 279302 h 595787"/>
                      <a:gd name="connsiteX45" fmla="*/ 204940 w 579513"/>
                      <a:gd name="connsiteY45" fmla="*/ 309510 h 5957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79513" h="595787">
                        <a:moveTo>
                          <a:pt x="204940" y="309510"/>
                        </a:moveTo>
                        <a:cubicBezTo>
                          <a:pt x="204940" y="333843"/>
                          <a:pt x="203342" y="329564"/>
                          <a:pt x="218017" y="359644"/>
                        </a:cubicBezTo>
                        <a:cubicBezTo>
                          <a:pt x="232692" y="389725"/>
                          <a:pt x="218816" y="431237"/>
                          <a:pt x="228623" y="454165"/>
                        </a:cubicBezTo>
                        <a:cubicBezTo>
                          <a:pt x="238358" y="477093"/>
                          <a:pt x="257973" y="509281"/>
                          <a:pt x="241627" y="523586"/>
                        </a:cubicBezTo>
                        <a:cubicBezTo>
                          <a:pt x="225354" y="537892"/>
                          <a:pt x="237559" y="542938"/>
                          <a:pt x="257101" y="560117"/>
                        </a:cubicBezTo>
                        <a:cubicBezTo>
                          <a:pt x="276644" y="577297"/>
                          <a:pt x="275845" y="591603"/>
                          <a:pt x="292118" y="591603"/>
                        </a:cubicBezTo>
                        <a:cubicBezTo>
                          <a:pt x="308391" y="591603"/>
                          <a:pt x="315728" y="602332"/>
                          <a:pt x="315728" y="589431"/>
                        </a:cubicBezTo>
                        <a:cubicBezTo>
                          <a:pt x="315728" y="576531"/>
                          <a:pt x="310861" y="532847"/>
                          <a:pt x="340937" y="519244"/>
                        </a:cubicBezTo>
                        <a:cubicBezTo>
                          <a:pt x="371086" y="505640"/>
                          <a:pt x="390628" y="526396"/>
                          <a:pt x="395496" y="536423"/>
                        </a:cubicBezTo>
                        <a:cubicBezTo>
                          <a:pt x="400363" y="546450"/>
                          <a:pt x="435380" y="543576"/>
                          <a:pt x="439521" y="532847"/>
                        </a:cubicBezTo>
                        <a:cubicBezTo>
                          <a:pt x="443589" y="522118"/>
                          <a:pt x="430585" y="527099"/>
                          <a:pt x="430585" y="507045"/>
                        </a:cubicBezTo>
                        <a:cubicBezTo>
                          <a:pt x="430585" y="486992"/>
                          <a:pt x="470469" y="444074"/>
                          <a:pt x="470469" y="444074"/>
                        </a:cubicBezTo>
                        <a:lnTo>
                          <a:pt x="578932" y="442797"/>
                        </a:lnTo>
                        <a:cubicBezTo>
                          <a:pt x="579078" y="413610"/>
                          <a:pt x="579368" y="376760"/>
                          <a:pt x="579513" y="357345"/>
                        </a:cubicBezTo>
                        <a:cubicBezTo>
                          <a:pt x="577625" y="357026"/>
                          <a:pt x="575590" y="356707"/>
                          <a:pt x="573484" y="356387"/>
                        </a:cubicBezTo>
                        <a:cubicBezTo>
                          <a:pt x="539266" y="350639"/>
                          <a:pt x="485144" y="298398"/>
                          <a:pt x="489575" y="281920"/>
                        </a:cubicBezTo>
                        <a:cubicBezTo>
                          <a:pt x="494079" y="265443"/>
                          <a:pt x="461896" y="203877"/>
                          <a:pt x="468362" y="191679"/>
                        </a:cubicBezTo>
                        <a:cubicBezTo>
                          <a:pt x="474900" y="179544"/>
                          <a:pt x="482238" y="161981"/>
                          <a:pt x="482238" y="147995"/>
                        </a:cubicBezTo>
                        <a:cubicBezTo>
                          <a:pt x="482238" y="134009"/>
                          <a:pt x="505049" y="135094"/>
                          <a:pt x="505049" y="110378"/>
                        </a:cubicBezTo>
                        <a:cubicBezTo>
                          <a:pt x="505049" y="85663"/>
                          <a:pt x="487105" y="66375"/>
                          <a:pt x="470033" y="68163"/>
                        </a:cubicBezTo>
                        <a:cubicBezTo>
                          <a:pt x="452960" y="69952"/>
                          <a:pt x="451725" y="54879"/>
                          <a:pt x="457392" y="49898"/>
                        </a:cubicBezTo>
                        <a:cubicBezTo>
                          <a:pt x="463059" y="44853"/>
                          <a:pt x="466764" y="34506"/>
                          <a:pt x="464294" y="13367"/>
                        </a:cubicBezTo>
                        <a:cubicBezTo>
                          <a:pt x="461824" y="-7772"/>
                          <a:pt x="409735" y="849"/>
                          <a:pt x="409735" y="7619"/>
                        </a:cubicBezTo>
                        <a:cubicBezTo>
                          <a:pt x="409735" y="14389"/>
                          <a:pt x="421576" y="18029"/>
                          <a:pt x="412568" y="33740"/>
                        </a:cubicBezTo>
                        <a:cubicBezTo>
                          <a:pt x="403632" y="49515"/>
                          <a:pt x="380821" y="49132"/>
                          <a:pt x="375881" y="59158"/>
                        </a:cubicBezTo>
                        <a:cubicBezTo>
                          <a:pt x="371014" y="69185"/>
                          <a:pt x="362441" y="70271"/>
                          <a:pt x="350599" y="70271"/>
                        </a:cubicBezTo>
                        <a:cubicBezTo>
                          <a:pt x="338758" y="70271"/>
                          <a:pt x="321685" y="71676"/>
                          <a:pt x="321685" y="83172"/>
                        </a:cubicBezTo>
                        <a:cubicBezTo>
                          <a:pt x="321685" y="94668"/>
                          <a:pt x="303596" y="85854"/>
                          <a:pt x="292772" y="95370"/>
                        </a:cubicBezTo>
                        <a:cubicBezTo>
                          <a:pt x="282020" y="104822"/>
                          <a:pt x="252016" y="105014"/>
                          <a:pt x="241845" y="100352"/>
                        </a:cubicBezTo>
                        <a:cubicBezTo>
                          <a:pt x="231675" y="95689"/>
                          <a:pt x="221504" y="105397"/>
                          <a:pt x="209299" y="109995"/>
                        </a:cubicBezTo>
                        <a:cubicBezTo>
                          <a:pt x="197094" y="114657"/>
                          <a:pt x="205231" y="127175"/>
                          <a:pt x="203197" y="136819"/>
                        </a:cubicBezTo>
                        <a:cubicBezTo>
                          <a:pt x="201162" y="146462"/>
                          <a:pt x="188086" y="136819"/>
                          <a:pt x="182855" y="141481"/>
                        </a:cubicBezTo>
                        <a:cubicBezTo>
                          <a:pt x="177552" y="146143"/>
                          <a:pt x="166945" y="149336"/>
                          <a:pt x="166945" y="140395"/>
                        </a:cubicBezTo>
                        <a:cubicBezTo>
                          <a:pt x="166945" y="131454"/>
                          <a:pt x="153941" y="130751"/>
                          <a:pt x="146967" y="120341"/>
                        </a:cubicBezTo>
                        <a:cubicBezTo>
                          <a:pt x="140065" y="109931"/>
                          <a:pt x="124591" y="129666"/>
                          <a:pt x="107882" y="120725"/>
                        </a:cubicBezTo>
                        <a:cubicBezTo>
                          <a:pt x="91173" y="111783"/>
                          <a:pt x="72866" y="130751"/>
                          <a:pt x="64729" y="114977"/>
                        </a:cubicBezTo>
                        <a:cubicBezTo>
                          <a:pt x="56593" y="99202"/>
                          <a:pt x="33200" y="95817"/>
                          <a:pt x="24410" y="103545"/>
                        </a:cubicBezTo>
                        <a:cubicBezTo>
                          <a:pt x="15619" y="111272"/>
                          <a:pt x="0" y="82086"/>
                          <a:pt x="0" y="90644"/>
                        </a:cubicBezTo>
                        <a:cubicBezTo>
                          <a:pt x="0" y="99202"/>
                          <a:pt x="23611" y="119958"/>
                          <a:pt x="45623" y="136116"/>
                        </a:cubicBezTo>
                        <a:cubicBezTo>
                          <a:pt x="67635" y="152210"/>
                          <a:pt x="57465" y="159363"/>
                          <a:pt x="57465" y="178012"/>
                        </a:cubicBezTo>
                        <a:cubicBezTo>
                          <a:pt x="57465" y="196660"/>
                          <a:pt x="67199" y="197363"/>
                          <a:pt x="77007" y="212371"/>
                        </a:cubicBezTo>
                        <a:cubicBezTo>
                          <a:pt x="86814" y="227379"/>
                          <a:pt x="72503" y="227379"/>
                          <a:pt x="74973" y="238875"/>
                        </a:cubicBezTo>
                        <a:cubicBezTo>
                          <a:pt x="77443" y="250307"/>
                          <a:pt x="108754" y="253564"/>
                          <a:pt x="122993" y="246731"/>
                        </a:cubicBezTo>
                        <a:cubicBezTo>
                          <a:pt x="135634" y="240727"/>
                          <a:pt x="138322" y="256566"/>
                          <a:pt x="138758" y="269020"/>
                        </a:cubicBezTo>
                        <a:cubicBezTo>
                          <a:pt x="159753" y="273043"/>
                          <a:pt x="159971" y="279302"/>
                          <a:pt x="168979" y="279302"/>
                        </a:cubicBezTo>
                        <a:cubicBezTo>
                          <a:pt x="179659" y="279430"/>
                          <a:pt x="204940" y="285178"/>
                          <a:pt x="204940" y="30951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2" name="Freeform: Shape 81">
                    <a:extLst>
                      <a:ext uri="{FF2B5EF4-FFF2-40B4-BE49-F238E27FC236}">
                        <a16:creationId xmlns:a16="http://schemas.microsoft.com/office/drawing/2014/main" id="{6E8CDE01-BC2A-F82A-DFA2-E9D98106A685}"/>
                      </a:ext>
                    </a:extLst>
                  </xdr:cNvPr>
                  <xdr:cNvSpPr/>
                </xdr:nvSpPr>
                <xdr:spPr>
                  <a:xfrm>
                    <a:off x="11228243" y="6608609"/>
                    <a:ext cx="581111" cy="597331"/>
                  </a:xfrm>
                  <a:custGeom>
                    <a:avLst/>
                    <a:gdLst>
                      <a:gd name="connsiteX0" fmla="*/ 292844 w 581111"/>
                      <a:gd name="connsiteY0" fmla="*/ 593116 h 597331"/>
                      <a:gd name="connsiteX1" fmla="*/ 257174 w 581111"/>
                      <a:gd name="connsiteY1" fmla="*/ 561375 h 597331"/>
                      <a:gd name="connsiteX2" fmla="*/ 257174 w 581111"/>
                      <a:gd name="connsiteY2" fmla="*/ 561375 h 597331"/>
                      <a:gd name="connsiteX3" fmla="*/ 233854 w 581111"/>
                      <a:gd name="connsiteY3" fmla="*/ 536021 h 597331"/>
                      <a:gd name="connsiteX4" fmla="*/ 233854 w 581111"/>
                      <a:gd name="connsiteY4" fmla="*/ 536021 h 597331"/>
                      <a:gd name="connsiteX5" fmla="*/ 241700 w 581111"/>
                      <a:gd name="connsiteY5" fmla="*/ 523695 h 597331"/>
                      <a:gd name="connsiteX6" fmla="*/ 241700 w 581111"/>
                      <a:gd name="connsiteY6" fmla="*/ 523695 h 597331"/>
                      <a:gd name="connsiteX7" fmla="*/ 247730 w 581111"/>
                      <a:gd name="connsiteY7" fmla="*/ 508878 h 597331"/>
                      <a:gd name="connsiteX8" fmla="*/ 247730 w 581111"/>
                      <a:gd name="connsiteY8" fmla="*/ 508878 h 597331"/>
                      <a:gd name="connsiteX9" fmla="*/ 228478 w 581111"/>
                      <a:gd name="connsiteY9" fmla="*/ 455104 h 597331"/>
                      <a:gd name="connsiteX10" fmla="*/ 228478 w 581111"/>
                      <a:gd name="connsiteY10" fmla="*/ 455104 h 597331"/>
                      <a:gd name="connsiteX11" fmla="*/ 224555 w 581111"/>
                      <a:gd name="connsiteY11" fmla="*/ 428089 h 597331"/>
                      <a:gd name="connsiteX12" fmla="*/ 224555 w 581111"/>
                      <a:gd name="connsiteY12" fmla="*/ 428089 h 597331"/>
                      <a:gd name="connsiteX13" fmla="*/ 225064 w 581111"/>
                      <a:gd name="connsiteY13" fmla="*/ 401265 h 597331"/>
                      <a:gd name="connsiteX14" fmla="*/ 225064 w 581111"/>
                      <a:gd name="connsiteY14" fmla="*/ 401265 h 597331"/>
                      <a:gd name="connsiteX15" fmla="*/ 217871 w 581111"/>
                      <a:gd name="connsiteY15" fmla="*/ 360583 h 597331"/>
                      <a:gd name="connsiteX16" fmla="*/ 217871 w 581111"/>
                      <a:gd name="connsiteY16" fmla="*/ 360583 h 597331"/>
                      <a:gd name="connsiteX17" fmla="*/ 204722 w 581111"/>
                      <a:gd name="connsiteY17" fmla="*/ 320923 h 597331"/>
                      <a:gd name="connsiteX18" fmla="*/ 204722 w 581111"/>
                      <a:gd name="connsiteY18" fmla="*/ 320923 h 597331"/>
                      <a:gd name="connsiteX19" fmla="*/ 204795 w 581111"/>
                      <a:gd name="connsiteY19" fmla="*/ 310193 h 597331"/>
                      <a:gd name="connsiteX20" fmla="*/ 204795 w 581111"/>
                      <a:gd name="connsiteY20" fmla="*/ 310193 h 597331"/>
                      <a:gd name="connsiteX21" fmla="*/ 204795 w 581111"/>
                      <a:gd name="connsiteY21" fmla="*/ 310193 h 597331"/>
                      <a:gd name="connsiteX22" fmla="*/ 169851 w 581111"/>
                      <a:gd name="connsiteY22" fmla="*/ 280943 h 597331"/>
                      <a:gd name="connsiteX23" fmla="*/ 169851 w 581111"/>
                      <a:gd name="connsiteY23" fmla="*/ 280943 h 597331"/>
                      <a:gd name="connsiteX24" fmla="*/ 139412 w 581111"/>
                      <a:gd name="connsiteY24" fmla="*/ 270661 h 597331"/>
                      <a:gd name="connsiteX25" fmla="*/ 139412 w 581111"/>
                      <a:gd name="connsiteY25" fmla="*/ 270661 h 597331"/>
                      <a:gd name="connsiteX26" fmla="*/ 138685 w 581111"/>
                      <a:gd name="connsiteY26" fmla="*/ 269894 h 597331"/>
                      <a:gd name="connsiteX27" fmla="*/ 138685 w 581111"/>
                      <a:gd name="connsiteY27" fmla="*/ 269894 h 597331"/>
                      <a:gd name="connsiteX28" fmla="*/ 128878 w 581111"/>
                      <a:gd name="connsiteY28" fmla="*/ 247031 h 597331"/>
                      <a:gd name="connsiteX29" fmla="*/ 128878 w 581111"/>
                      <a:gd name="connsiteY29" fmla="*/ 247031 h 597331"/>
                      <a:gd name="connsiteX30" fmla="*/ 124228 w 581111"/>
                      <a:gd name="connsiteY30" fmla="*/ 248244 h 597331"/>
                      <a:gd name="connsiteX31" fmla="*/ 124228 w 581111"/>
                      <a:gd name="connsiteY31" fmla="*/ 248244 h 597331"/>
                      <a:gd name="connsiteX32" fmla="*/ 104540 w 581111"/>
                      <a:gd name="connsiteY32" fmla="*/ 251884 h 597331"/>
                      <a:gd name="connsiteX33" fmla="*/ 104540 w 581111"/>
                      <a:gd name="connsiteY33" fmla="*/ 251884 h 597331"/>
                      <a:gd name="connsiteX34" fmla="*/ 74900 w 581111"/>
                      <a:gd name="connsiteY34" fmla="*/ 239814 h 597331"/>
                      <a:gd name="connsiteX35" fmla="*/ 74900 w 581111"/>
                      <a:gd name="connsiteY35" fmla="*/ 239814 h 597331"/>
                      <a:gd name="connsiteX36" fmla="*/ 74610 w 581111"/>
                      <a:gd name="connsiteY36" fmla="*/ 237068 h 597331"/>
                      <a:gd name="connsiteX37" fmla="*/ 74610 w 581111"/>
                      <a:gd name="connsiteY37" fmla="*/ 237068 h 597331"/>
                      <a:gd name="connsiteX38" fmla="*/ 80421 w 581111"/>
                      <a:gd name="connsiteY38" fmla="*/ 222315 h 597331"/>
                      <a:gd name="connsiteX39" fmla="*/ 80421 w 581111"/>
                      <a:gd name="connsiteY39" fmla="*/ 222315 h 597331"/>
                      <a:gd name="connsiteX40" fmla="*/ 77080 w 581111"/>
                      <a:gd name="connsiteY40" fmla="*/ 213565 h 597331"/>
                      <a:gd name="connsiteX41" fmla="*/ 77080 w 581111"/>
                      <a:gd name="connsiteY41" fmla="*/ 213565 h 597331"/>
                      <a:gd name="connsiteX42" fmla="*/ 57392 w 581111"/>
                      <a:gd name="connsiteY42" fmla="*/ 178823 h 597331"/>
                      <a:gd name="connsiteX43" fmla="*/ 57392 w 581111"/>
                      <a:gd name="connsiteY43" fmla="*/ 178823 h 597331"/>
                      <a:gd name="connsiteX44" fmla="*/ 59717 w 581111"/>
                      <a:gd name="connsiteY44" fmla="*/ 157619 h 597331"/>
                      <a:gd name="connsiteX45" fmla="*/ 59717 w 581111"/>
                      <a:gd name="connsiteY45" fmla="*/ 157619 h 597331"/>
                      <a:gd name="connsiteX46" fmla="*/ 45914 w 581111"/>
                      <a:gd name="connsiteY46" fmla="*/ 137566 h 597331"/>
                      <a:gd name="connsiteX47" fmla="*/ 45914 w 581111"/>
                      <a:gd name="connsiteY47" fmla="*/ 137566 h 597331"/>
                      <a:gd name="connsiteX48" fmla="*/ 0 w 581111"/>
                      <a:gd name="connsiteY48" fmla="*/ 91519 h 597331"/>
                      <a:gd name="connsiteX49" fmla="*/ 0 w 581111"/>
                      <a:gd name="connsiteY49" fmla="*/ 91519 h 597331"/>
                      <a:gd name="connsiteX50" fmla="*/ 1671 w 581111"/>
                      <a:gd name="connsiteY50" fmla="*/ 89092 h 597331"/>
                      <a:gd name="connsiteX51" fmla="*/ 1671 w 581111"/>
                      <a:gd name="connsiteY51" fmla="*/ 89092 h 597331"/>
                      <a:gd name="connsiteX52" fmla="*/ 10752 w 581111"/>
                      <a:gd name="connsiteY52" fmla="*/ 97267 h 597331"/>
                      <a:gd name="connsiteX53" fmla="*/ 10752 w 581111"/>
                      <a:gd name="connsiteY53" fmla="*/ 97267 h 597331"/>
                      <a:gd name="connsiteX54" fmla="*/ 22012 w 581111"/>
                      <a:gd name="connsiteY54" fmla="*/ 104867 h 597331"/>
                      <a:gd name="connsiteX55" fmla="*/ 22012 w 581111"/>
                      <a:gd name="connsiteY55" fmla="*/ 104867 h 597331"/>
                      <a:gd name="connsiteX56" fmla="*/ 24773 w 581111"/>
                      <a:gd name="connsiteY56" fmla="*/ 103781 h 597331"/>
                      <a:gd name="connsiteX57" fmla="*/ 24773 w 581111"/>
                      <a:gd name="connsiteY57" fmla="*/ 103781 h 597331"/>
                      <a:gd name="connsiteX58" fmla="*/ 38285 w 581111"/>
                      <a:gd name="connsiteY58" fmla="*/ 99566 h 597331"/>
                      <a:gd name="connsiteX59" fmla="*/ 38285 w 581111"/>
                      <a:gd name="connsiteY59" fmla="*/ 99566 h 597331"/>
                      <a:gd name="connsiteX60" fmla="*/ 66546 w 581111"/>
                      <a:gd name="connsiteY60" fmla="*/ 115468 h 597331"/>
                      <a:gd name="connsiteX61" fmla="*/ 66546 w 581111"/>
                      <a:gd name="connsiteY61" fmla="*/ 115468 h 597331"/>
                      <a:gd name="connsiteX62" fmla="*/ 76208 w 581111"/>
                      <a:gd name="connsiteY62" fmla="*/ 121472 h 597331"/>
                      <a:gd name="connsiteX63" fmla="*/ 76208 w 581111"/>
                      <a:gd name="connsiteY63" fmla="*/ 121472 h 597331"/>
                      <a:gd name="connsiteX64" fmla="*/ 98293 w 581111"/>
                      <a:gd name="connsiteY64" fmla="*/ 118215 h 597331"/>
                      <a:gd name="connsiteX65" fmla="*/ 98293 w 581111"/>
                      <a:gd name="connsiteY65" fmla="*/ 118215 h 597331"/>
                      <a:gd name="connsiteX66" fmla="*/ 109335 w 581111"/>
                      <a:gd name="connsiteY66" fmla="*/ 120833 h 597331"/>
                      <a:gd name="connsiteX67" fmla="*/ 109335 w 581111"/>
                      <a:gd name="connsiteY67" fmla="*/ 120833 h 597331"/>
                      <a:gd name="connsiteX68" fmla="*/ 118416 w 581111"/>
                      <a:gd name="connsiteY68" fmla="*/ 123132 h 597331"/>
                      <a:gd name="connsiteX69" fmla="*/ 118416 w 581111"/>
                      <a:gd name="connsiteY69" fmla="*/ 123132 h 597331"/>
                      <a:gd name="connsiteX70" fmla="*/ 142172 w 581111"/>
                      <a:gd name="connsiteY70" fmla="*/ 117257 h 597331"/>
                      <a:gd name="connsiteX71" fmla="*/ 142172 w 581111"/>
                      <a:gd name="connsiteY71" fmla="*/ 117257 h 597331"/>
                      <a:gd name="connsiteX72" fmla="*/ 148710 w 581111"/>
                      <a:gd name="connsiteY72" fmla="*/ 120769 h 597331"/>
                      <a:gd name="connsiteX73" fmla="*/ 148710 w 581111"/>
                      <a:gd name="connsiteY73" fmla="*/ 120769 h 597331"/>
                      <a:gd name="connsiteX74" fmla="*/ 168761 w 581111"/>
                      <a:gd name="connsiteY74" fmla="*/ 141206 h 597331"/>
                      <a:gd name="connsiteX75" fmla="*/ 168761 w 581111"/>
                      <a:gd name="connsiteY75" fmla="*/ 141206 h 597331"/>
                      <a:gd name="connsiteX76" fmla="*/ 173048 w 581111"/>
                      <a:gd name="connsiteY76" fmla="*/ 146060 h 597331"/>
                      <a:gd name="connsiteX77" fmla="*/ 173048 w 581111"/>
                      <a:gd name="connsiteY77" fmla="*/ 146060 h 597331"/>
                      <a:gd name="connsiteX78" fmla="*/ 183073 w 581111"/>
                      <a:gd name="connsiteY78" fmla="*/ 141717 h 597331"/>
                      <a:gd name="connsiteX79" fmla="*/ 183073 w 581111"/>
                      <a:gd name="connsiteY79" fmla="*/ 141717 h 597331"/>
                      <a:gd name="connsiteX80" fmla="*/ 188086 w 581111"/>
                      <a:gd name="connsiteY80" fmla="*/ 140120 h 597331"/>
                      <a:gd name="connsiteX81" fmla="*/ 188086 w 581111"/>
                      <a:gd name="connsiteY81" fmla="*/ 140120 h 597331"/>
                      <a:gd name="connsiteX82" fmla="*/ 198329 w 581111"/>
                      <a:gd name="connsiteY82" fmla="*/ 141334 h 597331"/>
                      <a:gd name="connsiteX83" fmla="*/ 198329 w 581111"/>
                      <a:gd name="connsiteY83" fmla="*/ 141334 h 597331"/>
                      <a:gd name="connsiteX84" fmla="*/ 203197 w 581111"/>
                      <a:gd name="connsiteY84" fmla="*/ 137502 h 597331"/>
                      <a:gd name="connsiteX85" fmla="*/ 203197 w 581111"/>
                      <a:gd name="connsiteY85" fmla="*/ 137502 h 597331"/>
                      <a:gd name="connsiteX86" fmla="*/ 203560 w 581111"/>
                      <a:gd name="connsiteY86" fmla="*/ 133989 h 597331"/>
                      <a:gd name="connsiteX87" fmla="*/ 203560 w 581111"/>
                      <a:gd name="connsiteY87" fmla="*/ 133989 h 597331"/>
                      <a:gd name="connsiteX88" fmla="*/ 202397 w 581111"/>
                      <a:gd name="connsiteY88" fmla="*/ 121025 h 597331"/>
                      <a:gd name="connsiteX89" fmla="*/ 202397 w 581111"/>
                      <a:gd name="connsiteY89" fmla="*/ 121025 h 597331"/>
                      <a:gd name="connsiteX90" fmla="*/ 209808 w 581111"/>
                      <a:gd name="connsiteY90" fmla="*/ 110040 h 597331"/>
                      <a:gd name="connsiteX91" fmla="*/ 209808 w 581111"/>
                      <a:gd name="connsiteY91" fmla="*/ 110040 h 597331"/>
                      <a:gd name="connsiteX92" fmla="*/ 237051 w 581111"/>
                      <a:gd name="connsiteY92" fmla="*/ 99055 h 597331"/>
                      <a:gd name="connsiteX93" fmla="*/ 237051 w 581111"/>
                      <a:gd name="connsiteY93" fmla="*/ 99055 h 597331"/>
                      <a:gd name="connsiteX94" fmla="*/ 243153 w 581111"/>
                      <a:gd name="connsiteY94" fmla="*/ 100396 h 597331"/>
                      <a:gd name="connsiteX95" fmla="*/ 243153 w 581111"/>
                      <a:gd name="connsiteY95" fmla="*/ 100396 h 597331"/>
                      <a:gd name="connsiteX96" fmla="*/ 262259 w 581111"/>
                      <a:gd name="connsiteY96" fmla="*/ 103270 h 597331"/>
                      <a:gd name="connsiteX97" fmla="*/ 262259 w 581111"/>
                      <a:gd name="connsiteY97" fmla="*/ 103270 h 597331"/>
                      <a:gd name="connsiteX98" fmla="*/ 292989 w 581111"/>
                      <a:gd name="connsiteY98" fmla="*/ 95542 h 597331"/>
                      <a:gd name="connsiteX99" fmla="*/ 292989 w 581111"/>
                      <a:gd name="connsiteY99" fmla="*/ 95542 h 597331"/>
                      <a:gd name="connsiteX100" fmla="*/ 321613 w 581111"/>
                      <a:gd name="connsiteY100" fmla="*/ 83919 h 597331"/>
                      <a:gd name="connsiteX101" fmla="*/ 321613 w 581111"/>
                      <a:gd name="connsiteY101" fmla="*/ 83919 h 597331"/>
                      <a:gd name="connsiteX102" fmla="*/ 351471 w 581111"/>
                      <a:gd name="connsiteY102" fmla="*/ 70252 h 597331"/>
                      <a:gd name="connsiteX103" fmla="*/ 351471 w 581111"/>
                      <a:gd name="connsiteY103" fmla="*/ 70252 h 597331"/>
                      <a:gd name="connsiteX104" fmla="*/ 375881 w 581111"/>
                      <a:gd name="connsiteY104" fmla="*/ 59650 h 597331"/>
                      <a:gd name="connsiteX105" fmla="*/ 375881 w 581111"/>
                      <a:gd name="connsiteY105" fmla="*/ 59650 h 597331"/>
                      <a:gd name="connsiteX106" fmla="*/ 412568 w 581111"/>
                      <a:gd name="connsiteY106" fmla="*/ 34232 h 597331"/>
                      <a:gd name="connsiteX107" fmla="*/ 412568 w 581111"/>
                      <a:gd name="connsiteY107" fmla="*/ 34232 h 597331"/>
                      <a:gd name="connsiteX108" fmla="*/ 415837 w 581111"/>
                      <a:gd name="connsiteY108" fmla="*/ 24013 h 597331"/>
                      <a:gd name="connsiteX109" fmla="*/ 415837 w 581111"/>
                      <a:gd name="connsiteY109" fmla="*/ 24013 h 597331"/>
                      <a:gd name="connsiteX110" fmla="*/ 409662 w 581111"/>
                      <a:gd name="connsiteY110" fmla="*/ 8430 h 597331"/>
                      <a:gd name="connsiteX111" fmla="*/ 409662 w 581111"/>
                      <a:gd name="connsiteY111" fmla="*/ 8430 h 597331"/>
                      <a:gd name="connsiteX112" fmla="*/ 438939 w 581111"/>
                      <a:gd name="connsiteY112" fmla="*/ 0 h 597331"/>
                      <a:gd name="connsiteX113" fmla="*/ 438939 w 581111"/>
                      <a:gd name="connsiteY113" fmla="*/ 0 h 597331"/>
                      <a:gd name="connsiteX114" fmla="*/ 466037 w 581111"/>
                      <a:gd name="connsiteY114" fmla="*/ 14114 h 597331"/>
                      <a:gd name="connsiteX115" fmla="*/ 466037 w 581111"/>
                      <a:gd name="connsiteY115" fmla="*/ 14114 h 597331"/>
                      <a:gd name="connsiteX116" fmla="*/ 466836 w 581111"/>
                      <a:gd name="connsiteY116" fmla="*/ 26440 h 597331"/>
                      <a:gd name="connsiteX117" fmla="*/ 466836 w 581111"/>
                      <a:gd name="connsiteY117" fmla="*/ 26440 h 597331"/>
                      <a:gd name="connsiteX118" fmla="*/ 458918 w 581111"/>
                      <a:gd name="connsiteY118" fmla="*/ 51284 h 597331"/>
                      <a:gd name="connsiteX119" fmla="*/ 458918 w 581111"/>
                      <a:gd name="connsiteY119" fmla="*/ 51284 h 597331"/>
                      <a:gd name="connsiteX120" fmla="*/ 456084 w 581111"/>
                      <a:gd name="connsiteY120" fmla="*/ 58181 h 597331"/>
                      <a:gd name="connsiteX121" fmla="*/ 456084 w 581111"/>
                      <a:gd name="connsiteY121" fmla="*/ 58181 h 597331"/>
                      <a:gd name="connsiteX122" fmla="*/ 468144 w 581111"/>
                      <a:gd name="connsiteY122" fmla="*/ 68336 h 597331"/>
                      <a:gd name="connsiteX123" fmla="*/ 468144 w 581111"/>
                      <a:gd name="connsiteY123" fmla="*/ 68336 h 597331"/>
                      <a:gd name="connsiteX124" fmla="*/ 470687 w 581111"/>
                      <a:gd name="connsiteY124" fmla="*/ 68208 h 597331"/>
                      <a:gd name="connsiteX125" fmla="*/ 470687 w 581111"/>
                      <a:gd name="connsiteY125" fmla="*/ 68208 h 597331"/>
                      <a:gd name="connsiteX126" fmla="*/ 473011 w 581111"/>
                      <a:gd name="connsiteY126" fmla="*/ 68080 h 597331"/>
                      <a:gd name="connsiteX127" fmla="*/ 473011 w 581111"/>
                      <a:gd name="connsiteY127" fmla="*/ 68080 h 597331"/>
                      <a:gd name="connsiteX128" fmla="*/ 506720 w 581111"/>
                      <a:gd name="connsiteY128" fmla="*/ 111253 h 597331"/>
                      <a:gd name="connsiteX129" fmla="*/ 506720 w 581111"/>
                      <a:gd name="connsiteY129" fmla="*/ 111253 h 597331"/>
                      <a:gd name="connsiteX130" fmla="*/ 483909 w 581111"/>
                      <a:gd name="connsiteY130" fmla="*/ 148870 h 597331"/>
                      <a:gd name="connsiteX131" fmla="*/ 483909 w 581111"/>
                      <a:gd name="connsiteY131" fmla="*/ 148870 h 597331"/>
                      <a:gd name="connsiteX132" fmla="*/ 469960 w 581111"/>
                      <a:gd name="connsiteY132" fmla="*/ 192873 h 597331"/>
                      <a:gd name="connsiteX133" fmla="*/ 469960 w 581111"/>
                      <a:gd name="connsiteY133" fmla="*/ 192873 h 597331"/>
                      <a:gd name="connsiteX134" fmla="*/ 469161 w 581111"/>
                      <a:gd name="connsiteY134" fmla="*/ 197088 h 597331"/>
                      <a:gd name="connsiteX135" fmla="*/ 469161 w 581111"/>
                      <a:gd name="connsiteY135" fmla="*/ 197088 h 597331"/>
                      <a:gd name="connsiteX136" fmla="*/ 491682 w 581111"/>
                      <a:gd name="connsiteY136" fmla="*/ 278963 h 597331"/>
                      <a:gd name="connsiteX137" fmla="*/ 491682 w 581111"/>
                      <a:gd name="connsiteY137" fmla="*/ 278963 h 597331"/>
                      <a:gd name="connsiteX138" fmla="*/ 491246 w 581111"/>
                      <a:gd name="connsiteY138" fmla="*/ 282987 h 597331"/>
                      <a:gd name="connsiteX139" fmla="*/ 491246 w 581111"/>
                      <a:gd name="connsiteY139" fmla="*/ 282987 h 597331"/>
                      <a:gd name="connsiteX140" fmla="*/ 491028 w 581111"/>
                      <a:gd name="connsiteY140" fmla="*/ 284903 h 597331"/>
                      <a:gd name="connsiteX141" fmla="*/ 491028 w 581111"/>
                      <a:gd name="connsiteY141" fmla="*/ 284903 h 597331"/>
                      <a:gd name="connsiteX142" fmla="*/ 574428 w 581111"/>
                      <a:gd name="connsiteY142" fmla="*/ 356496 h 597331"/>
                      <a:gd name="connsiteX143" fmla="*/ 574428 w 581111"/>
                      <a:gd name="connsiteY143" fmla="*/ 356496 h 597331"/>
                      <a:gd name="connsiteX144" fmla="*/ 580385 w 581111"/>
                      <a:gd name="connsiteY144" fmla="*/ 357454 h 597331"/>
                      <a:gd name="connsiteX145" fmla="*/ 580385 w 581111"/>
                      <a:gd name="connsiteY145" fmla="*/ 357454 h 597331"/>
                      <a:gd name="connsiteX146" fmla="*/ 581112 w 581111"/>
                      <a:gd name="connsiteY146" fmla="*/ 358220 h 597331"/>
                      <a:gd name="connsiteX147" fmla="*/ 581112 w 581111"/>
                      <a:gd name="connsiteY147" fmla="*/ 358220 h 597331"/>
                      <a:gd name="connsiteX148" fmla="*/ 580530 w 581111"/>
                      <a:gd name="connsiteY148" fmla="*/ 443672 h 597331"/>
                      <a:gd name="connsiteX149" fmla="*/ 580530 w 581111"/>
                      <a:gd name="connsiteY149" fmla="*/ 443672 h 597331"/>
                      <a:gd name="connsiteX150" fmla="*/ 579659 w 581111"/>
                      <a:gd name="connsiteY150" fmla="*/ 444438 h 597331"/>
                      <a:gd name="connsiteX151" fmla="*/ 579659 w 581111"/>
                      <a:gd name="connsiteY151" fmla="*/ 444438 h 597331"/>
                      <a:gd name="connsiteX152" fmla="*/ 471631 w 581111"/>
                      <a:gd name="connsiteY152" fmla="*/ 445715 h 597331"/>
                      <a:gd name="connsiteX153" fmla="*/ 432183 w 581111"/>
                      <a:gd name="connsiteY153" fmla="*/ 507920 h 597331"/>
                      <a:gd name="connsiteX154" fmla="*/ 432183 w 581111"/>
                      <a:gd name="connsiteY154" fmla="*/ 507920 h 597331"/>
                      <a:gd name="connsiteX155" fmla="*/ 441918 w 581111"/>
                      <a:gd name="connsiteY155" fmla="*/ 530081 h 597331"/>
                      <a:gd name="connsiteX156" fmla="*/ 441918 w 581111"/>
                      <a:gd name="connsiteY156" fmla="*/ 530081 h 597331"/>
                      <a:gd name="connsiteX157" fmla="*/ 441119 w 581111"/>
                      <a:gd name="connsiteY157" fmla="*/ 533913 h 597331"/>
                      <a:gd name="connsiteX158" fmla="*/ 441119 w 581111"/>
                      <a:gd name="connsiteY158" fmla="*/ 533913 h 597331"/>
                      <a:gd name="connsiteX159" fmla="*/ 414094 w 581111"/>
                      <a:gd name="connsiteY159" fmla="*/ 544196 h 597331"/>
                      <a:gd name="connsiteX160" fmla="*/ 414094 w 581111"/>
                      <a:gd name="connsiteY160" fmla="*/ 544196 h 597331"/>
                      <a:gd name="connsiteX161" fmla="*/ 395496 w 581111"/>
                      <a:gd name="connsiteY161" fmla="*/ 537554 h 597331"/>
                      <a:gd name="connsiteX162" fmla="*/ 395496 w 581111"/>
                      <a:gd name="connsiteY162" fmla="*/ 537554 h 597331"/>
                      <a:gd name="connsiteX163" fmla="*/ 361061 w 581111"/>
                      <a:gd name="connsiteY163" fmla="*/ 516350 h 597331"/>
                      <a:gd name="connsiteX164" fmla="*/ 361061 w 581111"/>
                      <a:gd name="connsiteY164" fmla="*/ 516350 h 597331"/>
                      <a:gd name="connsiteX165" fmla="*/ 342172 w 581111"/>
                      <a:gd name="connsiteY165" fmla="*/ 520757 h 597331"/>
                      <a:gd name="connsiteX166" fmla="*/ 342172 w 581111"/>
                      <a:gd name="connsiteY166" fmla="*/ 520757 h 597331"/>
                      <a:gd name="connsiteX167" fmla="*/ 317109 w 581111"/>
                      <a:gd name="connsiteY167" fmla="*/ 576064 h 597331"/>
                      <a:gd name="connsiteX168" fmla="*/ 317109 w 581111"/>
                      <a:gd name="connsiteY168" fmla="*/ 576064 h 597331"/>
                      <a:gd name="connsiteX169" fmla="*/ 317399 w 581111"/>
                      <a:gd name="connsiteY169" fmla="*/ 590179 h 597331"/>
                      <a:gd name="connsiteX170" fmla="*/ 317399 w 581111"/>
                      <a:gd name="connsiteY170" fmla="*/ 590179 h 597331"/>
                      <a:gd name="connsiteX171" fmla="*/ 313331 w 581111"/>
                      <a:gd name="connsiteY171" fmla="*/ 597332 h 597331"/>
                      <a:gd name="connsiteX172" fmla="*/ 313331 w 581111"/>
                      <a:gd name="connsiteY172" fmla="*/ 597332 h 597331"/>
                      <a:gd name="connsiteX173" fmla="*/ 292844 w 581111"/>
                      <a:gd name="connsiteY173" fmla="*/ 593116 h 597331"/>
                      <a:gd name="connsiteX174" fmla="*/ 292844 w 581111"/>
                      <a:gd name="connsiteY174" fmla="*/ 593116 h 597331"/>
                      <a:gd name="connsiteX175" fmla="*/ 313331 w 581111"/>
                      <a:gd name="connsiteY175" fmla="*/ 595735 h 597331"/>
                      <a:gd name="connsiteX176" fmla="*/ 315583 w 581111"/>
                      <a:gd name="connsiteY176" fmla="*/ 590179 h 597331"/>
                      <a:gd name="connsiteX177" fmla="*/ 315583 w 581111"/>
                      <a:gd name="connsiteY177" fmla="*/ 590179 h 597331"/>
                      <a:gd name="connsiteX178" fmla="*/ 315292 w 581111"/>
                      <a:gd name="connsiteY178" fmla="*/ 576064 h 597331"/>
                      <a:gd name="connsiteX179" fmla="*/ 315292 w 581111"/>
                      <a:gd name="connsiteY179" fmla="*/ 576064 h 597331"/>
                      <a:gd name="connsiteX180" fmla="*/ 341301 w 581111"/>
                      <a:gd name="connsiteY180" fmla="*/ 519288 h 597331"/>
                      <a:gd name="connsiteX181" fmla="*/ 341301 w 581111"/>
                      <a:gd name="connsiteY181" fmla="*/ 519288 h 597331"/>
                      <a:gd name="connsiteX182" fmla="*/ 361061 w 581111"/>
                      <a:gd name="connsiteY182" fmla="*/ 514690 h 597331"/>
                      <a:gd name="connsiteX183" fmla="*/ 361061 w 581111"/>
                      <a:gd name="connsiteY183" fmla="*/ 514690 h 597331"/>
                      <a:gd name="connsiteX184" fmla="*/ 397094 w 581111"/>
                      <a:gd name="connsiteY184" fmla="*/ 536851 h 597331"/>
                      <a:gd name="connsiteX185" fmla="*/ 397094 w 581111"/>
                      <a:gd name="connsiteY185" fmla="*/ 536851 h 597331"/>
                      <a:gd name="connsiteX186" fmla="*/ 414094 w 581111"/>
                      <a:gd name="connsiteY186" fmla="*/ 542535 h 597331"/>
                      <a:gd name="connsiteX187" fmla="*/ 414094 w 581111"/>
                      <a:gd name="connsiteY187" fmla="*/ 542535 h 597331"/>
                      <a:gd name="connsiteX188" fmla="*/ 439448 w 581111"/>
                      <a:gd name="connsiteY188" fmla="*/ 533339 h 597331"/>
                      <a:gd name="connsiteX189" fmla="*/ 439448 w 581111"/>
                      <a:gd name="connsiteY189" fmla="*/ 533339 h 597331"/>
                      <a:gd name="connsiteX190" fmla="*/ 440174 w 581111"/>
                      <a:gd name="connsiteY190" fmla="*/ 530018 h 597331"/>
                      <a:gd name="connsiteX191" fmla="*/ 440174 w 581111"/>
                      <a:gd name="connsiteY191" fmla="*/ 530018 h 597331"/>
                      <a:gd name="connsiteX192" fmla="*/ 430440 w 581111"/>
                      <a:gd name="connsiteY192" fmla="*/ 507856 h 597331"/>
                      <a:gd name="connsiteX193" fmla="*/ 430440 w 581111"/>
                      <a:gd name="connsiteY193" fmla="*/ 507856 h 597331"/>
                      <a:gd name="connsiteX194" fmla="*/ 470541 w 581111"/>
                      <a:gd name="connsiteY194" fmla="*/ 444374 h 597331"/>
                      <a:gd name="connsiteX195" fmla="*/ 470541 w 581111"/>
                      <a:gd name="connsiteY195" fmla="*/ 444374 h 597331"/>
                      <a:gd name="connsiteX196" fmla="*/ 471195 w 581111"/>
                      <a:gd name="connsiteY196" fmla="*/ 444055 h 597331"/>
                      <a:gd name="connsiteX197" fmla="*/ 578714 w 581111"/>
                      <a:gd name="connsiteY197" fmla="*/ 442778 h 597331"/>
                      <a:gd name="connsiteX198" fmla="*/ 579295 w 581111"/>
                      <a:gd name="connsiteY198" fmla="*/ 358795 h 597331"/>
                      <a:gd name="connsiteX199" fmla="*/ 579295 w 581111"/>
                      <a:gd name="connsiteY199" fmla="*/ 358795 h 597331"/>
                      <a:gd name="connsiteX200" fmla="*/ 574065 w 581111"/>
                      <a:gd name="connsiteY200" fmla="*/ 357965 h 597331"/>
                      <a:gd name="connsiteX201" fmla="*/ 574065 w 581111"/>
                      <a:gd name="connsiteY201" fmla="*/ 357965 h 597331"/>
                      <a:gd name="connsiteX202" fmla="*/ 489212 w 581111"/>
                      <a:gd name="connsiteY202" fmla="*/ 284775 h 597331"/>
                      <a:gd name="connsiteX203" fmla="*/ 489212 w 581111"/>
                      <a:gd name="connsiteY203" fmla="*/ 284775 h 597331"/>
                      <a:gd name="connsiteX204" fmla="*/ 489502 w 581111"/>
                      <a:gd name="connsiteY204" fmla="*/ 282476 h 597331"/>
                      <a:gd name="connsiteX205" fmla="*/ 489502 w 581111"/>
                      <a:gd name="connsiteY205" fmla="*/ 282476 h 597331"/>
                      <a:gd name="connsiteX206" fmla="*/ 489866 w 581111"/>
                      <a:gd name="connsiteY206" fmla="*/ 278899 h 597331"/>
                      <a:gd name="connsiteX207" fmla="*/ 489866 w 581111"/>
                      <a:gd name="connsiteY207" fmla="*/ 278899 h 597331"/>
                      <a:gd name="connsiteX208" fmla="*/ 467345 w 581111"/>
                      <a:gd name="connsiteY208" fmla="*/ 197024 h 597331"/>
                      <a:gd name="connsiteX209" fmla="*/ 467345 w 581111"/>
                      <a:gd name="connsiteY209" fmla="*/ 197024 h 597331"/>
                      <a:gd name="connsiteX210" fmla="*/ 468289 w 581111"/>
                      <a:gd name="connsiteY210" fmla="*/ 192107 h 597331"/>
                      <a:gd name="connsiteX211" fmla="*/ 468289 w 581111"/>
                      <a:gd name="connsiteY211" fmla="*/ 192107 h 597331"/>
                      <a:gd name="connsiteX212" fmla="*/ 482020 w 581111"/>
                      <a:gd name="connsiteY212" fmla="*/ 148806 h 597331"/>
                      <a:gd name="connsiteX213" fmla="*/ 482020 w 581111"/>
                      <a:gd name="connsiteY213" fmla="*/ 148806 h 597331"/>
                      <a:gd name="connsiteX214" fmla="*/ 504831 w 581111"/>
                      <a:gd name="connsiteY214" fmla="*/ 111189 h 597331"/>
                      <a:gd name="connsiteX215" fmla="*/ 504831 w 581111"/>
                      <a:gd name="connsiteY215" fmla="*/ 111189 h 597331"/>
                      <a:gd name="connsiteX216" fmla="*/ 472939 w 581111"/>
                      <a:gd name="connsiteY216" fmla="*/ 69613 h 597331"/>
                      <a:gd name="connsiteX217" fmla="*/ 472939 w 581111"/>
                      <a:gd name="connsiteY217" fmla="*/ 69613 h 597331"/>
                      <a:gd name="connsiteX218" fmla="*/ 470832 w 581111"/>
                      <a:gd name="connsiteY218" fmla="*/ 69741 h 597331"/>
                      <a:gd name="connsiteX219" fmla="*/ 470832 w 581111"/>
                      <a:gd name="connsiteY219" fmla="*/ 69741 h 597331"/>
                      <a:gd name="connsiteX220" fmla="*/ 467999 w 581111"/>
                      <a:gd name="connsiteY220" fmla="*/ 69869 h 597331"/>
                      <a:gd name="connsiteX221" fmla="*/ 467999 w 581111"/>
                      <a:gd name="connsiteY221" fmla="*/ 69869 h 597331"/>
                      <a:gd name="connsiteX222" fmla="*/ 454123 w 581111"/>
                      <a:gd name="connsiteY222" fmla="*/ 58117 h 597331"/>
                      <a:gd name="connsiteX223" fmla="*/ 454123 w 581111"/>
                      <a:gd name="connsiteY223" fmla="*/ 58117 h 597331"/>
                      <a:gd name="connsiteX224" fmla="*/ 457465 w 581111"/>
                      <a:gd name="connsiteY224" fmla="*/ 50134 h 597331"/>
                      <a:gd name="connsiteX225" fmla="*/ 457465 w 581111"/>
                      <a:gd name="connsiteY225" fmla="*/ 50134 h 597331"/>
                      <a:gd name="connsiteX226" fmla="*/ 464875 w 581111"/>
                      <a:gd name="connsiteY226" fmla="*/ 26376 h 597331"/>
                      <a:gd name="connsiteX227" fmla="*/ 464875 w 581111"/>
                      <a:gd name="connsiteY227" fmla="*/ 26376 h 597331"/>
                      <a:gd name="connsiteX228" fmla="*/ 464076 w 581111"/>
                      <a:gd name="connsiteY228" fmla="*/ 14242 h 597331"/>
                      <a:gd name="connsiteX229" fmla="*/ 464076 w 581111"/>
                      <a:gd name="connsiteY229" fmla="*/ 14242 h 597331"/>
                      <a:gd name="connsiteX230" fmla="*/ 438794 w 581111"/>
                      <a:gd name="connsiteY230" fmla="*/ 1597 h 597331"/>
                      <a:gd name="connsiteX231" fmla="*/ 438794 w 581111"/>
                      <a:gd name="connsiteY231" fmla="*/ 1597 h 597331"/>
                      <a:gd name="connsiteX232" fmla="*/ 419615 w 581111"/>
                      <a:gd name="connsiteY232" fmla="*/ 4024 h 597331"/>
                      <a:gd name="connsiteX233" fmla="*/ 419615 w 581111"/>
                      <a:gd name="connsiteY233" fmla="*/ 4024 h 597331"/>
                      <a:gd name="connsiteX234" fmla="*/ 411333 w 581111"/>
                      <a:gd name="connsiteY234" fmla="*/ 8430 h 597331"/>
                      <a:gd name="connsiteX235" fmla="*/ 411333 w 581111"/>
                      <a:gd name="connsiteY235" fmla="*/ 8430 h 597331"/>
                      <a:gd name="connsiteX236" fmla="*/ 417581 w 581111"/>
                      <a:gd name="connsiteY236" fmla="*/ 24013 h 597331"/>
                      <a:gd name="connsiteX237" fmla="*/ 417581 w 581111"/>
                      <a:gd name="connsiteY237" fmla="*/ 24013 h 597331"/>
                      <a:gd name="connsiteX238" fmla="*/ 414166 w 581111"/>
                      <a:gd name="connsiteY238" fmla="*/ 34934 h 597331"/>
                      <a:gd name="connsiteX239" fmla="*/ 414166 w 581111"/>
                      <a:gd name="connsiteY239" fmla="*/ 34934 h 597331"/>
                      <a:gd name="connsiteX240" fmla="*/ 377552 w 581111"/>
                      <a:gd name="connsiteY240" fmla="*/ 60289 h 597331"/>
                      <a:gd name="connsiteX241" fmla="*/ 377552 w 581111"/>
                      <a:gd name="connsiteY241" fmla="*/ 60289 h 597331"/>
                      <a:gd name="connsiteX242" fmla="*/ 351471 w 581111"/>
                      <a:gd name="connsiteY242" fmla="*/ 71912 h 597331"/>
                      <a:gd name="connsiteX243" fmla="*/ 351471 w 581111"/>
                      <a:gd name="connsiteY243" fmla="*/ 71912 h 597331"/>
                      <a:gd name="connsiteX244" fmla="*/ 323429 w 581111"/>
                      <a:gd name="connsiteY244" fmla="*/ 83983 h 597331"/>
                      <a:gd name="connsiteX245" fmla="*/ 323429 w 581111"/>
                      <a:gd name="connsiteY245" fmla="*/ 83983 h 597331"/>
                      <a:gd name="connsiteX246" fmla="*/ 294297 w 581111"/>
                      <a:gd name="connsiteY246" fmla="*/ 96756 h 597331"/>
                      <a:gd name="connsiteX247" fmla="*/ 294297 w 581111"/>
                      <a:gd name="connsiteY247" fmla="*/ 96756 h 597331"/>
                      <a:gd name="connsiteX248" fmla="*/ 262259 w 581111"/>
                      <a:gd name="connsiteY248" fmla="*/ 104931 h 597331"/>
                      <a:gd name="connsiteX249" fmla="*/ 262259 w 581111"/>
                      <a:gd name="connsiteY249" fmla="*/ 104931 h 597331"/>
                      <a:gd name="connsiteX250" fmla="*/ 242281 w 581111"/>
                      <a:gd name="connsiteY250" fmla="*/ 101865 h 597331"/>
                      <a:gd name="connsiteX251" fmla="*/ 242281 w 581111"/>
                      <a:gd name="connsiteY251" fmla="*/ 101865 h 597331"/>
                      <a:gd name="connsiteX252" fmla="*/ 237051 w 581111"/>
                      <a:gd name="connsiteY252" fmla="*/ 100715 h 597331"/>
                      <a:gd name="connsiteX253" fmla="*/ 237051 w 581111"/>
                      <a:gd name="connsiteY253" fmla="*/ 100715 h 597331"/>
                      <a:gd name="connsiteX254" fmla="*/ 210534 w 581111"/>
                      <a:gd name="connsiteY254" fmla="*/ 111573 h 597331"/>
                      <a:gd name="connsiteX255" fmla="*/ 210534 w 581111"/>
                      <a:gd name="connsiteY255" fmla="*/ 111573 h 597331"/>
                      <a:gd name="connsiteX256" fmla="*/ 204141 w 581111"/>
                      <a:gd name="connsiteY256" fmla="*/ 121088 h 597331"/>
                      <a:gd name="connsiteX257" fmla="*/ 204141 w 581111"/>
                      <a:gd name="connsiteY257" fmla="*/ 121088 h 597331"/>
                      <a:gd name="connsiteX258" fmla="*/ 205303 w 581111"/>
                      <a:gd name="connsiteY258" fmla="*/ 134053 h 597331"/>
                      <a:gd name="connsiteX259" fmla="*/ 205303 w 581111"/>
                      <a:gd name="connsiteY259" fmla="*/ 134053 h 597331"/>
                      <a:gd name="connsiteX260" fmla="*/ 204940 w 581111"/>
                      <a:gd name="connsiteY260" fmla="*/ 137885 h 597331"/>
                      <a:gd name="connsiteX261" fmla="*/ 204940 w 581111"/>
                      <a:gd name="connsiteY261" fmla="*/ 137885 h 597331"/>
                      <a:gd name="connsiteX262" fmla="*/ 198256 w 581111"/>
                      <a:gd name="connsiteY262" fmla="*/ 142994 h 597331"/>
                      <a:gd name="connsiteX263" fmla="*/ 198256 w 581111"/>
                      <a:gd name="connsiteY263" fmla="*/ 142994 h 597331"/>
                      <a:gd name="connsiteX264" fmla="*/ 188013 w 581111"/>
                      <a:gd name="connsiteY264" fmla="*/ 141781 h 597331"/>
                      <a:gd name="connsiteX265" fmla="*/ 188013 w 581111"/>
                      <a:gd name="connsiteY265" fmla="*/ 141781 h 597331"/>
                      <a:gd name="connsiteX266" fmla="*/ 184308 w 581111"/>
                      <a:gd name="connsiteY266" fmla="*/ 142930 h 597331"/>
                      <a:gd name="connsiteX267" fmla="*/ 184308 w 581111"/>
                      <a:gd name="connsiteY267" fmla="*/ 142930 h 597331"/>
                      <a:gd name="connsiteX268" fmla="*/ 172975 w 581111"/>
                      <a:gd name="connsiteY268" fmla="*/ 147720 h 597331"/>
                      <a:gd name="connsiteX269" fmla="*/ 172975 w 581111"/>
                      <a:gd name="connsiteY269" fmla="*/ 147720 h 597331"/>
                      <a:gd name="connsiteX270" fmla="*/ 166872 w 581111"/>
                      <a:gd name="connsiteY270" fmla="*/ 141270 h 597331"/>
                      <a:gd name="connsiteX271" fmla="*/ 166872 w 581111"/>
                      <a:gd name="connsiteY271" fmla="*/ 141270 h 597331"/>
                      <a:gd name="connsiteX272" fmla="*/ 147040 w 581111"/>
                      <a:gd name="connsiteY272" fmla="*/ 121599 h 597331"/>
                      <a:gd name="connsiteX273" fmla="*/ 147040 w 581111"/>
                      <a:gd name="connsiteY273" fmla="*/ 121599 h 597331"/>
                      <a:gd name="connsiteX274" fmla="*/ 142099 w 581111"/>
                      <a:gd name="connsiteY274" fmla="*/ 118853 h 597331"/>
                      <a:gd name="connsiteX275" fmla="*/ 142099 w 581111"/>
                      <a:gd name="connsiteY275" fmla="*/ 118853 h 597331"/>
                      <a:gd name="connsiteX276" fmla="*/ 118344 w 581111"/>
                      <a:gd name="connsiteY276" fmla="*/ 124729 h 597331"/>
                      <a:gd name="connsiteX277" fmla="*/ 118344 w 581111"/>
                      <a:gd name="connsiteY277" fmla="*/ 124729 h 597331"/>
                      <a:gd name="connsiteX278" fmla="*/ 108318 w 581111"/>
                      <a:gd name="connsiteY278" fmla="*/ 122238 h 597331"/>
                      <a:gd name="connsiteX279" fmla="*/ 108318 w 581111"/>
                      <a:gd name="connsiteY279" fmla="*/ 122238 h 597331"/>
                      <a:gd name="connsiteX280" fmla="*/ 98220 w 581111"/>
                      <a:gd name="connsiteY280" fmla="*/ 119811 h 597331"/>
                      <a:gd name="connsiteX281" fmla="*/ 98220 w 581111"/>
                      <a:gd name="connsiteY281" fmla="*/ 119811 h 597331"/>
                      <a:gd name="connsiteX282" fmla="*/ 76135 w 581111"/>
                      <a:gd name="connsiteY282" fmla="*/ 123068 h 597331"/>
                      <a:gd name="connsiteX283" fmla="*/ 76135 w 581111"/>
                      <a:gd name="connsiteY283" fmla="*/ 123068 h 597331"/>
                      <a:gd name="connsiteX284" fmla="*/ 64802 w 581111"/>
                      <a:gd name="connsiteY284" fmla="*/ 116107 h 597331"/>
                      <a:gd name="connsiteX285" fmla="*/ 64802 w 581111"/>
                      <a:gd name="connsiteY285" fmla="*/ 116107 h 597331"/>
                      <a:gd name="connsiteX286" fmla="*/ 38140 w 581111"/>
                      <a:gd name="connsiteY286" fmla="*/ 101163 h 597331"/>
                      <a:gd name="connsiteX287" fmla="*/ 38140 w 581111"/>
                      <a:gd name="connsiteY287" fmla="*/ 101163 h 597331"/>
                      <a:gd name="connsiteX288" fmla="*/ 25935 w 581111"/>
                      <a:gd name="connsiteY288" fmla="*/ 104867 h 597331"/>
                      <a:gd name="connsiteX289" fmla="*/ 25935 w 581111"/>
                      <a:gd name="connsiteY289" fmla="*/ 104867 h 597331"/>
                      <a:gd name="connsiteX290" fmla="*/ 21940 w 581111"/>
                      <a:gd name="connsiteY290" fmla="*/ 106399 h 597331"/>
                      <a:gd name="connsiteX291" fmla="*/ 21940 w 581111"/>
                      <a:gd name="connsiteY291" fmla="*/ 106399 h 597331"/>
                      <a:gd name="connsiteX292" fmla="*/ 9299 w 581111"/>
                      <a:gd name="connsiteY292" fmla="*/ 98225 h 597331"/>
                      <a:gd name="connsiteX293" fmla="*/ 9299 w 581111"/>
                      <a:gd name="connsiteY293" fmla="*/ 98225 h 597331"/>
                      <a:gd name="connsiteX294" fmla="*/ 1889 w 581111"/>
                      <a:gd name="connsiteY294" fmla="*/ 90689 h 597331"/>
                      <a:gd name="connsiteX295" fmla="*/ 1889 w 581111"/>
                      <a:gd name="connsiteY295" fmla="*/ 90689 h 597331"/>
                      <a:gd name="connsiteX296" fmla="*/ 1816 w 581111"/>
                      <a:gd name="connsiteY296" fmla="*/ 91455 h 597331"/>
                      <a:gd name="connsiteX297" fmla="*/ 1816 w 581111"/>
                      <a:gd name="connsiteY297" fmla="*/ 91455 h 597331"/>
                      <a:gd name="connsiteX298" fmla="*/ 47076 w 581111"/>
                      <a:gd name="connsiteY298" fmla="*/ 136288 h 597331"/>
                      <a:gd name="connsiteX299" fmla="*/ 47076 w 581111"/>
                      <a:gd name="connsiteY299" fmla="*/ 136288 h 597331"/>
                      <a:gd name="connsiteX300" fmla="*/ 61533 w 581111"/>
                      <a:gd name="connsiteY300" fmla="*/ 157619 h 597331"/>
                      <a:gd name="connsiteX301" fmla="*/ 61533 w 581111"/>
                      <a:gd name="connsiteY301" fmla="*/ 157619 h 597331"/>
                      <a:gd name="connsiteX302" fmla="*/ 59208 w 581111"/>
                      <a:gd name="connsiteY302" fmla="*/ 178823 h 597331"/>
                      <a:gd name="connsiteX303" fmla="*/ 59208 w 581111"/>
                      <a:gd name="connsiteY303" fmla="*/ 178823 h 597331"/>
                      <a:gd name="connsiteX304" fmla="*/ 78678 w 581111"/>
                      <a:gd name="connsiteY304" fmla="*/ 212799 h 597331"/>
                      <a:gd name="connsiteX305" fmla="*/ 78678 w 581111"/>
                      <a:gd name="connsiteY305" fmla="*/ 212799 h 597331"/>
                      <a:gd name="connsiteX306" fmla="*/ 82238 w 581111"/>
                      <a:gd name="connsiteY306" fmla="*/ 222379 h 597331"/>
                      <a:gd name="connsiteX307" fmla="*/ 82238 w 581111"/>
                      <a:gd name="connsiteY307" fmla="*/ 222379 h 597331"/>
                      <a:gd name="connsiteX308" fmla="*/ 76426 w 581111"/>
                      <a:gd name="connsiteY308" fmla="*/ 237132 h 597331"/>
                      <a:gd name="connsiteX309" fmla="*/ 76426 w 581111"/>
                      <a:gd name="connsiteY309" fmla="*/ 237132 h 597331"/>
                      <a:gd name="connsiteX310" fmla="*/ 76716 w 581111"/>
                      <a:gd name="connsiteY310" fmla="*/ 239558 h 597331"/>
                      <a:gd name="connsiteX311" fmla="*/ 76716 w 581111"/>
                      <a:gd name="connsiteY311" fmla="*/ 239558 h 597331"/>
                      <a:gd name="connsiteX312" fmla="*/ 104613 w 581111"/>
                      <a:gd name="connsiteY312" fmla="*/ 250288 h 597331"/>
                      <a:gd name="connsiteX313" fmla="*/ 104613 w 581111"/>
                      <a:gd name="connsiteY313" fmla="*/ 250288 h 597331"/>
                      <a:gd name="connsiteX314" fmla="*/ 123429 w 581111"/>
                      <a:gd name="connsiteY314" fmla="*/ 246839 h 597331"/>
                      <a:gd name="connsiteX315" fmla="*/ 123429 w 581111"/>
                      <a:gd name="connsiteY315" fmla="*/ 246839 h 597331"/>
                      <a:gd name="connsiteX316" fmla="*/ 128950 w 581111"/>
                      <a:gd name="connsiteY316" fmla="*/ 245434 h 597331"/>
                      <a:gd name="connsiteX317" fmla="*/ 128950 w 581111"/>
                      <a:gd name="connsiteY317" fmla="*/ 245434 h 597331"/>
                      <a:gd name="connsiteX318" fmla="*/ 140574 w 581111"/>
                      <a:gd name="connsiteY318" fmla="*/ 269192 h 597331"/>
                      <a:gd name="connsiteX319" fmla="*/ 140574 w 581111"/>
                      <a:gd name="connsiteY319" fmla="*/ 269192 h 597331"/>
                      <a:gd name="connsiteX320" fmla="*/ 169924 w 581111"/>
                      <a:gd name="connsiteY320" fmla="*/ 279347 h 597331"/>
                      <a:gd name="connsiteX321" fmla="*/ 169924 w 581111"/>
                      <a:gd name="connsiteY321" fmla="*/ 279347 h 597331"/>
                      <a:gd name="connsiteX322" fmla="*/ 206684 w 581111"/>
                      <a:gd name="connsiteY322" fmla="*/ 310193 h 597331"/>
                      <a:gd name="connsiteX323" fmla="*/ 206684 w 581111"/>
                      <a:gd name="connsiteY323" fmla="*/ 310193 h 597331"/>
                      <a:gd name="connsiteX324" fmla="*/ 206684 w 581111"/>
                      <a:gd name="connsiteY324" fmla="*/ 310193 h 597331"/>
                      <a:gd name="connsiteX325" fmla="*/ 206611 w 581111"/>
                      <a:gd name="connsiteY325" fmla="*/ 320923 h 597331"/>
                      <a:gd name="connsiteX326" fmla="*/ 206611 w 581111"/>
                      <a:gd name="connsiteY326" fmla="*/ 320923 h 597331"/>
                      <a:gd name="connsiteX327" fmla="*/ 219615 w 581111"/>
                      <a:gd name="connsiteY327" fmla="*/ 360008 h 597331"/>
                      <a:gd name="connsiteX328" fmla="*/ 219615 w 581111"/>
                      <a:gd name="connsiteY328" fmla="*/ 360008 h 597331"/>
                      <a:gd name="connsiteX329" fmla="*/ 226952 w 581111"/>
                      <a:gd name="connsiteY329" fmla="*/ 401329 h 597331"/>
                      <a:gd name="connsiteX330" fmla="*/ 226952 w 581111"/>
                      <a:gd name="connsiteY330" fmla="*/ 401329 h 597331"/>
                      <a:gd name="connsiteX331" fmla="*/ 226444 w 581111"/>
                      <a:gd name="connsiteY331" fmla="*/ 428153 h 597331"/>
                      <a:gd name="connsiteX332" fmla="*/ 226444 w 581111"/>
                      <a:gd name="connsiteY332" fmla="*/ 428153 h 597331"/>
                      <a:gd name="connsiteX333" fmla="*/ 230222 w 581111"/>
                      <a:gd name="connsiteY333" fmla="*/ 454593 h 597331"/>
                      <a:gd name="connsiteX334" fmla="*/ 230222 w 581111"/>
                      <a:gd name="connsiteY334" fmla="*/ 454593 h 597331"/>
                      <a:gd name="connsiteX335" fmla="*/ 249546 w 581111"/>
                      <a:gd name="connsiteY335" fmla="*/ 508942 h 597331"/>
                      <a:gd name="connsiteX336" fmla="*/ 249546 w 581111"/>
                      <a:gd name="connsiteY336" fmla="*/ 508942 h 597331"/>
                      <a:gd name="connsiteX337" fmla="*/ 243008 w 581111"/>
                      <a:gd name="connsiteY337" fmla="*/ 524844 h 597331"/>
                      <a:gd name="connsiteX338" fmla="*/ 243008 w 581111"/>
                      <a:gd name="connsiteY338" fmla="*/ 524844 h 597331"/>
                      <a:gd name="connsiteX339" fmla="*/ 235670 w 581111"/>
                      <a:gd name="connsiteY339" fmla="*/ 536021 h 597331"/>
                      <a:gd name="connsiteX340" fmla="*/ 235670 w 581111"/>
                      <a:gd name="connsiteY340" fmla="*/ 536021 h 597331"/>
                      <a:gd name="connsiteX341" fmla="*/ 258482 w 581111"/>
                      <a:gd name="connsiteY341" fmla="*/ 560226 h 597331"/>
                      <a:gd name="connsiteX342" fmla="*/ 258482 w 581111"/>
                      <a:gd name="connsiteY342" fmla="*/ 560226 h 597331"/>
                      <a:gd name="connsiteX343" fmla="*/ 292844 w 581111"/>
                      <a:gd name="connsiteY343" fmla="*/ 591456 h 597331"/>
                      <a:gd name="connsiteX344" fmla="*/ 292844 w 581111"/>
                      <a:gd name="connsiteY344" fmla="*/ 591456 h 597331"/>
                      <a:gd name="connsiteX345" fmla="*/ 313331 w 581111"/>
                      <a:gd name="connsiteY345" fmla="*/ 595735 h 597331"/>
                      <a:gd name="connsiteX346" fmla="*/ 313331 w 581111"/>
                      <a:gd name="connsiteY346" fmla="*/ 595735 h 597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Lst>
                    <a:rect l="l" t="t" r="r" b="b"/>
                    <a:pathLst>
                      <a:path w="581111" h="597331">
                        <a:moveTo>
                          <a:pt x="292844" y="593116"/>
                        </a:moveTo>
                        <a:cubicBezTo>
                          <a:pt x="275627" y="592925"/>
                          <a:pt x="276498" y="578236"/>
                          <a:pt x="257174" y="561375"/>
                        </a:cubicBezTo>
                        <a:lnTo>
                          <a:pt x="257174" y="561375"/>
                        </a:lnTo>
                        <a:cubicBezTo>
                          <a:pt x="244097" y="549752"/>
                          <a:pt x="233999" y="543876"/>
                          <a:pt x="233854" y="536021"/>
                        </a:cubicBezTo>
                        <a:lnTo>
                          <a:pt x="233854" y="536021"/>
                        </a:lnTo>
                        <a:cubicBezTo>
                          <a:pt x="233854" y="532253"/>
                          <a:pt x="236324" y="528421"/>
                          <a:pt x="241700" y="523695"/>
                        </a:cubicBezTo>
                        <a:lnTo>
                          <a:pt x="241700" y="523695"/>
                        </a:lnTo>
                        <a:cubicBezTo>
                          <a:pt x="245986" y="519927"/>
                          <a:pt x="247657" y="514882"/>
                          <a:pt x="247730" y="508878"/>
                        </a:cubicBezTo>
                        <a:lnTo>
                          <a:pt x="247730" y="508878"/>
                        </a:lnTo>
                        <a:cubicBezTo>
                          <a:pt x="247730" y="493167"/>
                          <a:pt x="235598" y="471709"/>
                          <a:pt x="228478" y="455104"/>
                        </a:cubicBezTo>
                        <a:lnTo>
                          <a:pt x="228478" y="455104"/>
                        </a:lnTo>
                        <a:cubicBezTo>
                          <a:pt x="225282" y="447568"/>
                          <a:pt x="224555" y="438307"/>
                          <a:pt x="224555" y="428089"/>
                        </a:cubicBezTo>
                        <a:lnTo>
                          <a:pt x="224555" y="428089"/>
                        </a:lnTo>
                        <a:cubicBezTo>
                          <a:pt x="224555" y="419595"/>
                          <a:pt x="225064" y="410462"/>
                          <a:pt x="225064" y="401265"/>
                        </a:cubicBezTo>
                        <a:lnTo>
                          <a:pt x="225064" y="401265"/>
                        </a:lnTo>
                        <a:cubicBezTo>
                          <a:pt x="225064" y="387087"/>
                          <a:pt x="223901" y="372781"/>
                          <a:pt x="217871" y="360583"/>
                        </a:cubicBezTo>
                        <a:lnTo>
                          <a:pt x="217871" y="360583"/>
                        </a:lnTo>
                        <a:cubicBezTo>
                          <a:pt x="205885" y="335995"/>
                          <a:pt x="204722" y="334143"/>
                          <a:pt x="204722" y="320923"/>
                        </a:cubicBezTo>
                        <a:lnTo>
                          <a:pt x="204722" y="320923"/>
                        </a:lnTo>
                        <a:cubicBezTo>
                          <a:pt x="204722" y="318049"/>
                          <a:pt x="204795" y="314536"/>
                          <a:pt x="204795" y="310193"/>
                        </a:cubicBezTo>
                        <a:lnTo>
                          <a:pt x="204795" y="310193"/>
                        </a:lnTo>
                        <a:lnTo>
                          <a:pt x="204795" y="310193"/>
                        </a:lnTo>
                        <a:cubicBezTo>
                          <a:pt x="204795" y="286499"/>
                          <a:pt x="180240" y="280943"/>
                          <a:pt x="169851" y="280943"/>
                        </a:cubicBezTo>
                        <a:lnTo>
                          <a:pt x="169851" y="280943"/>
                        </a:lnTo>
                        <a:cubicBezTo>
                          <a:pt x="160116" y="280815"/>
                          <a:pt x="160189" y="274620"/>
                          <a:pt x="139412" y="270661"/>
                        </a:cubicBezTo>
                        <a:lnTo>
                          <a:pt x="139412" y="270661"/>
                        </a:lnTo>
                        <a:cubicBezTo>
                          <a:pt x="139048" y="270597"/>
                          <a:pt x="138685" y="270278"/>
                          <a:pt x="138685" y="269894"/>
                        </a:cubicBezTo>
                        <a:lnTo>
                          <a:pt x="138685" y="269894"/>
                        </a:lnTo>
                        <a:cubicBezTo>
                          <a:pt x="138394" y="259293"/>
                          <a:pt x="135924" y="246839"/>
                          <a:pt x="128878" y="247031"/>
                        </a:cubicBezTo>
                        <a:lnTo>
                          <a:pt x="128878" y="247031"/>
                        </a:lnTo>
                        <a:cubicBezTo>
                          <a:pt x="127570" y="247031"/>
                          <a:pt x="126044" y="247414"/>
                          <a:pt x="124228" y="248244"/>
                        </a:cubicBezTo>
                        <a:lnTo>
                          <a:pt x="124228" y="248244"/>
                        </a:lnTo>
                        <a:cubicBezTo>
                          <a:pt x="118997" y="250735"/>
                          <a:pt x="111805" y="251884"/>
                          <a:pt x="104540" y="251884"/>
                        </a:cubicBezTo>
                        <a:lnTo>
                          <a:pt x="104540" y="251884"/>
                        </a:lnTo>
                        <a:cubicBezTo>
                          <a:pt x="91028" y="251821"/>
                          <a:pt x="76862" y="248053"/>
                          <a:pt x="74900" y="239814"/>
                        </a:cubicBezTo>
                        <a:lnTo>
                          <a:pt x="74900" y="239814"/>
                        </a:lnTo>
                        <a:cubicBezTo>
                          <a:pt x="74682" y="238792"/>
                          <a:pt x="74610" y="237898"/>
                          <a:pt x="74610" y="237068"/>
                        </a:cubicBezTo>
                        <a:lnTo>
                          <a:pt x="74610" y="237068"/>
                        </a:lnTo>
                        <a:cubicBezTo>
                          <a:pt x="74755" y="230106"/>
                          <a:pt x="80567" y="227680"/>
                          <a:pt x="80421" y="222315"/>
                        </a:cubicBezTo>
                        <a:lnTo>
                          <a:pt x="80421" y="222315"/>
                        </a:lnTo>
                        <a:cubicBezTo>
                          <a:pt x="80421" y="220143"/>
                          <a:pt x="79550" y="217397"/>
                          <a:pt x="77080" y="213565"/>
                        </a:cubicBezTo>
                        <a:lnTo>
                          <a:pt x="77080" y="213565"/>
                        </a:lnTo>
                        <a:cubicBezTo>
                          <a:pt x="67563" y="198876"/>
                          <a:pt x="57392" y="197791"/>
                          <a:pt x="57392" y="178823"/>
                        </a:cubicBezTo>
                        <a:lnTo>
                          <a:pt x="57392" y="178823"/>
                        </a:lnTo>
                        <a:cubicBezTo>
                          <a:pt x="57392" y="169754"/>
                          <a:pt x="59789" y="163367"/>
                          <a:pt x="59717" y="157619"/>
                        </a:cubicBezTo>
                        <a:lnTo>
                          <a:pt x="59717" y="157619"/>
                        </a:lnTo>
                        <a:cubicBezTo>
                          <a:pt x="59717" y="151488"/>
                          <a:pt x="57174" y="145868"/>
                          <a:pt x="45914" y="137566"/>
                        </a:cubicBezTo>
                        <a:lnTo>
                          <a:pt x="45914" y="137566"/>
                        </a:lnTo>
                        <a:cubicBezTo>
                          <a:pt x="23828" y="121280"/>
                          <a:pt x="218" y="100907"/>
                          <a:pt x="0" y="91519"/>
                        </a:cubicBezTo>
                        <a:lnTo>
                          <a:pt x="0" y="91519"/>
                        </a:lnTo>
                        <a:cubicBezTo>
                          <a:pt x="0" y="90433"/>
                          <a:pt x="218" y="89220"/>
                          <a:pt x="1671" y="89092"/>
                        </a:cubicBezTo>
                        <a:lnTo>
                          <a:pt x="1671" y="89092"/>
                        </a:lnTo>
                        <a:cubicBezTo>
                          <a:pt x="4286" y="89411"/>
                          <a:pt x="6756" y="93371"/>
                          <a:pt x="10752" y="97267"/>
                        </a:cubicBezTo>
                        <a:lnTo>
                          <a:pt x="10752" y="97267"/>
                        </a:lnTo>
                        <a:cubicBezTo>
                          <a:pt x="14457" y="101226"/>
                          <a:pt x="18961" y="104994"/>
                          <a:pt x="22012" y="104867"/>
                        </a:cubicBezTo>
                        <a:lnTo>
                          <a:pt x="22012" y="104867"/>
                        </a:lnTo>
                        <a:cubicBezTo>
                          <a:pt x="22957" y="104867"/>
                          <a:pt x="23828" y="104547"/>
                          <a:pt x="24773" y="103781"/>
                        </a:cubicBezTo>
                        <a:lnTo>
                          <a:pt x="24773" y="103781"/>
                        </a:lnTo>
                        <a:cubicBezTo>
                          <a:pt x="27969" y="100971"/>
                          <a:pt x="32909" y="99566"/>
                          <a:pt x="38285" y="99566"/>
                        </a:cubicBezTo>
                        <a:lnTo>
                          <a:pt x="38285" y="99566"/>
                        </a:lnTo>
                        <a:cubicBezTo>
                          <a:pt x="48674" y="99566"/>
                          <a:pt x="61024" y="104739"/>
                          <a:pt x="66546" y="115468"/>
                        </a:cubicBezTo>
                        <a:lnTo>
                          <a:pt x="66546" y="115468"/>
                        </a:lnTo>
                        <a:cubicBezTo>
                          <a:pt x="69088" y="120258"/>
                          <a:pt x="72212" y="121408"/>
                          <a:pt x="76208" y="121472"/>
                        </a:cubicBezTo>
                        <a:lnTo>
                          <a:pt x="76208" y="121472"/>
                        </a:lnTo>
                        <a:cubicBezTo>
                          <a:pt x="82238" y="121536"/>
                          <a:pt x="90084" y="118215"/>
                          <a:pt x="98293" y="118215"/>
                        </a:cubicBezTo>
                        <a:lnTo>
                          <a:pt x="98293" y="118215"/>
                        </a:lnTo>
                        <a:cubicBezTo>
                          <a:pt x="101925" y="118215"/>
                          <a:pt x="105703" y="118917"/>
                          <a:pt x="109335" y="120833"/>
                        </a:cubicBezTo>
                        <a:lnTo>
                          <a:pt x="109335" y="120833"/>
                        </a:lnTo>
                        <a:cubicBezTo>
                          <a:pt x="112459" y="122494"/>
                          <a:pt x="115510" y="123132"/>
                          <a:pt x="118416" y="123132"/>
                        </a:cubicBezTo>
                        <a:lnTo>
                          <a:pt x="118416" y="123132"/>
                        </a:lnTo>
                        <a:cubicBezTo>
                          <a:pt x="127352" y="123196"/>
                          <a:pt x="135561" y="117384"/>
                          <a:pt x="142172" y="117257"/>
                        </a:cubicBezTo>
                        <a:lnTo>
                          <a:pt x="142172" y="117257"/>
                        </a:lnTo>
                        <a:cubicBezTo>
                          <a:pt x="144715" y="117257"/>
                          <a:pt x="147040" y="118278"/>
                          <a:pt x="148710" y="120769"/>
                        </a:cubicBezTo>
                        <a:lnTo>
                          <a:pt x="148710" y="120769"/>
                        </a:lnTo>
                        <a:cubicBezTo>
                          <a:pt x="155176" y="130796"/>
                          <a:pt x="168471" y="131371"/>
                          <a:pt x="168761" y="141206"/>
                        </a:cubicBezTo>
                        <a:lnTo>
                          <a:pt x="168761" y="141206"/>
                        </a:lnTo>
                        <a:cubicBezTo>
                          <a:pt x="168907" y="145038"/>
                          <a:pt x="170505" y="145932"/>
                          <a:pt x="173048" y="146060"/>
                        </a:cubicBezTo>
                        <a:lnTo>
                          <a:pt x="173048" y="146060"/>
                        </a:lnTo>
                        <a:cubicBezTo>
                          <a:pt x="176099" y="146060"/>
                          <a:pt x="180385" y="144080"/>
                          <a:pt x="183073" y="141717"/>
                        </a:cubicBezTo>
                        <a:lnTo>
                          <a:pt x="183073" y="141717"/>
                        </a:lnTo>
                        <a:cubicBezTo>
                          <a:pt x="184453" y="140440"/>
                          <a:pt x="186270" y="140120"/>
                          <a:pt x="188086" y="140120"/>
                        </a:cubicBezTo>
                        <a:lnTo>
                          <a:pt x="188086" y="140120"/>
                        </a:lnTo>
                        <a:cubicBezTo>
                          <a:pt x="191500" y="140120"/>
                          <a:pt x="195423" y="141334"/>
                          <a:pt x="198329" y="141334"/>
                        </a:cubicBezTo>
                        <a:lnTo>
                          <a:pt x="198329" y="141334"/>
                        </a:lnTo>
                        <a:cubicBezTo>
                          <a:pt x="200872" y="141206"/>
                          <a:pt x="202397" y="140759"/>
                          <a:pt x="203197" y="137502"/>
                        </a:cubicBezTo>
                        <a:lnTo>
                          <a:pt x="203197" y="137502"/>
                        </a:lnTo>
                        <a:cubicBezTo>
                          <a:pt x="203414" y="136352"/>
                          <a:pt x="203560" y="135203"/>
                          <a:pt x="203560" y="133989"/>
                        </a:cubicBezTo>
                        <a:lnTo>
                          <a:pt x="203560" y="133989"/>
                        </a:lnTo>
                        <a:cubicBezTo>
                          <a:pt x="203560" y="129774"/>
                          <a:pt x="202397" y="125240"/>
                          <a:pt x="202397" y="121025"/>
                        </a:cubicBezTo>
                        <a:lnTo>
                          <a:pt x="202397" y="121025"/>
                        </a:lnTo>
                        <a:cubicBezTo>
                          <a:pt x="202325" y="116554"/>
                          <a:pt x="203923" y="112275"/>
                          <a:pt x="209808" y="110040"/>
                        </a:cubicBezTo>
                        <a:lnTo>
                          <a:pt x="209808" y="110040"/>
                        </a:lnTo>
                        <a:cubicBezTo>
                          <a:pt x="219615" y="106336"/>
                          <a:pt x="228115" y="99119"/>
                          <a:pt x="237051" y="99055"/>
                        </a:cubicBezTo>
                        <a:lnTo>
                          <a:pt x="237051" y="99055"/>
                        </a:lnTo>
                        <a:cubicBezTo>
                          <a:pt x="239085" y="99055"/>
                          <a:pt x="241119" y="99438"/>
                          <a:pt x="243153" y="100396"/>
                        </a:cubicBezTo>
                        <a:lnTo>
                          <a:pt x="243153" y="100396"/>
                        </a:lnTo>
                        <a:cubicBezTo>
                          <a:pt x="247003" y="102184"/>
                          <a:pt x="254341" y="103270"/>
                          <a:pt x="262259" y="103270"/>
                        </a:cubicBezTo>
                        <a:lnTo>
                          <a:pt x="262259" y="103270"/>
                        </a:lnTo>
                        <a:cubicBezTo>
                          <a:pt x="273883" y="103270"/>
                          <a:pt x="286960" y="100907"/>
                          <a:pt x="292989" y="95542"/>
                        </a:cubicBezTo>
                        <a:lnTo>
                          <a:pt x="292989" y="95542"/>
                        </a:lnTo>
                        <a:cubicBezTo>
                          <a:pt x="304759" y="85771"/>
                          <a:pt x="322339" y="94201"/>
                          <a:pt x="321613" y="83919"/>
                        </a:cubicBezTo>
                        <a:lnTo>
                          <a:pt x="321613" y="83919"/>
                        </a:lnTo>
                        <a:cubicBezTo>
                          <a:pt x="321831" y="71529"/>
                          <a:pt x="339702" y="70252"/>
                          <a:pt x="351471" y="70252"/>
                        </a:cubicBezTo>
                        <a:lnTo>
                          <a:pt x="351471" y="70252"/>
                        </a:lnTo>
                        <a:cubicBezTo>
                          <a:pt x="363313" y="70188"/>
                          <a:pt x="371159" y="69230"/>
                          <a:pt x="375881" y="59650"/>
                        </a:cubicBezTo>
                        <a:lnTo>
                          <a:pt x="375881" y="59650"/>
                        </a:lnTo>
                        <a:cubicBezTo>
                          <a:pt x="381475" y="48921"/>
                          <a:pt x="403996" y="49559"/>
                          <a:pt x="412568" y="34232"/>
                        </a:cubicBezTo>
                        <a:lnTo>
                          <a:pt x="412568" y="34232"/>
                        </a:lnTo>
                        <a:cubicBezTo>
                          <a:pt x="414966" y="29953"/>
                          <a:pt x="415837" y="26696"/>
                          <a:pt x="415837" y="24013"/>
                        </a:cubicBezTo>
                        <a:lnTo>
                          <a:pt x="415837" y="24013"/>
                        </a:lnTo>
                        <a:cubicBezTo>
                          <a:pt x="415910" y="16988"/>
                          <a:pt x="409808" y="13986"/>
                          <a:pt x="409662" y="8430"/>
                        </a:cubicBezTo>
                        <a:lnTo>
                          <a:pt x="409662" y="8430"/>
                        </a:lnTo>
                        <a:cubicBezTo>
                          <a:pt x="410316" y="3513"/>
                          <a:pt x="424700" y="255"/>
                          <a:pt x="438939" y="0"/>
                        </a:cubicBezTo>
                        <a:lnTo>
                          <a:pt x="438939" y="0"/>
                        </a:lnTo>
                        <a:cubicBezTo>
                          <a:pt x="451653" y="0"/>
                          <a:pt x="464729" y="3385"/>
                          <a:pt x="466037" y="14114"/>
                        </a:cubicBezTo>
                        <a:lnTo>
                          <a:pt x="466037" y="14114"/>
                        </a:lnTo>
                        <a:cubicBezTo>
                          <a:pt x="466546" y="18649"/>
                          <a:pt x="466836" y="22736"/>
                          <a:pt x="466836" y="26440"/>
                        </a:cubicBezTo>
                        <a:lnTo>
                          <a:pt x="466836" y="26440"/>
                        </a:lnTo>
                        <a:cubicBezTo>
                          <a:pt x="466836" y="39660"/>
                          <a:pt x="463567" y="47133"/>
                          <a:pt x="458918" y="51284"/>
                        </a:cubicBezTo>
                        <a:lnTo>
                          <a:pt x="458918" y="51284"/>
                        </a:lnTo>
                        <a:cubicBezTo>
                          <a:pt x="457174" y="52753"/>
                          <a:pt x="456084" y="55371"/>
                          <a:pt x="456084" y="58181"/>
                        </a:cubicBezTo>
                        <a:lnTo>
                          <a:pt x="456084" y="58181"/>
                        </a:lnTo>
                        <a:cubicBezTo>
                          <a:pt x="456157" y="63163"/>
                          <a:pt x="459354" y="68272"/>
                          <a:pt x="468144" y="68336"/>
                        </a:cubicBezTo>
                        <a:lnTo>
                          <a:pt x="468144" y="68336"/>
                        </a:lnTo>
                        <a:cubicBezTo>
                          <a:pt x="468943" y="68336"/>
                          <a:pt x="469815" y="68272"/>
                          <a:pt x="470687" y="68208"/>
                        </a:cubicBezTo>
                        <a:lnTo>
                          <a:pt x="470687" y="68208"/>
                        </a:lnTo>
                        <a:cubicBezTo>
                          <a:pt x="471486" y="68144"/>
                          <a:pt x="472285" y="68080"/>
                          <a:pt x="473011" y="68080"/>
                        </a:cubicBezTo>
                        <a:lnTo>
                          <a:pt x="473011" y="68080"/>
                        </a:lnTo>
                        <a:cubicBezTo>
                          <a:pt x="490229" y="68208"/>
                          <a:pt x="506720" y="87304"/>
                          <a:pt x="506720" y="111253"/>
                        </a:cubicBezTo>
                        <a:lnTo>
                          <a:pt x="506720" y="111253"/>
                        </a:lnTo>
                        <a:cubicBezTo>
                          <a:pt x="506575" y="136480"/>
                          <a:pt x="483473" y="135905"/>
                          <a:pt x="483909" y="148870"/>
                        </a:cubicBezTo>
                        <a:lnTo>
                          <a:pt x="483909" y="148870"/>
                        </a:lnTo>
                        <a:cubicBezTo>
                          <a:pt x="483909" y="163048"/>
                          <a:pt x="476498" y="180675"/>
                          <a:pt x="469960" y="192873"/>
                        </a:cubicBezTo>
                        <a:lnTo>
                          <a:pt x="469960" y="192873"/>
                        </a:lnTo>
                        <a:cubicBezTo>
                          <a:pt x="469452" y="193831"/>
                          <a:pt x="469161" y="195236"/>
                          <a:pt x="469161" y="197088"/>
                        </a:cubicBezTo>
                        <a:lnTo>
                          <a:pt x="469161" y="197088"/>
                        </a:lnTo>
                        <a:cubicBezTo>
                          <a:pt x="469088" y="214012"/>
                          <a:pt x="491609" y="260123"/>
                          <a:pt x="491682" y="278963"/>
                        </a:cubicBezTo>
                        <a:lnTo>
                          <a:pt x="491682" y="278963"/>
                        </a:lnTo>
                        <a:cubicBezTo>
                          <a:pt x="491682" y="280432"/>
                          <a:pt x="491537" y="281773"/>
                          <a:pt x="491246" y="282987"/>
                        </a:cubicBezTo>
                        <a:lnTo>
                          <a:pt x="491246" y="282987"/>
                        </a:lnTo>
                        <a:cubicBezTo>
                          <a:pt x="491101" y="283562"/>
                          <a:pt x="491028" y="284200"/>
                          <a:pt x="491028" y="284903"/>
                        </a:cubicBezTo>
                        <a:lnTo>
                          <a:pt x="491028" y="284903"/>
                        </a:lnTo>
                        <a:cubicBezTo>
                          <a:pt x="490737" y="302466"/>
                          <a:pt x="542172" y="351323"/>
                          <a:pt x="574428" y="356496"/>
                        </a:cubicBezTo>
                        <a:lnTo>
                          <a:pt x="574428" y="356496"/>
                        </a:lnTo>
                        <a:cubicBezTo>
                          <a:pt x="576535" y="356815"/>
                          <a:pt x="578496" y="357134"/>
                          <a:pt x="580385" y="357454"/>
                        </a:cubicBezTo>
                        <a:lnTo>
                          <a:pt x="580385" y="357454"/>
                        </a:lnTo>
                        <a:cubicBezTo>
                          <a:pt x="580821" y="357518"/>
                          <a:pt x="581112" y="357837"/>
                          <a:pt x="581112" y="358220"/>
                        </a:cubicBezTo>
                        <a:lnTo>
                          <a:pt x="581112" y="358220"/>
                        </a:lnTo>
                        <a:cubicBezTo>
                          <a:pt x="580966" y="377699"/>
                          <a:pt x="580676" y="414485"/>
                          <a:pt x="580530" y="443672"/>
                        </a:cubicBezTo>
                        <a:lnTo>
                          <a:pt x="580530" y="443672"/>
                        </a:lnTo>
                        <a:cubicBezTo>
                          <a:pt x="580530" y="444119"/>
                          <a:pt x="580095" y="444438"/>
                          <a:pt x="579659" y="444438"/>
                        </a:cubicBezTo>
                        <a:lnTo>
                          <a:pt x="579659" y="444438"/>
                        </a:lnTo>
                        <a:lnTo>
                          <a:pt x="471631" y="445715"/>
                        </a:lnTo>
                        <a:cubicBezTo>
                          <a:pt x="468217" y="449483"/>
                          <a:pt x="432038" y="489463"/>
                          <a:pt x="432183" y="507920"/>
                        </a:cubicBezTo>
                        <a:lnTo>
                          <a:pt x="432183" y="507920"/>
                        </a:lnTo>
                        <a:cubicBezTo>
                          <a:pt x="432183" y="524972"/>
                          <a:pt x="441482" y="522801"/>
                          <a:pt x="441918" y="530081"/>
                        </a:cubicBezTo>
                        <a:lnTo>
                          <a:pt x="441918" y="530081"/>
                        </a:lnTo>
                        <a:cubicBezTo>
                          <a:pt x="441918" y="531167"/>
                          <a:pt x="441627" y="532444"/>
                          <a:pt x="441119" y="533913"/>
                        </a:cubicBezTo>
                        <a:lnTo>
                          <a:pt x="441119" y="533913"/>
                        </a:lnTo>
                        <a:cubicBezTo>
                          <a:pt x="438358" y="540747"/>
                          <a:pt x="425500" y="544132"/>
                          <a:pt x="414094" y="544196"/>
                        </a:cubicBezTo>
                        <a:lnTo>
                          <a:pt x="414094" y="544196"/>
                        </a:lnTo>
                        <a:cubicBezTo>
                          <a:pt x="405739" y="544196"/>
                          <a:pt x="397893" y="542344"/>
                          <a:pt x="395496" y="537554"/>
                        </a:cubicBezTo>
                        <a:lnTo>
                          <a:pt x="395496" y="537554"/>
                        </a:lnTo>
                        <a:cubicBezTo>
                          <a:pt x="391863" y="530081"/>
                          <a:pt x="379659" y="516350"/>
                          <a:pt x="361061" y="516350"/>
                        </a:cubicBezTo>
                        <a:lnTo>
                          <a:pt x="361061" y="516350"/>
                        </a:lnTo>
                        <a:cubicBezTo>
                          <a:pt x="355394" y="516350"/>
                          <a:pt x="349074" y="517628"/>
                          <a:pt x="342172" y="520757"/>
                        </a:cubicBezTo>
                        <a:lnTo>
                          <a:pt x="342172" y="520757"/>
                        </a:lnTo>
                        <a:cubicBezTo>
                          <a:pt x="320015" y="530656"/>
                          <a:pt x="317109" y="557735"/>
                          <a:pt x="317109" y="576064"/>
                        </a:cubicBezTo>
                        <a:lnTo>
                          <a:pt x="317109" y="576064"/>
                        </a:lnTo>
                        <a:cubicBezTo>
                          <a:pt x="317109" y="582004"/>
                          <a:pt x="317399" y="586985"/>
                          <a:pt x="317399" y="590179"/>
                        </a:cubicBezTo>
                        <a:lnTo>
                          <a:pt x="317399" y="590179"/>
                        </a:lnTo>
                        <a:cubicBezTo>
                          <a:pt x="317399" y="594905"/>
                          <a:pt x="316237" y="597332"/>
                          <a:pt x="313331" y="597332"/>
                        </a:cubicBezTo>
                        <a:lnTo>
                          <a:pt x="313331" y="597332"/>
                        </a:lnTo>
                        <a:cubicBezTo>
                          <a:pt x="309117" y="597204"/>
                          <a:pt x="302797" y="593116"/>
                          <a:pt x="292844" y="593116"/>
                        </a:cubicBezTo>
                        <a:lnTo>
                          <a:pt x="292844" y="593116"/>
                        </a:lnTo>
                        <a:close/>
                        <a:moveTo>
                          <a:pt x="313331" y="595735"/>
                        </a:moveTo>
                        <a:cubicBezTo>
                          <a:pt x="314639" y="595735"/>
                          <a:pt x="315510" y="595096"/>
                          <a:pt x="315583" y="590179"/>
                        </a:cubicBezTo>
                        <a:lnTo>
                          <a:pt x="315583" y="590179"/>
                        </a:lnTo>
                        <a:cubicBezTo>
                          <a:pt x="315583" y="587049"/>
                          <a:pt x="315292" y="582068"/>
                          <a:pt x="315292" y="576064"/>
                        </a:cubicBezTo>
                        <a:lnTo>
                          <a:pt x="315292" y="576064"/>
                        </a:lnTo>
                        <a:cubicBezTo>
                          <a:pt x="315365" y="557671"/>
                          <a:pt x="317980" y="529890"/>
                          <a:pt x="341301" y="519288"/>
                        </a:cubicBezTo>
                        <a:lnTo>
                          <a:pt x="341301" y="519288"/>
                        </a:lnTo>
                        <a:cubicBezTo>
                          <a:pt x="348420" y="516031"/>
                          <a:pt x="355104" y="514690"/>
                          <a:pt x="361061" y="514690"/>
                        </a:cubicBezTo>
                        <a:lnTo>
                          <a:pt x="361061" y="514690"/>
                        </a:lnTo>
                        <a:cubicBezTo>
                          <a:pt x="380748" y="514754"/>
                          <a:pt x="393244" y="528932"/>
                          <a:pt x="397094" y="536851"/>
                        </a:cubicBezTo>
                        <a:lnTo>
                          <a:pt x="397094" y="536851"/>
                        </a:lnTo>
                        <a:cubicBezTo>
                          <a:pt x="398765" y="540555"/>
                          <a:pt x="405957" y="542599"/>
                          <a:pt x="414094" y="542535"/>
                        </a:cubicBezTo>
                        <a:lnTo>
                          <a:pt x="414094" y="542535"/>
                        </a:lnTo>
                        <a:cubicBezTo>
                          <a:pt x="425136" y="542599"/>
                          <a:pt x="437486" y="538831"/>
                          <a:pt x="439448" y="533339"/>
                        </a:cubicBezTo>
                        <a:lnTo>
                          <a:pt x="439448" y="533339"/>
                        </a:lnTo>
                        <a:cubicBezTo>
                          <a:pt x="439956" y="531934"/>
                          <a:pt x="440174" y="530848"/>
                          <a:pt x="440174" y="530018"/>
                        </a:cubicBezTo>
                        <a:lnTo>
                          <a:pt x="440174" y="530018"/>
                        </a:lnTo>
                        <a:cubicBezTo>
                          <a:pt x="440610" y="524844"/>
                          <a:pt x="430440" y="525419"/>
                          <a:pt x="430440" y="507856"/>
                        </a:cubicBezTo>
                        <a:lnTo>
                          <a:pt x="430440" y="507856"/>
                        </a:lnTo>
                        <a:cubicBezTo>
                          <a:pt x="430585" y="487164"/>
                          <a:pt x="470541" y="444438"/>
                          <a:pt x="470541" y="444374"/>
                        </a:cubicBezTo>
                        <a:lnTo>
                          <a:pt x="470541" y="444374"/>
                        </a:lnTo>
                        <a:lnTo>
                          <a:pt x="471195" y="444055"/>
                        </a:lnTo>
                        <a:lnTo>
                          <a:pt x="578714" y="442778"/>
                        </a:lnTo>
                        <a:cubicBezTo>
                          <a:pt x="578860" y="414038"/>
                          <a:pt x="579150" y="378210"/>
                          <a:pt x="579295" y="358795"/>
                        </a:cubicBezTo>
                        <a:lnTo>
                          <a:pt x="579295" y="358795"/>
                        </a:lnTo>
                        <a:cubicBezTo>
                          <a:pt x="577625" y="358539"/>
                          <a:pt x="575881" y="358284"/>
                          <a:pt x="574065" y="357965"/>
                        </a:cubicBezTo>
                        <a:lnTo>
                          <a:pt x="574065" y="357965"/>
                        </a:lnTo>
                        <a:cubicBezTo>
                          <a:pt x="540574" y="352153"/>
                          <a:pt x="489502" y="304062"/>
                          <a:pt x="489212" y="284775"/>
                        </a:cubicBezTo>
                        <a:lnTo>
                          <a:pt x="489212" y="284775"/>
                        </a:lnTo>
                        <a:cubicBezTo>
                          <a:pt x="489212" y="283945"/>
                          <a:pt x="489285" y="283178"/>
                          <a:pt x="489502" y="282476"/>
                        </a:cubicBezTo>
                        <a:lnTo>
                          <a:pt x="489502" y="282476"/>
                        </a:lnTo>
                        <a:cubicBezTo>
                          <a:pt x="489793" y="281454"/>
                          <a:pt x="489866" y="280241"/>
                          <a:pt x="489866" y="278899"/>
                        </a:cubicBezTo>
                        <a:lnTo>
                          <a:pt x="489866" y="278899"/>
                        </a:lnTo>
                        <a:cubicBezTo>
                          <a:pt x="489938" y="260698"/>
                          <a:pt x="467417" y="214651"/>
                          <a:pt x="467345" y="197024"/>
                        </a:cubicBezTo>
                        <a:lnTo>
                          <a:pt x="467345" y="197024"/>
                        </a:lnTo>
                        <a:cubicBezTo>
                          <a:pt x="467345" y="195044"/>
                          <a:pt x="467635" y="193448"/>
                          <a:pt x="468289" y="192107"/>
                        </a:cubicBezTo>
                        <a:lnTo>
                          <a:pt x="468289" y="192107"/>
                        </a:lnTo>
                        <a:cubicBezTo>
                          <a:pt x="474755" y="180036"/>
                          <a:pt x="482092" y="162537"/>
                          <a:pt x="482020" y="148806"/>
                        </a:cubicBezTo>
                        <a:lnTo>
                          <a:pt x="482020" y="148806"/>
                        </a:lnTo>
                        <a:cubicBezTo>
                          <a:pt x="482528" y="133798"/>
                          <a:pt x="504977" y="135394"/>
                          <a:pt x="504831" y="111189"/>
                        </a:cubicBezTo>
                        <a:lnTo>
                          <a:pt x="504831" y="111189"/>
                        </a:lnTo>
                        <a:cubicBezTo>
                          <a:pt x="504831" y="87815"/>
                          <a:pt x="488485" y="69677"/>
                          <a:pt x="472939" y="69613"/>
                        </a:cubicBezTo>
                        <a:lnTo>
                          <a:pt x="472939" y="69613"/>
                        </a:lnTo>
                        <a:cubicBezTo>
                          <a:pt x="472212" y="69613"/>
                          <a:pt x="471558" y="69677"/>
                          <a:pt x="470832" y="69741"/>
                        </a:cubicBezTo>
                        <a:lnTo>
                          <a:pt x="470832" y="69741"/>
                        </a:lnTo>
                        <a:cubicBezTo>
                          <a:pt x="469815" y="69805"/>
                          <a:pt x="468943" y="69869"/>
                          <a:pt x="467999" y="69869"/>
                        </a:cubicBezTo>
                        <a:lnTo>
                          <a:pt x="467999" y="69869"/>
                        </a:lnTo>
                        <a:cubicBezTo>
                          <a:pt x="458191" y="69869"/>
                          <a:pt x="454123" y="63737"/>
                          <a:pt x="454123" y="58117"/>
                        </a:cubicBezTo>
                        <a:lnTo>
                          <a:pt x="454123" y="58117"/>
                        </a:lnTo>
                        <a:cubicBezTo>
                          <a:pt x="454123" y="54988"/>
                          <a:pt x="455285" y="51986"/>
                          <a:pt x="457465" y="50134"/>
                        </a:cubicBezTo>
                        <a:lnTo>
                          <a:pt x="457465" y="50134"/>
                        </a:lnTo>
                        <a:cubicBezTo>
                          <a:pt x="461678" y="46430"/>
                          <a:pt x="464875" y="39405"/>
                          <a:pt x="464875" y="26376"/>
                        </a:cubicBezTo>
                        <a:lnTo>
                          <a:pt x="464875" y="26376"/>
                        </a:lnTo>
                        <a:cubicBezTo>
                          <a:pt x="464875" y="22800"/>
                          <a:pt x="464657" y="18713"/>
                          <a:pt x="464076" y="14242"/>
                        </a:cubicBezTo>
                        <a:lnTo>
                          <a:pt x="464076" y="14242"/>
                        </a:lnTo>
                        <a:cubicBezTo>
                          <a:pt x="463059" y="4918"/>
                          <a:pt x="451362" y="1597"/>
                          <a:pt x="438794" y="1597"/>
                        </a:cubicBezTo>
                        <a:lnTo>
                          <a:pt x="438794" y="1597"/>
                        </a:lnTo>
                        <a:cubicBezTo>
                          <a:pt x="431893" y="1597"/>
                          <a:pt x="424846" y="2618"/>
                          <a:pt x="419615" y="4024"/>
                        </a:cubicBezTo>
                        <a:lnTo>
                          <a:pt x="419615" y="4024"/>
                        </a:lnTo>
                        <a:cubicBezTo>
                          <a:pt x="414312" y="5365"/>
                          <a:pt x="411043" y="7536"/>
                          <a:pt x="411333" y="8430"/>
                        </a:cubicBezTo>
                        <a:lnTo>
                          <a:pt x="411333" y="8430"/>
                        </a:lnTo>
                        <a:cubicBezTo>
                          <a:pt x="411115" y="12709"/>
                          <a:pt x="417436" y="16158"/>
                          <a:pt x="417581" y="24013"/>
                        </a:cubicBezTo>
                        <a:lnTo>
                          <a:pt x="417581" y="24013"/>
                        </a:lnTo>
                        <a:cubicBezTo>
                          <a:pt x="417581" y="26951"/>
                          <a:pt x="416636" y="30528"/>
                          <a:pt x="414166" y="34934"/>
                        </a:cubicBezTo>
                        <a:lnTo>
                          <a:pt x="414166" y="34934"/>
                        </a:lnTo>
                        <a:cubicBezTo>
                          <a:pt x="404795" y="51092"/>
                          <a:pt x="381693" y="50964"/>
                          <a:pt x="377552" y="60289"/>
                        </a:cubicBezTo>
                        <a:lnTo>
                          <a:pt x="377552" y="60289"/>
                        </a:lnTo>
                        <a:cubicBezTo>
                          <a:pt x="372539" y="70699"/>
                          <a:pt x="363240" y="71912"/>
                          <a:pt x="351471" y="71912"/>
                        </a:cubicBezTo>
                        <a:lnTo>
                          <a:pt x="351471" y="71912"/>
                        </a:lnTo>
                        <a:cubicBezTo>
                          <a:pt x="339557" y="71912"/>
                          <a:pt x="323502" y="73509"/>
                          <a:pt x="323429" y="83983"/>
                        </a:cubicBezTo>
                        <a:lnTo>
                          <a:pt x="323429" y="83983"/>
                        </a:lnTo>
                        <a:cubicBezTo>
                          <a:pt x="322703" y="96692"/>
                          <a:pt x="304105" y="87495"/>
                          <a:pt x="294297" y="96756"/>
                        </a:cubicBezTo>
                        <a:lnTo>
                          <a:pt x="294297" y="96756"/>
                        </a:lnTo>
                        <a:cubicBezTo>
                          <a:pt x="287541" y="102631"/>
                          <a:pt x="274174" y="104931"/>
                          <a:pt x="262259" y="104931"/>
                        </a:cubicBezTo>
                        <a:lnTo>
                          <a:pt x="262259" y="104931"/>
                        </a:lnTo>
                        <a:cubicBezTo>
                          <a:pt x="254123" y="104931"/>
                          <a:pt x="246713" y="103845"/>
                          <a:pt x="242281" y="101865"/>
                        </a:cubicBezTo>
                        <a:lnTo>
                          <a:pt x="242281" y="101865"/>
                        </a:lnTo>
                        <a:cubicBezTo>
                          <a:pt x="240538" y="101035"/>
                          <a:pt x="238794" y="100715"/>
                          <a:pt x="237051" y="100715"/>
                        </a:cubicBezTo>
                        <a:lnTo>
                          <a:pt x="237051" y="100715"/>
                        </a:lnTo>
                        <a:cubicBezTo>
                          <a:pt x="229277" y="100652"/>
                          <a:pt x="220632" y="107677"/>
                          <a:pt x="210534" y="111573"/>
                        </a:cubicBezTo>
                        <a:lnTo>
                          <a:pt x="210534" y="111573"/>
                        </a:lnTo>
                        <a:cubicBezTo>
                          <a:pt x="205303" y="113616"/>
                          <a:pt x="204214" y="116810"/>
                          <a:pt x="204141" y="121088"/>
                        </a:cubicBezTo>
                        <a:lnTo>
                          <a:pt x="204141" y="121088"/>
                        </a:lnTo>
                        <a:cubicBezTo>
                          <a:pt x="204141" y="124984"/>
                          <a:pt x="205303" y="129583"/>
                          <a:pt x="205303" y="134053"/>
                        </a:cubicBezTo>
                        <a:lnTo>
                          <a:pt x="205303" y="134053"/>
                        </a:lnTo>
                        <a:cubicBezTo>
                          <a:pt x="205303" y="135330"/>
                          <a:pt x="205158" y="136608"/>
                          <a:pt x="204940" y="137885"/>
                        </a:cubicBezTo>
                        <a:lnTo>
                          <a:pt x="204940" y="137885"/>
                        </a:lnTo>
                        <a:cubicBezTo>
                          <a:pt x="204214" y="141717"/>
                          <a:pt x="201308" y="143122"/>
                          <a:pt x="198256" y="142994"/>
                        </a:cubicBezTo>
                        <a:lnTo>
                          <a:pt x="198256" y="142994"/>
                        </a:lnTo>
                        <a:cubicBezTo>
                          <a:pt x="194842" y="142994"/>
                          <a:pt x="191064" y="141781"/>
                          <a:pt x="188013" y="141781"/>
                        </a:cubicBezTo>
                        <a:lnTo>
                          <a:pt x="188013" y="141781"/>
                        </a:lnTo>
                        <a:cubicBezTo>
                          <a:pt x="186415" y="141781"/>
                          <a:pt x="185180" y="142100"/>
                          <a:pt x="184308" y="142930"/>
                        </a:cubicBezTo>
                        <a:lnTo>
                          <a:pt x="184308" y="142930"/>
                        </a:lnTo>
                        <a:cubicBezTo>
                          <a:pt x="181257" y="145549"/>
                          <a:pt x="176825" y="147720"/>
                          <a:pt x="172975" y="147720"/>
                        </a:cubicBezTo>
                        <a:lnTo>
                          <a:pt x="172975" y="147720"/>
                        </a:lnTo>
                        <a:cubicBezTo>
                          <a:pt x="169633" y="147720"/>
                          <a:pt x="166872" y="145613"/>
                          <a:pt x="166872" y="141270"/>
                        </a:cubicBezTo>
                        <a:lnTo>
                          <a:pt x="166872" y="141270"/>
                        </a:lnTo>
                        <a:cubicBezTo>
                          <a:pt x="167163" y="133159"/>
                          <a:pt x="154450" y="132329"/>
                          <a:pt x="147040" y="121599"/>
                        </a:cubicBezTo>
                        <a:lnTo>
                          <a:pt x="147040" y="121599"/>
                        </a:lnTo>
                        <a:cubicBezTo>
                          <a:pt x="145587" y="119492"/>
                          <a:pt x="144061" y="118917"/>
                          <a:pt x="142099" y="118853"/>
                        </a:cubicBezTo>
                        <a:lnTo>
                          <a:pt x="142099" y="118853"/>
                        </a:lnTo>
                        <a:cubicBezTo>
                          <a:pt x="136651" y="118789"/>
                          <a:pt x="128006" y="124665"/>
                          <a:pt x="118344" y="124729"/>
                        </a:cubicBezTo>
                        <a:lnTo>
                          <a:pt x="118344" y="124729"/>
                        </a:lnTo>
                        <a:cubicBezTo>
                          <a:pt x="115075" y="124729"/>
                          <a:pt x="111660" y="124026"/>
                          <a:pt x="108318" y="122238"/>
                        </a:cubicBezTo>
                        <a:lnTo>
                          <a:pt x="108318" y="122238"/>
                        </a:lnTo>
                        <a:cubicBezTo>
                          <a:pt x="104976" y="120450"/>
                          <a:pt x="101635" y="119811"/>
                          <a:pt x="98220" y="119811"/>
                        </a:cubicBezTo>
                        <a:lnTo>
                          <a:pt x="98220" y="119811"/>
                        </a:lnTo>
                        <a:cubicBezTo>
                          <a:pt x="90519" y="119811"/>
                          <a:pt x="82819" y="123068"/>
                          <a:pt x="76135" y="123068"/>
                        </a:cubicBezTo>
                        <a:lnTo>
                          <a:pt x="76135" y="123068"/>
                        </a:lnTo>
                        <a:cubicBezTo>
                          <a:pt x="71631" y="123132"/>
                          <a:pt x="67490" y="121344"/>
                          <a:pt x="64802" y="116107"/>
                        </a:cubicBezTo>
                        <a:lnTo>
                          <a:pt x="64802" y="116107"/>
                        </a:lnTo>
                        <a:cubicBezTo>
                          <a:pt x="59644" y="106016"/>
                          <a:pt x="47948" y="101163"/>
                          <a:pt x="38140" y="101163"/>
                        </a:cubicBezTo>
                        <a:lnTo>
                          <a:pt x="38140" y="101163"/>
                        </a:lnTo>
                        <a:cubicBezTo>
                          <a:pt x="33127" y="101163"/>
                          <a:pt x="28696" y="102440"/>
                          <a:pt x="25935" y="104867"/>
                        </a:cubicBezTo>
                        <a:lnTo>
                          <a:pt x="25935" y="104867"/>
                        </a:lnTo>
                        <a:cubicBezTo>
                          <a:pt x="24773" y="105889"/>
                          <a:pt x="23320" y="106399"/>
                          <a:pt x="21940" y="106399"/>
                        </a:cubicBezTo>
                        <a:lnTo>
                          <a:pt x="21940" y="106399"/>
                        </a:lnTo>
                        <a:cubicBezTo>
                          <a:pt x="17436" y="106336"/>
                          <a:pt x="13149" y="102184"/>
                          <a:pt x="9299" y="98225"/>
                        </a:cubicBezTo>
                        <a:lnTo>
                          <a:pt x="9299" y="98225"/>
                        </a:lnTo>
                        <a:cubicBezTo>
                          <a:pt x="6102" y="94712"/>
                          <a:pt x="2761" y="91263"/>
                          <a:pt x="1889" y="90689"/>
                        </a:cubicBezTo>
                        <a:lnTo>
                          <a:pt x="1889" y="90689"/>
                        </a:lnTo>
                        <a:cubicBezTo>
                          <a:pt x="1889" y="90880"/>
                          <a:pt x="1816" y="91072"/>
                          <a:pt x="1816" y="91455"/>
                        </a:cubicBezTo>
                        <a:lnTo>
                          <a:pt x="1816" y="91455"/>
                        </a:lnTo>
                        <a:cubicBezTo>
                          <a:pt x="1598" y="99183"/>
                          <a:pt x="25136" y="120322"/>
                          <a:pt x="47076" y="136288"/>
                        </a:cubicBezTo>
                        <a:lnTo>
                          <a:pt x="47076" y="136288"/>
                        </a:lnTo>
                        <a:cubicBezTo>
                          <a:pt x="58627" y="144655"/>
                          <a:pt x="61606" y="150977"/>
                          <a:pt x="61533" y="157619"/>
                        </a:cubicBezTo>
                        <a:lnTo>
                          <a:pt x="61533" y="157619"/>
                        </a:lnTo>
                        <a:cubicBezTo>
                          <a:pt x="61533" y="163750"/>
                          <a:pt x="59208" y="169945"/>
                          <a:pt x="59208" y="178823"/>
                        </a:cubicBezTo>
                        <a:lnTo>
                          <a:pt x="59208" y="178823"/>
                        </a:lnTo>
                        <a:cubicBezTo>
                          <a:pt x="59208" y="197088"/>
                          <a:pt x="68580" y="197471"/>
                          <a:pt x="78678" y="212799"/>
                        </a:cubicBezTo>
                        <a:lnTo>
                          <a:pt x="78678" y="212799"/>
                        </a:lnTo>
                        <a:cubicBezTo>
                          <a:pt x="81293" y="216822"/>
                          <a:pt x="82238" y="219824"/>
                          <a:pt x="82238" y="222379"/>
                        </a:cubicBezTo>
                        <a:lnTo>
                          <a:pt x="82238" y="222379"/>
                        </a:lnTo>
                        <a:cubicBezTo>
                          <a:pt x="82092" y="228829"/>
                          <a:pt x="76353" y="231192"/>
                          <a:pt x="76426" y="237132"/>
                        </a:cubicBezTo>
                        <a:lnTo>
                          <a:pt x="76426" y="237132"/>
                        </a:lnTo>
                        <a:cubicBezTo>
                          <a:pt x="76426" y="237898"/>
                          <a:pt x="76498" y="238664"/>
                          <a:pt x="76716" y="239558"/>
                        </a:cubicBezTo>
                        <a:lnTo>
                          <a:pt x="76716" y="239558"/>
                        </a:lnTo>
                        <a:cubicBezTo>
                          <a:pt x="77951" y="246200"/>
                          <a:pt x="91319" y="250352"/>
                          <a:pt x="104613" y="250288"/>
                        </a:cubicBezTo>
                        <a:lnTo>
                          <a:pt x="104613" y="250288"/>
                        </a:lnTo>
                        <a:cubicBezTo>
                          <a:pt x="111733" y="250288"/>
                          <a:pt x="118707" y="249138"/>
                          <a:pt x="123429" y="246839"/>
                        </a:cubicBezTo>
                        <a:lnTo>
                          <a:pt x="123429" y="246839"/>
                        </a:lnTo>
                        <a:cubicBezTo>
                          <a:pt x="125391" y="245881"/>
                          <a:pt x="127279" y="245434"/>
                          <a:pt x="128950" y="245434"/>
                        </a:cubicBezTo>
                        <a:lnTo>
                          <a:pt x="128950" y="245434"/>
                        </a:lnTo>
                        <a:cubicBezTo>
                          <a:pt x="138394" y="245817"/>
                          <a:pt x="139993" y="258782"/>
                          <a:pt x="140574" y="269192"/>
                        </a:cubicBezTo>
                        <a:lnTo>
                          <a:pt x="140574" y="269192"/>
                        </a:lnTo>
                        <a:cubicBezTo>
                          <a:pt x="161133" y="273343"/>
                          <a:pt x="161715" y="279474"/>
                          <a:pt x="169924" y="279347"/>
                        </a:cubicBezTo>
                        <a:lnTo>
                          <a:pt x="169924" y="279347"/>
                        </a:lnTo>
                        <a:cubicBezTo>
                          <a:pt x="180748" y="279347"/>
                          <a:pt x="206611" y="285222"/>
                          <a:pt x="206684" y="310193"/>
                        </a:cubicBezTo>
                        <a:lnTo>
                          <a:pt x="206684" y="310193"/>
                        </a:lnTo>
                        <a:lnTo>
                          <a:pt x="206684" y="310193"/>
                        </a:lnTo>
                        <a:cubicBezTo>
                          <a:pt x="206684" y="314600"/>
                          <a:pt x="206611" y="318049"/>
                          <a:pt x="206611" y="320923"/>
                        </a:cubicBezTo>
                        <a:lnTo>
                          <a:pt x="206611" y="320923"/>
                        </a:lnTo>
                        <a:cubicBezTo>
                          <a:pt x="206611" y="334015"/>
                          <a:pt x="207555" y="335229"/>
                          <a:pt x="219615" y="360008"/>
                        </a:cubicBezTo>
                        <a:lnTo>
                          <a:pt x="219615" y="360008"/>
                        </a:lnTo>
                        <a:cubicBezTo>
                          <a:pt x="225717" y="372590"/>
                          <a:pt x="226952" y="387087"/>
                          <a:pt x="226952" y="401329"/>
                        </a:cubicBezTo>
                        <a:lnTo>
                          <a:pt x="226952" y="401329"/>
                        </a:lnTo>
                        <a:cubicBezTo>
                          <a:pt x="226952" y="410526"/>
                          <a:pt x="226444" y="419658"/>
                          <a:pt x="226444" y="428153"/>
                        </a:cubicBezTo>
                        <a:lnTo>
                          <a:pt x="226444" y="428153"/>
                        </a:lnTo>
                        <a:cubicBezTo>
                          <a:pt x="226444" y="438243"/>
                          <a:pt x="227170" y="447440"/>
                          <a:pt x="230222" y="454593"/>
                        </a:cubicBezTo>
                        <a:lnTo>
                          <a:pt x="230222" y="454593"/>
                        </a:lnTo>
                        <a:cubicBezTo>
                          <a:pt x="237268" y="471134"/>
                          <a:pt x="249546" y="492656"/>
                          <a:pt x="249546" y="508942"/>
                        </a:cubicBezTo>
                        <a:lnTo>
                          <a:pt x="249546" y="508942"/>
                        </a:lnTo>
                        <a:cubicBezTo>
                          <a:pt x="249546" y="515137"/>
                          <a:pt x="247730" y="520693"/>
                          <a:pt x="243008" y="524844"/>
                        </a:cubicBezTo>
                        <a:lnTo>
                          <a:pt x="243008" y="524844"/>
                        </a:lnTo>
                        <a:cubicBezTo>
                          <a:pt x="237777" y="529443"/>
                          <a:pt x="235670" y="532955"/>
                          <a:pt x="235670" y="536021"/>
                        </a:cubicBezTo>
                        <a:lnTo>
                          <a:pt x="235670" y="536021"/>
                        </a:lnTo>
                        <a:cubicBezTo>
                          <a:pt x="235525" y="542407"/>
                          <a:pt x="245114" y="548602"/>
                          <a:pt x="258482" y="560226"/>
                        </a:cubicBezTo>
                        <a:lnTo>
                          <a:pt x="258482" y="560226"/>
                        </a:lnTo>
                        <a:cubicBezTo>
                          <a:pt x="278242" y="577789"/>
                          <a:pt x="277516" y="591711"/>
                          <a:pt x="292844" y="591456"/>
                        </a:cubicBezTo>
                        <a:lnTo>
                          <a:pt x="292844" y="591456"/>
                        </a:lnTo>
                        <a:cubicBezTo>
                          <a:pt x="303233" y="591584"/>
                          <a:pt x="310352" y="595799"/>
                          <a:pt x="313331" y="595735"/>
                        </a:cubicBezTo>
                        <a:lnTo>
                          <a:pt x="313331" y="59573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8" name="Gráfico 53">
                  <a:extLst>
                    <a:ext uri="{FF2B5EF4-FFF2-40B4-BE49-F238E27FC236}">
                      <a16:creationId xmlns:a16="http://schemas.microsoft.com/office/drawing/2014/main" id="{77BA1887-5389-8D20-6E03-2DD3011135F4}"/>
                    </a:ext>
                  </a:extLst>
                </xdr:cNvPr>
                <xdr:cNvGrpSpPr/>
              </xdr:nvGrpSpPr>
              <xdr:grpSpPr>
                <a:xfrm>
                  <a:off x="10319269" y="7720534"/>
                  <a:ext cx="720816" cy="349876"/>
                  <a:chOff x="10319269" y="7720534"/>
                  <a:chExt cx="720816" cy="349876"/>
                </a:xfrm>
                <a:solidFill>
                  <a:srgbClr val="DADADA"/>
                </a:solidFill>
              </xdr:grpSpPr>
              <xdr:sp macro="" textlink="">
                <xdr:nvSpPr>
                  <xdr:cNvPr id="79" name="Freeform: Shape 78">
                    <a:extLst>
                      <a:ext uri="{FF2B5EF4-FFF2-40B4-BE49-F238E27FC236}">
                        <a16:creationId xmlns:a16="http://schemas.microsoft.com/office/drawing/2014/main" id="{AA79283E-7717-5E0F-66EA-B923D496D25B}"/>
                      </a:ext>
                    </a:extLst>
                  </xdr:cNvPr>
                  <xdr:cNvSpPr/>
                </xdr:nvSpPr>
                <xdr:spPr>
                  <a:xfrm>
                    <a:off x="10320143" y="7721460"/>
                    <a:ext cx="719070" cy="348548"/>
                  </a:xfrm>
                  <a:custGeom>
                    <a:avLst/>
                    <a:gdLst>
                      <a:gd name="connsiteX0" fmla="*/ 22957 w 719070"/>
                      <a:gd name="connsiteY0" fmla="*/ 0 h 348548"/>
                      <a:gd name="connsiteX1" fmla="*/ 0 w 719070"/>
                      <a:gd name="connsiteY1" fmla="*/ 29378 h 348548"/>
                      <a:gd name="connsiteX2" fmla="*/ 35452 w 719070"/>
                      <a:gd name="connsiteY2" fmla="*/ 83089 h 348548"/>
                      <a:gd name="connsiteX3" fmla="*/ 86742 w 719070"/>
                      <a:gd name="connsiteY3" fmla="*/ 141461 h 348548"/>
                      <a:gd name="connsiteX4" fmla="*/ 92408 w 719070"/>
                      <a:gd name="connsiteY4" fmla="*/ 182271 h 348548"/>
                      <a:gd name="connsiteX5" fmla="*/ 112387 w 719070"/>
                      <a:gd name="connsiteY5" fmla="*/ 195555 h 348548"/>
                      <a:gd name="connsiteX6" fmla="*/ 170650 w 719070"/>
                      <a:gd name="connsiteY6" fmla="*/ 223848 h 348548"/>
                      <a:gd name="connsiteX7" fmla="*/ 252525 w 719070"/>
                      <a:gd name="connsiteY7" fmla="*/ 247478 h 348548"/>
                      <a:gd name="connsiteX8" fmla="*/ 334399 w 719070"/>
                      <a:gd name="connsiteY8" fmla="*/ 196641 h 348548"/>
                      <a:gd name="connsiteX9" fmla="*/ 327061 w 719070"/>
                      <a:gd name="connsiteY9" fmla="*/ 317282 h 348548"/>
                      <a:gd name="connsiteX10" fmla="*/ 373120 w 719070"/>
                      <a:gd name="connsiteY10" fmla="*/ 340913 h 348548"/>
                      <a:gd name="connsiteX11" fmla="*/ 435816 w 719070"/>
                      <a:gd name="connsiteY11" fmla="*/ 332355 h 348548"/>
                      <a:gd name="connsiteX12" fmla="*/ 517690 w 719070"/>
                      <a:gd name="connsiteY12" fmla="*/ 345255 h 348548"/>
                      <a:gd name="connsiteX13" fmla="*/ 561642 w 719070"/>
                      <a:gd name="connsiteY13" fmla="*/ 330566 h 348548"/>
                      <a:gd name="connsiteX14" fmla="*/ 594624 w 719070"/>
                      <a:gd name="connsiteY14" fmla="*/ 308725 h 348548"/>
                      <a:gd name="connsiteX15" fmla="*/ 661024 w 719070"/>
                      <a:gd name="connsiteY15" fmla="*/ 279027 h 348548"/>
                      <a:gd name="connsiteX16" fmla="*/ 718416 w 719070"/>
                      <a:gd name="connsiteY16" fmla="*/ 242879 h 348548"/>
                      <a:gd name="connsiteX17" fmla="*/ 719070 w 719070"/>
                      <a:gd name="connsiteY17" fmla="*/ 242496 h 348548"/>
                      <a:gd name="connsiteX18" fmla="*/ 704177 w 719070"/>
                      <a:gd name="connsiteY18" fmla="*/ 236429 h 348548"/>
                      <a:gd name="connsiteX19" fmla="*/ 362950 w 719070"/>
                      <a:gd name="connsiteY19" fmla="*/ 89667 h 348548"/>
                      <a:gd name="connsiteX20" fmla="*/ 22957 w 719070"/>
                      <a:gd name="connsiteY20" fmla="*/ 0 h 348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719070" h="348548">
                        <a:moveTo>
                          <a:pt x="22957" y="0"/>
                        </a:moveTo>
                        <a:cubicBezTo>
                          <a:pt x="24119" y="28165"/>
                          <a:pt x="0" y="11560"/>
                          <a:pt x="0" y="29378"/>
                        </a:cubicBezTo>
                        <a:cubicBezTo>
                          <a:pt x="0" y="47644"/>
                          <a:pt x="30948" y="46558"/>
                          <a:pt x="35452" y="83089"/>
                        </a:cubicBezTo>
                        <a:cubicBezTo>
                          <a:pt x="38286" y="106208"/>
                          <a:pt x="70687" y="127283"/>
                          <a:pt x="86742" y="141461"/>
                        </a:cubicBezTo>
                        <a:cubicBezTo>
                          <a:pt x="102797" y="155576"/>
                          <a:pt x="106720" y="165794"/>
                          <a:pt x="92408" y="182271"/>
                        </a:cubicBezTo>
                        <a:cubicBezTo>
                          <a:pt x="78169" y="198749"/>
                          <a:pt x="90374" y="193001"/>
                          <a:pt x="112387" y="195555"/>
                        </a:cubicBezTo>
                        <a:cubicBezTo>
                          <a:pt x="134399" y="198046"/>
                          <a:pt x="163313" y="188722"/>
                          <a:pt x="170650" y="223848"/>
                        </a:cubicBezTo>
                        <a:cubicBezTo>
                          <a:pt x="177988" y="258910"/>
                          <a:pt x="218307" y="249969"/>
                          <a:pt x="252525" y="247478"/>
                        </a:cubicBezTo>
                        <a:cubicBezTo>
                          <a:pt x="286742" y="244987"/>
                          <a:pt x="318489" y="194470"/>
                          <a:pt x="334399" y="196641"/>
                        </a:cubicBezTo>
                        <a:cubicBezTo>
                          <a:pt x="350309" y="198812"/>
                          <a:pt x="323792" y="284328"/>
                          <a:pt x="327061" y="317282"/>
                        </a:cubicBezTo>
                        <a:cubicBezTo>
                          <a:pt x="330331" y="350237"/>
                          <a:pt x="358445" y="349471"/>
                          <a:pt x="373120" y="340913"/>
                        </a:cubicBezTo>
                        <a:cubicBezTo>
                          <a:pt x="387795" y="332355"/>
                          <a:pt x="397530" y="335165"/>
                          <a:pt x="435816" y="332355"/>
                        </a:cubicBezTo>
                        <a:cubicBezTo>
                          <a:pt x="474101" y="329481"/>
                          <a:pt x="502216" y="336314"/>
                          <a:pt x="517690" y="345255"/>
                        </a:cubicBezTo>
                        <a:cubicBezTo>
                          <a:pt x="533164" y="354197"/>
                          <a:pt x="555176" y="343467"/>
                          <a:pt x="561642" y="330566"/>
                        </a:cubicBezTo>
                        <a:cubicBezTo>
                          <a:pt x="568180" y="317666"/>
                          <a:pt x="569779" y="308725"/>
                          <a:pt x="594624" y="308725"/>
                        </a:cubicBezTo>
                        <a:cubicBezTo>
                          <a:pt x="619470" y="308725"/>
                          <a:pt x="638213" y="283306"/>
                          <a:pt x="661024" y="279027"/>
                        </a:cubicBezTo>
                        <a:cubicBezTo>
                          <a:pt x="683836" y="274748"/>
                          <a:pt x="701344" y="253992"/>
                          <a:pt x="718416" y="242879"/>
                        </a:cubicBezTo>
                        <a:cubicBezTo>
                          <a:pt x="718634" y="242752"/>
                          <a:pt x="718852" y="242624"/>
                          <a:pt x="719070" y="242496"/>
                        </a:cubicBezTo>
                        <a:lnTo>
                          <a:pt x="704177" y="236429"/>
                        </a:lnTo>
                        <a:cubicBezTo>
                          <a:pt x="704177" y="236429"/>
                          <a:pt x="411769" y="125431"/>
                          <a:pt x="362950" y="89667"/>
                        </a:cubicBezTo>
                        <a:cubicBezTo>
                          <a:pt x="362877" y="89539"/>
                          <a:pt x="101707" y="42215"/>
                          <a:pt x="22957" y="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0" name="Freeform: Shape 79">
                    <a:extLst>
                      <a:ext uri="{FF2B5EF4-FFF2-40B4-BE49-F238E27FC236}">
                        <a16:creationId xmlns:a16="http://schemas.microsoft.com/office/drawing/2014/main" id="{BAB99F7E-C0B1-6FB0-F61E-3E6E67CEC5F3}"/>
                      </a:ext>
                    </a:extLst>
                  </xdr:cNvPr>
                  <xdr:cNvSpPr/>
                </xdr:nvSpPr>
                <xdr:spPr>
                  <a:xfrm>
                    <a:off x="10319269" y="7720534"/>
                    <a:ext cx="720816" cy="349876"/>
                  </a:xfrm>
                  <a:custGeom>
                    <a:avLst/>
                    <a:gdLst>
                      <a:gd name="connsiteX0" fmla="*/ 517983 w 720816"/>
                      <a:gd name="connsiteY0" fmla="*/ 346692 h 349876"/>
                      <a:gd name="connsiteX1" fmla="*/ 454053 w 720816"/>
                      <a:gd name="connsiteY1" fmla="*/ 333281 h 349876"/>
                      <a:gd name="connsiteX2" fmla="*/ 454053 w 720816"/>
                      <a:gd name="connsiteY2" fmla="*/ 333281 h 349876"/>
                      <a:gd name="connsiteX3" fmla="*/ 436762 w 720816"/>
                      <a:gd name="connsiteY3" fmla="*/ 333919 h 349876"/>
                      <a:gd name="connsiteX4" fmla="*/ 436762 w 720816"/>
                      <a:gd name="connsiteY4" fmla="*/ 333919 h 349876"/>
                      <a:gd name="connsiteX5" fmla="*/ 374503 w 720816"/>
                      <a:gd name="connsiteY5" fmla="*/ 342350 h 349876"/>
                      <a:gd name="connsiteX6" fmla="*/ 374503 w 720816"/>
                      <a:gd name="connsiteY6" fmla="*/ 342350 h 349876"/>
                      <a:gd name="connsiteX7" fmla="*/ 355469 w 720816"/>
                      <a:gd name="connsiteY7" fmla="*/ 347523 h 349876"/>
                      <a:gd name="connsiteX8" fmla="*/ 355469 w 720816"/>
                      <a:gd name="connsiteY8" fmla="*/ 347523 h 349876"/>
                      <a:gd name="connsiteX9" fmla="*/ 327064 w 720816"/>
                      <a:gd name="connsiteY9" fmla="*/ 318145 h 349876"/>
                      <a:gd name="connsiteX10" fmla="*/ 327064 w 720816"/>
                      <a:gd name="connsiteY10" fmla="*/ 318145 h 349876"/>
                      <a:gd name="connsiteX11" fmla="*/ 326773 w 720816"/>
                      <a:gd name="connsiteY11" fmla="*/ 311694 h 349876"/>
                      <a:gd name="connsiteX12" fmla="*/ 326773 w 720816"/>
                      <a:gd name="connsiteY12" fmla="*/ 311694 h 349876"/>
                      <a:gd name="connsiteX13" fmla="*/ 339487 w 720816"/>
                      <a:gd name="connsiteY13" fmla="*/ 210915 h 349876"/>
                      <a:gd name="connsiteX14" fmla="*/ 339487 w 720816"/>
                      <a:gd name="connsiteY14" fmla="*/ 210915 h 349876"/>
                      <a:gd name="connsiteX15" fmla="*/ 335128 w 720816"/>
                      <a:gd name="connsiteY15" fmla="*/ 198206 h 349876"/>
                      <a:gd name="connsiteX16" fmla="*/ 335128 w 720816"/>
                      <a:gd name="connsiteY16" fmla="*/ 198206 h 349876"/>
                      <a:gd name="connsiteX17" fmla="*/ 334256 w 720816"/>
                      <a:gd name="connsiteY17" fmla="*/ 198142 h 349876"/>
                      <a:gd name="connsiteX18" fmla="*/ 334256 w 720816"/>
                      <a:gd name="connsiteY18" fmla="*/ 198142 h 349876"/>
                      <a:gd name="connsiteX19" fmla="*/ 253471 w 720816"/>
                      <a:gd name="connsiteY19" fmla="*/ 249042 h 349876"/>
                      <a:gd name="connsiteX20" fmla="*/ 253471 w 720816"/>
                      <a:gd name="connsiteY20" fmla="*/ 249042 h 349876"/>
                      <a:gd name="connsiteX21" fmla="*/ 213442 w 720816"/>
                      <a:gd name="connsiteY21" fmla="*/ 251916 h 349876"/>
                      <a:gd name="connsiteX22" fmla="*/ 213442 w 720816"/>
                      <a:gd name="connsiteY22" fmla="*/ 251916 h 349876"/>
                      <a:gd name="connsiteX23" fmla="*/ 170653 w 720816"/>
                      <a:gd name="connsiteY23" fmla="*/ 224774 h 349876"/>
                      <a:gd name="connsiteX24" fmla="*/ 170653 w 720816"/>
                      <a:gd name="connsiteY24" fmla="*/ 224774 h 349876"/>
                      <a:gd name="connsiteX25" fmla="*/ 113188 w 720816"/>
                      <a:gd name="connsiteY25" fmla="*/ 197120 h 349876"/>
                      <a:gd name="connsiteX26" fmla="*/ 113188 w 720816"/>
                      <a:gd name="connsiteY26" fmla="*/ 197120 h 349876"/>
                      <a:gd name="connsiteX27" fmla="*/ 86308 w 720816"/>
                      <a:gd name="connsiteY27" fmla="*/ 192649 h 349876"/>
                      <a:gd name="connsiteX28" fmla="*/ 86308 w 720816"/>
                      <a:gd name="connsiteY28" fmla="*/ 192649 h 349876"/>
                      <a:gd name="connsiteX29" fmla="*/ 92629 w 720816"/>
                      <a:gd name="connsiteY29" fmla="*/ 182559 h 349876"/>
                      <a:gd name="connsiteX30" fmla="*/ 92629 w 720816"/>
                      <a:gd name="connsiteY30" fmla="*/ 182559 h 349876"/>
                      <a:gd name="connsiteX31" fmla="*/ 101274 w 720816"/>
                      <a:gd name="connsiteY31" fmla="*/ 164740 h 349876"/>
                      <a:gd name="connsiteX32" fmla="*/ 101274 w 720816"/>
                      <a:gd name="connsiteY32" fmla="*/ 164740 h 349876"/>
                      <a:gd name="connsiteX33" fmla="*/ 87035 w 720816"/>
                      <a:gd name="connsiteY33" fmla="*/ 142771 h 349876"/>
                      <a:gd name="connsiteX34" fmla="*/ 87035 w 720816"/>
                      <a:gd name="connsiteY34" fmla="*/ 142771 h 349876"/>
                      <a:gd name="connsiteX35" fmla="*/ 35455 w 720816"/>
                      <a:gd name="connsiteY35" fmla="*/ 83951 h 349876"/>
                      <a:gd name="connsiteX36" fmla="*/ 35455 w 720816"/>
                      <a:gd name="connsiteY36" fmla="*/ 83951 h 349876"/>
                      <a:gd name="connsiteX37" fmla="*/ 2 w 720816"/>
                      <a:gd name="connsiteY37" fmla="*/ 30176 h 349876"/>
                      <a:gd name="connsiteX38" fmla="*/ 2 w 720816"/>
                      <a:gd name="connsiteY38" fmla="*/ 30176 h 349876"/>
                      <a:gd name="connsiteX39" fmla="*/ 12135 w 720816"/>
                      <a:gd name="connsiteY39" fmla="*/ 18681 h 349876"/>
                      <a:gd name="connsiteX40" fmla="*/ 12135 w 720816"/>
                      <a:gd name="connsiteY40" fmla="*/ 18681 h 349876"/>
                      <a:gd name="connsiteX41" fmla="*/ 22959 w 720816"/>
                      <a:gd name="connsiteY41" fmla="*/ 2650 h 349876"/>
                      <a:gd name="connsiteX42" fmla="*/ 22959 w 720816"/>
                      <a:gd name="connsiteY42" fmla="*/ 2650 h 349876"/>
                      <a:gd name="connsiteX43" fmla="*/ 22959 w 720816"/>
                      <a:gd name="connsiteY43" fmla="*/ 798 h 349876"/>
                      <a:gd name="connsiteX44" fmla="*/ 22959 w 720816"/>
                      <a:gd name="connsiteY44" fmla="*/ 798 h 349876"/>
                      <a:gd name="connsiteX45" fmla="*/ 23395 w 720816"/>
                      <a:gd name="connsiteY45" fmla="*/ 96 h 349876"/>
                      <a:gd name="connsiteX46" fmla="*/ 23395 w 720816"/>
                      <a:gd name="connsiteY46" fmla="*/ 96 h 349876"/>
                      <a:gd name="connsiteX47" fmla="*/ 24339 w 720816"/>
                      <a:gd name="connsiteY47" fmla="*/ 96 h 349876"/>
                      <a:gd name="connsiteX48" fmla="*/ 24339 w 720816"/>
                      <a:gd name="connsiteY48" fmla="*/ 96 h 349876"/>
                      <a:gd name="connsiteX49" fmla="*/ 223540 w 720816"/>
                      <a:gd name="connsiteY49" fmla="*/ 60576 h 349876"/>
                      <a:gd name="connsiteX50" fmla="*/ 223540 w 720816"/>
                      <a:gd name="connsiteY50" fmla="*/ 60576 h 349876"/>
                      <a:gd name="connsiteX51" fmla="*/ 364332 w 720816"/>
                      <a:gd name="connsiteY51" fmla="*/ 89635 h 349876"/>
                      <a:gd name="connsiteX52" fmla="*/ 364332 w 720816"/>
                      <a:gd name="connsiteY52" fmla="*/ 89635 h 349876"/>
                      <a:gd name="connsiteX53" fmla="*/ 553072 w 720816"/>
                      <a:gd name="connsiteY53" fmla="*/ 176300 h 349876"/>
                      <a:gd name="connsiteX54" fmla="*/ 553072 w 720816"/>
                      <a:gd name="connsiteY54" fmla="*/ 176300 h 349876"/>
                      <a:gd name="connsiteX55" fmla="*/ 705415 w 720816"/>
                      <a:gd name="connsiteY55" fmla="*/ 236269 h 349876"/>
                      <a:gd name="connsiteX56" fmla="*/ 705415 w 720816"/>
                      <a:gd name="connsiteY56" fmla="*/ 236269 h 349876"/>
                      <a:gd name="connsiteX57" fmla="*/ 720308 w 720816"/>
                      <a:gd name="connsiteY57" fmla="*/ 242337 h 349876"/>
                      <a:gd name="connsiteX58" fmla="*/ 720816 w 720816"/>
                      <a:gd name="connsiteY58" fmla="*/ 242975 h 349876"/>
                      <a:gd name="connsiteX59" fmla="*/ 720816 w 720816"/>
                      <a:gd name="connsiteY59" fmla="*/ 242975 h 349876"/>
                      <a:gd name="connsiteX60" fmla="*/ 720453 w 720816"/>
                      <a:gd name="connsiteY60" fmla="*/ 243678 h 349876"/>
                      <a:gd name="connsiteX61" fmla="*/ 720453 w 720816"/>
                      <a:gd name="connsiteY61" fmla="*/ 243678 h 349876"/>
                      <a:gd name="connsiteX62" fmla="*/ 719799 w 720816"/>
                      <a:gd name="connsiteY62" fmla="*/ 244061 h 349876"/>
                      <a:gd name="connsiteX63" fmla="*/ 719799 w 720816"/>
                      <a:gd name="connsiteY63" fmla="*/ 244061 h 349876"/>
                      <a:gd name="connsiteX64" fmla="*/ 662044 w 720816"/>
                      <a:gd name="connsiteY64" fmla="*/ 280336 h 349876"/>
                      <a:gd name="connsiteX65" fmla="*/ 662044 w 720816"/>
                      <a:gd name="connsiteY65" fmla="*/ 280336 h 349876"/>
                      <a:gd name="connsiteX66" fmla="*/ 595498 w 720816"/>
                      <a:gd name="connsiteY66" fmla="*/ 310034 h 349876"/>
                      <a:gd name="connsiteX67" fmla="*/ 595498 w 720816"/>
                      <a:gd name="connsiteY67" fmla="*/ 310034 h 349876"/>
                      <a:gd name="connsiteX68" fmla="*/ 563315 w 720816"/>
                      <a:gd name="connsiteY68" fmla="*/ 331365 h 349876"/>
                      <a:gd name="connsiteX69" fmla="*/ 563315 w 720816"/>
                      <a:gd name="connsiteY69" fmla="*/ 331365 h 349876"/>
                      <a:gd name="connsiteX70" fmla="*/ 531350 w 720816"/>
                      <a:gd name="connsiteY70" fmla="*/ 349822 h 349876"/>
                      <a:gd name="connsiteX71" fmla="*/ 531350 w 720816"/>
                      <a:gd name="connsiteY71" fmla="*/ 349822 h 349876"/>
                      <a:gd name="connsiteX72" fmla="*/ 531277 w 720816"/>
                      <a:gd name="connsiteY72" fmla="*/ 349822 h 349876"/>
                      <a:gd name="connsiteX73" fmla="*/ 531277 w 720816"/>
                      <a:gd name="connsiteY73" fmla="*/ 349822 h 349876"/>
                      <a:gd name="connsiteX74" fmla="*/ 517983 w 720816"/>
                      <a:gd name="connsiteY74" fmla="*/ 346692 h 349876"/>
                      <a:gd name="connsiteX75" fmla="*/ 517983 w 720816"/>
                      <a:gd name="connsiteY75" fmla="*/ 346692 h 349876"/>
                      <a:gd name="connsiteX76" fmla="*/ 519000 w 720816"/>
                      <a:gd name="connsiteY76" fmla="*/ 345351 h 349876"/>
                      <a:gd name="connsiteX77" fmla="*/ 531350 w 720816"/>
                      <a:gd name="connsiteY77" fmla="*/ 348544 h 349876"/>
                      <a:gd name="connsiteX78" fmla="*/ 531350 w 720816"/>
                      <a:gd name="connsiteY78" fmla="*/ 348544 h 349876"/>
                      <a:gd name="connsiteX79" fmla="*/ 561644 w 720816"/>
                      <a:gd name="connsiteY79" fmla="*/ 331045 h 349876"/>
                      <a:gd name="connsiteX80" fmla="*/ 561644 w 720816"/>
                      <a:gd name="connsiteY80" fmla="*/ 331045 h 349876"/>
                      <a:gd name="connsiteX81" fmla="*/ 595426 w 720816"/>
                      <a:gd name="connsiteY81" fmla="*/ 308756 h 349876"/>
                      <a:gd name="connsiteX82" fmla="*/ 595426 w 720816"/>
                      <a:gd name="connsiteY82" fmla="*/ 308756 h 349876"/>
                      <a:gd name="connsiteX83" fmla="*/ 661608 w 720816"/>
                      <a:gd name="connsiteY83" fmla="*/ 279059 h 349876"/>
                      <a:gd name="connsiteX84" fmla="*/ 661608 w 720816"/>
                      <a:gd name="connsiteY84" fmla="*/ 279059 h 349876"/>
                      <a:gd name="connsiteX85" fmla="*/ 718055 w 720816"/>
                      <a:gd name="connsiteY85" fmla="*/ 243422 h 349876"/>
                      <a:gd name="connsiteX86" fmla="*/ 718055 w 720816"/>
                      <a:gd name="connsiteY86" fmla="*/ 243422 h 349876"/>
                      <a:gd name="connsiteX87" fmla="*/ 704616 w 720816"/>
                      <a:gd name="connsiteY87" fmla="*/ 237930 h 349876"/>
                      <a:gd name="connsiteX88" fmla="*/ 363533 w 720816"/>
                      <a:gd name="connsiteY88" fmla="*/ 91231 h 349876"/>
                      <a:gd name="connsiteX89" fmla="*/ 363533 w 720816"/>
                      <a:gd name="connsiteY89" fmla="*/ 91231 h 349876"/>
                      <a:gd name="connsiteX90" fmla="*/ 24703 w 720816"/>
                      <a:gd name="connsiteY90" fmla="*/ 2331 h 349876"/>
                      <a:gd name="connsiteX91" fmla="*/ 24703 w 720816"/>
                      <a:gd name="connsiteY91" fmla="*/ 2331 h 349876"/>
                      <a:gd name="connsiteX92" fmla="*/ 24703 w 720816"/>
                      <a:gd name="connsiteY92" fmla="*/ 2778 h 349876"/>
                      <a:gd name="connsiteX93" fmla="*/ 24703 w 720816"/>
                      <a:gd name="connsiteY93" fmla="*/ 2778 h 349876"/>
                      <a:gd name="connsiteX94" fmla="*/ 12570 w 720816"/>
                      <a:gd name="connsiteY94" fmla="*/ 20341 h 349876"/>
                      <a:gd name="connsiteX95" fmla="*/ 12570 w 720816"/>
                      <a:gd name="connsiteY95" fmla="*/ 20341 h 349876"/>
                      <a:gd name="connsiteX96" fmla="*/ 1746 w 720816"/>
                      <a:gd name="connsiteY96" fmla="*/ 30304 h 349876"/>
                      <a:gd name="connsiteX97" fmla="*/ 1746 w 720816"/>
                      <a:gd name="connsiteY97" fmla="*/ 30304 h 349876"/>
                      <a:gd name="connsiteX98" fmla="*/ 37198 w 720816"/>
                      <a:gd name="connsiteY98" fmla="*/ 83951 h 349876"/>
                      <a:gd name="connsiteX99" fmla="*/ 37198 w 720816"/>
                      <a:gd name="connsiteY99" fmla="*/ 83951 h 349876"/>
                      <a:gd name="connsiteX100" fmla="*/ 88270 w 720816"/>
                      <a:gd name="connsiteY100" fmla="*/ 141813 h 349876"/>
                      <a:gd name="connsiteX101" fmla="*/ 88270 w 720816"/>
                      <a:gd name="connsiteY101" fmla="*/ 141813 h 349876"/>
                      <a:gd name="connsiteX102" fmla="*/ 103017 w 720816"/>
                      <a:gd name="connsiteY102" fmla="*/ 164932 h 349876"/>
                      <a:gd name="connsiteX103" fmla="*/ 103017 w 720816"/>
                      <a:gd name="connsiteY103" fmla="*/ 164932 h 349876"/>
                      <a:gd name="connsiteX104" fmla="*/ 94009 w 720816"/>
                      <a:gd name="connsiteY104" fmla="*/ 183708 h 349876"/>
                      <a:gd name="connsiteX105" fmla="*/ 94009 w 720816"/>
                      <a:gd name="connsiteY105" fmla="*/ 183708 h 349876"/>
                      <a:gd name="connsiteX106" fmla="*/ 88052 w 720816"/>
                      <a:gd name="connsiteY106" fmla="*/ 192841 h 349876"/>
                      <a:gd name="connsiteX107" fmla="*/ 88052 w 720816"/>
                      <a:gd name="connsiteY107" fmla="*/ 192841 h 349876"/>
                      <a:gd name="connsiteX108" fmla="*/ 94445 w 720816"/>
                      <a:gd name="connsiteY108" fmla="*/ 194757 h 349876"/>
                      <a:gd name="connsiteX109" fmla="*/ 94445 w 720816"/>
                      <a:gd name="connsiteY109" fmla="*/ 194757 h 349876"/>
                      <a:gd name="connsiteX110" fmla="*/ 113333 w 720816"/>
                      <a:gd name="connsiteY110" fmla="*/ 195715 h 349876"/>
                      <a:gd name="connsiteX111" fmla="*/ 113333 w 720816"/>
                      <a:gd name="connsiteY111" fmla="*/ 195715 h 349876"/>
                      <a:gd name="connsiteX112" fmla="*/ 172323 w 720816"/>
                      <a:gd name="connsiteY112" fmla="*/ 224646 h 349876"/>
                      <a:gd name="connsiteX113" fmla="*/ 172323 w 720816"/>
                      <a:gd name="connsiteY113" fmla="*/ 224646 h 349876"/>
                      <a:gd name="connsiteX114" fmla="*/ 213370 w 720816"/>
                      <a:gd name="connsiteY114" fmla="*/ 250511 h 349876"/>
                      <a:gd name="connsiteX115" fmla="*/ 213370 w 720816"/>
                      <a:gd name="connsiteY115" fmla="*/ 250511 h 349876"/>
                      <a:gd name="connsiteX116" fmla="*/ 253253 w 720816"/>
                      <a:gd name="connsiteY116" fmla="*/ 247637 h 349876"/>
                      <a:gd name="connsiteX117" fmla="*/ 253253 w 720816"/>
                      <a:gd name="connsiteY117" fmla="*/ 247637 h 349876"/>
                      <a:gd name="connsiteX118" fmla="*/ 334183 w 720816"/>
                      <a:gd name="connsiteY118" fmla="*/ 196737 h 349876"/>
                      <a:gd name="connsiteX119" fmla="*/ 334183 w 720816"/>
                      <a:gd name="connsiteY119" fmla="*/ 196737 h 349876"/>
                      <a:gd name="connsiteX120" fmla="*/ 335346 w 720816"/>
                      <a:gd name="connsiteY120" fmla="*/ 196801 h 349876"/>
                      <a:gd name="connsiteX121" fmla="*/ 335346 w 720816"/>
                      <a:gd name="connsiteY121" fmla="*/ 196801 h 349876"/>
                      <a:gd name="connsiteX122" fmla="*/ 341230 w 720816"/>
                      <a:gd name="connsiteY122" fmla="*/ 211043 h 349876"/>
                      <a:gd name="connsiteX123" fmla="*/ 341230 w 720816"/>
                      <a:gd name="connsiteY123" fmla="*/ 211043 h 349876"/>
                      <a:gd name="connsiteX124" fmla="*/ 328517 w 720816"/>
                      <a:gd name="connsiteY124" fmla="*/ 311822 h 349876"/>
                      <a:gd name="connsiteX125" fmla="*/ 328517 w 720816"/>
                      <a:gd name="connsiteY125" fmla="*/ 311822 h 349876"/>
                      <a:gd name="connsiteX126" fmla="*/ 328807 w 720816"/>
                      <a:gd name="connsiteY126" fmla="*/ 318145 h 349876"/>
                      <a:gd name="connsiteX127" fmla="*/ 328807 w 720816"/>
                      <a:gd name="connsiteY127" fmla="*/ 318145 h 349876"/>
                      <a:gd name="connsiteX128" fmla="*/ 355396 w 720816"/>
                      <a:gd name="connsiteY128" fmla="*/ 346054 h 349876"/>
                      <a:gd name="connsiteX129" fmla="*/ 355396 w 720816"/>
                      <a:gd name="connsiteY129" fmla="*/ 346054 h 349876"/>
                      <a:gd name="connsiteX130" fmla="*/ 373486 w 720816"/>
                      <a:gd name="connsiteY130" fmla="*/ 341200 h 349876"/>
                      <a:gd name="connsiteX131" fmla="*/ 373486 w 720816"/>
                      <a:gd name="connsiteY131" fmla="*/ 341200 h 349876"/>
                      <a:gd name="connsiteX132" fmla="*/ 436617 w 720816"/>
                      <a:gd name="connsiteY132" fmla="*/ 332514 h 349876"/>
                      <a:gd name="connsiteX133" fmla="*/ 436617 w 720816"/>
                      <a:gd name="connsiteY133" fmla="*/ 332514 h 349876"/>
                      <a:gd name="connsiteX134" fmla="*/ 454053 w 720816"/>
                      <a:gd name="connsiteY134" fmla="*/ 331812 h 349876"/>
                      <a:gd name="connsiteX135" fmla="*/ 454053 w 720816"/>
                      <a:gd name="connsiteY135" fmla="*/ 331812 h 349876"/>
                      <a:gd name="connsiteX136" fmla="*/ 519000 w 720816"/>
                      <a:gd name="connsiteY136" fmla="*/ 345351 h 349876"/>
                      <a:gd name="connsiteX137" fmla="*/ 519000 w 720816"/>
                      <a:gd name="connsiteY137" fmla="*/ 345351 h 349876"/>
                      <a:gd name="connsiteX138" fmla="*/ 23395 w 720816"/>
                      <a:gd name="connsiteY138" fmla="*/ 1629 h 349876"/>
                      <a:gd name="connsiteX139" fmla="*/ 23831 w 720816"/>
                      <a:gd name="connsiteY139" fmla="*/ 926 h 349876"/>
                      <a:gd name="connsiteX140" fmla="*/ 23395 w 720816"/>
                      <a:gd name="connsiteY140" fmla="*/ 1629 h 349876"/>
                      <a:gd name="connsiteX141" fmla="*/ 23395 w 720816"/>
                      <a:gd name="connsiteY141" fmla="*/ 1629 h 349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720816" h="349876">
                        <a:moveTo>
                          <a:pt x="517983" y="346692"/>
                        </a:moveTo>
                        <a:cubicBezTo>
                          <a:pt x="505124" y="339284"/>
                          <a:pt x="483330" y="333281"/>
                          <a:pt x="454053" y="333281"/>
                        </a:cubicBezTo>
                        <a:lnTo>
                          <a:pt x="454053" y="333281"/>
                        </a:lnTo>
                        <a:cubicBezTo>
                          <a:pt x="448531" y="333281"/>
                          <a:pt x="442792" y="333472"/>
                          <a:pt x="436762" y="333919"/>
                        </a:cubicBezTo>
                        <a:lnTo>
                          <a:pt x="436762" y="333919"/>
                        </a:lnTo>
                        <a:cubicBezTo>
                          <a:pt x="398332" y="336729"/>
                          <a:pt x="388742" y="333983"/>
                          <a:pt x="374503" y="342350"/>
                        </a:cubicBezTo>
                        <a:lnTo>
                          <a:pt x="374503" y="342350"/>
                        </a:lnTo>
                        <a:cubicBezTo>
                          <a:pt x="369272" y="345415"/>
                          <a:pt x="362371" y="347523"/>
                          <a:pt x="355469" y="347523"/>
                        </a:cubicBezTo>
                        <a:lnTo>
                          <a:pt x="355469" y="347523"/>
                        </a:lnTo>
                        <a:cubicBezTo>
                          <a:pt x="342393" y="347586"/>
                          <a:pt x="329171" y="339923"/>
                          <a:pt x="327064" y="318145"/>
                        </a:cubicBezTo>
                        <a:lnTo>
                          <a:pt x="327064" y="318145"/>
                        </a:lnTo>
                        <a:cubicBezTo>
                          <a:pt x="326846" y="316165"/>
                          <a:pt x="326773" y="313993"/>
                          <a:pt x="326773" y="311694"/>
                        </a:cubicBezTo>
                        <a:lnTo>
                          <a:pt x="326773" y="311694"/>
                        </a:lnTo>
                        <a:cubicBezTo>
                          <a:pt x="326773" y="284232"/>
                          <a:pt x="339487" y="234609"/>
                          <a:pt x="339487" y="210915"/>
                        </a:cubicBezTo>
                        <a:lnTo>
                          <a:pt x="339487" y="210915"/>
                        </a:lnTo>
                        <a:cubicBezTo>
                          <a:pt x="339559" y="202996"/>
                          <a:pt x="337816" y="198333"/>
                          <a:pt x="335128" y="198206"/>
                        </a:cubicBezTo>
                        <a:lnTo>
                          <a:pt x="335128" y="198206"/>
                        </a:lnTo>
                        <a:cubicBezTo>
                          <a:pt x="334910" y="198142"/>
                          <a:pt x="334619" y="198142"/>
                          <a:pt x="334256" y="198142"/>
                        </a:cubicBezTo>
                        <a:lnTo>
                          <a:pt x="334256" y="198142"/>
                        </a:lnTo>
                        <a:cubicBezTo>
                          <a:pt x="319218" y="197695"/>
                          <a:pt x="287616" y="246360"/>
                          <a:pt x="253471" y="249042"/>
                        </a:cubicBezTo>
                        <a:lnTo>
                          <a:pt x="253471" y="249042"/>
                        </a:lnTo>
                        <a:cubicBezTo>
                          <a:pt x="240322" y="250000"/>
                          <a:pt x="226301" y="251916"/>
                          <a:pt x="213442" y="251916"/>
                        </a:cubicBezTo>
                        <a:lnTo>
                          <a:pt x="213442" y="251916"/>
                        </a:lnTo>
                        <a:cubicBezTo>
                          <a:pt x="192955" y="251980"/>
                          <a:pt x="175157" y="246807"/>
                          <a:pt x="170653" y="224774"/>
                        </a:cubicBezTo>
                        <a:lnTo>
                          <a:pt x="170653" y="224774"/>
                        </a:lnTo>
                        <a:cubicBezTo>
                          <a:pt x="163388" y="190350"/>
                          <a:pt x="135781" y="199739"/>
                          <a:pt x="113188" y="197120"/>
                        </a:cubicBezTo>
                        <a:lnTo>
                          <a:pt x="113188" y="197120"/>
                        </a:lnTo>
                        <a:cubicBezTo>
                          <a:pt x="97932" y="195076"/>
                          <a:pt x="87325" y="198333"/>
                          <a:pt x="86308" y="192649"/>
                        </a:cubicBezTo>
                        <a:lnTo>
                          <a:pt x="86308" y="192649"/>
                        </a:lnTo>
                        <a:cubicBezTo>
                          <a:pt x="86381" y="190414"/>
                          <a:pt x="88415" y="187540"/>
                          <a:pt x="92629" y="182559"/>
                        </a:cubicBezTo>
                        <a:lnTo>
                          <a:pt x="92629" y="182559"/>
                        </a:lnTo>
                        <a:cubicBezTo>
                          <a:pt x="98586" y="175661"/>
                          <a:pt x="101274" y="169977"/>
                          <a:pt x="101274" y="164740"/>
                        </a:cubicBezTo>
                        <a:lnTo>
                          <a:pt x="101274" y="164740"/>
                        </a:lnTo>
                        <a:cubicBezTo>
                          <a:pt x="101274" y="157587"/>
                          <a:pt x="96261" y="150882"/>
                          <a:pt x="87035" y="142771"/>
                        </a:cubicBezTo>
                        <a:lnTo>
                          <a:pt x="87035" y="142771"/>
                        </a:lnTo>
                        <a:cubicBezTo>
                          <a:pt x="71052" y="128656"/>
                          <a:pt x="38433" y="107645"/>
                          <a:pt x="35455" y="83951"/>
                        </a:cubicBezTo>
                        <a:lnTo>
                          <a:pt x="35455" y="83951"/>
                        </a:lnTo>
                        <a:cubicBezTo>
                          <a:pt x="31168" y="47867"/>
                          <a:pt x="511" y="49464"/>
                          <a:pt x="2" y="30176"/>
                        </a:cubicBezTo>
                        <a:lnTo>
                          <a:pt x="2" y="30176"/>
                        </a:lnTo>
                        <a:cubicBezTo>
                          <a:pt x="-143" y="21044"/>
                          <a:pt x="6613" y="20022"/>
                          <a:pt x="12135" y="18681"/>
                        </a:cubicBezTo>
                        <a:lnTo>
                          <a:pt x="12135" y="18681"/>
                        </a:lnTo>
                        <a:cubicBezTo>
                          <a:pt x="17728" y="17084"/>
                          <a:pt x="22814" y="15232"/>
                          <a:pt x="22959" y="2650"/>
                        </a:cubicBezTo>
                        <a:lnTo>
                          <a:pt x="22959" y="2650"/>
                        </a:lnTo>
                        <a:cubicBezTo>
                          <a:pt x="22959" y="2076"/>
                          <a:pt x="22959" y="1437"/>
                          <a:pt x="22959" y="798"/>
                        </a:cubicBezTo>
                        <a:lnTo>
                          <a:pt x="22959" y="798"/>
                        </a:lnTo>
                        <a:cubicBezTo>
                          <a:pt x="22959" y="479"/>
                          <a:pt x="23104" y="224"/>
                          <a:pt x="23395" y="96"/>
                        </a:cubicBezTo>
                        <a:lnTo>
                          <a:pt x="23395" y="96"/>
                        </a:lnTo>
                        <a:cubicBezTo>
                          <a:pt x="23686" y="-32"/>
                          <a:pt x="24049" y="-32"/>
                          <a:pt x="24339" y="96"/>
                        </a:cubicBezTo>
                        <a:lnTo>
                          <a:pt x="24339" y="96"/>
                        </a:lnTo>
                        <a:cubicBezTo>
                          <a:pt x="63497" y="21107"/>
                          <a:pt x="148495" y="43524"/>
                          <a:pt x="223540" y="60576"/>
                        </a:cubicBezTo>
                        <a:lnTo>
                          <a:pt x="223540" y="60576"/>
                        </a:lnTo>
                        <a:cubicBezTo>
                          <a:pt x="298658" y="77692"/>
                          <a:pt x="363824" y="89443"/>
                          <a:pt x="364332" y="89635"/>
                        </a:cubicBezTo>
                        <a:lnTo>
                          <a:pt x="364332" y="89635"/>
                        </a:lnTo>
                        <a:cubicBezTo>
                          <a:pt x="388524" y="107389"/>
                          <a:pt x="473958" y="144176"/>
                          <a:pt x="553072" y="176300"/>
                        </a:cubicBezTo>
                        <a:lnTo>
                          <a:pt x="553072" y="176300"/>
                        </a:lnTo>
                        <a:cubicBezTo>
                          <a:pt x="632258" y="208552"/>
                          <a:pt x="705197" y="236206"/>
                          <a:pt x="705415" y="236269"/>
                        </a:cubicBezTo>
                        <a:lnTo>
                          <a:pt x="705415" y="236269"/>
                        </a:lnTo>
                        <a:lnTo>
                          <a:pt x="720308" y="242337"/>
                        </a:lnTo>
                        <a:cubicBezTo>
                          <a:pt x="720598" y="242464"/>
                          <a:pt x="720816" y="242720"/>
                          <a:pt x="720816" y="242975"/>
                        </a:cubicBezTo>
                        <a:lnTo>
                          <a:pt x="720816" y="242975"/>
                        </a:lnTo>
                        <a:cubicBezTo>
                          <a:pt x="720816" y="243231"/>
                          <a:pt x="720671" y="243550"/>
                          <a:pt x="720453" y="243678"/>
                        </a:cubicBezTo>
                        <a:lnTo>
                          <a:pt x="720453" y="243678"/>
                        </a:lnTo>
                        <a:cubicBezTo>
                          <a:pt x="720162" y="243869"/>
                          <a:pt x="719944" y="243933"/>
                          <a:pt x="719799" y="244061"/>
                        </a:cubicBezTo>
                        <a:lnTo>
                          <a:pt x="719799" y="244061"/>
                        </a:lnTo>
                        <a:cubicBezTo>
                          <a:pt x="702872" y="255046"/>
                          <a:pt x="685291" y="275930"/>
                          <a:pt x="662044" y="280336"/>
                        </a:cubicBezTo>
                        <a:lnTo>
                          <a:pt x="662044" y="280336"/>
                        </a:lnTo>
                        <a:cubicBezTo>
                          <a:pt x="639814" y="284424"/>
                          <a:pt x="620998" y="309970"/>
                          <a:pt x="595498" y="310034"/>
                        </a:cubicBezTo>
                        <a:lnTo>
                          <a:pt x="595498" y="310034"/>
                        </a:lnTo>
                        <a:cubicBezTo>
                          <a:pt x="570943" y="310161"/>
                          <a:pt x="570071" y="318336"/>
                          <a:pt x="563315" y="331365"/>
                        </a:cubicBezTo>
                        <a:lnTo>
                          <a:pt x="563315" y="331365"/>
                        </a:lnTo>
                        <a:cubicBezTo>
                          <a:pt x="558230" y="341264"/>
                          <a:pt x="544645" y="349758"/>
                          <a:pt x="531350" y="349822"/>
                        </a:cubicBezTo>
                        <a:lnTo>
                          <a:pt x="531350" y="349822"/>
                        </a:lnTo>
                        <a:cubicBezTo>
                          <a:pt x="531350" y="349822"/>
                          <a:pt x="531277" y="349822"/>
                          <a:pt x="531277" y="349822"/>
                        </a:cubicBezTo>
                        <a:lnTo>
                          <a:pt x="531277" y="349822"/>
                        </a:lnTo>
                        <a:cubicBezTo>
                          <a:pt x="526628" y="350141"/>
                          <a:pt x="522124" y="349055"/>
                          <a:pt x="517983" y="346692"/>
                        </a:cubicBezTo>
                        <a:lnTo>
                          <a:pt x="517983" y="346692"/>
                        </a:lnTo>
                        <a:close/>
                        <a:moveTo>
                          <a:pt x="519000" y="345351"/>
                        </a:moveTo>
                        <a:cubicBezTo>
                          <a:pt x="522778" y="347586"/>
                          <a:pt x="526991" y="348544"/>
                          <a:pt x="531350" y="348544"/>
                        </a:cubicBezTo>
                        <a:lnTo>
                          <a:pt x="531350" y="348544"/>
                        </a:lnTo>
                        <a:cubicBezTo>
                          <a:pt x="543846" y="348608"/>
                          <a:pt x="556995" y="340306"/>
                          <a:pt x="561644" y="331045"/>
                        </a:cubicBezTo>
                        <a:lnTo>
                          <a:pt x="561644" y="331045"/>
                        </a:lnTo>
                        <a:cubicBezTo>
                          <a:pt x="567965" y="318336"/>
                          <a:pt x="570289" y="308629"/>
                          <a:pt x="595426" y="308756"/>
                        </a:cubicBezTo>
                        <a:lnTo>
                          <a:pt x="595426" y="308756"/>
                        </a:lnTo>
                        <a:cubicBezTo>
                          <a:pt x="619617" y="308884"/>
                          <a:pt x="638288" y="283594"/>
                          <a:pt x="661608" y="279059"/>
                        </a:cubicBezTo>
                        <a:lnTo>
                          <a:pt x="661608" y="279059"/>
                        </a:lnTo>
                        <a:cubicBezTo>
                          <a:pt x="683693" y="274972"/>
                          <a:pt x="700983" y="254790"/>
                          <a:pt x="718055" y="243422"/>
                        </a:cubicBezTo>
                        <a:lnTo>
                          <a:pt x="718055" y="243422"/>
                        </a:lnTo>
                        <a:lnTo>
                          <a:pt x="704616" y="237930"/>
                        </a:lnTo>
                        <a:cubicBezTo>
                          <a:pt x="704543" y="237866"/>
                          <a:pt x="412353" y="127060"/>
                          <a:pt x="363533" y="91231"/>
                        </a:cubicBezTo>
                        <a:lnTo>
                          <a:pt x="363533" y="91231"/>
                        </a:lnTo>
                        <a:cubicBezTo>
                          <a:pt x="363460" y="91231"/>
                          <a:pt x="105487" y="44546"/>
                          <a:pt x="24703" y="2331"/>
                        </a:cubicBezTo>
                        <a:lnTo>
                          <a:pt x="24703" y="2331"/>
                        </a:lnTo>
                        <a:cubicBezTo>
                          <a:pt x="24703" y="2459"/>
                          <a:pt x="24703" y="2586"/>
                          <a:pt x="24703" y="2778"/>
                        </a:cubicBezTo>
                        <a:lnTo>
                          <a:pt x="24703" y="2778"/>
                        </a:lnTo>
                        <a:cubicBezTo>
                          <a:pt x="24848" y="15743"/>
                          <a:pt x="18455" y="18936"/>
                          <a:pt x="12570" y="20341"/>
                        </a:cubicBezTo>
                        <a:lnTo>
                          <a:pt x="12570" y="20341"/>
                        </a:lnTo>
                        <a:cubicBezTo>
                          <a:pt x="6613" y="22002"/>
                          <a:pt x="1891" y="22002"/>
                          <a:pt x="1746" y="30304"/>
                        </a:cubicBezTo>
                        <a:lnTo>
                          <a:pt x="1746" y="30304"/>
                        </a:lnTo>
                        <a:cubicBezTo>
                          <a:pt x="1237" y="47548"/>
                          <a:pt x="32476" y="46973"/>
                          <a:pt x="37198" y="83951"/>
                        </a:cubicBezTo>
                        <a:lnTo>
                          <a:pt x="37198" y="83951"/>
                        </a:lnTo>
                        <a:cubicBezTo>
                          <a:pt x="39886" y="106495"/>
                          <a:pt x="72069" y="127635"/>
                          <a:pt x="88270" y="141813"/>
                        </a:cubicBezTo>
                        <a:lnTo>
                          <a:pt x="88270" y="141813"/>
                        </a:lnTo>
                        <a:cubicBezTo>
                          <a:pt x="97569" y="150051"/>
                          <a:pt x="103017" y="157013"/>
                          <a:pt x="103017" y="164932"/>
                        </a:cubicBezTo>
                        <a:lnTo>
                          <a:pt x="103017" y="164932"/>
                        </a:lnTo>
                        <a:cubicBezTo>
                          <a:pt x="103017" y="170680"/>
                          <a:pt x="100111" y="176683"/>
                          <a:pt x="94009" y="183708"/>
                        </a:cubicBezTo>
                        <a:lnTo>
                          <a:pt x="94009" y="183708"/>
                        </a:lnTo>
                        <a:cubicBezTo>
                          <a:pt x="89795" y="188562"/>
                          <a:pt x="87979" y="191500"/>
                          <a:pt x="88052" y="192841"/>
                        </a:cubicBezTo>
                        <a:lnTo>
                          <a:pt x="88052" y="192841"/>
                        </a:lnTo>
                        <a:cubicBezTo>
                          <a:pt x="87979" y="194055"/>
                          <a:pt x="89723" y="194629"/>
                          <a:pt x="94445" y="194757"/>
                        </a:cubicBezTo>
                        <a:lnTo>
                          <a:pt x="94445" y="194757"/>
                        </a:lnTo>
                        <a:cubicBezTo>
                          <a:pt x="99022" y="194949"/>
                          <a:pt x="105560" y="194757"/>
                          <a:pt x="113333" y="195715"/>
                        </a:cubicBezTo>
                        <a:lnTo>
                          <a:pt x="113333" y="195715"/>
                        </a:lnTo>
                        <a:cubicBezTo>
                          <a:pt x="134764" y="198142"/>
                          <a:pt x="164913" y="188881"/>
                          <a:pt x="172323" y="224646"/>
                        </a:cubicBezTo>
                        <a:lnTo>
                          <a:pt x="172323" y="224646"/>
                        </a:lnTo>
                        <a:cubicBezTo>
                          <a:pt x="176828" y="245785"/>
                          <a:pt x="193028" y="250448"/>
                          <a:pt x="213370" y="250511"/>
                        </a:cubicBezTo>
                        <a:lnTo>
                          <a:pt x="213370" y="250511"/>
                        </a:lnTo>
                        <a:cubicBezTo>
                          <a:pt x="226010" y="250511"/>
                          <a:pt x="240031" y="248595"/>
                          <a:pt x="253253" y="247637"/>
                        </a:cubicBezTo>
                        <a:lnTo>
                          <a:pt x="253253" y="247637"/>
                        </a:lnTo>
                        <a:cubicBezTo>
                          <a:pt x="286163" y="245402"/>
                          <a:pt x="316820" y="197120"/>
                          <a:pt x="334183" y="196737"/>
                        </a:cubicBezTo>
                        <a:lnTo>
                          <a:pt x="334183" y="196737"/>
                        </a:lnTo>
                        <a:cubicBezTo>
                          <a:pt x="334547" y="196737"/>
                          <a:pt x="334982" y="196737"/>
                          <a:pt x="335346" y="196801"/>
                        </a:cubicBezTo>
                        <a:lnTo>
                          <a:pt x="335346" y="196801"/>
                        </a:lnTo>
                        <a:cubicBezTo>
                          <a:pt x="340068" y="197695"/>
                          <a:pt x="341157" y="203187"/>
                          <a:pt x="341230" y="211043"/>
                        </a:cubicBezTo>
                        <a:lnTo>
                          <a:pt x="341230" y="211043"/>
                        </a:lnTo>
                        <a:cubicBezTo>
                          <a:pt x="341230" y="235056"/>
                          <a:pt x="328444" y="284679"/>
                          <a:pt x="328517" y="311822"/>
                        </a:cubicBezTo>
                        <a:lnTo>
                          <a:pt x="328517" y="311822"/>
                        </a:lnTo>
                        <a:cubicBezTo>
                          <a:pt x="328517" y="314057"/>
                          <a:pt x="328589" y="316165"/>
                          <a:pt x="328807" y="318145"/>
                        </a:cubicBezTo>
                        <a:lnTo>
                          <a:pt x="328807" y="318145"/>
                        </a:lnTo>
                        <a:cubicBezTo>
                          <a:pt x="330987" y="339348"/>
                          <a:pt x="343119" y="345990"/>
                          <a:pt x="355396" y="346054"/>
                        </a:cubicBezTo>
                        <a:lnTo>
                          <a:pt x="355396" y="346054"/>
                        </a:lnTo>
                        <a:cubicBezTo>
                          <a:pt x="361935" y="346054"/>
                          <a:pt x="368473" y="344074"/>
                          <a:pt x="373486" y="341200"/>
                        </a:cubicBezTo>
                        <a:lnTo>
                          <a:pt x="373486" y="341200"/>
                        </a:lnTo>
                        <a:cubicBezTo>
                          <a:pt x="388524" y="332450"/>
                          <a:pt x="398477" y="335324"/>
                          <a:pt x="436617" y="332514"/>
                        </a:cubicBezTo>
                        <a:lnTo>
                          <a:pt x="436617" y="332514"/>
                        </a:lnTo>
                        <a:cubicBezTo>
                          <a:pt x="442719" y="332067"/>
                          <a:pt x="448531" y="331812"/>
                          <a:pt x="454053" y="331812"/>
                        </a:cubicBezTo>
                        <a:lnTo>
                          <a:pt x="454053" y="331812"/>
                        </a:lnTo>
                        <a:cubicBezTo>
                          <a:pt x="483620" y="331684"/>
                          <a:pt x="505778" y="337751"/>
                          <a:pt x="519000" y="345351"/>
                        </a:cubicBezTo>
                        <a:lnTo>
                          <a:pt x="519000" y="345351"/>
                        </a:lnTo>
                        <a:close/>
                        <a:moveTo>
                          <a:pt x="23395" y="1629"/>
                        </a:moveTo>
                        <a:lnTo>
                          <a:pt x="23831" y="926"/>
                        </a:lnTo>
                        <a:lnTo>
                          <a:pt x="23395" y="1629"/>
                        </a:lnTo>
                        <a:lnTo>
                          <a:pt x="23395" y="162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sp macro="" textlink="">
            <xdr:nvSpPr>
              <xdr:cNvPr id="18" name="TextBox 17">
                <a:extLst>
                  <a:ext uri="{FF2B5EF4-FFF2-40B4-BE49-F238E27FC236}">
                    <a16:creationId xmlns:a16="http://schemas.microsoft.com/office/drawing/2014/main" id="{17E1B4CE-811D-34A0-C2B7-39FA0D5B9094}"/>
                  </a:ext>
                </a:extLst>
              </xdr:cNvPr>
              <xdr:cNvSpPr txBox="1"/>
            </xdr:nvSpPr>
            <xdr:spPr>
              <a:xfrm>
                <a:off x="12655002" y="8972741"/>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SP</a:t>
                </a:r>
              </a:p>
            </xdr:txBody>
          </xdr:sp>
          <xdr:sp macro="" textlink="">
            <xdr:nvSpPr>
              <xdr:cNvPr id="19" name="TextBox 18">
                <a:extLst>
                  <a:ext uri="{FF2B5EF4-FFF2-40B4-BE49-F238E27FC236}">
                    <a16:creationId xmlns:a16="http://schemas.microsoft.com/office/drawing/2014/main" id="{E24B0ADC-F3CA-A328-AEDF-19D1C8D4447A}"/>
                  </a:ext>
                </a:extLst>
              </xdr:cNvPr>
              <xdr:cNvSpPr txBox="1"/>
            </xdr:nvSpPr>
            <xdr:spPr>
              <a:xfrm>
                <a:off x="13101148" y="8637640"/>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MG</a:t>
                </a:r>
              </a:p>
            </xdr:txBody>
          </xdr:sp>
          <xdr:sp macro="" textlink="">
            <xdr:nvSpPr>
              <xdr:cNvPr id="20" name="TextBox 19">
                <a:extLst>
                  <a:ext uri="{FF2B5EF4-FFF2-40B4-BE49-F238E27FC236}">
                    <a16:creationId xmlns:a16="http://schemas.microsoft.com/office/drawing/2014/main" id="{C306642A-2DA1-C190-C768-419315B2C106}"/>
                  </a:ext>
                </a:extLst>
              </xdr:cNvPr>
              <xdr:cNvSpPr txBox="1"/>
            </xdr:nvSpPr>
            <xdr:spPr>
              <a:xfrm>
                <a:off x="13420785" y="9002969"/>
                <a:ext cx="341828" cy="253938"/>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RJ</a:t>
                </a:r>
              </a:p>
            </xdr:txBody>
          </xdr:sp>
          <xdr:sp macro="" textlink="">
            <xdr:nvSpPr>
              <xdr:cNvPr id="21" name="TextBox 20">
                <a:extLst>
                  <a:ext uri="{FF2B5EF4-FFF2-40B4-BE49-F238E27FC236}">
                    <a16:creationId xmlns:a16="http://schemas.microsoft.com/office/drawing/2014/main" id="{A86A2B66-BE95-A94E-C7A8-2A630EE8D349}"/>
                  </a:ext>
                </a:extLst>
              </xdr:cNvPr>
              <xdr:cNvSpPr txBox="1"/>
            </xdr:nvSpPr>
            <xdr:spPr>
              <a:xfrm>
                <a:off x="13478918" y="873832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ES</a:t>
                </a:r>
              </a:p>
            </xdr:txBody>
          </xdr:sp>
          <xdr:sp macro="" textlink="">
            <xdr:nvSpPr>
              <xdr:cNvPr id="22" name="TextBox 21">
                <a:extLst>
                  <a:ext uri="{FF2B5EF4-FFF2-40B4-BE49-F238E27FC236}">
                    <a16:creationId xmlns:a16="http://schemas.microsoft.com/office/drawing/2014/main" id="{AC7B5872-A756-6268-B395-2EE98552EF22}"/>
                  </a:ext>
                </a:extLst>
              </xdr:cNvPr>
              <xdr:cNvSpPr txBox="1"/>
            </xdr:nvSpPr>
            <xdr:spPr>
              <a:xfrm>
                <a:off x="12371246" y="9183126"/>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PR</a:t>
                </a:r>
              </a:p>
            </xdr:txBody>
          </xdr:sp>
          <xdr:sp macro="" textlink="">
            <xdr:nvSpPr>
              <xdr:cNvPr id="23" name="TextBox 22">
                <a:extLst>
                  <a:ext uri="{FF2B5EF4-FFF2-40B4-BE49-F238E27FC236}">
                    <a16:creationId xmlns:a16="http://schemas.microsoft.com/office/drawing/2014/main" id="{B61F76F8-A190-C971-9579-121864A59540}"/>
                  </a:ext>
                </a:extLst>
              </xdr:cNvPr>
              <xdr:cNvSpPr txBox="1"/>
            </xdr:nvSpPr>
            <xdr:spPr>
              <a:xfrm>
                <a:off x="12058859" y="8801205"/>
                <a:ext cx="32091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MS</a:t>
                </a:r>
              </a:p>
            </xdr:txBody>
          </xdr:sp>
          <xdr:sp macro="" textlink="">
            <xdr:nvSpPr>
              <xdr:cNvPr id="24" name="TextBox 23">
                <a:extLst>
                  <a:ext uri="{FF2B5EF4-FFF2-40B4-BE49-F238E27FC236}">
                    <a16:creationId xmlns:a16="http://schemas.microsoft.com/office/drawing/2014/main" id="{A13C5829-7DB1-625B-A8EB-5753BFB0B4DA}"/>
                  </a:ext>
                </a:extLst>
              </xdr:cNvPr>
              <xdr:cNvSpPr txBox="1"/>
            </xdr:nvSpPr>
            <xdr:spPr>
              <a:xfrm>
                <a:off x="11980232" y="8144518"/>
                <a:ext cx="31364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MT</a:t>
                </a:r>
              </a:p>
            </xdr:txBody>
          </xdr:sp>
          <xdr:sp macro="" textlink="">
            <xdr:nvSpPr>
              <xdr:cNvPr id="25" name="TextBox 24">
                <a:extLst>
                  <a:ext uri="{FF2B5EF4-FFF2-40B4-BE49-F238E27FC236}">
                    <a16:creationId xmlns:a16="http://schemas.microsoft.com/office/drawing/2014/main" id="{359AA428-4274-0BFF-1AC2-FBFD6AF01FB6}"/>
                  </a:ext>
                </a:extLst>
              </xdr:cNvPr>
              <xdr:cNvSpPr txBox="1"/>
            </xdr:nvSpPr>
            <xdr:spPr>
              <a:xfrm>
                <a:off x="12555430" y="8440929"/>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GO</a:t>
                </a:r>
              </a:p>
            </xdr:txBody>
          </xdr:sp>
          <xdr:sp macro="" textlink="">
            <xdr:nvSpPr>
              <xdr:cNvPr id="26" name="TextBox 25">
                <a:extLst>
                  <a:ext uri="{FF2B5EF4-FFF2-40B4-BE49-F238E27FC236}">
                    <a16:creationId xmlns:a16="http://schemas.microsoft.com/office/drawing/2014/main" id="{87208F91-5305-EF6A-19FE-B11A35723BB2}"/>
                  </a:ext>
                </a:extLst>
              </xdr:cNvPr>
              <xdr:cNvSpPr txBox="1"/>
            </xdr:nvSpPr>
            <xdr:spPr>
              <a:xfrm>
                <a:off x="12685340" y="7904461"/>
                <a:ext cx="339388" cy="253916"/>
              </a:xfrm>
              <a:prstGeom prst="rect">
                <a:avLst/>
              </a:prstGeom>
              <a:noFill/>
            </xdr:spPr>
            <xdr:txBody>
              <a:bodyPr wrap="none" rtlCol="0">
                <a:spAutoFit/>
              </a:bodyPr>
              <a:lstStyle/>
              <a:p>
                <a:pPr algn="l"/>
                <a:r>
                  <a:rPr lang="pt-BR" sz="1050" spc="0" baseline="0">
                    <a:ln/>
                    <a:solidFill>
                      <a:schemeClr val="bg1"/>
                    </a:solidFill>
                    <a:latin typeface="Compasse-Regular"/>
                    <a:sym typeface="Compasse-Regular"/>
                    <a:rtl val="0"/>
                  </a:rPr>
                  <a:t>TO</a:t>
                </a:r>
              </a:p>
            </xdr:txBody>
          </xdr:sp>
          <xdr:sp macro="" textlink="">
            <xdr:nvSpPr>
              <xdr:cNvPr id="27" name="TextBox 26">
                <a:extLst>
                  <a:ext uri="{FF2B5EF4-FFF2-40B4-BE49-F238E27FC236}">
                    <a16:creationId xmlns:a16="http://schemas.microsoft.com/office/drawing/2014/main" id="{CE905A87-6332-8158-FA16-367E9DE2CA44}"/>
                  </a:ext>
                </a:extLst>
              </xdr:cNvPr>
              <xdr:cNvSpPr txBox="1"/>
            </xdr:nvSpPr>
            <xdr:spPr>
              <a:xfrm>
                <a:off x="13343451" y="8080282"/>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BA</a:t>
                </a:r>
              </a:p>
            </xdr:txBody>
          </xdr:sp>
          <xdr:sp macro="" textlink="">
            <xdr:nvSpPr>
              <xdr:cNvPr id="28" name="TextBox 27">
                <a:extLst>
                  <a:ext uri="{FF2B5EF4-FFF2-40B4-BE49-F238E27FC236}">
                    <a16:creationId xmlns:a16="http://schemas.microsoft.com/office/drawing/2014/main" id="{C0601E05-132E-7EF5-03BC-D6F6A9D982BE}"/>
                  </a:ext>
                </a:extLst>
              </xdr:cNvPr>
              <xdr:cNvSpPr txBox="1"/>
            </xdr:nvSpPr>
            <xdr:spPr>
              <a:xfrm>
                <a:off x="13801555" y="792803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SE</a:t>
                </a:r>
              </a:p>
            </xdr:txBody>
          </xdr:sp>
          <xdr:sp macro="" textlink="">
            <xdr:nvSpPr>
              <xdr:cNvPr id="29" name="TextBox 28">
                <a:extLst>
                  <a:ext uri="{FF2B5EF4-FFF2-40B4-BE49-F238E27FC236}">
                    <a16:creationId xmlns:a16="http://schemas.microsoft.com/office/drawing/2014/main" id="{FC1850E7-B19B-ADF7-7466-D6C373FC5F70}"/>
                  </a:ext>
                </a:extLst>
              </xdr:cNvPr>
              <xdr:cNvSpPr txBox="1"/>
            </xdr:nvSpPr>
            <xdr:spPr>
              <a:xfrm>
                <a:off x="13952271" y="78346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AL</a:t>
                </a:r>
              </a:p>
            </xdr:txBody>
          </xdr:sp>
          <xdr:sp macro="" textlink="">
            <xdr:nvSpPr>
              <xdr:cNvPr id="30" name="TextBox 29">
                <a:extLst>
                  <a:ext uri="{FF2B5EF4-FFF2-40B4-BE49-F238E27FC236}">
                    <a16:creationId xmlns:a16="http://schemas.microsoft.com/office/drawing/2014/main" id="{65577C31-8648-8B40-1943-8C10A9524A00}"/>
                  </a:ext>
                </a:extLst>
              </xdr:cNvPr>
              <xdr:cNvSpPr txBox="1"/>
            </xdr:nvSpPr>
            <xdr:spPr>
              <a:xfrm>
                <a:off x="13972474" y="771736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PE</a:t>
                </a:r>
              </a:p>
            </xdr:txBody>
          </xdr:sp>
          <xdr:sp macro="" textlink="">
            <xdr:nvSpPr>
              <xdr:cNvPr id="31" name="TextBox 30">
                <a:extLst>
                  <a:ext uri="{FF2B5EF4-FFF2-40B4-BE49-F238E27FC236}">
                    <a16:creationId xmlns:a16="http://schemas.microsoft.com/office/drawing/2014/main" id="{EC339A57-C21E-3616-6A7C-D67590208B57}"/>
                  </a:ext>
                </a:extLst>
              </xdr:cNvPr>
              <xdr:cNvSpPr txBox="1"/>
            </xdr:nvSpPr>
            <xdr:spPr>
              <a:xfrm>
                <a:off x="13963930" y="7603362"/>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PB</a:t>
                </a:r>
              </a:p>
            </xdr:txBody>
          </xdr:sp>
          <xdr:sp macro="" textlink="">
            <xdr:nvSpPr>
              <xdr:cNvPr id="32" name="TextBox 31">
                <a:extLst>
                  <a:ext uri="{FF2B5EF4-FFF2-40B4-BE49-F238E27FC236}">
                    <a16:creationId xmlns:a16="http://schemas.microsoft.com/office/drawing/2014/main" id="{FB6A1675-174A-CD98-00C0-FFB54BF87468}"/>
                  </a:ext>
                </a:extLst>
              </xdr:cNvPr>
              <xdr:cNvSpPr txBox="1"/>
            </xdr:nvSpPr>
            <xdr:spPr>
              <a:xfrm>
                <a:off x="13912648" y="749106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RN</a:t>
                </a:r>
              </a:p>
            </xdr:txBody>
          </xdr:sp>
          <xdr:sp macro="" textlink="">
            <xdr:nvSpPr>
              <xdr:cNvPr id="33" name="TextBox 32">
                <a:extLst>
                  <a:ext uri="{FF2B5EF4-FFF2-40B4-BE49-F238E27FC236}">
                    <a16:creationId xmlns:a16="http://schemas.microsoft.com/office/drawing/2014/main" id="{78BA0007-5DF4-CBDD-303F-3DF6D54094FE}"/>
                  </a:ext>
                </a:extLst>
              </xdr:cNvPr>
              <xdr:cNvSpPr txBox="1"/>
            </xdr:nvSpPr>
            <xdr:spPr>
              <a:xfrm>
                <a:off x="13574188" y="741743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CE</a:t>
                </a:r>
              </a:p>
            </xdr:txBody>
          </xdr:sp>
          <xdr:sp macro="" textlink="">
            <xdr:nvSpPr>
              <xdr:cNvPr id="35" name="TextBox 34">
                <a:extLst>
                  <a:ext uri="{FF2B5EF4-FFF2-40B4-BE49-F238E27FC236}">
                    <a16:creationId xmlns:a16="http://schemas.microsoft.com/office/drawing/2014/main" id="{1392176F-3514-3B96-EE05-36E070B0F5D7}"/>
                  </a:ext>
                </a:extLst>
              </xdr:cNvPr>
              <xdr:cNvSpPr txBox="1"/>
            </xdr:nvSpPr>
            <xdr:spPr>
              <a:xfrm>
                <a:off x="13256251" y="7671391"/>
                <a:ext cx="270057"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PI</a:t>
                </a:r>
              </a:p>
            </xdr:txBody>
          </xdr:sp>
          <xdr:sp macro="" textlink="">
            <xdr:nvSpPr>
              <xdr:cNvPr id="36" name="TextBox 35">
                <a:extLst>
                  <a:ext uri="{FF2B5EF4-FFF2-40B4-BE49-F238E27FC236}">
                    <a16:creationId xmlns:a16="http://schemas.microsoft.com/office/drawing/2014/main" id="{1440E61C-F15D-1FD6-1EDB-92009A0D258F}"/>
                  </a:ext>
                </a:extLst>
              </xdr:cNvPr>
              <xdr:cNvSpPr txBox="1"/>
            </xdr:nvSpPr>
            <xdr:spPr>
              <a:xfrm>
                <a:off x="13035743" y="742471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MA</a:t>
                </a:r>
              </a:p>
            </xdr:txBody>
          </xdr:sp>
          <xdr:sp macro="" textlink="">
            <xdr:nvSpPr>
              <xdr:cNvPr id="37" name="TextBox 36">
                <a:extLst>
                  <a:ext uri="{FF2B5EF4-FFF2-40B4-BE49-F238E27FC236}">
                    <a16:creationId xmlns:a16="http://schemas.microsoft.com/office/drawing/2014/main" id="{E7E0B82C-AFE1-BAED-4F2A-DE9569A7923E}"/>
                  </a:ext>
                </a:extLst>
              </xdr:cNvPr>
              <xdr:cNvSpPr txBox="1"/>
            </xdr:nvSpPr>
            <xdr:spPr>
              <a:xfrm>
                <a:off x="12211827" y="73510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PA</a:t>
                </a:r>
              </a:p>
            </xdr:txBody>
          </xdr:sp>
          <xdr:sp macro="" textlink="">
            <xdr:nvSpPr>
              <xdr:cNvPr id="39" name="TextBox 38">
                <a:extLst>
                  <a:ext uri="{FF2B5EF4-FFF2-40B4-BE49-F238E27FC236}">
                    <a16:creationId xmlns:a16="http://schemas.microsoft.com/office/drawing/2014/main" id="{AF3C83CB-9F17-F468-36A5-FA4B97F928D9}"/>
                  </a:ext>
                </a:extLst>
              </xdr:cNvPr>
              <xdr:cNvSpPr txBox="1"/>
            </xdr:nvSpPr>
            <xdr:spPr>
              <a:xfrm>
                <a:off x="11138590" y="735108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AM</a:t>
                </a:r>
              </a:p>
            </xdr:txBody>
          </xdr:sp>
          <xdr:sp macro="" textlink="">
            <xdr:nvSpPr>
              <xdr:cNvPr id="41" name="TextBox 40">
                <a:extLst>
                  <a:ext uri="{FF2B5EF4-FFF2-40B4-BE49-F238E27FC236}">
                    <a16:creationId xmlns:a16="http://schemas.microsoft.com/office/drawing/2014/main" id="{4BFEEE41-4CD3-5E86-40F1-B4A4C74713CE}"/>
                  </a:ext>
                </a:extLst>
              </xdr:cNvPr>
              <xdr:cNvSpPr txBox="1"/>
            </xdr:nvSpPr>
            <xdr:spPr>
              <a:xfrm>
                <a:off x="11412088" y="680753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RR</a:t>
                </a:r>
              </a:p>
            </xdr:txBody>
          </xdr:sp>
          <xdr:sp macro="" textlink="">
            <xdr:nvSpPr>
              <xdr:cNvPr id="47" name="TextBox 46">
                <a:extLst>
                  <a:ext uri="{FF2B5EF4-FFF2-40B4-BE49-F238E27FC236}">
                    <a16:creationId xmlns:a16="http://schemas.microsoft.com/office/drawing/2014/main" id="{D8D6AF8A-1A7E-5774-D559-790758C2515F}"/>
                  </a:ext>
                </a:extLst>
              </xdr:cNvPr>
              <xdr:cNvSpPr txBox="1"/>
            </xdr:nvSpPr>
            <xdr:spPr>
              <a:xfrm>
                <a:off x="12358532" y="6864641"/>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AP</a:t>
                </a:r>
              </a:p>
            </xdr:txBody>
          </xdr:sp>
          <xdr:sp macro="" textlink="">
            <xdr:nvSpPr>
              <xdr:cNvPr id="48" name="TextBox 47">
                <a:extLst>
                  <a:ext uri="{FF2B5EF4-FFF2-40B4-BE49-F238E27FC236}">
                    <a16:creationId xmlns:a16="http://schemas.microsoft.com/office/drawing/2014/main" id="{1C9C29CD-A274-4D28-1022-18BE4BA82028}"/>
                  </a:ext>
                </a:extLst>
              </xdr:cNvPr>
              <xdr:cNvSpPr txBox="1"/>
            </xdr:nvSpPr>
            <xdr:spPr>
              <a:xfrm>
                <a:off x="11237188" y="7940334"/>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RO</a:t>
                </a:r>
              </a:p>
            </xdr:txBody>
          </xdr:sp>
          <xdr:sp macro="" textlink="">
            <xdr:nvSpPr>
              <xdr:cNvPr id="49" name="TextBox 48">
                <a:extLst>
                  <a:ext uri="{FF2B5EF4-FFF2-40B4-BE49-F238E27FC236}">
                    <a16:creationId xmlns:a16="http://schemas.microsoft.com/office/drawing/2014/main" id="{D02C8273-77D9-44AA-E63E-B13093650496}"/>
                  </a:ext>
                </a:extLst>
              </xdr:cNvPr>
              <xdr:cNvSpPr txBox="1"/>
            </xdr:nvSpPr>
            <xdr:spPr>
              <a:xfrm>
                <a:off x="10515833" y="7767234"/>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AC</a:t>
                </a:r>
              </a:p>
            </xdr:txBody>
          </xdr:sp>
          <xdr:sp macro="" textlink="">
            <xdr:nvSpPr>
              <xdr:cNvPr id="50" name="TextBox 49">
                <a:extLst>
                  <a:ext uri="{FF2B5EF4-FFF2-40B4-BE49-F238E27FC236}">
                    <a16:creationId xmlns:a16="http://schemas.microsoft.com/office/drawing/2014/main" id="{19901667-EB63-4BC5-6C6A-64A05312CCB3}"/>
                  </a:ext>
                </a:extLst>
              </xdr:cNvPr>
              <xdr:cNvSpPr txBox="1"/>
            </xdr:nvSpPr>
            <xdr:spPr>
              <a:xfrm>
                <a:off x="12528107" y="9425156"/>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SC</a:t>
                </a:r>
              </a:p>
            </xdr:txBody>
          </xdr:sp>
          <xdr:sp macro="" textlink="">
            <xdr:nvSpPr>
              <xdr:cNvPr id="51" name="TextBox 50">
                <a:extLst>
                  <a:ext uri="{FF2B5EF4-FFF2-40B4-BE49-F238E27FC236}">
                    <a16:creationId xmlns:a16="http://schemas.microsoft.com/office/drawing/2014/main" id="{C5550354-D509-BBD0-4551-B66F5550C711}"/>
                  </a:ext>
                </a:extLst>
              </xdr:cNvPr>
              <xdr:cNvSpPr txBox="1"/>
            </xdr:nvSpPr>
            <xdr:spPr>
              <a:xfrm>
                <a:off x="12240457" y="9629525"/>
                <a:ext cx="344874" cy="251656"/>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RS</a:t>
                </a:r>
              </a:p>
            </xdr:txBody>
          </xdr:sp>
        </xdr:grpSp>
        <xdr:sp macro="" textlink="">
          <xdr:nvSpPr>
            <xdr:cNvPr id="11" name="TextBox 10">
              <a:extLst>
                <a:ext uri="{FF2B5EF4-FFF2-40B4-BE49-F238E27FC236}">
                  <a16:creationId xmlns:a16="http://schemas.microsoft.com/office/drawing/2014/main" id="{AA59EC7C-B283-C792-9375-B5D514FE0DFF}"/>
                </a:ext>
              </a:extLst>
            </xdr:cNvPr>
            <xdr:cNvSpPr txBox="1"/>
          </xdr:nvSpPr>
          <xdr:spPr>
            <a:xfrm>
              <a:off x="12884825" y="9336543"/>
              <a:ext cx="1473596"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A4263"/>
                  </a:solidFill>
                  <a:latin typeface="Compasse" panose="020B0606020203040204" pitchFamily="34" charset="0"/>
                </a:rPr>
                <a:t>São Paulo - 89%</a:t>
              </a:r>
            </a:p>
          </xdr:txBody>
        </xdr:sp>
        <xdr:sp macro="" textlink="">
          <xdr:nvSpPr>
            <xdr:cNvPr id="12" name="TextBox 11">
              <a:extLst>
                <a:ext uri="{FF2B5EF4-FFF2-40B4-BE49-F238E27FC236}">
                  <a16:creationId xmlns:a16="http://schemas.microsoft.com/office/drawing/2014/main" id="{93D36F89-B07F-A484-5C50-86A5846BD041}"/>
                </a:ext>
              </a:extLst>
            </xdr:cNvPr>
            <xdr:cNvSpPr txBox="1"/>
          </xdr:nvSpPr>
          <xdr:spPr>
            <a:xfrm>
              <a:off x="13584303" y="9068914"/>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7030A0"/>
                  </a:solidFill>
                  <a:latin typeface="Compasse" panose="020B0606020203040204" pitchFamily="34" charset="0"/>
                </a:rPr>
                <a:t>Rio de Janeiro - 1%</a:t>
              </a:r>
            </a:p>
          </xdr:txBody>
        </xdr:sp>
        <xdr:sp macro="" textlink="">
          <xdr:nvSpPr>
            <xdr:cNvPr id="13" name="TextBox 12">
              <a:extLst>
                <a:ext uri="{FF2B5EF4-FFF2-40B4-BE49-F238E27FC236}">
                  <a16:creationId xmlns:a16="http://schemas.microsoft.com/office/drawing/2014/main" id="{972699EB-59C6-758A-A83B-571A0E33DDB2}"/>
                </a:ext>
              </a:extLst>
            </xdr:cNvPr>
            <xdr:cNvSpPr txBox="1"/>
          </xdr:nvSpPr>
          <xdr:spPr>
            <a:xfrm>
              <a:off x="12707673" y="9623914"/>
              <a:ext cx="1718021"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92D050"/>
                  </a:solidFill>
                  <a:latin typeface="Compasse" panose="020B0606020203040204" pitchFamily="34" charset="0"/>
                </a:rPr>
                <a:t>Santa Catarina</a:t>
              </a:r>
              <a:r>
                <a:rPr lang="pt-BR" sz="1200" baseline="0">
                  <a:solidFill>
                    <a:srgbClr val="92D050"/>
                  </a:solidFill>
                  <a:latin typeface="Compasse" panose="020B0606020203040204" pitchFamily="34" charset="0"/>
                </a:rPr>
                <a:t> - 3%</a:t>
              </a:r>
              <a:endParaRPr lang="pt-BR" sz="1200">
                <a:solidFill>
                  <a:srgbClr val="92D050"/>
                </a:solidFill>
                <a:latin typeface="Compasse" panose="020B0606020203040204" pitchFamily="34" charset="0"/>
              </a:endParaRPr>
            </a:p>
          </xdr:txBody>
        </xdr:sp>
        <xdr:sp macro="" textlink="">
          <xdr:nvSpPr>
            <xdr:cNvPr id="15" name="TextBox 14">
              <a:extLst>
                <a:ext uri="{FF2B5EF4-FFF2-40B4-BE49-F238E27FC236}">
                  <a16:creationId xmlns:a16="http://schemas.microsoft.com/office/drawing/2014/main" id="{D7E06BE2-C360-1E96-575A-DED6AB81BB3A}"/>
                </a:ext>
              </a:extLst>
            </xdr:cNvPr>
            <xdr:cNvSpPr txBox="1"/>
          </xdr:nvSpPr>
          <xdr:spPr>
            <a:xfrm>
              <a:off x="10203199" y="8584112"/>
              <a:ext cx="1475199"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0A0D7"/>
                  </a:solidFill>
                  <a:latin typeface="Compasse" panose="020B0606020203040204" pitchFamily="34" charset="0"/>
                </a:rPr>
                <a:t>Mato Grosso - 1%</a:t>
              </a:r>
            </a:p>
          </xdr:txBody>
        </xdr:sp>
        <xdr:sp macro="" textlink="">
          <xdr:nvSpPr>
            <xdr:cNvPr id="16" name="TextBox 15">
              <a:extLst>
                <a:ext uri="{FF2B5EF4-FFF2-40B4-BE49-F238E27FC236}">
                  <a16:creationId xmlns:a16="http://schemas.microsoft.com/office/drawing/2014/main" id="{B20246B2-EFA2-8A1F-FD97-69A2B5D490E3}"/>
                </a:ext>
              </a:extLst>
            </xdr:cNvPr>
            <xdr:cNvSpPr txBox="1"/>
          </xdr:nvSpPr>
          <xdr:spPr>
            <a:xfrm>
              <a:off x="11254857" y="5641825"/>
              <a:ext cx="2730160" cy="867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A4263"/>
                  </a:solidFill>
                  <a:latin typeface="Compasse" panose="020B0606020203040204" pitchFamily="34" charset="0"/>
                  <a:ea typeface="Cambria" panose="02040503050406030204" pitchFamily="18" charset="0"/>
                </a:rPr>
                <a:t>Diversificação por Estado</a:t>
              </a:r>
              <a:br>
                <a:rPr lang="pt-BR" sz="1400" b="1">
                  <a:solidFill>
                    <a:srgbClr val="0A4263"/>
                  </a:solidFill>
                  <a:latin typeface="Compasse" panose="020B0606020203040204" pitchFamily="34" charset="0"/>
                  <a:ea typeface="Cambria" panose="02040503050406030204" pitchFamily="18" charset="0"/>
                </a:rPr>
              </a:br>
              <a:r>
                <a:rPr lang="pt-BR" sz="1400" b="1">
                  <a:solidFill>
                    <a:srgbClr val="0A4263"/>
                  </a:solidFill>
                  <a:latin typeface="Compasse" panose="020B0606020203040204" pitchFamily="34" charset="0"/>
                  <a:ea typeface="Cambria" panose="02040503050406030204" pitchFamily="18" charset="0"/>
                </a:rPr>
                <a:t>(% da Carteira)</a:t>
              </a:r>
            </a:p>
          </xdr:txBody>
        </xdr:sp>
      </xdr:grpSp>
      <xdr:sp macro="" textlink="">
        <xdr:nvSpPr>
          <xdr:cNvPr id="7" name="TextBox 6">
            <a:extLst>
              <a:ext uri="{FF2B5EF4-FFF2-40B4-BE49-F238E27FC236}">
                <a16:creationId xmlns:a16="http://schemas.microsoft.com/office/drawing/2014/main" id="{8570C725-FC4D-3D7A-9770-8FADEA987A0D}"/>
              </a:ext>
            </a:extLst>
          </xdr:cNvPr>
          <xdr:cNvSpPr txBox="1"/>
        </xdr:nvSpPr>
        <xdr:spPr>
          <a:xfrm>
            <a:off x="13889374" y="6960213"/>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F98909"/>
                </a:solidFill>
                <a:latin typeface="Compasse" panose="020B0606020203040204" pitchFamily="34" charset="0"/>
              </a:rPr>
              <a:t>Tocantins</a:t>
            </a:r>
            <a:r>
              <a:rPr lang="pt-BR" sz="1200" baseline="0">
                <a:solidFill>
                  <a:srgbClr val="F98909"/>
                </a:solidFill>
                <a:latin typeface="Compasse" panose="020B0606020203040204" pitchFamily="34" charset="0"/>
              </a:rPr>
              <a:t> </a:t>
            </a:r>
            <a:r>
              <a:rPr lang="pt-BR" sz="1200">
                <a:solidFill>
                  <a:srgbClr val="F98909"/>
                </a:solidFill>
                <a:latin typeface="Compasse" panose="020B0606020203040204" pitchFamily="34" charset="0"/>
              </a:rPr>
              <a:t>-6%</a:t>
            </a:r>
          </a:p>
        </xdr:txBody>
      </xdr:sp>
    </xdr:grpSp>
    <xdr:clientData/>
  </xdr:twoCellAnchor>
  <xdr:twoCellAnchor editAs="oneCell">
    <xdr:from>
      <xdr:col>1</xdr:col>
      <xdr:colOff>974150</xdr:colOff>
      <xdr:row>32</xdr:row>
      <xdr:rowOff>194515</xdr:rowOff>
    </xdr:from>
    <xdr:to>
      <xdr:col>2</xdr:col>
      <xdr:colOff>1355911</xdr:colOff>
      <xdr:row>62</xdr:row>
      <xdr:rowOff>44825</xdr:rowOff>
    </xdr:to>
    <xdr:pic>
      <xdr:nvPicPr>
        <xdr:cNvPr id="9" name="Picture 8">
          <a:extLst>
            <a:ext uri="{FF2B5EF4-FFF2-40B4-BE49-F238E27FC236}">
              <a16:creationId xmlns:a16="http://schemas.microsoft.com/office/drawing/2014/main" id="{85C73C2F-501A-0EAF-935F-CBDD8F1E1A2E}"/>
            </a:ext>
          </a:extLst>
        </xdr:cNvPr>
        <xdr:cNvPicPr>
          <a:picLocks noChangeAspect="1"/>
        </xdr:cNvPicPr>
      </xdr:nvPicPr>
      <xdr:blipFill>
        <a:blip xmlns:r="http://schemas.openxmlformats.org/officeDocument/2006/relationships" r:embed="rId3"/>
        <a:stretch>
          <a:fillRect/>
        </a:stretch>
      </xdr:blipFill>
      <xdr:spPr>
        <a:xfrm>
          <a:off x="1086209" y="7052515"/>
          <a:ext cx="3541820" cy="56101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503231</xdr:colOff>
      <xdr:row>4</xdr:row>
      <xdr:rowOff>114300</xdr:rowOff>
    </xdr:to>
    <xdr:pic>
      <xdr:nvPicPr>
        <xdr:cNvPr id="3" name="Picture 1">
          <a:extLst>
            <a:ext uri="{FF2B5EF4-FFF2-40B4-BE49-F238E27FC236}">
              <a16:creationId xmlns:a16="http://schemas.microsoft.com/office/drawing/2014/main" id="{16BDB851-F45A-4B81-8233-CF4A40BC53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198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103181</xdr:colOff>
      <xdr:row>4</xdr:row>
      <xdr:rowOff>114300</xdr:rowOff>
    </xdr:to>
    <xdr:pic>
      <xdr:nvPicPr>
        <xdr:cNvPr id="2" name="Picture 1">
          <a:extLst>
            <a:ext uri="{FF2B5EF4-FFF2-40B4-BE49-F238E27FC236}">
              <a16:creationId xmlns:a16="http://schemas.microsoft.com/office/drawing/2014/main" id="{9E2625D0-986C-4155-B768-88235B91EA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3</xdr:col>
      <xdr:colOff>503231</xdr:colOff>
      <xdr:row>5</xdr:row>
      <xdr:rowOff>95250</xdr:rowOff>
    </xdr:to>
    <xdr:pic>
      <xdr:nvPicPr>
        <xdr:cNvPr id="2" name="Picture 1">
          <a:extLst>
            <a:ext uri="{FF2B5EF4-FFF2-40B4-BE49-F238E27FC236}">
              <a16:creationId xmlns:a16="http://schemas.microsoft.com/office/drawing/2014/main" id="{12653354-BD4F-4C3A-BFCF-50DCC2C20D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04775"/>
          <a:ext cx="1931981"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F7E3DF7C-7F39-4409-81F7-55BE7490D4F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1E2B3FA3-3E1B-4480-8C50-EEBC2D7590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3BB01B61-5349-4506-A03A-C5DDE7397A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D3E10289-FD32-4D09-BE66-E8CCC3960A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4" name="Picture 3">
          <a:extLst>
            <a:ext uri="{FF2B5EF4-FFF2-40B4-BE49-F238E27FC236}">
              <a16:creationId xmlns:a16="http://schemas.microsoft.com/office/drawing/2014/main" id="{C5F2F50D-EB11-4311-B206-7F416B8AE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99819</xdr:colOff>
      <xdr:row>4</xdr:row>
      <xdr:rowOff>114300</xdr:rowOff>
    </xdr:to>
    <xdr:pic>
      <xdr:nvPicPr>
        <xdr:cNvPr id="4" name="Picture 3">
          <a:extLst>
            <a:ext uri="{FF2B5EF4-FFF2-40B4-BE49-F238E27FC236}">
              <a16:creationId xmlns:a16="http://schemas.microsoft.com/office/drawing/2014/main" id="{53193AA7-00B5-441B-A4AC-374C059E30C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23825"/>
          <a:ext cx="1928619" cy="771525"/>
        </a:xfrm>
        <a:prstGeom prst="rect">
          <a:avLst/>
        </a:prstGeom>
      </xdr:spPr>
    </xdr:pic>
    <xdr:clientData/>
  </xdr:twoCellAnchor>
  <xdr:twoCellAnchor>
    <xdr:from>
      <xdr:col>1</xdr:col>
      <xdr:colOff>0</xdr:colOff>
      <xdr:row>10</xdr:row>
      <xdr:rowOff>0</xdr:rowOff>
    </xdr:from>
    <xdr:to>
      <xdr:col>15</xdr:col>
      <xdr:colOff>493059</xdr:colOff>
      <xdr:row>64</xdr:row>
      <xdr:rowOff>43181</xdr:rowOff>
    </xdr:to>
    <xdr:sp macro="" textlink="">
      <xdr:nvSpPr>
        <xdr:cNvPr id="5" name="Retângulo 13">
          <a:extLst>
            <a:ext uri="{FF2B5EF4-FFF2-40B4-BE49-F238E27FC236}">
              <a16:creationId xmlns:a16="http://schemas.microsoft.com/office/drawing/2014/main" id="{002DF132-5F06-4883-A873-06257C90F918}"/>
            </a:ext>
          </a:extLst>
        </xdr:cNvPr>
        <xdr:cNvSpPr/>
      </xdr:nvSpPr>
      <xdr:spPr>
        <a:xfrm>
          <a:off x="112059" y="1792941"/>
          <a:ext cx="8964706" cy="10363799"/>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spcAft>
              <a:spcPts val="800"/>
            </a:spcAft>
          </a:pPr>
          <a:r>
            <a:rPr lang="pt-BR" sz="1200" b="1">
              <a:solidFill>
                <a:schemeClr val="bg2">
                  <a:lumMod val="25000"/>
                </a:schemeClr>
              </a:solidFill>
              <a:latin typeface="Compasse" panose="020B0606020203040204" pitchFamily="34" charset="0"/>
              <a:ea typeface="Calibri" panose="020F0502020204030204" pitchFamily="34" charset="0"/>
            </a:rPr>
            <a:t>Área Bruta Locável (ABL)</a:t>
          </a:r>
          <a:r>
            <a:rPr lang="pt-BR" sz="1200">
              <a:solidFill>
                <a:schemeClr val="bg2">
                  <a:lumMod val="25000"/>
                </a:schemeClr>
              </a:solidFill>
              <a:latin typeface="Compasse ExtraLight" panose="020B0406020203040204" pitchFamily="34" charset="0"/>
              <a:ea typeface="Calibri" panose="020F0502020204030204" pitchFamily="34" charset="0"/>
            </a:rPr>
            <a:t>: Equivalente à soma de toda a área disponível para a locação nos shopping centers, exceto merchandising.</a:t>
          </a:r>
        </a:p>
        <a:p>
          <a:pPr algn="just">
            <a:spcAft>
              <a:spcPts val="800"/>
            </a:spcAft>
          </a:pPr>
          <a:r>
            <a:rPr lang="pt-BR" sz="1200" b="1">
              <a:solidFill>
                <a:schemeClr val="bg2">
                  <a:lumMod val="25000"/>
                </a:schemeClr>
              </a:solidFill>
              <a:latin typeface="Compasse" panose="020B0606020203040204" pitchFamily="34" charset="0"/>
            </a:rPr>
            <a:t>ABL Própria: </a:t>
          </a:r>
          <a:r>
            <a:rPr lang="pt-BR" sz="1200">
              <a:solidFill>
                <a:schemeClr val="bg2">
                  <a:lumMod val="25000"/>
                </a:schemeClr>
              </a:solidFill>
              <a:latin typeface="Compasse ExtraLight" panose="020B0406020203040204" pitchFamily="34" charset="0"/>
              <a:ea typeface="Calibri" panose="020F0502020204030204" pitchFamily="34" charset="0"/>
            </a:rPr>
            <a:t>ABL total ponderada pela participação do Fundo em cada shopping.</a:t>
          </a:r>
        </a:p>
        <a:p>
          <a:pPr algn="just">
            <a:spcAft>
              <a:spcPts val="800"/>
            </a:spcAft>
          </a:pPr>
          <a:r>
            <a:rPr lang="pt-BR" sz="1200" b="1">
              <a:solidFill>
                <a:schemeClr val="bg2">
                  <a:lumMod val="25000"/>
                </a:schemeClr>
              </a:solidFill>
              <a:latin typeface="Compasse" panose="020B0606020203040204" pitchFamily="34" charset="0"/>
            </a:rPr>
            <a:t>ABRASCE: </a:t>
          </a:r>
          <a:r>
            <a:rPr lang="pt-BR" sz="1200">
              <a:solidFill>
                <a:schemeClr val="bg2">
                  <a:lumMod val="25000"/>
                </a:schemeClr>
              </a:solidFill>
              <a:latin typeface="Compasse ExtraLight" panose="020B0406020203040204" pitchFamily="34" charset="0"/>
              <a:ea typeface="Calibri" panose="020F0502020204030204" pitchFamily="34" charset="0"/>
            </a:rPr>
            <a:t>Associação Brasileira de Shopping Centers.</a:t>
          </a:r>
        </a:p>
        <a:p>
          <a:pPr algn="just">
            <a:spcAft>
              <a:spcPts val="800"/>
            </a:spcAft>
          </a:pPr>
          <a:r>
            <a:rPr lang="pt-BR" sz="1200" b="1">
              <a:solidFill>
                <a:schemeClr val="bg2">
                  <a:lumMod val="25000"/>
                </a:schemeClr>
              </a:solidFill>
              <a:latin typeface="Compasse" panose="020B0606020203040204" pitchFamily="34" charset="0"/>
            </a:rPr>
            <a:t>Aluguel mínimo ou aluguel base: </a:t>
          </a:r>
          <a:r>
            <a:rPr lang="pt-BR" sz="1200">
              <a:solidFill>
                <a:schemeClr val="bg2">
                  <a:lumMod val="25000"/>
                </a:schemeClr>
              </a:solidFill>
              <a:latin typeface="Compasse ExtraLight" panose="020B0406020203040204" pitchFamily="34" charset="0"/>
              <a:ea typeface="Calibri" panose="020F0502020204030204" pitchFamily="34" charset="0"/>
            </a:rPr>
            <a:t>é o aluguel mínimo do contrato de locação de um lojista. </a:t>
          </a:r>
        </a:p>
        <a:p>
          <a:pPr algn="just">
            <a:spcAft>
              <a:spcPts val="800"/>
            </a:spcAft>
          </a:pPr>
          <a:r>
            <a:rPr lang="pt-BR" sz="1200" b="1">
              <a:solidFill>
                <a:schemeClr val="bg2">
                  <a:lumMod val="25000"/>
                </a:schemeClr>
              </a:solidFill>
              <a:latin typeface="Compasse" panose="020B0606020203040204" pitchFamily="34" charset="0"/>
            </a:rPr>
            <a:t>Aluguel percentual ou aluguel complementar: </a:t>
          </a:r>
          <a:r>
            <a:rPr lang="pt-BR" sz="1200">
              <a:solidFill>
                <a:schemeClr val="bg2">
                  <a:lumMod val="25000"/>
                </a:schemeClr>
              </a:solidFill>
              <a:latin typeface="Compasse ExtraLight" panose="020B0406020203040204" pitchFamily="34" charset="0"/>
              <a:ea typeface="Calibri" panose="020F0502020204030204" pitchFamily="34" charset="0"/>
            </a:rPr>
            <a:t>É a diferença (quando positiva) entre o aluguel mínimo e o aluguel com base em porcentagem de vendas paga como aluguel.</a:t>
          </a:r>
        </a:p>
        <a:p>
          <a:pPr algn="just">
            <a:spcAft>
              <a:spcPts val="800"/>
            </a:spcAft>
          </a:pPr>
          <a:r>
            <a:rPr lang="pt-BR" sz="1200" b="1">
              <a:solidFill>
                <a:schemeClr val="bg2">
                  <a:lumMod val="25000"/>
                </a:schemeClr>
              </a:solidFill>
              <a:latin typeface="Compasse" panose="020B0606020203040204" pitchFamily="34" charset="0"/>
            </a:rPr>
            <a:t>Âncoras</a:t>
          </a:r>
          <a:r>
            <a:rPr lang="pt-BR" sz="1200">
              <a:solidFill>
                <a:schemeClr val="bg2">
                  <a:lumMod val="25000"/>
                </a:schemeClr>
              </a:solidFill>
              <a:latin typeface="Compasse ExtraLight" panose="020B0406020203040204" pitchFamily="34" charset="0"/>
              <a:ea typeface="Calibri" panose="020F0502020204030204" pitchFamily="34" charset="0"/>
            </a:rPr>
            <a:t>: grandes lojas conhecidas pelo público que atraem os consumidores ao shopping, gerando fluxo destes em demais áreas do shopping center.</a:t>
          </a:r>
        </a:p>
        <a:p>
          <a:pPr algn="just">
            <a:spcAft>
              <a:spcPts val="800"/>
            </a:spcAft>
          </a:pPr>
          <a:r>
            <a:rPr lang="pt-BR" sz="1200" b="1">
              <a:solidFill>
                <a:schemeClr val="bg2">
                  <a:lumMod val="25000"/>
                </a:schemeClr>
              </a:solidFill>
              <a:latin typeface="Compasse" panose="020B0606020203040204" pitchFamily="34" charset="0"/>
            </a:rPr>
            <a:t>B3: Brasil Bolsa Balcão S.A. </a:t>
          </a:r>
          <a:r>
            <a:rPr lang="pt-BR" sz="1200">
              <a:solidFill>
                <a:schemeClr val="bg2">
                  <a:lumMod val="25000"/>
                </a:schemeClr>
              </a:solidFill>
              <a:latin typeface="Compasse ExtraLight" panose="020B0406020203040204" pitchFamily="34" charset="0"/>
              <a:ea typeface="Calibri" panose="020F0502020204030204" pitchFamily="34" charset="0"/>
            </a:rPr>
            <a:t>- Bolsa de Valores, Mercadorias, Futuros e Mercado Balcão.</a:t>
          </a:r>
        </a:p>
        <a:p>
          <a:pPr algn="just">
            <a:spcAft>
              <a:spcPts val="800"/>
            </a:spcAft>
          </a:pPr>
          <a:r>
            <a:rPr lang="pt-BR" sz="1200" b="1">
              <a:solidFill>
                <a:schemeClr val="bg2">
                  <a:lumMod val="25000"/>
                </a:schemeClr>
              </a:solidFill>
              <a:latin typeface="Compasse" panose="020B0606020203040204" pitchFamily="34" charset="0"/>
            </a:rPr>
            <a:t>Benfeitorias: </a:t>
          </a:r>
          <a:r>
            <a:rPr lang="pt-BR" sz="1200">
              <a:solidFill>
                <a:schemeClr val="bg2">
                  <a:lumMod val="25000"/>
                </a:schemeClr>
              </a:solidFill>
              <a:latin typeface="Compasse ExtraLight" panose="020B0406020203040204" pitchFamily="34" charset="0"/>
              <a:ea typeface="Calibri" panose="020F0502020204030204" pitchFamily="34" charset="0"/>
            </a:rPr>
            <a:t>obras realizadas nos imóveis com objetivo de melhorar a condição do ativo.</a:t>
          </a:r>
        </a:p>
        <a:p>
          <a:pPr algn="just">
            <a:spcAft>
              <a:spcPts val="800"/>
            </a:spcAft>
          </a:pPr>
          <a:r>
            <a:rPr lang="pt-BR" sz="1200" b="1">
              <a:solidFill>
                <a:schemeClr val="bg2">
                  <a:lumMod val="25000"/>
                </a:schemeClr>
              </a:solidFill>
              <a:latin typeface="Compasse" panose="020B0606020203040204" pitchFamily="34" charset="0"/>
            </a:rPr>
            <a:t>CDI: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Depósito Interbancário, é a remuneração dos empréstimos realizados entre bancos diariamente e usada como referência a diversos investimentos.</a:t>
          </a:r>
        </a:p>
        <a:p>
          <a:pPr algn="just">
            <a:spcAft>
              <a:spcPts val="800"/>
            </a:spcAft>
          </a:pPr>
          <a:r>
            <a:rPr lang="pt-BR" sz="1200" b="1">
              <a:solidFill>
                <a:schemeClr val="bg2">
                  <a:lumMod val="25000"/>
                </a:schemeClr>
              </a:solidFill>
              <a:latin typeface="Compasse" panose="020B0606020203040204" pitchFamily="34" charset="0"/>
            </a:rPr>
            <a:t>CRI: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Recebíveis Imobiliários, ativo financeiro lastreado em créditos imobiliários.</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Custo de ocupação: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custo que engloba aluguel, condomínio e demais encargos de ocupação de um lojista</a:t>
          </a:r>
        </a:p>
        <a:p>
          <a:pPr algn="just">
            <a:spcAft>
              <a:spcPts val="800"/>
            </a:spcAft>
          </a:pPr>
          <a:r>
            <a:rPr lang="pt-BR" sz="1200" b="1">
              <a:solidFill>
                <a:schemeClr val="bg2">
                  <a:lumMod val="25000"/>
                </a:schemeClr>
              </a:solidFill>
              <a:latin typeface="Compasse" panose="020B0606020203040204" pitchFamily="34" charset="0"/>
            </a:rPr>
            <a:t>Encargos de lojas vagas: </a:t>
          </a:r>
          <a:r>
            <a:rPr lang="pt-BR" sz="1200">
              <a:solidFill>
                <a:schemeClr val="bg2">
                  <a:lumMod val="25000"/>
                </a:schemeClr>
              </a:solidFill>
              <a:latin typeface="Compasse ExtraLight" panose="020B0406020203040204" pitchFamily="34" charset="0"/>
              <a:ea typeface="Calibri" panose="020F0502020204030204" pitchFamily="34" charset="0"/>
            </a:rPr>
            <a:t>despesas de lojas vagas pagas pelo proprietário e que englobam todo o custo de condomínio rateado para a loja.</a:t>
          </a:r>
        </a:p>
        <a:p>
          <a:pPr algn="just">
            <a:spcAft>
              <a:spcPts val="800"/>
            </a:spcAft>
          </a:pPr>
          <a:r>
            <a:rPr lang="pt-BR" sz="1200" b="1">
              <a:solidFill>
                <a:schemeClr val="bg2">
                  <a:lumMod val="25000"/>
                </a:schemeClr>
              </a:solidFill>
              <a:latin typeface="Compasse" panose="020B0606020203040204" pitchFamily="34" charset="0"/>
            </a:rPr>
            <a:t>Encargos contratuais: </a:t>
          </a:r>
          <a:r>
            <a:rPr lang="pt-BR" sz="1200">
              <a:solidFill>
                <a:schemeClr val="bg2">
                  <a:lumMod val="25000"/>
                </a:schemeClr>
              </a:solidFill>
              <a:latin typeface="Compasse ExtraLight" panose="020B0406020203040204" pitchFamily="34" charset="0"/>
              <a:ea typeface="Calibri" panose="020F0502020204030204" pitchFamily="34" charset="0"/>
            </a:rPr>
            <a:t>parte de despesas de lojas locadas que são pagas pelo proprietário devido a negociações específicas com determinados locatários.</a:t>
          </a:r>
        </a:p>
        <a:p>
          <a:pPr algn="just">
            <a:spcAft>
              <a:spcPts val="800"/>
            </a:spcAft>
          </a:pPr>
          <a:r>
            <a:rPr lang="pt-BR" sz="1200" b="1">
              <a:solidFill>
                <a:schemeClr val="bg2">
                  <a:lumMod val="25000"/>
                </a:schemeClr>
              </a:solidFill>
              <a:latin typeface="Compasse" panose="020B0606020203040204" pitchFamily="34" charset="0"/>
            </a:rPr>
            <a:t>FFO: </a:t>
          </a:r>
          <a:r>
            <a:rPr lang="pt-BR" sz="1200">
              <a:solidFill>
                <a:schemeClr val="bg2">
                  <a:lumMod val="25000"/>
                </a:schemeClr>
              </a:solidFill>
              <a:latin typeface="Compasse ExtraLight" panose="020B0406020203040204" pitchFamily="34" charset="0"/>
              <a:ea typeface="Calibri" panose="020F0502020204030204" pitchFamily="34" charset="0"/>
            </a:rPr>
            <a:t>Sigla para “Funds From Operations”, é o fluxo de caixa operacional gerado por ativos imobiliários.</a:t>
          </a:r>
        </a:p>
        <a:p>
          <a:pPr algn="just">
            <a:spcAft>
              <a:spcPts val="800"/>
            </a:spcAft>
          </a:pPr>
          <a:r>
            <a:rPr lang="pt-BR" sz="1200" b="1">
              <a:solidFill>
                <a:schemeClr val="bg2">
                  <a:lumMod val="25000"/>
                </a:schemeClr>
              </a:solidFill>
              <a:latin typeface="Compasse" panose="020B0606020203040204" pitchFamily="34" charset="0"/>
            </a:rPr>
            <a:t>IFIX: </a:t>
          </a:r>
          <a:r>
            <a:rPr lang="pt-BR" sz="1200">
              <a:solidFill>
                <a:schemeClr val="bg2">
                  <a:lumMod val="25000"/>
                </a:schemeClr>
              </a:solidFill>
              <a:latin typeface="Compasse ExtraLight" panose="020B0406020203040204" pitchFamily="34" charset="0"/>
              <a:ea typeface="Calibri" panose="020F0502020204030204" pitchFamily="34" charset="0"/>
            </a:rPr>
            <a:t>índice de Fundos Imobiliários da B3.</a:t>
          </a:r>
        </a:p>
        <a:p>
          <a:pPr algn="just">
            <a:spcAft>
              <a:spcPts val="800"/>
            </a:spcAft>
          </a:pPr>
          <a:r>
            <a:rPr lang="pt-BR" sz="1200" b="1">
              <a:solidFill>
                <a:schemeClr val="bg2">
                  <a:lumMod val="25000"/>
                </a:schemeClr>
              </a:solidFill>
              <a:latin typeface="Compasse" panose="020B0606020203040204" pitchFamily="34" charset="0"/>
            </a:rPr>
            <a:t>Inadimplência Líquida: </a:t>
          </a:r>
          <a:r>
            <a:rPr lang="pt-BR" sz="1200">
              <a:solidFill>
                <a:schemeClr val="bg2">
                  <a:lumMod val="25000"/>
                </a:schemeClr>
              </a:solidFill>
              <a:latin typeface="Compasse ExtraLight" panose="020B0406020203040204" pitchFamily="34" charset="0"/>
              <a:ea typeface="Calibri" panose="020F0502020204030204" pitchFamily="34" charset="0"/>
            </a:rPr>
            <a:t>Percentual não recebido do aluguel vencido mensalmente, considerando o recebimento de períodos anteriores.</a:t>
          </a:r>
        </a:p>
        <a:p>
          <a:pPr algn="just">
            <a:spcAft>
              <a:spcPts val="800"/>
            </a:spcAft>
          </a:pPr>
          <a:r>
            <a:rPr lang="pt-BR" sz="1200" b="1">
              <a:solidFill>
                <a:schemeClr val="bg2">
                  <a:lumMod val="25000"/>
                </a:schemeClr>
              </a:solidFill>
              <a:latin typeface="Compasse" panose="020B0606020203040204" pitchFamily="34" charset="0"/>
            </a:rPr>
            <a:t>LCI: </a:t>
          </a:r>
          <a:r>
            <a:rPr lang="pt-BR" sz="1200">
              <a:solidFill>
                <a:schemeClr val="bg2">
                  <a:lumMod val="25000"/>
                </a:schemeClr>
              </a:solidFill>
              <a:latin typeface="Compasse ExtraLight" panose="020B0406020203040204" pitchFamily="34" charset="0"/>
              <a:ea typeface="Calibri" panose="020F0502020204030204" pitchFamily="34" charset="0"/>
            </a:rPr>
            <a:t>sigla para Letra de Crédito Imobiliário, ativo financeiro lastreado em créditos imobiliários.</a:t>
          </a:r>
        </a:p>
        <a:p>
          <a:pPr algn="just">
            <a:spcAft>
              <a:spcPts val="800"/>
            </a:spcAft>
          </a:pPr>
          <a:r>
            <a:rPr lang="pt-BR" sz="1200" b="1">
              <a:solidFill>
                <a:schemeClr val="bg2">
                  <a:lumMod val="25000"/>
                </a:schemeClr>
              </a:solidFill>
              <a:latin typeface="Compasse" panose="020B0606020203040204" pitchFamily="34" charset="0"/>
            </a:rPr>
            <a:t>Megalojas: </a:t>
          </a:r>
          <a:r>
            <a:rPr lang="pt-BR" sz="1200">
              <a:solidFill>
                <a:schemeClr val="bg2">
                  <a:lumMod val="25000"/>
                </a:schemeClr>
              </a:solidFill>
              <a:latin typeface="Compasse ExtraLight" panose="020B0406020203040204" pitchFamily="34" charset="0"/>
              <a:ea typeface="Calibri" panose="020F0502020204030204" pitchFamily="34" charset="0"/>
            </a:rPr>
            <a:t>lojas especializadas com área entre 500 a 999m² de ABL.</a:t>
          </a:r>
        </a:p>
        <a:p>
          <a:pPr algn="just">
            <a:spcAft>
              <a:spcPts val="800"/>
            </a:spcAft>
          </a:pPr>
          <a:r>
            <a:rPr lang="pt-BR" sz="1200" b="1">
              <a:solidFill>
                <a:schemeClr val="bg2">
                  <a:lumMod val="25000"/>
                </a:schemeClr>
              </a:solidFill>
              <a:latin typeface="Compasse" panose="020B0606020203040204" pitchFamily="34" charset="0"/>
            </a:rPr>
            <a:t>Malls: </a:t>
          </a:r>
          <a:r>
            <a:rPr lang="pt-BR" sz="1200">
              <a:solidFill>
                <a:schemeClr val="bg2">
                  <a:lumMod val="25000"/>
                </a:schemeClr>
              </a:solidFill>
              <a:latin typeface="Compasse ExtraLight" panose="020B0406020203040204" pitchFamily="34" charset="0"/>
              <a:ea typeface="Calibri" panose="020F0502020204030204" pitchFamily="34" charset="0"/>
            </a:rPr>
            <a:t>áreas comuns dos Shoppings locadas para stands e quiosques.</a:t>
          </a:r>
        </a:p>
        <a:p>
          <a:pPr algn="just">
            <a:spcAft>
              <a:spcPts val="800"/>
            </a:spcAft>
          </a:pPr>
          <a:r>
            <a:rPr lang="pt-BR" sz="1200" b="1">
              <a:solidFill>
                <a:schemeClr val="bg2">
                  <a:lumMod val="25000"/>
                </a:schemeClr>
              </a:solidFill>
              <a:latin typeface="Compasse" panose="020B0606020203040204" pitchFamily="34" charset="0"/>
            </a:rPr>
            <a:t>NOI: </a:t>
          </a:r>
          <a:r>
            <a:rPr lang="pt-BR" sz="1200">
              <a:solidFill>
                <a:schemeClr val="bg2">
                  <a:lumMod val="25000"/>
                </a:schemeClr>
              </a:solidFill>
              <a:latin typeface="Compasse ExtraLight" panose="020B0406020203040204" pitchFamily="34" charset="0"/>
              <a:ea typeface="Calibri" panose="020F0502020204030204" pitchFamily="34" charset="0"/>
            </a:rPr>
            <a:t>sigla para “Net Operating Income” ou Resultado Operacional Líquido, é o resultado após a dedução das despesas.</a:t>
          </a:r>
        </a:p>
        <a:p>
          <a:pPr algn="just">
            <a:spcAft>
              <a:spcPts val="800"/>
            </a:spcAft>
          </a:pPr>
          <a:r>
            <a:rPr lang="pt-BR" sz="1200" b="1">
              <a:solidFill>
                <a:schemeClr val="bg2">
                  <a:lumMod val="25000"/>
                </a:schemeClr>
              </a:solidFill>
              <a:latin typeface="Compasse" panose="020B0606020203040204" pitchFamily="34" charset="0"/>
            </a:rPr>
            <a:t>Operador: </a:t>
          </a:r>
          <a:r>
            <a:rPr lang="pt-BR" sz="1200">
              <a:solidFill>
                <a:schemeClr val="bg2">
                  <a:lumMod val="25000"/>
                </a:schemeClr>
              </a:solidFill>
              <a:latin typeface="Compasse ExtraLight" panose="020B0406020203040204" pitchFamily="34" charset="0"/>
              <a:ea typeface="Calibri" panose="020F0502020204030204" pitchFamily="34" charset="0"/>
            </a:rPr>
            <a:t>empresa especializada responsável pela administração do dia a dia do shopping.</a:t>
          </a:r>
        </a:p>
        <a:p>
          <a:pPr algn="just">
            <a:spcAft>
              <a:spcPts val="800"/>
            </a:spcAft>
          </a:pPr>
          <a:r>
            <a:rPr lang="pt-BR" sz="1200" b="1">
              <a:solidFill>
                <a:schemeClr val="bg2">
                  <a:lumMod val="25000"/>
                </a:schemeClr>
              </a:solidFill>
              <a:latin typeface="Compasse" panose="020B0606020203040204" pitchFamily="34" charset="0"/>
            </a:rPr>
            <a:t>Outlet: </a:t>
          </a:r>
          <a:r>
            <a:rPr lang="pt-BR" sz="1200">
              <a:solidFill>
                <a:schemeClr val="bg2">
                  <a:lumMod val="25000"/>
                </a:schemeClr>
              </a:solidFill>
              <a:latin typeface="Compasse ExtraLight" panose="020B0406020203040204" pitchFamily="34" charset="0"/>
              <a:ea typeface="Calibri" panose="020F0502020204030204" pitchFamily="34" charset="0"/>
            </a:rPr>
            <a:t>tipo especializado de shoppings centers que apresentam lojas de descontos ou de ponta de estoque.</a:t>
          </a:r>
        </a:p>
        <a:p>
          <a:pPr algn="just">
            <a:spcAft>
              <a:spcPts val="800"/>
            </a:spcAft>
          </a:pPr>
          <a:r>
            <a:rPr lang="pt-BR" sz="1200" b="1">
              <a:solidFill>
                <a:schemeClr val="bg2">
                  <a:lumMod val="25000"/>
                </a:schemeClr>
              </a:solidFill>
              <a:latin typeface="Compasse" panose="020B0606020203040204" pitchFamily="34" charset="0"/>
            </a:rPr>
            <a:t>Outras Despesas: </a:t>
          </a:r>
          <a:r>
            <a:rPr lang="pt-BR" sz="1200">
              <a:solidFill>
                <a:schemeClr val="bg2">
                  <a:lumMod val="25000"/>
                </a:schemeClr>
              </a:solidFill>
              <a:latin typeface="Compasse ExtraLight" panose="020B0406020203040204" pitchFamily="34" charset="0"/>
            </a:rPr>
            <a:t>: inclui despesas como taxa de administração, comercialização, despesas jurídicas, auditorias, tarifas bancárias, entre outras.</a:t>
          </a:r>
        </a:p>
        <a:p>
          <a:pPr algn="just">
            <a:spcAft>
              <a:spcPts val="800"/>
            </a:spcAft>
          </a:pPr>
          <a:r>
            <a:rPr lang="pt-BR" sz="1200" b="1">
              <a:solidFill>
                <a:schemeClr val="bg2">
                  <a:lumMod val="25000"/>
                </a:schemeClr>
              </a:solidFill>
              <a:latin typeface="Compasse" panose="020B0606020203040204" pitchFamily="34" charset="0"/>
            </a:rPr>
            <a:t>Outras Receitas: </a:t>
          </a:r>
          <a:r>
            <a:rPr lang="pt-BR" sz="1200">
              <a:solidFill>
                <a:schemeClr val="bg2">
                  <a:lumMod val="25000"/>
                </a:schemeClr>
              </a:solidFill>
              <a:latin typeface="Compasse ExtraLight" panose="020B0406020203040204" pitchFamily="34" charset="0"/>
            </a:rPr>
            <a:t>inclui receitas como cessão de direitos de uso (CDU), taxas de transferências, multas e juros com aluguéis atrasados entre outras.</a:t>
          </a:r>
        </a:p>
        <a:p>
          <a:pPr algn="just">
            <a:spcAft>
              <a:spcPts val="800"/>
            </a:spcAft>
          </a:pPr>
          <a:r>
            <a:rPr lang="pt-BR" sz="1200" b="1">
              <a:solidFill>
                <a:schemeClr val="bg2">
                  <a:lumMod val="25000"/>
                </a:schemeClr>
              </a:solidFill>
              <a:latin typeface="Compasse" panose="020B0606020203040204" pitchFamily="34" charset="0"/>
            </a:rPr>
            <a:t>PIB: </a:t>
          </a:r>
          <a:r>
            <a:rPr lang="pt-BR" sz="1200">
              <a:solidFill>
                <a:schemeClr val="bg2">
                  <a:lumMod val="25000"/>
                </a:schemeClr>
              </a:solidFill>
              <a:latin typeface="Compasse ExtraLight" panose="020B0406020203040204" pitchFamily="34" charset="0"/>
              <a:ea typeface="Calibri" panose="020F0502020204030204" pitchFamily="34" charset="0"/>
            </a:rPr>
            <a:t>sigla para Produto Interno Bruto, a soma de todos os bens e serviços produzidos em determinada região.</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SSS (Vendas mesmas lojas):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são as vendas em lojas que já estavam operando nos períodos comparados, desconsidera entradas e saídas de lojas. </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Tenant-mix: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se refere ao mix de lojistas de um shopping center, caracterizado por diferentes segmentos e produtos oferecidos, de forma a tornar o empreendimento atrativo.</a:t>
          </a:r>
        </a:p>
        <a:p>
          <a:pPr algn="just">
            <a:spcAft>
              <a:spcPts val="800"/>
            </a:spcAft>
          </a:pPr>
          <a:r>
            <a:rPr lang="pt-BR" sz="1200" b="1">
              <a:solidFill>
                <a:schemeClr val="bg2">
                  <a:lumMod val="25000"/>
                </a:schemeClr>
              </a:solidFill>
              <a:latin typeface="Compasse" panose="020B0606020203040204" pitchFamily="34" charset="0"/>
            </a:rPr>
            <a:t>Satélites: </a:t>
          </a:r>
          <a:r>
            <a:rPr lang="pt-BR" sz="1200">
              <a:solidFill>
                <a:schemeClr val="bg2">
                  <a:lumMod val="25000"/>
                </a:schemeClr>
              </a:solidFill>
              <a:latin typeface="Compasse ExtraLight" panose="020B0406020203040204" pitchFamily="34" charset="0"/>
              <a:ea typeface="Calibri" panose="020F0502020204030204" pitchFamily="34" charset="0"/>
            </a:rPr>
            <a:t>lojas menores sem características especiais, destinadas ao comércio em geral.</a:t>
          </a:r>
        </a:p>
        <a:p>
          <a:pPr algn="just">
            <a:spcAft>
              <a:spcPts val="800"/>
            </a:spcAft>
          </a:pPr>
          <a:r>
            <a:rPr lang="pt-BR" sz="1200" b="1">
              <a:solidFill>
                <a:schemeClr val="bg2">
                  <a:lumMod val="25000"/>
                </a:schemeClr>
              </a:solidFill>
              <a:latin typeface="Compasse" panose="020B0606020203040204" pitchFamily="34" charset="0"/>
            </a:rPr>
            <a:t>Vacância: </a:t>
          </a:r>
          <a:r>
            <a:rPr lang="pt-BR" sz="1200">
              <a:solidFill>
                <a:schemeClr val="bg2">
                  <a:lumMod val="25000"/>
                </a:schemeClr>
              </a:solidFill>
              <a:latin typeface="Compasse ExtraLight" panose="020B0406020203040204" pitchFamily="34" charset="0"/>
              <a:ea typeface="Calibri" panose="020F0502020204030204" pitchFamily="34" charset="0"/>
            </a:rPr>
            <a:t>percentual não locado em relação a área bruta locável.</a:t>
          </a:r>
          <a:endParaRPr lang="pt-BR" sz="1200">
            <a:solidFill>
              <a:schemeClr val="bg2">
                <a:lumMod val="25000"/>
              </a:schemeClr>
            </a:solidFill>
            <a:latin typeface="Compasse ExtraLight" panose="020B0406020203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2931-BA05-478A-8390-A36054F29B31}">
  <sheetPr codeName="Sheet2"/>
  <dimension ref="A1:AB51"/>
  <sheetViews>
    <sheetView showGridLines="0" tabSelected="1" zoomScale="70" zoomScaleNormal="70" workbookViewId="0"/>
  </sheetViews>
  <sheetFormatPr defaultRowHeight="15"/>
  <cols>
    <col min="1" max="1" width="1.7109375" customWidth="1"/>
    <col min="2" max="17" width="9.140625" style="1"/>
    <col min="18" max="18" width="26.85546875" style="1" bestFit="1" customWidth="1"/>
    <col min="19" max="23" width="9.140625" style="1"/>
    <col min="24" max="24" width="13.85546875" style="1" customWidth="1"/>
    <col min="25" max="28" width="9.140625" style="1"/>
    <col min="29" max="29" width="10.42578125" style="1" customWidth="1"/>
    <col min="30" max="16384" width="9.140625" style="1"/>
  </cols>
  <sheetData>
    <row r="1" spans="1:28">
      <c r="A1" s="5"/>
      <c r="Z1" s="185"/>
    </row>
    <row r="2" spans="1:28">
      <c r="A2" s="5"/>
      <c r="R2" s="35"/>
    </row>
    <row r="3" spans="1:28">
      <c r="A3" s="5"/>
    </row>
    <row r="4" spans="1:28">
      <c r="A4" s="5"/>
    </row>
    <row r="5" spans="1:28">
      <c r="A5" s="5"/>
    </row>
    <row r="6" spans="1:28" ht="14.25" customHeight="1">
      <c r="A6" s="5"/>
    </row>
    <row r="7" spans="1:28" ht="21">
      <c r="A7" s="5"/>
      <c r="B7" s="17" t="s">
        <v>61</v>
      </c>
      <c r="R7" s="202" t="s">
        <v>151</v>
      </c>
      <c r="S7" s="203"/>
      <c r="T7" s="203"/>
      <c r="U7" s="203"/>
      <c r="V7" s="204"/>
      <c r="W7" s="203"/>
      <c r="X7" s="202" t="s">
        <v>225</v>
      </c>
      <c r="Y7" s="203"/>
      <c r="Z7" s="203"/>
      <c r="AA7" s="203"/>
      <c r="AB7" s="203"/>
    </row>
    <row r="8" spans="1:28" ht="15.75">
      <c r="A8" s="5"/>
      <c r="B8" s="2"/>
    </row>
    <row r="9" spans="1:28" ht="18.75">
      <c r="A9" s="5"/>
      <c r="B9" s="18" t="s">
        <v>0</v>
      </c>
      <c r="R9" s="18" t="s">
        <v>226</v>
      </c>
      <c r="X9" s="18" t="s">
        <v>166</v>
      </c>
    </row>
    <row r="10" spans="1:28" ht="25.5" customHeight="1">
      <c r="R10" s="189">
        <v>2.9420003911323804</v>
      </c>
      <c r="X10" s="186">
        <v>20.380212636195537</v>
      </c>
    </row>
    <row r="11" spans="1:28" ht="4.5" customHeight="1"/>
    <row r="13" spans="1:28" ht="18.75">
      <c r="B13" s="18" t="s">
        <v>1</v>
      </c>
      <c r="R13" s="18" t="s">
        <v>162</v>
      </c>
      <c r="X13" s="18" t="s">
        <v>167</v>
      </c>
    </row>
    <row r="14" spans="1:28" ht="25.5" customHeight="1">
      <c r="R14" s="189">
        <v>2.8943323063000004</v>
      </c>
      <c r="X14" s="186">
        <v>20.05</v>
      </c>
    </row>
    <row r="15" spans="1:28" ht="4.5" customHeight="1"/>
    <row r="17" spans="2:24" ht="18.75">
      <c r="B17" s="18" t="s">
        <v>2</v>
      </c>
      <c r="R17" s="18" t="s">
        <v>168</v>
      </c>
      <c r="X17" s="18" t="s">
        <v>169</v>
      </c>
    </row>
    <row r="18" spans="2:24" ht="18.75">
      <c r="R18" s="224">
        <v>0.17</v>
      </c>
      <c r="X18" s="187">
        <v>6.9992656390000008</v>
      </c>
    </row>
    <row r="19" spans="2:24" ht="15.75">
      <c r="B19" s="16" t="s">
        <v>3</v>
      </c>
      <c r="E19" s="15" t="s">
        <v>45</v>
      </c>
    </row>
    <row r="20" spans="2:24" ht="7.5" customHeight="1">
      <c r="B20" s="16"/>
      <c r="E20" s="15"/>
    </row>
    <row r="21" spans="2:24" ht="18.75">
      <c r="B21" s="16" t="s">
        <v>47</v>
      </c>
      <c r="E21" s="15" t="s">
        <v>46</v>
      </c>
      <c r="R21" s="18" t="s">
        <v>16</v>
      </c>
      <c r="X21" s="18" t="s">
        <v>163</v>
      </c>
    </row>
    <row r="22" spans="2:24" ht="7.5" customHeight="1">
      <c r="B22" s="16"/>
      <c r="E22" s="15"/>
    </row>
    <row r="23" spans="2:24" ht="18.75">
      <c r="B23" s="16" t="s">
        <v>48</v>
      </c>
      <c r="E23" s="15" t="s">
        <v>49</v>
      </c>
      <c r="R23" s="188">
        <v>144355726</v>
      </c>
      <c r="X23" s="188">
        <v>194805</v>
      </c>
    </row>
    <row r="24" spans="2:24" ht="7.5" customHeight="1">
      <c r="B24" s="16"/>
      <c r="E24" s="15"/>
    </row>
    <row r="25" spans="2:24" ht="15.75">
      <c r="B25" s="16" t="s">
        <v>50</v>
      </c>
      <c r="E25" s="15" t="s">
        <v>51</v>
      </c>
      <c r="R25" s="221"/>
    </row>
    <row r="26" spans="2:24" ht="7.5" customHeight="1">
      <c r="B26" s="16"/>
      <c r="E26" s="15"/>
    </row>
    <row r="27" spans="2:24" ht="15.75">
      <c r="B27" s="16" t="s">
        <v>52</v>
      </c>
      <c r="E27" s="15" t="s">
        <v>53</v>
      </c>
      <c r="R27" s="239"/>
    </row>
    <row r="28" spans="2:24" ht="7.5" customHeight="1">
      <c r="B28" s="16"/>
      <c r="E28" s="15"/>
    </row>
    <row r="29" spans="2:24" ht="15.75">
      <c r="B29" s="16" t="s">
        <v>4</v>
      </c>
      <c r="E29" s="15" t="s">
        <v>221</v>
      </c>
    </row>
    <row r="30" spans="2:24" ht="7.5" customHeight="1">
      <c r="B30" s="16"/>
      <c r="E30" s="15"/>
    </row>
    <row r="31" spans="2:24" ht="15.75">
      <c r="B31" s="16" t="s">
        <v>54</v>
      </c>
      <c r="E31" s="15" t="s">
        <v>55</v>
      </c>
    </row>
    <row r="32" spans="2:24" ht="7.5" customHeight="1">
      <c r="B32" s="16"/>
      <c r="E32" s="15"/>
    </row>
    <row r="33" spans="1:15" ht="15.75">
      <c r="A33" s="5"/>
      <c r="B33" s="16" t="s">
        <v>56</v>
      </c>
      <c r="E33" s="15" t="s">
        <v>57</v>
      </c>
    </row>
    <row r="34" spans="1:15" ht="7.5" customHeight="1">
      <c r="A34" s="5"/>
      <c r="B34" s="16"/>
      <c r="E34" s="15"/>
    </row>
    <row r="35" spans="1:15" ht="15.75">
      <c r="A35" s="5"/>
      <c r="B35" s="16" t="s">
        <v>58</v>
      </c>
      <c r="E35" s="15" t="s">
        <v>59</v>
      </c>
    </row>
    <row r="36" spans="1:15" ht="7.5" customHeight="1">
      <c r="B36" s="16"/>
      <c r="E36" s="15"/>
    </row>
    <row r="37" spans="1:15" ht="15.75">
      <c r="A37" s="5"/>
      <c r="B37" s="16" t="s">
        <v>180</v>
      </c>
      <c r="E37" s="15" t="s">
        <v>181</v>
      </c>
    </row>
    <row r="38" spans="1:15" ht="7.5" customHeight="1">
      <c r="B38" s="16"/>
      <c r="E38" s="15"/>
    </row>
    <row r="39" spans="1:15" ht="15" customHeight="1">
      <c r="B39" s="240" t="s">
        <v>44</v>
      </c>
      <c r="C39" s="240"/>
      <c r="D39" s="240"/>
      <c r="E39" s="240"/>
      <c r="F39" s="240"/>
      <c r="G39" s="240"/>
      <c r="H39" s="240"/>
      <c r="I39" s="240"/>
      <c r="J39" s="240"/>
      <c r="K39" s="240"/>
      <c r="L39" s="240"/>
      <c r="M39" s="240"/>
      <c r="N39" s="240"/>
      <c r="O39" s="240"/>
    </row>
    <row r="40" spans="1:15">
      <c r="B40" s="240"/>
      <c r="C40" s="240"/>
      <c r="D40" s="240"/>
      <c r="E40" s="240"/>
      <c r="F40" s="240"/>
      <c r="G40" s="240"/>
      <c r="H40" s="240"/>
      <c r="I40" s="240"/>
      <c r="J40" s="240"/>
      <c r="K40" s="240"/>
      <c r="L40" s="240"/>
      <c r="M40" s="240"/>
      <c r="N40" s="240"/>
      <c r="O40" s="240"/>
    </row>
    <row r="41" spans="1:15">
      <c r="B41" s="240"/>
      <c r="C41" s="240"/>
      <c r="D41" s="240"/>
      <c r="E41" s="240"/>
      <c r="F41" s="240"/>
      <c r="G41" s="240"/>
      <c r="H41" s="240"/>
      <c r="I41" s="240"/>
      <c r="J41" s="240"/>
      <c r="K41" s="240"/>
      <c r="L41" s="240"/>
      <c r="M41" s="240"/>
      <c r="N41" s="240"/>
      <c r="O41" s="240"/>
    </row>
    <row r="42" spans="1:15">
      <c r="B42" s="240"/>
      <c r="C42" s="240"/>
      <c r="D42" s="240"/>
      <c r="E42" s="240"/>
      <c r="F42" s="240"/>
      <c r="G42" s="240"/>
      <c r="H42" s="240"/>
      <c r="I42" s="240"/>
      <c r="J42" s="240"/>
      <c r="K42" s="240"/>
      <c r="L42" s="240"/>
      <c r="M42" s="240"/>
      <c r="N42" s="240"/>
      <c r="O42" s="240"/>
    </row>
    <row r="43" spans="1:15">
      <c r="B43" s="240"/>
      <c r="C43" s="240"/>
      <c r="D43" s="240"/>
      <c r="E43" s="240"/>
      <c r="F43" s="240"/>
      <c r="G43" s="240"/>
      <c r="H43" s="240"/>
      <c r="I43" s="240"/>
      <c r="J43" s="240"/>
      <c r="K43" s="240"/>
      <c r="L43" s="240"/>
      <c r="M43" s="240"/>
      <c r="N43" s="240"/>
      <c r="O43" s="240"/>
    </row>
    <row r="44" spans="1:15">
      <c r="B44" s="240"/>
      <c r="C44" s="240"/>
      <c r="D44" s="240"/>
      <c r="E44" s="240"/>
      <c r="F44" s="240"/>
      <c r="G44" s="240"/>
      <c r="H44" s="240"/>
      <c r="I44" s="240"/>
      <c r="J44" s="240"/>
      <c r="K44" s="240"/>
      <c r="L44" s="240"/>
      <c r="M44" s="240"/>
      <c r="N44" s="240"/>
      <c r="O44" s="240"/>
    </row>
    <row r="45" spans="1:15">
      <c r="B45" s="240"/>
      <c r="C45" s="240"/>
      <c r="D45" s="240"/>
      <c r="E45" s="240"/>
      <c r="F45" s="240"/>
      <c r="G45" s="240"/>
      <c r="H45" s="240"/>
      <c r="I45" s="240"/>
      <c r="J45" s="240"/>
      <c r="K45" s="240"/>
      <c r="L45" s="240"/>
      <c r="M45" s="240"/>
      <c r="N45" s="240"/>
      <c r="O45" s="240"/>
    </row>
    <row r="46" spans="1:15">
      <c r="B46" s="240"/>
      <c r="C46" s="240"/>
      <c r="D46" s="240"/>
      <c r="E46" s="240"/>
      <c r="F46" s="240"/>
      <c r="G46" s="240"/>
      <c r="H46" s="240"/>
      <c r="I46" s="240"/>
      <c r="J46" s="240"/>
      <c r="K46" s="240"/>
      <c r="L46" s="240"/>
      <c r="M46" s="240"/>
      <c r="N46" s="240"/>
      <c r="O46" s="240"/>
    </row>
    <row r="47" spans="1:15">
      <c r="B47" s="240"/>
      <c r="C47" s="240"/>
      <c r="D47" s="240"/>
      <c r="E47" s="240"/>
      <c r="F47" s="240"/>
      <c r="G47" s="240"/>
      <c r="H47" s="240"/>
      <c r="I47" s="240"/>
      <c r="J47" s="240"/>
      <c r="K47" s="240"/>
      <c r="L47" s="240"/>
      <c r="M47" s="240"/>
      <c r="N47" s="240"/>
      <c r="O47" s="240"/>
    </row>
    <row r="48" spans="1:15">
      <c r="B48" s="240"/>
      <c r="C48" s="240"/>
      <c r="D48" s="240"/>
      <c r="E48" s="240"/>
      <c r="F48" s="240"/>
      <c r="G48" s="240"/>
      <c r="H48" s="240"/>
      <c r="I48" s="240"/>
      <c r="J48" s="240"/>
      <c r="K48" s="240"/>
      <c r="L48" s="240"/>
      <c r="M48" s="240"/>
      <c r="N48" s="240"/>
      <c r="O48" s="240"/>
    </row>
    <row r="49" spans="2:15">
      <c r="B49" s="240"/>
      <c r="C49" s="240"/>
      <c r="D49" s="240"/>
      <c r="E49" s="240"/>
      <c r="F49" s="240"/>
      <c r="G49" s="240"/>
      <c r="H49" s="240"/>
      <c r="I49" s="240"/>
      <c r="J49" s="240"/>
      <c r="K49" s="240"/>
      <c r="L49" s="240"/>
      <c r="M49" s="240"/>
      <c r="N49" s="240"/>
      <c r="O49" s="240"/>
    </row>
    <row r="51" spans="2:15" ht="6.75" customHeight="1"/>
  </sheetData>
  <mergeCells count="1">
    <mergeCell ref="B39:O49"/>
  </mergeCells>
  <pageMargins left="0.7" right="0.7" top="0.75" bottom="0.75" header="0.3" footer="0.3"/>
  <pageSetup paperSize="9" scale="75"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3096-40E4-49A5-98CF-A9CC538490F9}">
  <sheetPr codeName="Sheet10"/>
  <dimension ref="A1:V35"/>
  <sheetViews>
    <sheetView showGridLines="0" zoomScale="85" zoomScaleNormal="85" workbookViewId="0"/>
  </sheetViews>
  <sheetFormatPr defaultRowHeight="15"/>
  <cols>
    <col min="1" max="1" width="1.7109375" customWidth="1"/>
  </cols>
  <sheetData>
    <row r="1" spans="1:22" s="5" customFormat="1" ht="9.9499999999999993" customHeight="1">
      <c r="F1" s="6"/>
      <c r="G1" s="6"/>
      <c r="T1" s="6"/>
      <c r="V1" s="6"/>
    </row>
    <row r="2" spans="1:22" s="5" customFormat="1" ht="17.45" customHeight="1">
      <c r="F2" s="6"/>
      <c r="G2" s="6"/>
      <c r="T2" s="6"/>
      <c r="V2" s="6"/>
    </row>
    <row r="3" spans="1:22" s="5" customFormat="1" ht="17.45" customHeight="1">
      <c r="F3" s="6"/>
      <c r="G3" s="6"/>
      <c r="T3" s="6"/>
      <c r="V3" s="6"/>
    </row>
    <row r="4" spans="1:22" s="5" customFormat="1" ht="17.45" customHeight="1">
      <c r="F4" s="6"/>
      <c r="G4" s="6"/>
      <c r="T4" s="6"/>
      <c r="V4" s="6"/>
    </row>
    <row r="5" spans="1:22" s="5" customFormat="1" ht="17.45" customHeight="1">
      <c r="F5" s="6"/>
      <c r="G5" s="6"/>
      <c r="T5" s="6"/>
      <c r="V5" s="6"/>
    </row>
    <row r="6" spans="1:22" s="5" customFormat="1" ht="17.45" customHeight="1">
      <c r="F6" s="6"/>
      <c r="G6" s="6"/>
      <c r="H6" s="13"/>
      <c r="I6" s="13"/>
      <c r="J6" s="13"/>
      <c r="K6" s="13"/>
      <c r="L6" s="13"/>
      <c r="M6" s="13"/>
      <c r="T6" s="6"/>
      <c r="V6" s="6"/>
    </row>
    <row r="7" spans="1:22" s="5" customFormat="1" ht="24.95" customHeight="1">
      <c r="B7" s="17" t="s">
        <v>77</v>
      </c>
      <c r="F7" s="6"/>
      <c r="G7" s="6"/>
      <c r="H7" s="13"/>
      <c r="I7" s="13"/>
      <c r="J7" s="13"/>
      <c r="K7" s="13"/>
      <c r="L7" s="13"/>
      <c r="M7" s="13"/>
      <c r="T7" s="6"/>
      <c r="V7" s="6"/>
    </row>
    <row r="8" spans="1:22" s="5" customFormat="1" ht="5.0999999999999996" customHeight="1">
      <c r="B8" s="3"/>
      <c r="C8" s="7"/>
      <c r="D8" s="7"/>
      <c r="E8" s="7"/>
      <c r="F8" s="6"/>
      <c r="G8" s="6"/>
      <c r="H8" s="11"/>
      <c r="I8" s="11"/>
      <c r="J8" s="11"/>
      <c r="K8" s="11"/>
      <c r="L8" s="11"/>
      <c r="M8" s="11"/>
      <c r="T8" s="6"/>
      <c r="U8" s="8"/>
      <c r="V8" s="6"/>
    </row>
    <row r="9" spans="1:22" s="5" customFormat="1" ht="5.0999999999999996" customHeight="1">
      <c r="B9" s="3"/>
      <c r="C9" s="7"/>
      <c r="D9" s="7"/>
      <c r="E9" s="7"/>
      <c r="F9" s="6"/>
      <c r="G9" s="6"/>
      <c r="H9" s="11"/>
      <c r="I9" s="11"/>
      <c r="J9" s="11"/>
      <c r="K9" s="11"/>
      <c r="L9" s="11"/>
      <c r="M9" s="11"/>
      <c r="T9" s="6"/>
      <c r="U9" s="8"/>
      <c r="V9" s="6"/>
    </row>
    <row r="10" spans="1:22" s="5" customFormat="1" ht="9.9499999999999993" customHeight="1">
      <c r="A10"/>
      <c r="F10" s="6"/>
      <c r="G10" s="6"/>
      <c r="T10" s="6"/>
      <c r="V10" s="6"/>
    </row>
    <row r="11" spans="1:22" s="5" customFormat="1" ht="17.45" customHeight="1">
      <c r="A11"/>
      <c r="F11" s="6"/>
      <c r="G11" s="6"/>
      <c r="T11" s="6"/>
      <c r="V11" s="6"/>
    </row>
    <row r="33" spans="1:1">
      <c r="A33" s="5"/>
    </row>
    <row r="34" spans="1:1">
      <c r="A34" s="5"/>
    </row>
    <row r="35" spans="1:1">
      <c r="A35" s="5"/>
    </row>
  </sheetData>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5D00-3265-4FC8-9D74-E9707B436E04}">
  <sheetPr codeName="Sheet3"/>
  <dimension ref="A1:Z73"/>
  <sheetViews>
    <sheetView showGridLines="0" topLeftCell="A25" zoomScale="85" zoomScaleNormal="85" workbookViewId="0"/>
  </sheetViews>
  <sheetFormatPr defaultRowHeight="15"/>
  <cols>
    <col min="1" max="1" width="1.7109375" customWidth="1"/>
    <col min="2" max="2" width="47.42578125" customWidth="1"/>
    <col min="3" max="3" width="33.5703125" customWidth="1"/>
    <col min="4" max="4" width="17.7109375" customWidth="1"/>
    <col min="5" max="6" width="27.140625" customWidth="1"/>
    <col min="7" max="7" width="36.7109375" bestFit="1" customWidth="1"/>
    <col min="8" max="8" width="31.28515625" customWidth="1"/>
    <col min="10" max="10" width="21.85546875" customWidth="1"/>
    <col min="17" max="21" width="9.140625" style="33"/>
    <col min="22" max="24" width="9.140625" style="25"/>
    <col min="25" max="25" width="9.140625" style="33"/>
  </cols>
  <sheetData>
    <row r="1" spans="1:26">
      <c r="A1" s="5"/>
    </row>
    <row r="2" spans="1:26">
      <c r="A2" s="5"/>
    </row>
    <row r="3" spans="1:26">
      <c r="A3" s="5"/>
    </row>
    <row r="4" spans="1:26">
      <c r="A4" s="5"/>
    </row>
    <row r="5" spans="1:26">
      <c r="A5" s="5"/>
    </row>
    <row r="6" spans="1:26" s="1" customFormat="1" ht="9" customHeight="1">
      <c r="A6" s="5"/>
      <c r="Q6" s="34"/>
      <c r="R6" s="34"/>
      <c r="S6" s="34"/>
      <c r="T6" s="34"/>
      <c r="U6" s="34"/>
      <c r="V6" s="35"/>
      <c r="W6" s="35"/>
      <c r="X6" s="35"/>
      <c r="Y6" s="34"/>
    </row>
    <row r="7" spans="1:26" ht="21">
      <c r="A7" s="5"/>
      <c r="B7" s="17" t="s">
        <v>61</v>
      </c>
      <c r="C7" s="17"/>
      <c r="D7" s="17"/>
      <c r="E7" s="17"/>
      <c r="F7" s="17"/>
      <c r="G7" s="17"/>
    </row>
    <row r="8" spans="1:26">
      <c r="A8" s="5"/>
    </row>
    <row r="9" spans="1:26" ht="27" customHeight="1">
      <c r="A9" s="5"/>
      <c r="B9" s="111" t="s">
        <v>104</v>
      </c>
      <c r="C9" s="112" t="s">
        <v>63</v>
      </c>
      <c r="D9" s="112" t="s">
        <v>33</v>
      </c>
      <c r="E9" s="112" t="s">
        <v>35</v>
      </c>
      <c r="F9" s="112" t="s">
        <v>60</v>
      </c>
      <c r="G9" s="111" t="s">
        <v>34</v>
      </c>
      <c r="H9" s="113" t="s">
        <v>105</v>
      </c>
      <c r="V9" s="33"/>
      <c r="W9" s="33"/>
      <c r="X9" s="33"/>
      <c r="Z9" s="33"/>
    </row>
    <row r="10" spans="1:26" ht="17.100000000000001" customHeight="1">
      <c r="B10" s="117" t="s">
        <v>82</v>
      </c>
      <c r="C10" s="118" t="s">
        <v>65</v>
      </c>
      <c r="D10" s="118">
        <v>126359.21</v>
      </c>
      <c r="E10" s="119">
        <f>+H66+H67</f>
        <v>0.22068528584699723</v>
      </c>
      <c r="F10" s="118">
        <f>+D10*E10</f>
        <v>27885.618378250754</v>
      </c>
      <c r="G10" s="120" t="s">
        <v>40</v>
      </c>
      <c r="H10" s="121" t="s">
        <v>145</v>
      </c>
      <c r="V10" s="33"/>
      <c r="W10" s="33"/>
      <c r="X10" s="33"/>
      <c r="Z10" s="33"/>
    </row>
    <row r="11" spans="1:26" ht="17.100000000000001" customHeight="1">
      <c r="B11" s="117" t="s">
        <v>102</v>
      </c>
      <c r="C11" s="118" t="s">
        <v>64</v>
      </c>
      <c r="D11" s="118">
        <v>28738.94</v>
      </c>
      <c r="E11" s="119">
        <v>0.8</v>
      </c>
      <c r="F11" s="118">
        <f>+D11*E11</f>
        <v>22991.152000000002</v>
      </c>
      <c r="G11" s="120" t="s">
        <v>37</v>
      </c>
      <c r="H11" s="121" t="s">
        <v>223</v>
      </c>
      <c r="V11" s="33"/>
      <c r="W11" s="33"/>
      <c r="X11" s="33"/>
      <c r="Z11" s="33"/>
    </row>
    <row r="12" spans="1:26" ht="17.100000000000001" customHeight="1">
      <c r="B12" s="117" t="s">
        <v>27</v>
      </c>
      <c r="C12" s="118" t="s">
        <v>64</v>
      </c>
      <c r="D12" s="118">
        <v>29778.51</v>
      </c>
      <c r="E12" s="119">
        <v>0.87562799999999996</v>
      </c>
      <c r="F12" s="118">
        <f>+D12*E12</f>
        <v>26074.897154279999</v>
      </c>
      <c r="G12" s="120" t="s">
        <v>37</v>
      </c>
      <c r="H12" s="121" t="s">
        <v>43</v>
      </c>
      <c r="V12" s="33"/>
      <c r="W12" s="33"/>
      <c r="X12" s="33"/>
      <c r="Z12" s="33"/>
    </row>
    <row r="13" spans="1:26" ht="17.100000000000001" customHeight="1">
      <c r="B13" s="117" t="s">
        <v>147</v>
      </c>
      <c r="C13" s="118" t="s">
        <v>64</v>
      </c>
      <c r="D13" s="118">
        <v>34550.03</v>
      </c>
      <c r="E13" s="119">
        <v>1</v>
      </c>
      <c r="F13" s="118">
        <f>+D13*E13</f>
        <v>34550.03</v>
      </c>
      <c r="G13" s="120" t="s">
        <v>148</v>
      </c>
      <c r="H13" s="121" t="s">
        <v>207</v>
      </c>
      <c r="V13" s="33"/>
      <c r="W13" s="33"/>
      <c r="X13" s="33"/>
      <c r="Z13" s="33"/>
    </row>
    <row r="14" spans="1:26" ht="17.100000000000001" customHeight="1">
      <c r="B14" s="117" t="s">
        <v>203</v>
      </c>
      <c r="C14" s="118" t="s">
        <v>64</v>
      </c>
      <c r="D14" s="118">
        <v>39251.699999999997</v>
      </c>
      <c r="E14" s="122">
        <v>0.2</v>
      </c>
      <c r="F14" s="118">
        <f t="shared" ref="F14:F17" si="0">+D14*E14</f>
        <v>7850.34</v>
      </c>
      <c r="G14" s="120" t="s">
        <v>204</v>
      </c>
      <c r="H14" s="121" t="s">
        <v>205</v>
      </c>
      <c r="V14" s="33"/>
      <c r="W14" s="33"/>
      <c r="X14" s="33"/>
      <c r="Z14" s="33"/>
    </row>
    <row r="15" spans="1:26" ht="17.100000000000001" customHeight="1">
      <c r="B15" s="117" t="s">
        <v>149</v>
      </c>
      <c r="C15" s="118" t="s">
        <v>64</v>
      </c>
      <c r="D15" s="118">
        <v>38933.919999999998</v>
      </c>
      <c r="E15" s="119">
        <v>0.6</v>
      </c>
      <c r="F15" s="118">
        <f t="shared" si="0"/>
        <v>23360.351999999999</v>
      </c>
      <c r="G15" s="120" t="s">
        <v>144</v>
      </c>
      <c r="H15" s="121" t="s">
        <v>137</v>
      </c>
      <c r="V15" s="33"/>
      <c r="W15" s="33"/>
      <c r="X15" s="33"/>
      <c r="Z15" s="33"/>
    </row>
    <row r="16" spans="1:26" ht="17.100000000000001" customHeight="1">
      <c r="B16" s="117" t="s">
        <v>25</v>
      </c>
      <c r="C16" s="118" t="s">
        <v>64</v>
      </c>
      <c r="D16" s="118">
        <v>42066.51</v>
      </c>
      <c r="E16" s="119">
        <v>0.2</v>
      </c>
      <c r="F16" s="118">
        <f t="shared" si="0"/>
        <v>8413.3020000000015</v>
      </c>
      <c r="G16" s="120" t="s">
        <v>37</v>
      </c>
      <c r="H16" s="121" t="s">
        <v>145</v>
      </c>
      <c r="V16" s="33"/>
      <c r="W16" s="33"/>
      <c r="X16" s="33"/>
      <c r="Z16" s="33"/>
    </row>
    <row r="17" spans="2:26" ht="17.100000000000001" customHeight="1">
      <c r="B17" s="117" t="s">
        <v>84</v>
      </c>
      <c r="C17" s="118" t="s">
        <v>99</v>
      </c>
      <c r="D17" s="118">
        <v>35059.480000000003</v>
      </c>
      <c r="E17" s="119">
        <f>+H69+70%</f>
        <v>0.89859667661877685</v>
      </c>
      <c r="F17" s="118">
        <f t="shared" si="0"/>
        <v>31504.332211982477</v>
      </c>
      <c r="G17" s="120" t="s">
        <v>37</v>
      </c>
      <c r="H17" s="121" t="s">
        <v>137</v>
      </c>
      <c r="V17" s="33"/>
      <c r="W17" s="33"/>
      <c r="X17" s="33"/>
      <c r="Z17" s="33"/>
    </row>
    <row r="18" spans="2:26" ht="17.100000000000001" customHeight="1">
      <c r="B18" s="117" t="s">
        <v>28</v>
      </c>
      <c r="C18" s="118" t="s">
        <v>64</v>
      </c>
      <c r="D18" s="118">
        <v>25779</v>
      </c>
      <c r="E18" s="119">
        <v>0.59</v>
      </c>
      <c r="F18" s="118">
        <f t="shared" ref="F18:F22" si="1">+D18*E18</f>
        <v>15209.609999999999</v>
      </c>
      <c r="G18" s="120" t="s">
        <v>38</v>
      </c>
      <c r="H18" s="121" t="s">
        <v>43</v>
      </c>
      <c r="V18" s="33"/>
      <c r="W18" s="33"/>
      <c r="X18" s="33"/>
      <c r="Z18" s="33"/>
    </row>
    <row r="19" spans="2:26" ht="17.100000000000001" customHeight="1">
      <c r="B19" s="117" t="s">
        <v>26</v>
      </c>
      <c r="C19" s="118" t="s">
        <v>64</v>
      </c>
      <c r="D19" s="118">
        <v>42954.19</v>
      </c>
      <c r="E19" s="119">
        <v>0.35</v>
      </c>
      <c r="F19" s="118">
        <f>+D19*E19</f>
        <v>15033.9665</v>
      </c>
      <c r="G19" s="120" t="s">
        <v>196</v>
      </c>
      <c r="H19" s="121" t="s">
        <v>145</v>
      </c>
      <c r="V19" s="33"/>
      <c r="W19" s="33"/>
      <c r="X19" s="33"/>
      <c r="Z19" s="33"/>
    </row>
    <row r="20" spans="2:26" ht="17.100000000000001" customHeight="1">
      <c r="B20" s="117" t="s">
        <v>101</v>
      </c>
      <c r="C20" s="118" t="s">
        <v>64</v>
      </c>
      <c r="D20" s="118">
        <v>28393.66</v>
      </c>
      <c r="E20" s="119">
        <v>0.15</v>
      </c>
      <c r="F20" s="118">
        <f>+D20*E20</f>
        <v>4259.049</v>
      </c>
      <c r="G20" s="120" t="s">
        <v>37</v>
      </c>
      <c r="H20" s="121" t="s">
        <v>145</v>
      </c>
      <c r="V20" s="33"/>
      <c r="W20" s="33"/>
      <c r="X20" s="33"/>
      <c r="Z20" s="33"/>
    </row>
    <row r="21" spans="2:26" ht="17.100000000000001" customHeight="1">
      <c r="B21" s="117" t="s">
        <v>83</v>
      </c>
      <c r="C21" s="118" t="s">
        <v>65</v>
      </c>
      <c r="D21" s="118">
        <v>50865.82</v>
      </c>
      <c r="E21" s="119">
        <f>+H70</f>
        <v>0.25688606407934644</v>
      </c>
      <c r="F21" s="118">
        <f>+D21*E21</f>
        <v>13066.720295968502</v>
      </c>
      <c r="G21" s="120" t="s">
        <v>87</v>
      </c>
      <c r="H21" s="121" t="s">
        <v>138</v>
      </c>
      <c r="V21" s="33"/>
      <c r="W21" s="33"/>
      <c r="X21" s="33"/>
      <c r="Z21" s="33"/>
    </row>
    <row r="22" spans="2:26" ht="17.100000000000001" customHeight="1">
      <c r="B22" s="117" t="s">
        <v>36</v>
      </c>
      <c r="C22" s="118" t="s">
        <v>64</v>
      </c>
      <c r="D22" s="118">
        <v>31367.77</v>
      </c>
      <c r="E22" s="119">
        <v>0.2306</v>
      </c>
      <c r="F22" s="118">
        <f t="shared" si="1"/>
        <v>7233.4077619999998</v>
      </c>
      <c r="G22" s="120" t="s">
        <v>41</v>
      </c>
      <c r="H22" s="121" t="s">
        <v>43</v>
      </c>
      <c r="V22" s="33"/>
      <c r="W22" s="33"/>
      <c r="X22" s="33"/>
      <c r="Z22" s="33"/>
    </row>
    <row r="23" spans="2:26" ht="17.100000000000001" customHeight="1">
      <c r="B23" s="117" t="s">
        <v>103</v>
      </c>
      <c r="C23" s="118" t="s">
        <v>65</v>
      </c>
      <c r="D23" s="118">
        <v>69503</v>
      </c>
      <c r="E23" s="119">
        <f>+H71</f>
        <v>7.4401755416448473E-2</v>
      </c>
      <c r="F23" s="118">
        <f>+D23*E23</f>
        <v>5171.1452067094178</v>
      </c>
      <c r="G23" s="120" t="s">
        <v>106</v>
      </c>
      <c r="H23" s="121" t="s">
        <v>128</v>
      </c>
      <c r="V23" s="33"/>
      <c r="W23" s="33"/>
      <c r="X23" s="33"/>
      <c r="Z23" s="33"/>
    </row>
    <row r="24" spans="2:26" ht="17.100000000000001" customHeight="1">
      <c r="B24" s="117" t="s">
        <v>183</v>
      </c>
      <c r="C24" s="118" t="s">
        <v>64</v>
      </c>
      <c r="D24" s="118">
        <v>21098.799999999999</v>
      </c>
      <c r="E24" s="119">
        <v>0.25</v>
      </c>
      <c r="F24" s="118">
        <f>+D24*E24</f>
        <v>5274.7</v>
      </c>
      <c r="G24" s="120" t="s">
        <v>184</v>
      </c>
      <c r="H24" s="121" t="s">
        <v>207</v>
      </c>
      <c r="V24" s="33"/>
      <c r="W24" s="33"/>
      <c r="X24" s="33"/>
      <c r="Z24" s="33"/>
    </row>
    <row r="25" spans="2:26" ht="17.100000000000001" customHeight="1">
      <c r="B25" s="117" t="s">
        <v>201</v>
      </c>
      <c r="C25" s="118" t="s">
        <v>64</v>
      </c>
      <c r="D25" s="118">
        <v>24626.85</v>
      </c>
      <c r="E25" s="119">
        <v>0.15</v>
      </c>
      <c r="F25" s="118">
        <f>+D25*E25</f>
        <v>3694.0274999999997</v>
      </c>
      <c r="G25" s="120" t="s">
        <v>37</v>
      </c>
      <c r="H25" s="121" t="s">
        <v>150</v>
      </c>
      <c r="V25" s="33"/>
      <c r="W25" s="33"/>
      <c r="X25" s="33"/>
      <c r="Z25" s="33"/>
    </row>
    <row r="26" spans="2:26" ht="17.100000000000001" customHeight="1">
      <c r="B26" s="117" t="s">
        <v>76</v>
      </c>
      <c r="C26" s="118" t="s">
        <v>65</v>
      </c>
      <c r="D26" s="118">
        <v>56484.83</v>
      </c>
      <c r="E26" s="119">
        <f>+H68</f>
        <v>0.12399625877051543</v>
      </c>
      <c r="F26" s="118">
        <f t="shared" ref="F26" si="2">+D26*E26</f>
        <v>7003.907597288573</v>
      </c>
      <c r="G26" s="120" t="s">
        <v>42</v>
      </c>
      <c r="H26" s="121" t="s">
        <v>189</v>
      </c>
      <c r="V26" s="33"/>
      <c r="W26" s="33"/>
      <c r="X26" s="33"/>
      <c r="Z26" s="33"/>
    </row>
    <row r="27" spans="2:26" ht="17.100000000000001" customHeight="1">
      <c r="B27" s="117" t="s">
        <v>29</v>
      </c>
      <c r="C27" s="118" t="s">
        <v>64</v>
      </c>
      <c r="D27" s="118">
        <v>25830.880000000001</v>
      </c>
      <c r="E27" s="119">
        <v>0.53990000000000005</v>
      </c>
      <c r="F27" s="118">
        <f>+D27*E27</f>
        <v>13946.092112000002</v>
      </c>
      <c r="G27" s="120" t="s">
        <v>39</v>
      </c>
      <c r="H27" s="121" t="s">
        <v>137</v>
      </c>
      <c r="V27" s="33"/>
      <c r="W27" s="33"/>
      <c r="X27" s="33"/>
      <c r="Z27" s="33"/>
    </row>
    <row r="28" spans="2:26" ht="17.100000000000001" customHeight="1">
      <c r="B28" s="117" t="s">
        <v>115</v>
      </c>
      <c r="C28" s="118" t="s">
        <v>64</v>
      </c>
      <c r="D28" s="118">
        <v>18955.099999999999</v>
      </c>
      <c r="E28" s="119">
        <v>3.6738978359999999E-3</v>
      </c>
      <c r="F28" s="118">
        <f>+D28*E28</f>
        <v>69.639100871163592</v>
      </c>
      <c r="G28" s="120" t="s">
        <v>116</v>
      </c>
      <c r="H28" s="121" t="s">
        <v>145</v>
      </c>
      <c r="V28" s="33"/>
      <c r="W28" s="33"/>
      <c r="X28" s="33"/>
      <c r="Z28" s="33"/>
    </row>
    <row r="29" spans="2:26" s="123" customFormat="1" ht="27" customHeight="1">
      <c r="B29" s="114" t="s">
        <v>32</v>
      </c>
      <c r="C29" s="115"/>
      <c r="D29" s="115">
        <f>SUM(D11:D28)</f>
        <v>644238.98999999987</v>
      </c>
      <c r="E29" s="115"/>
      <c r="F29" s="115">
        <f>SUM(F10:F28)</f>
        <v>272592.28881935088</v>
      </c>
      <c r="G29" s="116"/>
      <c r="H29" s="116"/>
      <c r="Q29" s="124"/>
      <c r="R29" s="124"/>
      <c r="S29" s="124"/>
      <c r="T29" s="124"/>
      <c r="U29" s="124"/>
      <c r="V29" s="124"/>
      <c r="W29" s="124"/>
      <c r="X29" s="124"/>
      <c r="Y29" s="124"/>
      <c r="Z29" s="124"/>
    </row>
    <row r="30" spans="2:26">
      <c r="V30" s="33"/>
      <c r="W30" s="33"/>
      <c r="X30" s="33"/>
      <c r="Z30" s="33"/>
    </row>
    <row r="31" spans="2:26" ht="15.75">
      <c r="B31" s="21"/>
      <c r="C31" s="22"/>
      <c r="D31" s="22"/>
      <c r="E31" s="22"/>
      <c r="F31" s="22"/>
      <c r="G31" s="23"/>
      <c r="H31" s="24"/>
      <c r="V31" s="33"/>
      <c r="W31" s="33"/>
      <c r="X31" s="33"/>
      <c r="Z31" s="33"/>
    </row>
    <row r="32" spans="2:26" ht="15.75">
      <c r="B32" s="21"/>
      <c r="C32" s="22"/>
      <c r="D32" s="22"/>
      <c r="E32" s="22"/>
      <c r="F32" s="22"/>
      <c r="G32" s="23"/>
      <c r="H32" s="24"/>
      <c r="V32" s="33"/>
      <c r="W32" s="33"/>
      <c r="X32" s="33"/>
      <c r="Z32" s="33"/>
    </row>
    <row r="33" spans="1:26" ht="15.75">
      <c r="B33" s="21"/>
      <c r="C33" s="22"/>
      <c r="D33" s="84"/>
      <c r="E33" s="84"/>
      <c r="F33" s="84"/>
      <c r="G33" s="23"/>
      <c r="H33" s="24"/>
      <c r="V33" s="33"/>
      <c r="W33" s="33"/>
      <c r="X33" s="33"/>
      <c r="Z33" s="33"/>
    </row>
    <row r="34" spans="1:26" ht="15.75">
      <c r="B34" s="21"/>
      <c r="C34" s="22"/>
      <c r="D34" s="84"/>
      <c r="E34" s="86"/>
      <c r="F34" s="86"/>
      <c r="G34" s="23"/>
      <c r="H34" s="24"/>
      <c r="V34" s="33"/>
      <c r="W34" s="33"/>
      <c r="X34" s="33"/>
      <c r="Z34" s="33"/>
    </row>
    <row r="35" spans="1:26" ht="15.75">
      <c r="B35" s="21"/>
      <c r="C35" s="22"/>
      <c r="D35" s="33"/>
      <c r="E35" s="106" t="s">
        <v>145</v>
      </c>
      <c r="F35" s="107">
        <v>0.32453606606003327</v>
      </c>
      <c r="H35" s="24"/>
      <c r="V35" s="33"/>
      <c r="W35" s="33"/>
      <c r="X35" s="33"/>
      <c r="Z35" s="33"/>
    </row>
    <row r="36" spans="1:26" ht="15.75">
      <c r="B36" s="21"/>
      <c r="C36" s="22"/>
      <c r="D36" s="33"/>
      <c r="E36" s="107" t="s">
        <v>43</v>
      </c>
      <c r="F36" s="107">
        <v>0.16618784746274359</v>
      </c>
      <c r="H36" s="24"/>
      <c r="V36" s="33"/>
      <c r="W36" s="33"/>
      <c r="X36" s="33"/>
      <c r="Z36" s="33"/>
    </row>
    <row r="37" spans="1:26">
      <c r="D37" s="33"/>
      <c r="E37" s="107" t="s">
        <v>220</v>
      </c>
      <c r="F37" s="107">
        <v>0.13267260575807666</v>
      </c>
      <c r="V37" s="36"/>
      <c r="W37" s="36"/>
      <c r="X37" s="33"/>
      <c r="Z37" s="33"/>
    </row>
    <row r="38" spans="1:26">
      <c r="B38" s="19"/>
      <c r="D38" s="33"/>
      <c r="E38" s="107" t="s">
        <v>137</v>
      </c>
      <c r="F38" s="107">
        <v>0.11972335809919059</v>
      </c>
      <c r="V38" s="36"/>
      <c r="W38" s="36"/>
      <c r="X38" s="33"/>
      <c r="Z38" s="33"/>
    </row>
    <row r="39" spans="1:26">
      <c r="D39" s="33"/>
      <c r="E39" s="107" t="s">
        <v>182</v>
      </c>
      <c r="F39" s="107">
        <v>9.5035845313870548E-2</v>
      </c>
      <c r="V39" s="36"/>
      <c r="W39" s="36"/>
      <c r="X39" s="33"/>
      <c r="Z39" s="33"/>
    </row>
    <row r="40" spans="1:26">
      <c r="D40" s="33"/>
      <c r="E40" s="107" t="s">
        <v>205</v>
      </c>
      <c r="F40" s="107">
        <v>7.0601253335658018E-2</v>
      </c>
      <c r="V40" s="36"/>
      <c r="W40" s="36"/>
      <c r="X40" s="33"/>
      <c r="Z40" s="33"/>
    </row>
    <row r="41" spans="1:26">
      <c r="D41" s="33"/>
      <c r="E41" s="107" t="s">
        <v>138</v>
      </c>
      <c r="F41" s="107">
        <v>3.4179104230175318E-2</v>
      </c>
      <c r="V41" s="36"/>
      <c r="W41" s="36"/>
      <c r="X41" s="33"/>
      <c r="Z41" s="33"/>
    </row>
    <row r="42" spans="1:26">
      <c r="D42" s="33"/>
      <c r="E42" s="107" t="s">
        <v>128</v>
      </c>
      <c r="F42" s="107">
        <v>2.1227092551289899E-2</v>
      </c>
      <c r="V42" s="36"/>
      <c r="W42" s="33"/>
      <c r="X42" s="33"/>
      <c r="Z42" s="33"/>
    </row>
    <row r="43" spans="1:26">
      <c r="D43" s="33"/>
      <c r="E43" s="107" t="s">
        <v>150</v>
      </c>
      <c r="F43" s="107">
        <v>1.468319897864891E-2</v>
      </c>
      <c r="V43" s="36"/>
      <c r="W43" s="33"/>
      <c r="X43" s="33"/>
      <c r="Z43" s="33"/>
    </row>
    <row r="44" spans="1:26">
      <c r="D44" s="33"/>
      <c r="E44" s="107" t="s">
        <v>189</v>
      </c>
      <c r="F44" s="107">
        <v>7.0406799229968814E-3</v>
      </c>
      <c r="V44" s="36"/>
      <c r="W44" s="33"/>
      <c r="X44" s="33"/>
      <c r="Z44" s="33"/>
    </row>
    <row r="45" spans="1:26">
      <c r="D45" s="33"/>
      <c r="E45" s="33"/>
      <c r="F45" s="107"/>
      <c r="V45" s="36"/>
      <c r="W45" s="33"/>
      <c r="X45" s="33"/>
      <c r="Z45" s="33"/>
    </row>
    <row r="46" spans="1:26">
      <c r="A46" s="5"/>
      <c r="D46" s="33"/>
      <c r="E46" s="33"/>
      <c r="F46" s="107"/>
      <c r="V46" s="36"/>
      <c r="W46" s="33"/>
      <c r="X46" s="33"/>
      <c r="Z46" s="33"/>
    </row>
    <row r="47" spans="1:26">
      <c r="A47" s="5"/>
      <c r="D47" s="33"/>
      <c r="E47" s="85"/>
      <c r="F47" s="33"/>
      <c r="V47" s="33"/>
      <c r="W47" s="33"/>
      <c r="X47" s="33"/>
      <c r="Z47" s="33"/>
    </row>
    <row r="48" spans="1:26">
      <c r="A48" s="5"/>
      <c r="D48" s="33"/>
      <c r="E48" s="85"/>
      <c r="F48" s="33"/>
      <c r="V48" s="33"/>
      <c r="W48" s="33"/>
      <c r="X48" s="33"/>
      <c r="Z48" s="33"/>
    </row>
    <row r="49" spans="4:26">
      <c r="D49" s="33"/>
      <c r="E49" s="33"/>
      <c r="F49" s="33"/>
      <c r="V49" s="33"/>
      <c r="W49" s="33"/>
      <c r="X49" s="33"/>
      <c r="Z49" s="33"/>
    </row>
    <row r="50" spans="4:26">
      <c r="D50" s="33"/>
      <c r="E50" s="33"/>
      <c r="F50" s="33"/>
      <c r="V50" s="33"/>
      <c r="W50" s="33"/>
      <c r="X50" s="33"/>
      <c r="Z50" s="33"/>
    </row>
    <row r="51" spans="4:26">
      <c r="V51" s="33"/>
      <c r="W51" s="33"/>
      <c r="X51" s="33"/>
      <c r="Z51" s="33"/>
    </row>
    <row r="52" spans="4:26">
      <c r="V52" s="33"/>
      <c r="W52" s="33"/>
      <c r="X52" s="33"/>
      <c r="Z52" s="33"/>
    </row>
    <row r="53" spans="4:26">
      <c r="V53" s="33"/>
      <c r="W53" s="33"/>
      <c r="X53" s="33"/>
      <c r="Z53" s="33"/>
    </row>
    <row r="54" spans="4:26">
      <c r="V54" s="33"/>
      <c r="W54" s="33"/>
      <c r="X54" s="33"/>
      <c r="Z54" s="33"/>
    </row>
    <row r="55" spans="4:26">
      <c r="V55" s="33"/>
      <c r="W55" s="33"/>
      <c r="X55" s="33"/>
      <c r="Z55" s="33"/>
    </row>
    <row r="65" spans="2:9" ht="15.75">
      <c r="B65" s="82" t="s">
        <v>70</v>
      </c>
      <c r="C65" s="83"/>
      <c r="D65" s="83" t="s">
        <v>62</v>
      </c>
      <c r="E65" s="83" t="s">
        <v>66</v>
      </c>
      <c r="F65" s="83" t="s">
        <v>67</v>
      </c>
      <c r="G65" s="83" t="s">
        <v>68</v>
      </c>
      <c r="H65" s="83" t="s">
        <v>69</v>
      </c>
    </row>
    <row r="66" spans="2:9" ht="15.75">
      <c r="B66" s="79" t="s">
        <v>215</v>
      </c>
      <c r="C66" s="80"/>
      <c r="D66" s="80" t="s">
        <v>222</v>
      </c>
      <c r="E66" s="80">
        <v>6453382</v>
      </c>
      <c r="F66" s="80">
        <v>7050992</v>
      </c>
      <c r="G66" s="81">
        <v>0.22616</v>
      </c>
      <c r="H66" s="81">
        <f>+E66/F66*G66</f>
        <v>0.20699170742499778</v>
      </c>
      <c r="I66" s="238"/>
    </row>
    <row r="67" spans="2:9" ht="15.75">
      <c r="B67" s="79" t="s">
        <v>217</v>
      </c>
      <c r="C67" s="80"/>
      <c r="D67" s="80" t="s">
        <v>218</v>
      </c>
      <c r="E67" s="80">
        <v>13615</v>
      </c>
      <c r="F67" s="80">
        <v>256261</v>
      </c>
      <c r="G67" s="81">
        <v>0.25774000000000002</v>
      </c>
      <c r="H67" s="81">
        <f>+E67/F67*G67</f>
        <v>1.3693578421999447E-2</v>
      </c>
      <c r="I67" s="238" t="s">
        <v>219</v>
      </c>
    </row>
    <row r="68" spans="2:9" ht="15.75">
      <c r="B68" s="79" t="s">
        <v>214</v>
      </c>
      <c r="C68" s="80"/>
      <c r="D68" s="80" t="s">
        <v>71</v>
      </c>
      <c r="E68" s="80">
        <v>347208</v>
      </c>
      <c r="F68" s="80">
        <v>2800149</v>
      </c>
      <c r="G68" s="81">
        <v>1</v>
      </c>
      <c r="H68" s="81">
        <f t="shared" ref="H68" si="3">+E68/F68*G68</f>
        <v>0.12399625877051543</v>
      </c>
    </row>
    <row r="69" spans="2:9" ht="15.75">
      <c r="B69" s="79" t="s">
        <v>213</v>
      </c>
      <c r="C69" s="80"/>
      <c r="D69" s="80" t="s">
        <v>85</v>
      </c>
      <c r="E69" s="80">
        <v>785571</v>
      </c>
      <c r="F69" s="80">
        <v>1186683</v>
      </c>
      <c r="G69" s="81">
        <v>0.3</v>
      </c>
      <c r="H69" s="81">
        <f>+E69/F69*G69</f>
        <v>0.19859667661877689</v>
      </c>
    </row>
    <row r="70" spans="2:9" ht="15.75">
      <c r="B70" s="79" t="s">
        <v>212</v>
      </c>
      <c r="C70" s="80"/>
      <c r="D70" s="80" t="s">
        <v>86</v>
      </c>
      <c r="E70" s="80">
        <v>5566494</v>
      </c>
      <c r="F70" s="80">
        <v>7664919</v>
      </c>
      <c r="G70" s="81">
        <v>0.35372550000000003</v>
      </c>
      <c r="H70" s="81">
        <f>+E70/F70*G70</f>
        <v>0.25688606407934644</v>
      </c>
    </row>
    <row r="71" spans="2:9" ht="15.75">
      <c r="B71" s="79" t="s">
        <v>216</v>
      </c>
      <c r="C71" s="80"/>
      <c r="D71" s="80" t="s">
        <v>100</v>
      </c>
      <c r="E71" s="80">
        <v>922982</v>
      </c>
      <c r="F71" s="80">
        <v>4709082</v>
      </c>
      <c r="G71" s="81">
        <v>0.37959999999999999</v>
      </c>
      <c r="H71" s="81">
        <f>+E71/F71*G71</f>
        <v>7.4401755416448473E-2</v>
      </c>
    </row>
    <row r="72" spans="2:9" ht="15.75">
      <c r="B72" s="79"/>
      <c r="C72" s="80"/>
      <c r="D72" s="80"/>
      <c r="E72" s="80"/>
      <c r="F72" s="80"/>
      <c r="G72" s="81"/>
      <c r="H72" s="81"/>
    </row>
    <row r="73" spans="2:9">
      <c r="F73" s="100"/>
    </row>
  </sheetData>
  <sortState xmlns:xlrd2="http://schemas.microsoft.com/office/spreadsheetml/2017/richdata2" ref="W35:W39">
    <sortCondition descending="1" ref="W35"/>
  </sortState>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1829F-EF2A-434D-B3E3-07693F71C4AB}">
  <sheetPr codeName="Sheet4"/>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6629-8B92-4308-B98D-EEF8EE664D04}">
  <sheetPr codeName="Sheet5"/>
  <dimension ref="B1:W285"/>
  <sheetViews>
    <sheetView showGridLines="0" zoomScale="85" zoomScaleNormal="85" workbookViewId="0">
      <pane xSplit="6" ySplit="7" topLeftCell="G8" activePane="bottomRight" state="frozen"/>
      <selection pane="topRight" activeCell="G1" sqref="G1"/>
      <selection pane="bottomLeft" activeCell="A9" sqref="A9"/>
      <selection pane="bottomRight"/>
    </sheetView>
  </sheetViews>
  <sheetFormatPr defaultColWidth="10.7109375" defaultRowHeight="17.45" customHeight="1"/>
  <cols>
    <col min="1" max="1" width="1.7109375" style="5" customWidth="1"/>
    <col min="2" max="5" width="10.7109375" style="5"/>
    <col min="6" max="7" width="0.85546875" style="6" customWidth="1"/>
    <col min="8" max="19" width="16.42578125" style="5" bestFit="1" customWidth="1"/>
    <col min="20" max="20" width="1.7109375" style="6" customWidth="1"/>
    <col min="21" max="21" width="15.7109375" style="5" customWidth="1"/>
    <col min="22" max="22" width="0.85546875" style="6" customWidth="1"/>
    <col min="23" max="23" width="15.7109375" style="5" customWidth="1"/>
    <col min="24" max="16384" width="10.7109375" style="5"/>
  </cols>
  <sheetData>
    <row r="1" spans="2:23" ht="9.9499999999999993" customHeight="1"/>
    <row r="3" spans="2:23" ht="17.45" customHeight="1">
      <c r="H3" s="223"/>
    </row>
    <row r="6" spans="2:23" ht="17.45" customHeight="1">
      <c r="I6" s="13"/>
      <c r="J6" s="13"/>
      <c r="K6" s="13"/>
      <c r="L6" s="13"/>
      <c r="M6" s="13"/>
      <c r="N6" s="13"/>
      <c r="O6" s="13"/>
      <c r="P6" s="13"/>
      <c r="Q6" s="13"/>
      <c r="R6" s="13"/>
      <c r="S6" s="13"/>
    </row>
    <row r="7" spans="2:23" ht="24.95" customHeight="1">
      <c r="B7" s="29" t="s">
        <v>210</v>
      </c>
      <c r="C7" s="26"/>
      <c r="D7" s="26"/>
      <c r="E7" s="26"/>
      <c r="F7" s="27"/>
      <c r="G7" s="27"/>
      <c r="H7" s="28">
        <f>EDATE(S33,1)</f>
        <v>46023</v>
      </c>
      <c r="I7" s="28">
        <f>EDATE(H7,1)</f>
        <v>46054</v>
      </c>
      <c r="J7" s="28">
        <f>EDATE(I7,1)</f>
        <v>46082</v>
      </c>
      <c r="K7" s="28">
        <f>EDATE(J7,1)</f>
        <v>46113</v>
      </c>
      <c r="L7" s="28">
        <f>EDATE(K7,1)</f>
        <v>46143</v>
      </c>
      <c r="M7" s="28"/>
      <c r="N7" s="28"/>
      <c r="O7" s="28"/>
      <c r="P7" s="28"/>
      <c r="Q7" s="28"/>
      <c r="R7" s="28"/>
      <c r="S7" s="28"/>
      <c r="U7" s="28" t="str">
        <f>"Jan/"&amp;PROPER(TEXT(MAX($H$7:$S$7),"mmm"))&amp;"-"&amp;RIGHT(W7,2)</f>
        <v>Jan/Mai-26</v>
      </c>
      <c r="W7" s="31">
        <v>2026</v>
      </c>
    </row>
    <row r="8" spans="2:23" ht="5.0999999999999996" customHeight="1">
      <c r="B8" s="3"/>
      <c r="C8" s="7"/>
      <c r="D8" s="7"/>
      <c r="E8" s="7"/>
      <c r="H8" s="11"/>
      <c r="I8" s="11"/>
      <c r="J8" s="11"/>
      <c r="K8" s="11"/>
      <c r="L8" s="11"/>
      <c r="M8" s="11"/>
      <c r="N8" s="11"/>
      <c r="O8" s="11"/>
      <c r="P8" s="11"/>
      <c r="Q8" s="11"/>
      <c r="R8" s="11"/>
      <c r="S8" s="11"/>
      <c r="T8" s="27"/>
      <c r="U8" s="8"/>
      <c r="W8" s="8"/>
    </row>
    <row r="9" spans="2:23" ht="5.0999999999999996" customHeight="1">
      <c r="B9" s="3"/>
      <c r="C9" s="7"/>
      <c r="D9" s="7"/>
      <c r="E9" s="7"/>
      <c r="H9" s="11"/>
      <c r="I9" s="11"/>
      <c r="J9" s="11"/>
      <c r="K9" s="11"/>
      <c r="L9" s="11"/>
      <c r="M9" s="11"/>
      <c r="N9" s="11"/>
      <c r="O9" s="11"/>
      <c r="P9" s="11"/>
      <c r="Q9" s="11"/>
      <c r="R9" s="11"/>
      <c r="S9" s="11"/>
      <c r="T9" s="11"/>
      <c r="U9" s="8"/>
      <c r="W9" s="8"/>
    </row>
    <row r="10" spans="2:23" ht="16.5" customHeight="1">
      <c r="B10" s="87" t="s">
        <v>5</v>
      </c>
      <c r="C10" s="87"/>
      <c r="D10" s="87"/>
      <c r="E10" s="87"/>
      <c r="H10" s="91">
        <f t="shared" ref="H10:K10" si="0">SUM(H11:H12)</f>
        <v>26171696.779993441</v>
      </c>
      <c r="I10" s="91">
        <f t="shared" si="0"/>
        <v>28719241.629999999</v>
      </c>
      <c r="J10" s="91">
        <f t="shared" si="0"/>
        <v>22136098.120000001</v>
      </c>
      <c r="K10" s="91">
        <f t="shared" si="0"/>
        <v>22740303.022933081</v>
      </c>
      <c r="L10" s="91">
        <f>SUM(L11:L12)</f>
        <v>22850401.801960398</v>
      </c>
      <c r="M10" s="91"/>
      <c r="N10" s="91"/>
      <c r="O10" s="91"/>
      <c r="P10" s="91"/>
      <c r="Q10" s="91"/>
      <c r="R10" s="91"/>
      <c r="S10" s="91"/>
      <c r="T10" s="11"/>
      <c r="U10" s="91">
        <f ca="1">SUM(OFFSET(A10,0,7,,MONTH(MAX($H$7:$S$7))))</f>
        <v>122617741.35488692</v>
      </c>
      <c r="W10" s="91">
        <f t="shared" ref="W10:W28" si="1">SUM(H10:S10)</f>
        <v>122617741.35488692</v>
      </c>
    </row>
    <row r="11" spans="2:23" ht="16.5" customHeight="1">
      <c r="B11" s="88" t="s">
        <v>118</v>
      </c>
      <c r="C11" s="88"/>
      <c r="D11" s="88"/>
      <c r="E11" s="88"/>
      <c r="H11" s="92">
        <f>'Renda Imobiliária Detalhada'!H10</f>
        <v>23114839.309993442</v>
      </c>
      <c r="I11" s="92">
        <f>'Renda Imobiliária Detalhada'!I10</f>
        <v>25452132.149999999</v>
      </c>
      <c r="J11" s="92">
        <f>'Renda Imobiliária Detalhada'!J10</f>
        <v>16838730.400000002</v>
      </c>
      <c r="K11" s="92">
        <f>'Renda Imobiliária Detalhada'!K10</f>
        <v>18190431.122933079</v>
      </c>
      <c r="L11" s="92">
        <f>'Renda Imobiliária Detalhada'!L10</f>
        <v>17006817.531960398</v>
      </c>
      <c r="M11" s="92"/>
      <c r="N11" s="92"/>
      <c r="O11" s="92"/>
      <c r="P11" s="92"/>
      <c r="Q11" s="92"/>
      <c r="R11" s="92"/>
      <c r="S11" s="92"/>
      <c r="T11" s="5"/>
      <c r="U11" s="92">
        <f t="shared" ref="U11:U28" ca="1" si="2">SUM(OFFSET(A11,0,7,,MONTH(MAX($H$7:$S$7))))</f>
        <v>100602950.51488692</v>
      </c>
      <c r="W11" s="92">
        <f t="shared" si="1"/>
        <v>100602950.51488692</v>
      </c>
    </row>
    <row r="12" spans="2:23" ht="16.5" customHeight="1">
      <c r="B12" s="88" t="s">
        <v>119</v>
      </c>
      <c r="C12" s="88"/>
      <c r="D12" s="88"/>
      <c r="E12" s="88"/>
      <c r="H12" s="92">
        <f>'Renda Imobiliária Detalhada'!H28</f>
        <v>3056857.4699999997</v>
      </c>
      <c r="I12" s="92">
        <f>'Renda Imobiliária Detalhada'!I28</f>
        <v>3267109.4799999995</v>
      </c>
      <c r="J12" s="92">
        <f>'Renda Imobiliária Detalhada'!J28</f>
        <v>5297367.72</v>
      </c>
      <c r="K12" s="92">
        <f>'Renda Imobiliária Detalhada'!K28</f>
        <v>4549871.9000000004</v>
      </c>
      <c r="L12" s="92">
        <f>'Renda Imobiliária Detalhada'!L28</f>
        <v>5843584.2699999986</v>
      </c>
      <c r="M12" s="92"/>
      <c r="N12" s="92"/>
      <c r="O12" s="92"/>
      <c r="P12" s="92"/>
      <c r="Q12" s="92"/>
      <c r="R12" s="92"/>
      <c r="S12" s="92"/>
      <c r="T12" s="5"/>
      <c r="U12" s="92">
        <f t="shared" ca="1" si="2"/>
        <v>22014790.839999996</v>
      </c>
      <c r="W12" s="92">
        <f t="shared" si="1"/>
        <v>22014790.839999996</v>
      </c>
    </row>
    <row r="13" spans="2:23" ht="16.5" customHeight="1">
      <c r="B13" s="87" t="s">
        <v>8</v>
      </c>
      <c r="C13" s="87"/>
      <c r="D13" s="87"/>
      <c r="E13" s="87"/>
      <c r="H13" s="91">
        <f t="shared" ref="H13:K13" si="3">SUM(H14:H17)</f>
        <v>1484203.7400000002</v>
      </c>
      <c r="I13" s="91">
        <f t="shared" si="3"/>
        <v>1119551.7199999976</v>
      </c>
      <c r="J13" s="91">
        <f t="shared" si="3"/>
        <v>1162176.8400000019</v>
      </c>
      <c r="K13" s="91">
        <f t="shared" si="3"/>
        <v>1151928.1300000008</v>
      </c>
      <c r="L13" s="91">
        <f>SUM(L14:L17)</f>
        <v>966352.76</v>
      </c>
      <c r="M13" s="91"/>
      <c r="N13" s="91"/>
      <c r="O13" s="91"/>
      <c r="P13" s="91"/>
      <c r="Q13" s="91"/>
      <c r="R13" s="91"/>
      <c r="S13" s="91"/>
      <c r="T13" s="5"/>
      <c r="U13" s="91">
        <f t="shared" ca="1" si="2"/>
        <v>5884213.1900000004</v>
      </c>
      <c r="W13" s="91">
        <f t="shared" si="1"/>
        <v>5884213.1900000004</v>
      </c>
    </row>
    <row r="14" spans="2:23" ht="16.5" customHeight="1">
      <c r="B14" s="89" t="s">
        <v>120</v>
      </c>
      <c r="C14" s="89"/>
      <c r="D14" s="89"/>
      <c r="E14" s="89"/>
      <c r="H14" s="93">
        <v>672804.53999999957</v>
      </c>
      <c r="I14" s="93">
        <v>403372.38000000035</v>
      </c>
      <c r="J14" s="93">
        <v>255217.17000000179</v>
      </c>
      <c r="K14" s="93">
        <v>122282.17000000086</v>
      </c>
      <c r="L14" s="93">
        <v>340525.82000000123</v>
      </c>
      <c r="M14" s="93"/>
      <c r="N14" s="93"/>
      <c r="O14" s="93"/>
      <c r="P14" s="93"/>
      <c r="Q14" s="93"/>
      <c r="R14" s="93"/>
      <c r="S14" s="93"/>
      <c r="T14" s="5"/>
      <c r="U14" s="93">
        <f t="shared" ca="1" si="2"/>
        <v>1794202.0800000038</v>
      </c>
      <c r="W14" s="93">
        <f t="shared" si="1"/>
        <v>1794202.0800000038</v>
      </c>
    </row>
    <row r="15" spans="2:23" ht="16.5" customHeight="1">
      <c r="B15" s="89" t="s">
        <v>10</v>
      </c>
      <c r="C15" s="89"/>
      <c r="D15" s="89"/>
      <c r="E15" s="89"/>
      <c r="H15" s="93">
        <v>186439.16000000027</v>
      </c>
      <c r="I15" s="93">
        <v>341800.85999999731</v>
      </c>
      <c r="J15" s="93">
        <v>605940.94000000006</v>
      </c>
      <c r="K15" s="93">
        <v>242295.09</v>
      </c>
      <c r="L15" s="93">
        <v>15283.49</v>
      </c>
      <c r="M15" s="93"/>
      <c r="N15" s="93"/>
      <c r="O15" s="93"/>
      <c r="P15" s="93"/>
      <c r="Q15" s="93"/>
      <c r="R15" s="93"/>
      <c r="S15" s="93"/>
      <c r="T15" s="5"/>
      <c r="U15" s="93">
        <f t="shared" ca="1" si="2"/>
        <v>1391759.5399999977</v>
      </c>
      <c r="W15" s="93">
        <f t="shared" si="1"/>
        <v>1391759.5399999977</v>
      </c>
    </row>
    <row r="16" spans="2:23" ht="16.5" customHeight="1">
      <c r="B16" s="89" t="s">
        <v>11</v>
      </c>
      <c r="C16" s="89"/>
      <c r="D16" s="89"/>
      <c r="E16" s="89"/>
      <c r="H16" s="93">
        <v>62137.31</v>
      </c>
      <c r="I16" s="93">
        <v>0</v>
      </c>
      <c r="J16" s="93">
        <v>86099.79</v>
      </c>
      <c r="K16" s="93">
        <v>0</v>
      </c>
      <c r="L16" s="93">
        <v>14770.23</v>
      </c>
      <c r="M16" s="93"/>
      <c r="N16" s="93"/>
      <c r="O16" s="93"/>
      <c r="P16" s="93"/>
      <c r="Q16" s="93"/>
      <c r="R16" s="93"/>
      <c r="S16" s="93"/>
      <c r="T16" s="5"/>
      <c r="U16" s="93">
        <f t="shared" ca="1" si="2"/>
        <v>163007.32999999999</v>
      </c>
      <c r="W16" s="93">
        <f t="shared" si="1"/>
        <v>163007.32999999999</v>
      </c>
    </row>
    <row r="17" spans="2:23" ht="16.5" customHeight="1">
      <c r="B17" s="89" t="s">
        <v>9</v>
      </c>
      <c r="C17" s="89"/>
      <c r="D17" s="89"/>
      <c r="E17" s="89"/>
      <c r="H17" s="93">
        <v>562822.73000000045</v>
      </c>
      <c r="I17" s="93">
        <v>374378.48</v>
      </c>
      <c r="J17" s="93">
        <v>214918.94</v>
      </c>
      <c r="K17" s="93">
        <v>787350.87</v>
      </c>
      <c r="L17" s="93">
        <v>595773.21999999881</v>
      </c>
      <c r="M17" s="93"/>
      <c r="N17" s="93"/>
      <c r="O17" s="93"/>
      <c r="P17" s="93"/>
      <c r="Q17" s="93"/>
      <c r="R17" s="93"/>
      <c r="S17" s="93"/>
      <c r="T17" s="5"/>
      <c r="U17" s="93">
        <f t="shared" ca="1" si="2"/>
        <v>2535244.2399999993</v>
      </c>
      <c r="W17" s="93">
        <f t="shared" si="1"/>
        <v>2535244.2399999993</v>
      </c>
    </row>
    <row r="18" spans="2:23" ht="16.5" customHeight="1">
      <c r="B18" s="87" t="s">
        <v>121</v>
      </c>
      <c r="C18" s="87"/>
      <c r="D18" s="87"/>
      <c r="E18" s="87"/>
      <c r="H18" s="91">
        <f t="shared" ref="H18:K18" si="4">H19+H20</f>
        <v>-5273478.66</v>
      </c>
      <c r="I18" s="91">
        <f t="shared" si="4"/>
        <v>-5827695.7699999996</v>
      </c>
      <c r="J18" s="91">
        <f t="shared" si="4"/>
        <v>-5889831.7000000002</v>
      </c>
      <c r="K18" s="91">
        <f t="shared" si="4"/>
        <v>-5986587.5099999998</v>
      </c>
      <c r="L18" s="91">
        <f>L19+L20</f>
        <v>-5695591.8599999994</v>
      </c>
      <c r="M18" s="91"/>
      <c r="N18" s="91"/>
      <c r="O18" s="91"/>
      <c r="P18" s="91"/>
      <c r="Q18" s="91"/>
      <c r="R18" s="91"/>
      <c r="S18" s="91"/>
      <c r="T18" s="5"/>
      <c r="U18" s="91">
        <f t="shared" ca="1" si="2"/>
        <v>-28673185.5</v>
      </c>
      <c r="W18" s="91">
        <f t="shared" si="1"/>
        <v>-28673185.5</v>
      </c>
    </row>
    <row r="19" spans="2:23" ht="16.5" customHeight="1">
      <c r="B19" s="89" t="s">
        <v>141</v>
      </c>
      <c r="C19" s="89"/>
      <c r="D19" s="89"/>
      <c r="E19" s="89"/>
      <c r="H19" s="93">
        <v>-1609103.5700000003</v>
      </c>
      <c r="I19" s="93">
        <v>-1543826.9699999997</v>
      </c>
      <c r="J19" s="93">
        <v>-1698664.6500000001</v>
      </c>
      <c r="K19" s="93">
        <v>-1814283.9500000002</v>
      </c>
      <c r="L19" s="93">
        <v>-1643250.7499999998</v>
      </c>
      <c r="M19" s="93"/>
      <c r="N19" s="93"/>
      <c r="O19" s="93"/>
      <c r="P19" s="93"/>
      <c r="Q19" s="93"/>
      <c r="R19" s="93"/>
      <c r="S19" s="93"/>
      <c r="T19" s="5"/>
      <c r="U19" s="93">
        <f t="shared" ca="1" si="2"/>
        <v>-8309129.8900000006</v>
      </c>
      <c r="W19" s="93">
        <f t="shared" si="1"/>
        <v>-8309129.8900000006</v>
      </c>
    </row>
    <row r="20" spans="2:23" ht="16.5" customHeight="1">
      <c r="B20" s="89" t="s">
        <v>142</v>
      </c>
      <c r="C20" s="89"/>
      <c r="D20" s="89"/>
      <c r="E20" s="89"/>
      <c r="H20" s="93">
        <v>-3664375.09</v>
      </c>
      <c r="I20" s="93">
        <v>-4283868.8</v>
      </c>
      <c r="J20" s="93">
        <v>-4191167.05</v>
      </c>
      <c r="K20" s="93">
        <v>-4172303.56</v>
      </c>
      <c r="L20" s="93">
        <v>-4052341.11</v>
      </c>
      <c r="M20" s="93"/>
      <c r="N20" s="93"/>
      <c r="O20" s="93"/>
      <c r="P20" s="93"/>
      <c r="Q20" s="93"/>
      <c r="R20" s="93"/>
      <c r="S20" s="93"/>
      <c r="T20" s="5"/>
      <c r="U20" s="93">
        <f t="shared" ca="1" si="2"/>
        <v>-20364055.609999999</v>
      </c>
      <c r="W20" s="93">
        <f t="shared" si="1"/>
        <v>-20364055.609999999</v>
      </c>
    </row>
    <row r="21" spans="2:23" ht="16.5" customHeight="1">
      <c r="B21" s="90" t="s">
        <v>122</v>
      </c>
      <c r="C21" s="90"/>
      <c r="D21" s="90"/>
      <c r="E21" s="90"/>
      <c r="H21" s="94">
        <f t="shared" ref="H21:L21" si="5">H10+H13+H18</f>
        <v>22382421.859993439</v>
      </c>
      <c r="I21" s="94">
        <f t="shared" si="5"/>
        <v>24011097.579999998</v>
      </c>
      <c r="J21" s="94">
        <f t="shared" si="5"/>
        <v>17408443.260000005</v>
      </c>
      <c r="K21" s="94">
        <f t="shared" si="5"/>
        <v>17905643.642933086</v>
      </c>
      <c r="L21" s="94">
        <f>L10+L13+L18</f>
        <v>18121162.7019604</v>
      </c>
      <c r="M21" s="94"/>
      <c r="N21" s="94"/>
      <c r="O21" s="94"/>
      <c r="P21" s="94"/>
      <c r="Q21" s="94"/>
      <c r="R21" s="94"/>
      <c r="S21" s="94"/>
      <c r="T21" s="5"/>
      <c r="U21" s="94">
        <f t="shared" ca="1" si="2"/>
        <v>99828769.044886932</v>
      </c>
      <c r="W21" s="94">
        <f t="shared" si="1"/>
        <v>99828769.044886932</v>
      </c>
    </row>
    <row r="22" spans="2:23" ht="16.5" customHeight="1">
      <c r="B22" s="87" t="s">
        <v>7</v>
      </c>
      <c r="C22" s="87"/>
      <c r="D22" s="87"/>
      <c r="E22" s="87"/>
      <c r="H22" s="91">
        <f t="shared" ref="H22:K22" si="6">SUM(H23:H26)</f>
        <v>-1892139.1799999992</v>
      </c>
      <c r="I22" s="91">
        <f t="shared" si="6"/>
        <v>-8826.2800000001862</v>
      </c>
      <c r="J22" s="91">
        <f t="shared" si="6"/>
        <v>3710672.2600000002</v>
      </c>
      <c r="K22" s="91">
        <f t="shared" si="6"/>
        <v>4602199.9071000004</v>
      </c>
      <c r="L22" s="91">
        <f>SUM(L23:L26)</f>
        <v>11224859.129999999</v>
      </c>
      <c r="M22" s="91"/>
      <c r="N22" s="91"/>
      <c r="O22" s="91"/>
      <c r="P22" s="91"/>
      <c r="Q22" s="91"/>
      <c r="R22" s="91"/>
      <c r="S22" s="91"/>
      <c r="T22" s="5"/>
      <c r="U22" s="91">
        <f t="shared" ca="1" si="2"/>
        <v>17636765.837099999</v>
      </c>
      <c r="W22" s="91">
        <f t="shared" si="1"/>
        <v>17636765.837099999</v>
      </c>
    </row>
    <row r="23" spans="2:23" ht="16.5" customHeight="1">
      <c r="B23" s="89" t="s">
        <v>118</v>
      </c>
      <c r="C23" s="89"/>
      <c r="D23" s="89"/>
      <c r="E23" s="89"/>
      <c r="H23" s="93">
        <v>-1371922.8</v>
      </c>
      <c r="I23" s="93">
        <v>0</v>
      </c>
      <c r="J23" s="93">
        <v>0</v>
      </c>
      <c r="K23" s="93">
        <v>0</v>
      </c>
      <c r="L23" s="93">
        <v>11994969.199999999</v>
      </c>
      <c r="M23" s="93"/>
      <c r="N23" s="93"/>
      <c r="O23" s="93"/>
      <c r="P23" s="93"/>
      <c r="Q23" s="93"/>
      <c r="R23" s="93"/>
      <c r="S23" s="93"/>
      <c r="T23" s="5"/>
      <c r="U23" s="93">
        <f t="shared" ca="1" si="2"/>
        <v>10623046.399999999</v>
      </c>
      <c r="W23" s="93">
        <f t="shared" si="1"/>
        <v>10623046.399999999</v>
      </c>
    </row>
    <row r="24" spans="2:23" ht="16.5" customHeight="1">
      <c r="B24" s="89" t="s">
        <v>123</v>
      </c>
      <c r="C24" s="89"/>
      <c r="D24" s="89"/>
      <c r="E24" s="89"/>
      <c r="H24" s="92">
        <v>4551088.78</v>
      </c>
      <c r="I24" s="92">
        <v>2839270.82</v>
      </c>
      <c r="J24" s="92">
        <v>4307054.82</v>
      </c>
      <c r="K24" s="92">
        <v>6545628.8799999999</v>
      </c>
      <c r="L24" s="92">
        <v>307692.33</v>
      </c>
      <c r="M24" s="92"/>
      <c r="N24" s="92"/>
      <c r="O24" s="92"/>
      <c r="P24" s="92"/>
      <c r="Q24" s="92"/>
      <c r="R24" s="92"/>
      <c r="S24" s="92"/>
      <c r="T24" s="5"/>
      <c r="U24" s="92">
        <f t="shared" ca="1" si="2"/>
        <v>18550735.629999999</v>
      </c>
      <c r="W24" s="92">
        <f t="shared" si="1"/>
        <v>18550735.629999999</v>
      </c>
    </row>
    <row r="25" spans="2:23" ht="16.5" customHeight="1">
      <c r="B25" s="89" t="s">
        <v>124</v>
      </c>
      <c r="C25" s="89"/>
      <c r="D25" s="89"/>
      <c r="E25" s="89"/>
      <c r="H25" s="93">
        <v>-4930245.3899999997</v>
      </c>
      <c r="I25" s="93">
        <v>-2847158.27</v>
      </c>
      <c r="J25" s="93">
        <v>-595623.43000000005</v>
      </c>
      <c r="K25" s="93">
        <v>-1200566.9228999999</v>
      </c>
      <c r="L25" s="93">
        <v>-9260.15</v>
      </c>
      <c r="M25" s="93"/>
      <c r="N25" s="93"/>
      <c r="O25" s="93"/>
      <c r="P25" s="93"/>
      <c r="Q25" s="93"/>
      <c r="R25" s="93"/>
      <c r="S25" s="93"/>
      <c r="T25" s="5"/>
      <c r="U25" s="93">
        <f t="shared" ca="1" si="2"/>
        <v>-9582854.1629000008</v>
      </c>
      <c r="W25" s="93">
        <f t="shared" si="1"/>
        <v>-9582854.1629000008</v>
      </c>
    </row>
    <row r="26" spans="2:23" ht="16.5" customHeight="1">
      <c r="B26" s="89" t="s">
        <v>125</v>
      </c>
      <c r="C26" s="89"/>
      <c r="D26" s="89"/>
      <c r="E26" s="89"/>
      <c r="H26" s="93">
        <v>-141059.76999999999</v>
      </c>
      <c r="I26" s="93">
        <v>-938.83</v>
      </c>
      <c r="J26" s="93">
        <v>-759.13</v>
      </c>
      <c r="K26" s="93">
        <v>-742862.05</v>
      </c>
      <c r="L26" s="93">
        <v>-1068542.25</v>
      </c>
      <c r="M26" s="93"/>
      <c r="N26" s="93"/>
      <c r="O26" s="93"/>
      <c r="P26" s="93"/>
      <c r="Q26" s="93"/>
      <c r="R26" s="93"/>
      <c r="S26" s="93"/>
      <c r="T26" s="5"/>
      <c r="U26" s="93">
        <f t="shared" ca="1" si="2"/>
        <v>-1954162.03</v>
      </c>
      <c r="W26" s="93">
        <f t="shared" si="1"/>
        <v>-1954162.03</v>
      </c>
    </row>
    <row r="27" spans="2:23" ht="16.5" customHeight="1">
      <c r="B27" s="90" t="s">
        <v>126</v>
      </c>
      <c r="C27" s="90"/>
      <c r="D27" s="90"/>
      <c r="E27" s="90"/>
      <c r="H27" s="94">
        <f t="shared" ref="H27:L27" si="7">+H21+H22</f>
        <v>20490282.679993439</v>
      </c>
      <c r="I27" s="94">
        <f t="shared" si="7"/>
        <v>24002271.299999997</v>
      </c>
      <c r="J27" s="94">
        <f t="shared" si="7"/>
        <v>21119115.520000007</v>
      </c>
      <c r="K27" s="94">
        <f t="shared" si="7"/>
        <v>22507843.550033085</v>
      </c>
      <c r="L27" s="94">
        <f>+L21+L22</f>
        <v>29346021.831960399</v>
      </c>
      <c r="M27" s="94"/>
      <c r="N27" s="94"/>
      <c r="O27" s="94"/>
      <c r="P27" s="94"/>
      <c r="Q27" s="94"/>
      <c r="R27" s="94"/>
      <c r="S27" s="94"/>
      <c r="T27" s="5"/>
      <c r="U27" s="94">
        <f t="shared" ca="1" si="2"/>
        <v>117465534.88198693</v>
      </c>
      <c r="W27" s="94">
        <f t="shared" si="1"/>
        <v>117465534.88198693</v>
      </c>
    </row>
    <row r="28" spans="2:23" ht="16.5" customHeight="1">
      <c r="B28" s="90" t="s">
        <v>88</v>
      </c>
      <c r="C28" s="90"/>
      <c r="D28" s="90"/>
      <c r="E28" s="90"/>
      <c r="H28" s="94">
        <v>20661281.600000001</v>
      </c>
      <c r="I28" s="94">
        <v>21952611.700000003</v>
      </c>
      <c r="J28" s="94">
        <v>21952611.700000003</v>
      </c>
      <c r="K28" s="94">
        <v>21952611.700000003</v>
      </c>
      <c r="L28" s="94">
        <v>24540473.420000002</v>
      </c>
      <c r="M28" s="95"/>
      <c r="N28" s="95"/>
      <c r="O28" s="95"/>
      <c r="P28" s="95"/>
      <c r="Q28" s="95"/>
      <c r="R28" s="95"/>
      <c r="S28" s="95"/>
      <c r="T28" s="5"/>
      <c r="U28" s="94">
        <f t="shared" ca="1" si="2"/>
        <v>111059590.12000002</v>
      </c>
      <c r="W28" s="94">
        <f t="shared" si="1"/>
        <v>111059590.12000002</v>
      </c>
    </row>
    <row r="29" spans="2:23" s="229" customFormat="1" ht="16.5" customHeight="1">
      <c r="B29" s="225" t="s">
        <v>17</v>
      </c>
      <c r="C29" s="226"/>
      <c r="D29" s="226"/>
      <c r="E29" s="226"/>
      <c r="F29" s="227"/>
      <c r="G29" s="227"/>
      <c r="H29" s="228">
        <f t="shared" ref="H29:L29" si="8">H27/H31</f>
        <v>0.1586757923476998</v>
      </c>
      <c r="I29" s="228">
        <f t="shared" si="8"/>
        <v>0.18587246824030507</v>
      </c>
      <c r="J29" s="228">
        <f t="shared" si="8"/>
        <v>0.16354544449943517</v>
      </c>
      <c r="K29" s="228">
        <f t="shared" si="8"/>
        <v>0.17429968952193622</v>
      </c>
      <c r="L29" s="228">
        <f>L27/L31</f>
        <v>0.20328962795670744</v>
      </c>
      <c r="M29" s="228"/>
      <c r="N29" s="228"/>
      <c r="O29" s="228"/>
      <c r="P29" s="228"/>
      <c r="Q29" s="228"/>
      <c r="R29" s="228"/>
      <c r="S29" s="228"/>
      <c r="T29" s="5"/>
      <c r="U29" s="228">
        <f ca="1">AVERAGE(OFFSET(A29,0,7,,MONTH(MAX($H$7:$S$7))))</f>
        <v>0.17713660451321672</v>
      </c>
      <c r="V29" s="227"/>
      <c r="W29" s="228">
        <f>AVERAGE(H29:S29)</f>
        <v>0.17713660451321672</v>
      </c>
    </row>
    <row r="30" spans="2:23" s="229" customFormat="1" ht="16.5" customHeight="1">
      <c r="B30" s="225" t="s">
        <v>18</v>
      </c>
      <c r="C30" s="226"/>
      <c r="D30" s="226"/>
      <c r="E30" s="226"/>
      <c r="F30" s="227"/>
      <c r="G30" s="227"/>
      <c r="H30" s="228">
        <f t="shared" ref="H30:K30" si="9">H28/H31</f>
        <v>0.16</v>
      </c>
      <c r="I30" s="228">
        <f t="shared" si="9"/>
        <v>0.17</v>
      </c>
      <c r="J30" s="228">
        <f t="shared" si="9"/>
        <v>0.17</v>
      </c>
      <c r="K30" s="228">
        <f t="shared" si="9"/>
        <v>0.17</v>
      </c>
      <c r="L30" s="228">
        <f>L28/L31</f>
        <v>0.17</v>
      </c>
      <c r="M30" s="228"/>
      <c r="N30" s="228"/>
      <c r="O30" s="228"/>
      <c r="P30" s="228"/>
      <c r="Q30" s="228"/>
      <c r="R30" s="228"/>
      <c r="S30" s="228"/>
      <c r="U30" s="228">
        <f ca="1">AVERAGE(OFFSET(A30,0,7,,MONTH(MAX($H$7:$S$7))))</f>
        <v>0.16800000000000001</v>
      </c>
      <c r="V30" s="227"/>
      <c r="W30" s="228">
        <f>AVERAGE(H30:S30)</f>
        <v>0.16800000000000001</v>
      </c>
    </row>
    <row r="31" spans="2:23" ht="16.5" customHeight="1">
      <c r="B31" s="108" t="s">
        <v>146</v>
      </c>
      <c r="C31" s="108"/>
      <c r="D31" s="108"/>
      <c r="E31" s="108"/>
      <c r="H31" s="109">
        <v>129133010</v>
      </c>
      <c r="I31" s="109">
        <v>129133010</v>
      </c>
      <c r="J31" s="109">
        <v>129133010</v>
      </c>
      <c r="K31" s="109">
        <v>129133010</v>
      </c>
      <c r="L31" s="109">
        <v>144355726</v>
      </c>
      <c r="M31" s="109"/>
      <c r="N31" s="109"/>
      <c r="O31" s="109"/>
      <c r="P31" s="109"/>
      <c r="Q31" s="109"/>
      <c r="R31" s="109"/>
      <c r="S31" s="109"/>
      <c r="T31" s="229"/>
      <c r="U31" s="93"/>
      <c r="W31" s="109"/>
    </row>
    <row r="32" spans="2:23" ht="24" customHeight="1">
      <c r="B32" s="3"/>
      <c r="C32" s="7"/>
      <c r="D32" s="7"/>
      <c r="E32" s="7"/>
      <c r="H32" s="11"/>
      <c r="I32" s="11"/>
      <c r="J32" s="11"/>
      <c r="K32" s="11"/>
      <c r="L32" s="11"/>
      <c r="M32" s="11"/>
      <c r="N32" s="11"/>
      <c r="O32" s="11"/>
      <c r="P32" s="11"/>
      <c r="Q32" s="11"/>
      <c r="R32" s="11"/>
      <c r="S32" s="11"/>
      <c r="T32" s="5"/>
      <c r="U32" s="8"/>
      <c r="W32" s="8"/>
    </row>
    <row r="33" spans="2:23" ht="24.95" customHeight="1">
      <c r="B33" s="29" t="s">
        <v>185</v>
      </c>
      <c r="C33" s="26"/>
      <c r="D33" s="26"/>
      <c r="E33" s="26"/>
      <c r="F33" s="27"/>
      <c r="G33" s="27"/>
      <c r="H33" s="28">
        <v>45658</v>
      </c>
      <c r="I33" s="28">
        <f t="shared" ref="I33:S33" si="10">EDATE(H33,1)</f>
        <v>45689</v>
      </c>
      <c r="J33" s="28">
        <f t="shared" si="10"/>
        <v>45717</v>
      </c>
      <c r="K33" s="28">
        <f t="shared" si="10"/>
        <v>45748</v>
      </c>
      <c r="L33" s="28">
        <f t="shared" si="10"/>
        <v>45778</v>
      </c>
      <c r="M33" s="28">
        <f t="shared" si="10"/>
        <v>45809</v>
      </c>
      <c r="N33" s="28">
        <f t="shared" si="10"/>
        <v>45839</v>
      </c>
      <c r="O33" s="28">
        <f t="shared" si="10"/>
        <v>45870</v>
      </c>
      <c r="P33" s="28">
        <f t="shared" si="10"/>
        <v>45901</v>
      </c>
      <c r="Q33" s="28">
        <f t="shared" si="10"/>
        <v>45931</v>
      </c>
      <c r="R33" s="28">
        <f t="shared" si="10"/>
        <v>45962</v>
      </c>
      <c r="S33" s="28">
        <f t="shared" si="10"/>
        <v>45992</v>
      </c>
      <c r="U33" s="28" t="str">
        <f>"Jan/"&amp;PROPER(TEXT(MAX($H$7:$S$7),"mmm"))&amp;"-"&amp;RIGHT(W33,2)</f>
        <v>Jan/Mai-25</v>
      </c>
      <c r="W33" s="31">
        <v>2025</v>
      </c>
    </row>
    <row r="34" spans="2:23" ht="5.0999999999999996" customHeight="1">
      <c r="B34" s="3"/>
      <c r="C34" s="7"/>
      <c r="D34" s="7"/>
      <c r="E34" s="7"/>
      <c r="H34" s="11"/>
      <c r="I34" s="11"/>
      <c r="J34" s="11"/>
      <c r="K34" s="11"/>
      <c r="L34" s="11"/>
      <c r="M34" s="11"/>
      <c r="N34" s="11"/>
      <c r="O34" s="11"/>
      <c r="P34" s="11"/>
      <c r="Q34" s="11"/>
      <c r="R34" s="11"/>
      <c r="S34" s="11"/>
      <c r="T34" s="11"/>
      <c r="U34" s="8"/>
      <c r="W34" s="8"/>
    </row>
    <row r="35" spans="2:23" ht="5.0999999999999996" customHeight="1">
      <c r="B35" s="3"/>
      <c r="C35" s="7"/>
      <c r="D35" s="7"/>
      <c r="E35" s="7"/>
      <c r="H35" s="11"/>
      <c r="I35" s="11"/>
      <c r="J35" s="11"/>
      <c r="K35" s="11"/>
      <c r="L35" s="11"/>
      <c r="M35" s="11"/>
      <c r="N35" s="11"/>
      <c r="O35" s="11"/>
      <c r="P35" s="11"/>
      <c r="Q35" s="11"/>
      <c r="R35" s="11"/>
      <c r="S35" s="11"/>
      <c r="T35" s="11"/>
      <c r="U35" s="8"/>
      <c r="W35" s="8"/>
    </row>
    <row r="36" spans="2:23" ht="16.5" customHeight="1">
      <c r="B36" s="87" t="s">
        <v>5</v>
      </c>
      <c r="C36" s="87"/>
      <c r="D36" s="87"/>
      <c r="E36" s="87"/>
      <c r="H36" s="91">
        <f t="shared" ref="H36:J36" si="11">SUM(H37:H38)</f>
        <v>25412098.5995</v>
      </c>
      <c r="I36" s="91">
        <f t="shared" si="11"/>
        <v>23855990.321999997</v>
      </c>
      <c r="J36" s="91">
        <f t="shared" si="11"/>
        <v>18610696.694000002</v>
      </c>
      <c r="K36" s="91">
        <f t="shared" ref="K36:L36" si="12">SUM(K37:K38)</f>
        <v>18362371.105999999</v>
      </c>
      <c r="L36" s="91">
        <f t="shared" si="12"/>
        <v>19192401.619999997</v>
      </c>
      <c r="M36" s="91">
        <f t="shared" ref="M36:N36" si="13">SUM(M37:M38)</f>
        <v>20159784.66</v>
      </c>
      <c r="N36" s="91">
        <f t="shared" si="13"/>
        <v>23439769.824662495</v>
      </c>
      <c r="O36" s="91">
        <f t="shared" ref="O36" si="14">SUM(O37:O38)</f>
        <v>20453587.087480091</v>
      </c>
      <c r="P36" s="91">
        <f t="shared" ref="P36:Q36" si="15">SUM(P37:P38)</f>
        <v>20118273.082999997</v>
      </c>
      <c r="Q36" s="91">
        <f t="shared" si="15"/>
        <v>21431746.563500002</v>
      </c>
      <c r="R36" s="91">
        <f t="shared" ref="R36" si="16">SUM(R37:R38)</f>
        <v>19392439.089999996</v>
      </c>
      <c r="S36" s="91">
        <f t="shared" ref="S36" si="17">SUM(S37:S38)</f>
        <v>22094239.299047999</v>
      </c>
      <c r="T36" s="5"/>
      <c r="U36" s="91">
        <f ca="1">SUM(OFFSET(A36,0,7,,MONTH(MAX($H$7:$S$7))))</f>
        <v>105433558.34150001</v>
      </c>
      <c r="W36" s="91">
        <f t="shared" ref="W36:W54" si="18">SUM(H36:S36)</f>
        <v>252523397.94919065</v>
      </c>
    </row>
    <row r="37" spans="2:23" ht="16.5" customHeight="1">
      <c r="B37" s="88" t="s">
        <v>118</v>
      </c>
      <c r="C37" s="88"/>
      <c r="D37" s="88"/>
      <c r="E37" s="88"/>
      <c r="H37" s="92">
        <f>'Renda Imobiliária Detalhada'!H40</f>
        <v>22505399.699500002</v>
      </c>
      <c r="I37" s="92">
        <f>'Renda Imobiliária Detalhada'!I40</f>
        <v>20907694.701999996</v>
      </c>
      <c r="J37" s="92">
        <f>'Renda Imobiliária Detalhada'!J40</f>
        <v>15658143.894000003</v>
      </c>
      <c r="K37" s="92">
        <f>'Renda Imobiliária Detalhada'!K40</f>
        <v>15404893.806</v>
      </c>
      <c r="L37" s="92">
        <f>'Renda Imobiliária Detalhada'!L40</f>
        <v>16140755.319999998</v>
      </c>
      <c r="M37" s="92">
        <f>'Renda Imobiliária Detalhada'!M40</f>
        <v>16748560.039999999</v>
      </c>
      <c r="N37" s="92">
        <f>'Renda Imobiliária Detalhada'!N40</f>
        <v>18717363.714662496</v>
      </c>
      <c r="O37" s="92">
        <f>'Renda Imobiliária Detalhada'!O40</f>
        <v>16842630.137480091</v>
      </c>
      <c r="P37" s="92">
        <f>'Renda Imobiliária Detalhada'!P40</f>
        <v>17256417.552999996</v>
      </c>
      <c r="Q37" s="92">
        <f>'Renda Imobiliária Detalhada'!Q40</f>
        <v>18567886.943500001</v>
      </c>
      <c r="R37" s="92">
        <f>'Renda Imobiliária Detalhada'!R40</f>
        <v>16279177.089999998</v>
      </c>
      <c r="S37" s="92">
        <f>'Renda Imobiliária Detalhada'!S40</f>
        <v>18873149.369047999</v>
      </c>
      <c r="T37" s="5"/>
      <c r="U37" s="92">
        <f t="shared" ref="U37:U54" ca="1" si="19">SUM(OFFSET(A37,0,7,,MONTH(MAX($H$7:$S$7))))</f>
        <v>90616887.421499997</v>
      </c>
      <c r="W37" s="92">
        <f t="shared" si="18"/>
        <v>213902072.26919058</v>
      </c>
    </row>
    <row r="38" spans="2:23" ht="16.5" customHeight="1">
      <c r="B38" s="88" t="s">
        <v>119</v>
      </c>
      <c r="C38" s="88"/>
      <c r="D38" s="88"/>
      <c r="E38" s="88"/>
      <c r="H38" s="92">
        <f>'Renda Imobiliária Detalhada'!H57</f>
        <v>2906698.9000000004</v>
      </c>
      <c r="I38" s="92">
        <f>'Renda Imobiliária Detalhada'!I57</f>
        <v>2948295.62</v>
      </c>
      <c r="J38" s="92">
        <f>'Renda Imobiliária Detalhada'!J57</f>
        <v>2952552.8</v>
      </c>
      <c r="K38" s="92">
        <f>'Renda Imobiliária Detalhada'!K57</f>
        <v>2957477.3</v>
      </c>
      <c r="L38" s="92">
        <f>'Renda Imobiliária Detalhada'!L57</f>
        <v>3051646.3</v>
      </c>
      <c r="M38" s="92">
        <f>'Renda Imobiliária Detalhada'!M57</f>
        <v>3411224.62</v>
      </c>
      <c r="N38" s="92">
        <f>'Renda Imobiliária Detalhada'!N57</f>
        <v>4722406.1100000003</v>
      </c>
      <c r="O38" s="92">
        <f>'Renda Imobiliária Detalhada'!O57</f>
        <v>3610956.95</v>
      </c>
      <c r="P38" s="92">
        <f>'Renda Imobiliária Detalhada'!P57</f>
        <v>2861855.53</v>
      </c>
      <c r="Q38" s="92">
        <f>'Renda Imobiliária Detalhada'!Q57</f>
        <v>2863859.62</v>
      </c>
      <c r="R38" s="92">
        <f>'Renda Imobiliária Detalhada'!R57</f>
        <v>3113262</v>
      </c>
      <c r="S38" s="92">
        <f>'Renda Imobiliária Detalhada'!S57</f>
        <v>3221089.9299999997</v>
      </c>
      <c r="T38" s="5"/>
      <c r="U38" s="92">
        <f t="shared" ca="1" si="19"/>
        <v>14816670.920000002</v>
      </c>
      <c r="W38" s="92">
        <f t="shared" si="18"/>
        <v>38621325.68</v>
      </c>
    </row>
    <row r="39" spans="2:23" ht="16.5" customHeight="1">
      <c r="B39" s="87" t="s">
        <v>8</v>
      </c>
      <c r="C39" s="87"/>
      <c r="D39" s="87"/>
      <c r="E39" s="87"/>
      <c r="H39" s="91">
        <f t="shared" ref="H39:J39" si="20">SUM(H40:H43)</f>
        <v>2156181.5700000003</v>
      </c>
      <c r="I39" s="91">
        <f t="shared" si="20"/>
        <v>1924911.8100000005</v>
      </c>
      <c r="J39" s="91">
        <f t="shared" si="20"/>
        <v>55278.770000000019</v>
      </c>
      <c r="K39" s="91">
        <f t="shared" ref="K39:L39" si="21">SUM(K40:K43)</f>
        <v>1717526.1200000066</v>
      </c>
      <c r="L39" s="91">
        <f t="shared" si="21"/>
        <v>1378423.2699999972</v>
      </c>
      <c r="M39" s="91">
        <f t="shared" ref="M39:N39" si="22">SUM(M40:M43)</f>
        <v>1321722.0199999996</v>
      </c>
      <c r="N39" s="91">
        <f t="shared" si="22"/>
        <v>1187494.1399999987</v>
      </c>
      <c r="O39" s="91">
        <f t="shared" ref="O39" si="23">SUM(O40:O43)</f>
        <v>1196686.8400000054</v>
      </c>
      <c r="P39" s="91">
        <f t="shared" ref="P39:Q39" si="24">SUM(P40:P43)</f>
        <v>2483264.35</v>
      </c>
      <c r="Q39" s="91">
        <f t="shared" si="24"/>
        <v>1448401.0099999949</v>
      </c>
      <c r="R39" s="91">
        <f t="shared" ref="R39" si="25">SUM(R40:R43)</f>
        <v>1780939.5799999994</v>
      </c>
      <c r="S39" s="91">
        <f t="shared" ref="S39" si="26">SUM(S40:S43)</f>
        <v>1313924.5100000021</v>
      </c>
      <c r="T39" s="5"/>
      <c r="U39" s="91">
        <f t="shared" ca="1" si="19"/>
        <v>7232321.5400000047</v>
      </c>
      <c r="W39" s="91">
        <f t="shared" si="18"/>
        <v>17964753.990000006</v>
      </c>
    </row>
    <row r="40" spans="2:23" ht="16.5" customHeight="1">
      <c r="B40" s="89" t="s">
        <v>120</v>
      </c>
      <c r="C40" s="89"/>
      <c r="D40" s="89"/>
      <c r="E40" s="89"/>
      <c r="H40" s="93">
        <v>590345.33999999985</v>
      </c>
      <c r="I40" s="93">
        <v>632627.02000000048</v>
      </c>
      <c r="J40" s="93">
        <v>637273.5</v>
      </c>
      <c r="K40" s="93">
        <v>638983.28999999957</v>
      </c>
      <c r="L40" s="93">
        <v>642324.41999999993</v>
      </c>
      <c r="M40" s="93">
        <v>645387.74999999953</v>
      </c>
      <c r="N40" s="93">
        <v>656031.83999999985</v>
      </c>
      <c r="O40" s="93">
        <v>696285.36000000034</v>
      </c>
      <c r="P40" s="93">
        <v>696285.36000000034</v>
      </c>
      <c r="Q40" s="93">
        <v>696100.15999999968</v>
      </c>
      <c r="R40" s="93">
        <v>688363.9599999995</v>
      </c>
      <c r="S40" s="93">
        <v>688599.63000000035</v>
      </c>
      <c r="T40" s="5"/>
      <c r="U40" s="93">
        <f t="shared" ca="1" si="19"/>
        <v>3141553.57</v>
      </c>
      <c r="W40" s="93">
        <f t="shared" si="18"/>
        <v>7908607.629999999</v>
      </c>
    </row>
    <row r="41" spans="2:23" ht="16.5" customHeight="1">
      <c r="B41" s="89" t="s">
        <v>10</v>
      </c>
      <c r="C41" s="89"/>
      <c r="D41" s="89"/>
      <c r="E41" s="89"/>
      <c r="H41" s="93">
        <v>841960.68</v>
      </c>
      <c r="I41" s="93">
        <v>862138.65</v>
      </c>
      <c r="J41" s="93">
        <v>-818804.85</v>
      </c>
      <c r="K41" s="93">
        <v>714262.54000000015</v>
      </c>
      <c r="L41" s="93">
        <v>413728.46999999729</v>
      </c>
      <c r="M41" s="93">
        <v>403225.91000000003</v>
      </c>
      <c r="N41" s="93">
        <v>325492.44999999879</v>
      </c>
      <c r="O41" s="93">
        <v>361074.21000000509</v>
      </c>
      <c r="P41" s="93">
        <v>515321.67000000004</v>
      </c>
      <c r="Q41" s="93">
        <v>118109.51999999525</v>
      </c>
      <c r="R41" s="93">
        <v>444872.0199999999</v>
      </c>
      <c r="S41" s="93">
        <v>113417.52000000176</v>
      </c>
      <c r="T41" s="5"/>
      <c r="U41" s="93">
        <f t="shared" ca="1" si="19"/>
        <v>2013285.4899999974</v>
      </c>
      <c r="W41" s="93">
        <f t="shared" si="18"/>
        <v>4294798.7899999982</v>
      </c>
    </row>
    <row r="42" spans="2:23" ht="16.5" customHeight="1">
      <c r="B42" s="89" t="s">
        <v>11</v>
      </c>
      <c r="C42" s="89"/>
      <c r="D42" s="89"/>
      <c r="E42" s="89"/>
      <c r="H42" s="93">
        <v>161491.28</v>
      </c>
      <c r="I42" s="93">
        <v>0</v>
      </c>
      <c r="J42" s="93">
        <v>0</v>
      </c>
      <c r="K42" s="93">
        <v>0</v>
      </c>
      <c r="L42" s="93">
        <v>0</v>
      </c>
      <c r="M42" s="93">
        <v>0</v>
      </c>
      <c r="N42" s="93">
        <v>0</v>
      </c>
      <c r="O42" s="93">
        <v>0</v>
      </c>
      <c r="P42" s="93">
        <v>990982.17</v>
      </c>
      <c r="Q42" s="93">
        <v>0</v>
      </c>
      <c r="R42" s="93">
        <v>167891.19</v>
      </c>
      <c r="S42" s="93">
        <v>61381.81</v>
      </c>
      <c r="T42" s="5"/>
      <c r="U42" s="93">
        <f t="shared" ca="1" si="19"/>
        <v>161491.28</v>
      </c>
      <c r="W42" s="93">
        <f t="shared" si="18"/>
        <v>1381746.45</v>
      </c>
    </row>
    <row r="43" spans="2:23" ht="16.5" customHeight="1">
      <c r="B43" s="89" t="s">
        <v>9</v>
      </c>
      <c r="C43" s="89"/>
      <c r="D43" s="89"/>
      <c r="E43" s="89"/>
      <c r="H43" s="93">
        <v>562384.27</v>
      </c>
      <c r="I43" s="93">
        <v>430146.14</v>
      </c>
      <c r="J43" s="93">
        <v>236810.12</v>
      </c>
      <c r="K43" s="93">
        <v>364280.29000000702</v>
      </c>
      <c r="L43" s="93">
        <v>322370.38</v>
      </c>
      <c r="M43" s="93">
        <v>273108.36</v>
      </c>
      <c r="N43" s="93">
        <v>205969.85</v>
      </c>
      <c r="O43" s="93">
        <v>139327.26999999999</v>
      </c>
      <c r="P43" s="93">
        <v>280675.15000000002</v>
      </c>
      <c r="Q43" s="93">
        <v>634191.32999999996</v>
      </c>
      <c r="R43" s="93">
        <v>479812.41</v>
      </c>
      <c r="S43" s="93">
        <v>450525.55</v>
      </c>
      <c r="T43" s="5"/>
      <c r="U43" s="93">
        <f t="shared" ca="1" si="19"/>
        <v>1915991.2000000072</v>
      </c>
      <c r="W43" s="93">
        <f t="shared" si="18"/>
        <v>4379601.1200000076</v>
      </c>
    </row>
    <row r="44" spans="2:23" ht="16.5" customHeight="1">
      <c r="B44" s="87" t="s">
        <v>121</v>
      </c>
      <c r="C44" s="87"/>
      <c r="D44" s="87"/>
      <c r="E44" s="87"/>
      <c r="H44" s="91">
        <f t="shared" ref="H44:J44" si="27">H45+H46</f>
        <v>-4155134.64</v>
      </c>
      <c r="I44" s="91">
        <f t="shared" si="27"/>
        <v>-4352568.74</v>
      </c>
      <c r="J44" s="91">
        <f t="shared" si="27"/>
        <v>-3793844.3800000004</v>
      </c>
      <c r="K44" s="91">
        <f t="shared" ref="K44:L44" si="28">K45+K46</f>
        <v>-4539237.83</v>
      </c>
      <c r="L44" s="91">
        <f t="shared" si="28"/>
        <v>-4273043.2</v>
      </c>
      <c r="M44" s="91">
        <f t="shared" ref="M44:N44" si="29">M45+M46</f>
        <v>-4668505.67</v>
      </c>
      <c r="N44" s="91">
        <f t="shared" si="29"/>
        <v>-4554100.3999999994</v>
      </c>
      <c r="O44" s="91">
        <f t="shared" ref="O44" si="30">O45+O46</f>
        <v>-4798879.29</v>
      </c>
      <c r="P44" s="91">
        <f t="shared" ref="P44:Q44" si="31">P45+P46</f>
        <v>-4792566.18</v>
      </c>
      <c r="Q44" s="91">
        <f t="shared" si="31"/>
        <v>-4619903.66</v>
      </c>
      <c r="R44" s="91">
        <f t="shared" ref="R44" si="32">R45+R46</f>
        <v>-4795788.55</v>
      </c>
      <c r="S44" s="91">
        <f t="shared" ref="S44" si="33">S45+S46</f>
        <v>-4347141.67</v>
      </c>
      <c r="T44" s="5"/>
      <c r="U44" s="91">
        <f t="shared" ca="1" si="19"/>
        <v>-21113828.790000003</v>
      </c>
      <c r="W44" s="91">
        <f t="shared" si="18"/>
        <v>-53690714.209999993</v>
      </c>
    </row>
    <row r="45" spans="2:23" ht="16.5" customHeight="1">
      <c r="B45" s="89" t="s">
        <v>141</v>
      </c>
      <c r="C45" s="89"/>
      <c r="D45" s="89"/>
      <c r="E45" s="89"/>
      <c r="H45" s="93">
        <v>-1383106.96</v>
      </c>
      <c r="I45" s="93">
        <v>-1433964.0499999998</v>
      </c>
      <c r="J45" s="93">
        <v>-1356545.7600000002</v>
      </c>
      <c r="K45" s="93">
        <v>-1585177.7100000002</v>
      </c>
      <c r="L45" s="93">
        <v>-1569375.3400000003</v>
      </c>
      <c r="M45" s="93">
        <v>-1523274.06</v>
      </c>
      <c r="N45" s="93">
        <v>-1389263.4799999995</v>
      </c>
      <c r="O45" s="93">
        <v>-1759574.21</v>
      </c>
      <c r="P45" s="93">
        <v>-1474882.9</v>
      </c>
      <c r="Q45" s="93">
        <v>-1547886.9800000002</v>
      </c>
      <c r="R45" s="93">
        <v>-1759112.64</v>
      </c>
      <c r="S45" s="93">
        <v>-1445157.49</v>
      </c>
      <c r="T45" s="5"/>
      <c r="U45" s="93">
        <f t="shared" ca="1" si="19"/>
        <v>-7328169.8200000003</v>
      </c>
      <c r="W45" s="93">
        <f t="shared" si="18"/>
        <v>-18227321.579999998</v>
      </c>
    </row>
    <row r="46" spans="2:23" ht="16.5" customHeight="1">
      <c r="B46" s="89" t="s">
        <v>142</v>
      </c>
      <c r="C46" s="89"/>
      <c r="D46" s="89"/>
      <c r="E46" s="89"/>
      <c r="H46" s="93">
        <v>-2772027.68</v>
      </c>
      <c r="I46" s="93">
        <v>-2918604.69</v>
      </c>
      <c r="J46" s="93">
        <v>-2437298.62</v>
      </c>
      <c r="K46" s="93">
        <v>-2954060.12</v>
      </c>
      <c r="L46" s="93">
        <v>-2703667.86</v>
      </c>
      <c r="M46" s="93">
        <v>-3145231.61</v>
      </c>
      <c r="N46" s="93">
        <v>-3164836.92</v>
      </c>
      <c r="O46" s="93">
        <v>-3039305.08</v>
      </c>
      <c r="P46" s="93">
        <v>-3317683.28</v>
      </c>
      <c r="Q46" s="93">
        <v>-3072016.68</v>
      </c>
      <c r="R46" s="93">
        <v>-3036675.91</v>
      </c>
      <c r="S46" s="93">
        <v>-2901984.18</v>
      </c>
      <c r="T46" s="5"/>
      <c r="U46" s="93">
        <f t="shared" ca="1" si="19"/>
        <v>-13785658.969999999</v>
      </c>
      <c r="W46" s="93">
        <f t="shared" si="18"/>
        <v>-35463392.630000003</v>
      </c>
    </row>
    <row r="47" spans="2:23" ht="16.5" customHeight="1">
      <c r="B47" s="90" t="s">
        <v>122</v>
      </c>
      <c r="C47" s="90"/>
      <c r="D47" s="90"/>
      <c r="E47" s="90"/>
      <c r="H47" s="94">
        <f t="shared" ref="H47:J47" si="34">H36+H39+H44</f>
        <v>23413145.5295</v>
      </c>
      <c r="I47" s="94">
        <f t="shared" si="34"/>
        <v>21428333.391999997</v>
      </c>
      <c r="J47" s="94">
        <f t="shared" si="34"/>
        <v>14872131.084000001</v>
      </c>
      <c r="K47" s="94">
        <f t="shared" ref="K47:L47" si="35">K36+K39+K44</f>
        <v>15540659.396000003</v>
      </c>
      <c r="L47" s="94">
        <f t="shared" si="35"/>
        <v>16297781.689999994</v>
      </c>
      <c r="M47" s="94">
        <f t="shared" ref="M47:N47" si="36">M36+M39+M44</f>
        <v>16813001.009999998</v>
      </c>
      <c r="N47" s="94">
        <f t="shared" si="36"/>
        <v>20073163.564662494</v>
      </c>
      <c r="O47" s="94">
        <f t="shared" ref="O47" si="37">O36+O39+O44</f>
        <v>16851394.637480095</v>
      </c>
      <c r="P47" s="94">
        <f t="shared" ref="P47:Q47" si="38">P36+P39+P44</f>
        <v>17808971.252999999</v>
      </c>
      <c r="Q47" s="94">
        <f t="shared" si="38"/>
        <v>18260243.913499996</v>
      </c>
      <c r="R47" s="94">
        <f t="shared" ref="R47" si="39">R36+R39+R44</f>
        <v>16377590.119999994</v>
      </c>
      <c r="S47" s="94">
        <f t="shared" ref="S47" si="40">S36+S39+S44</f>
        <v>19061022.139048003</v>
      </c>
      <c r="T47" s="5"/>
      <c r="U47" s="94">
        <f t="shared" ca="1" si="19"/>
        <v>91552051.091499999</v>
      </c>
      <c r="W47" s="94">
        <f t="shared" si="18"/>
        <v>216797437.72919056</v>
      </c>
    </row>
    <row r="48" spans="2:23" ht="16.5" customHeight="1">
      <c r="B48" s="87" t="s">
        <v>7</v>
      </c>
      <c r="C48" s="87"/>
      <c r="D48" s="87"/>
      <c r="E48" s="87"/>
      <c r="H48" s="91">
        <f t="shared" ref="H48:J48" si="41">SUM(H49:H52)</f>
        <v>5951.93</v>
      </c>
      <c r="I48" s="91">
        <f t="shared" si="41"/>
        <v>7524310.6799999988</v>
      </c>
      <c r="J48" s="91">
        <f t="shared" si="41"/>
        <v>3640580.8899999997</v>
      </c>
      <c r="K48" s="91">
        <f t="shared" ref="K48:L48" si="42">SUM(K49:K52)</f>
        <v>0</v>
      </c>
      <c r="L48" s="91">
        <f t="shared" si="42"/>
        <v>1734312.18</v>
      </c>
      <c r="M48" s="91">
        <f t="shared" ref="M48:N48" si="43">SUM(M49:M52)</f>
        <v>0</v>
      </c>
      <c r="N48" s="91">
        <f t="shared" si="43"/>
        <v>489.89881627194723</v>
      </c>
      <c r="O48" s="91">
        <f t="shared" ref="O48" si="44">SUM(O49:O52)</f>
        <v>-98.21</v>
      </c>
      <c r="P48" s="91">
        <f t="shared" ref="P48:Q48" si="45">SUM(P49:P52)</f>
        <v>3605248.77</v>
      </c>
      <c r="Q48" s="91">
        <f t="shared" si="45"/>
        <v>-1997.75</v>
      </c>
      <c r="R48" s="91">
        <f t="shared" ref="R48" si="46">SUM(R49:R52)</f>
        <v>1144796.5599999998</v>
      </c>
      <c r="S48" s="91">
        <f t="shared" ref="S48" si="47">SUM(S49:S52)</f>
        <v>731866.45448717568</v>
      </c>
      <c r="T48" s="5"/>
      <c r="U48" s="91">
        <f t="shared" ca="1" si="19"/>
        <v>12905155.679999998</v>
      </c>
      <c r="W48" s="91">
        <f t="shared" si="18"/>
        <v>18385461.403303444</v>
      </c>
    </row>
    <row r="49" spans="2:23" ht="16.5" customHeight="1">
      <c r="B49" s="89" t="s">
        <v>118</v>
      </c>
      <c r="C49" s="89"/>
      <c r="D49" s="89"/>
      <c r="E49" s="89"/>
      <c r="H49" s="93">
        <v>0</v>
      </c>
      <c r="I49" s="93">
        <v>7527037.3599999994</v>
      </c>
      <c r="J49" s="93">
        <v>3640882.05</v>
      </c>
      <c r="K49" s="93">
        <v>0</v>
      </c>
      <c r="L49" s="93">
        <v>1734312.18</v>
      </c>
      <c r="M49" s="93">
        <v>0</v>
      </c>
      <c r="N49" s="93">
        <v>0</v>
      </c>
      <c r="O49" s="93">
        <v>0</v>
      </c>
      <c r="P49" s="93">
        <v>3595248.39</v>
      </c>
      <c r="Q49" s="93">
        <v>0</v>
      </c>
      <c r="R49" s="93">
        <v>0</v>
      </c>
      <c r="S49" s="93">
        <v>0</v>
      </c>
      <c r="T49" s="5"/>
      <c r="U49" s="93">
        <f t="shared" ca="1" si="19"/>
        <v>12902231.59</v>
      </c>
      <c r="W49" s="93">
        <f t="shared" si="18"/>
        <v>16497479.98</v>
      </c>
    </row>
    <row r="50" spans="2:23" ht="16.5" customHeight="1">
      <c r="B50" s="89" t="s">
        <v>123</v>
      </c>
      <c r="C50" s="89"/>
      <c r="D50" s="89"/>
      <c r="E50" s="89"/>
      <c r="H50" s="92">
        <v>31627.11</v>
      </c>
      <c r="I50" s="92">
        <v>1506.47</v>
      </c>
      <c r="J50" s="92">
        <v>0</v>
      </c>
      <c r="K50" s="92">
        <v>0</v>
      </c>
      <c r="L50" s="92">
        <v>0</v>
      </c>
      <c r="M50" s="92">
        <v>0</v>
      </c>
      <c r="N50" s="92">
        <v>491.0488162719472</v>
      </c>
      <c r="O50" s="92">
        <v>0</v>
      </c>
      <c r="P50" s="92">
        <v>10003.290000000001</v>
      </c>
      <c r="Q50" s="92">
        <v>0</v>
      </c>
      <c r="R50" s="92">
        <v>1144906.1399999999</v>
      </c>
      <c r="S50" s="92">
        <v>1006837</v>
      </c>
      <c r="T50" s="5"/>
      <c r="U50" s="92">
        <f t="shared" ca="1" si="19"/>
        <v>33133.58</v>
      </c>
      <c r="W50" s="92">
        <f t="shared" si="18"/>
        <v>2195371.0588162718</v>
      </c>
    </row>
    <row r="51" spans="2:23" ht="16.5" customHeight="1">
      <c r="B51" s="89" t="s">
        <v>124</v>
      </c>
      <c r="C51" s="89"/>
      <c r="D51" s="89"/>
      <c r="E51" s="89"/>
      <c r="H51" s="93">
        <v>0</v>
      </c>
      <c r="I51" s="93">
        <v>0</v>
      </c>
      <c r="J51" s="93">
        <v>0</v>
      </c>
      <c r="K51" s="93">
        <v>0</v>
      </c>
      <c r="L51" s="93">
        <v>0</v>
      </c>
      <c r="M51" s="93">
        <v>0</v>
      </c>
      <c r="N51" s="93">
        <v>0</v>
      </c>
      <c r="O51" s="93">
        <v>0</v>
      </c>
      <c r="P51" s="93">
        <v>0</v>
      </c>
      <c r="Q51" s="93">
        <v>0</v>
      </c>
      <c r="R51" s="93">
        <v>0</v>
      </c>
      <c r="S51" s="93">
        <v>-44619.545512824276</v>
      </c>
      <c r="T51" s="5"/>
      <c r="U51" s="93">
        <f t="shared" ca="1" si="19"/>
        <v>0</v>
      </c>
      <c r="W51" s="93">
        <f t="shared" si="18"/>
        <v>-44619.545512824276</v>
      </c>
    </row>
    <row r="52" spans="2:23" ht="16.5" customHeight="1">
      <c r="B52" s="89" t="s">
        <v>125</v>
      </c>
      <c r="C52" s="89"/>
      <c r="D52" s="89"/>
      <c r="E52" s="89"/>
      <c r="H52" s="93">
        <v>-25675.18</v>
      </c>
      <c r="I52" s="93">
        <v>-4233.1499999999996</v>
      </c>
      <c r="J52" s="93">
        <v>-301.16000000000003</v>
      </c>
      <c r="K52" s="93">
        <v>0</v>
      </c>
      <c r="L52" s="93">
        <v>0</v>
      </c>
      <c r="M52" s="93">
        <v>0</v>
      </c>
      <c r="N52" s="93">
        <v>-1.1499999999999999</v>
      </c>
      <c r="O52" s="93">
        <v>-98.21</v>
      </c>
      <c r="P52" s="93">
        <v>-2.91</v>
      </c>
      <c r="Q52" s="93">
        <v>-1997.75</v>
      </c>
      <c r="R52" s="93">
        <v>-109.58</v>
      </c>
      <c r="S52" s="93">
        <v>-230351</v>
      </c>
      <c r="T52" s="5"/>
      <c r="U52" s="93">
        <f t="shared" ca="1" si="19"/>
        <v>-30209.49</v>
      </c>
      <c r="W52" s="93">
        <f t="shared" si="18"/>
        <v>-262770.09000000003</v>
      </c>
    </row>
    <row r="53" spans="2:23" ht="16.5" customHeight="1">
      <c r="B53" s="90" t="s">
        <v>126</v>
      </c>
      <c r="C53" s="90"/>
      <c r="D53" s="90"/>
      <c r="E53" s="90"/>
      <c r="H53" s="94">
        <f t="shared" ref="H53:J53" si="48">+H47+H48</f>
        <v>23419097.4595</v>
      </c>
      <c r="I53" s="94">
        <f t="shared" si="48"/>
        <v>28952644.071999997</v>
      </c>
      <c r="J53" s="94">
        <f t="shared" si="48"/>
        <v>18512711.973999999</v>
      </c>
      <c r="K53" s="94">
        <f t="shared" ref="K53:L53" si="49">+K47+K48</f>
        <v>15540659.396000003</v>
      </c>
      <c r="L53" s="94">
        <f t="shared" si="49"/>
        <v>18032093.869999994</v>
      </c>
      <c r="M53" s="94">
        <f t="shared" ref="M53:N53" si="50">+M47+M48</f>
        <v>16813001.009999998</v>
      </c>
      <c r="N53" s="94">
        <f t="shared" si="50"/>
        <v>20073653.463478766</v>
      </c>
      <c r="O53" s="94">
        <f t="shared" ref="O53" si="51">+O47+O48</f>
        <v>16851296.427480094</v>
      </c>
      <c r="P53" s="94">
        <f t="shared" ref="P53:Q53" si="52">+P47+P48</f>
        <v>21414220.022999998</v>
      </c>
      <c r="Q53" s="94">
        <f t="shared" si="52"/>
        <v>18258246.163499996</v>
      </c>
      <c r="R53" s="94">
        <f t="shared" ref="R53" si="53">+R47+R48</f>
        <v>17522386.679999992</v>
      </c>
      <c r="S53" s="94">
        <f t="shared" ref="S53" si="54">+S47+S48</f>
        <v>19792888.593535177</v>
      </c>
      <c r="T53" s="5"/>
      <c r="U53" s="94">
        <f t="shared" ca="1" si="19"/>
        <v>104457206.77149998</v>
      </c>
      <c r="W53" s="94">
        <f t="shared" si="18"/>
        <v>235182899.13249403</v>
      </c>
    </row>
    <row r="54" spans="2:23" ht="16.5" customHeight="1">
      <c r="B54" s="90" t="s">
        <v>88</v>
      </c>
      <c r="C54" s="90"/>
      <c r="D54" s="90"/>
      <c r="E54" s="90"/>
      <c r="H54" s="94">
        <v>20661281.600000001</v>
      </c>
      <c r="I54" s="94">
        <v>20661281.600000001</v>
      </c>
      <c r="J54" s="94">
        <v>20661281.600000001</v>
      </c>
      <c r="K54" s="94">
        <v>20661281.600000001</v>
      </c>
      <c r="L54" s="94">
        <v>20661281.600000001</v>
      </c>
      <c r="M54" s="94">
        <v>20661281.600000001</v>
      </c>
      <c r="N54" s="94">
        <v>19369951.5</v>
      </c>
      <c r="O54" s="94">
        <v>19369951.5</v>
      </c>
      <c r="P54" s="94">
        <v>19369951.5</v>
      </c>
      <c r="Q54" s="94">
        <v>19369951.5</v>
      </c>
      <c r="R54" s="94">
        <v>19369951.5</v>
      </c>
      <c r="S54" s="94">
        <v>19369951.5</v>
      </c>
      <c r="T54" s="5"/>
      <c r="U54" s="94">
        <f t="shared" ca="1" si="19"/>
        <v>103306408</v>
      </c>
      <c r="W54" s="94">
        <f t="shared" si="18"/>
        <v>240187398.59999999</v>
      </c>
    </row>
    <row r="55" spans="2:23" s="229" customFormat="1" ht="16.5" customHeight="1">
      <c r="B55" s="225" t="s">
        <v>17</v>
      </c>
      <c r="C55" s="226"/>
      <c r="D55" s="226"/>
      <c r="E55" s="226"/>
      <c r="F55" s="227"/>
      <c r="G55" s="227"/>
      <c r="H55" s="228">
        <f>H53/H57</f>
        <v>0.18135639724885216</v>
      </c>
      <c r="I55" s="228">
        <f t="shared" ref="I55:J55" si="55">I53/I57</f>
        <v>0.22420792384534363</v>
      </c>
      <c r="J55" s="228">
        <f t="shared" si="55"/>
        <v>0.14336157713662834</v>
      </c>
      <c r="K55" s="228">
        <f t="shared" ref="K55:P55" si="56">K53/K57</f>
        <v>0.12034614074278918</v>
      </c>
      <c r="L55" s="228">
        <f t="shared" si="56"/>
        <v>0.13963969298012952</v>
      </c>
      <c r="M55" s="228">
        <f t="shared" si="56"/>
        <v>0.13019909479380987</v>
      </c>
      <c r="N55" s="228">
        <f t="shared" si="56"/>
        <v>0.1554494351481373</v>
      </c>
      <c r="O55" s="228">
        <f t="shared" si="56"/>
        <v>0.13049565271869751</v>
      </c>
      <c r="P55" s="228">
        <f t="shared" si="56"/>
        <v>0.16583071999173563</v>
      </c>
      <c r="Q55" s="228">
        <f t="shared" ref="Q55:R55" si="57">Q53/Q57</f>
        <v>0.14139100578155808</v>
      </c>
      <c r="R55" s="228">
        <f t="shared" si="57"/>
        <v>0.13569254429986563</v>
      </c>
      <c r="S55" s="228">
        <f t="shared" ref="S55" si="58">S53/S57</f>
        <v>0.15327520510468376</v>
      </c>
      <c r="U55" s="228">
        <f ca="1">AVERAGE(OFFSET(A55,0,7,,MONTH(MAX($H$7:$S$7))))</f>
        <v>0.16178234639074857</v>
      </c>
      <c r="V55" s="227"/>
      <c r="W55" s="228">
        <f>AVERAGE(H55:S55)</f>
        <v>0.15177044914935256</v>
      </c>
    </row>
    <row r="56" spans="2:23" s="229" customFormat="1" ht="16.5" customHeight="1">
      <c r="B56" s="225" t="s">
        <v>18</v>
      </c>
      <c r="C56" s="226"/>
      <c r="D56" s="226"/>
      <c r="E56" s="226"/>
      <c r="F56" s="227"/>
      <c r="G56" s="227"/>
      <c r="H56" s="228">
        <f>H54/H57</f>
        <v>0.16</v>
      </c>
      <c r="I56" s="228">
        <f t="shared" ref="I56:J56" si="59">I54/I57</f>
        <v>0.16</v>
      </c>
      <c r="J56" s="228">
        <f t="shared" si="59"/>
        <v>0.16</v>
      </c>
      <c r="K56" s="228">
        <f t="shared" ref="K56:Q56" si="60">K54/K57</f>
        <v>0.16</v>
      </c>
      <c r="L56" s="228">
        <f t="shared" si="60"/>
        <v>0.16</v>
      </c>
      <c r="M56" s="228">
        <f t="shared" si="60"/>
        <v>0.16</v>
      </c>
      <c r="N56" s="228">
        <f t="shared" si="60"/>
        <v>0.15</v>
      </c>
      <c r="O56" s="228">
        <f t="shared" si="60"/>
        <v>0.15</v>
      </c>
      <c r="P56" s="228">
        <f t="shared" si="60"/>
        <v>0.15</v>
      </c>
      <c r="Q56" s="228">
        <f t="shared" si="60"/>
        <v>0.15</v>
      </c>
      <c r="R56" s="228">
        <f t="shared" ref="R56" si="61">R54/R57</f>
        <v>0.15</v>
      </c>
      <c r="S56" s="228">
        <f t="shared" ref="S56" si="62">S54/S57</f>
        <v>0.15</v>
      </c>
      <c r="U56" s="228">
        <f ca="1">AVERAGE(OFFSET(A56,0,7,,MONTH(MAX($H$7:$S$7))))</f>
        <v>0.16</v>
      </c>
      <c r="V56" s="227"/>
      <c r="W56" s="228">
        <f>AVERAGE(H56:S56)</f>
        <v>0.15499999999999997</v>
      </c>
    </row>
    <row r="57" spans="2:23" ht="16.5" customHeight="1">
      <c r="B57" s="108" t="s">
        <v>146</v>
      </c>
      <c r="C57" s="108"/>
      <c r="D57" s="108"/>
      <c r="E57" s="108"/>
      <c r="H57" s="109">
        <v>129133010</v>
      </c>
      <c r="I57" s="109">
        <v>129133010</v>
      </c>
      <c r="J57" s="109">
        <v>129133010</v>
      </c>
      <c r="K57" s="109">
        <v>129133010</v>
      </c>
      <c r="L57" s="109">
        <v>129133010</v>
      </c>
      <c r="M57" s="109">
        <v>129133010</v>
      </c>
      <c r="N57" s="109">
        <v>129133010</v>
      </c>
      <c r="O57" s="109">
        <v>129133010</v>
      </c>
      <c r="P57" s="109">
        <v>129133010</v>
      </c>
      <c r="Q57" s="109">
        <v>129133010</v>
      </c>
      <c r="R57" s="109">
        <v>129133010</v>
      </c>
      <c r="S57" s="109">
        <v>129133010</v>
      </c>
      <c r="T57" s="5"/>
      <c r="U57" s="93"/>
      <c r="W57" s="109"/>
    </row>
    <row r="58" spans="2:23" ht="24" customHeight="1">
      <c r="B58" s="3"/>
      <c r="C58" s="7"/>
      <c r="D58" s="7"/>
      <c r="E58" s="7"/>
      <c r="H58" s="11"/>
      <c r="I58" s="11"/>
      <c r="J58" s="11"/>
      <c r="K58" s="11"/>
      <c r="L58" s="11"/>
      <c r="M58" s="11"/>
      <c r="N58" s="11"/>
      <c r="O58" s="11"/>
      <c r="P58" s="11"/>
      <c r="Q58" s="11"/>
      <c r="R58" s="11"/>
      <c r="S58" s="11"/>
      <c r="U58" s="8"/>
      <c r="W58" s="8"/>
    </row>
    <row r="59" spans="2:23" ht="24.95" customHeight="1">
      <c r="B59" s="29" t="s">
        <v>164</v>
      </c>
      <c r="C59" s="26"/>
      <c r="D59" s="26"/>
      <c r="E59" s="26"/>
      <c r="F59" s="27"/>
      <c r="G59" s="27"/>
      <c r="H59" s="28">
        <f>EDATE(S85,1)</f>
        <v>45292</v>
      </c>
      <c r="I59" s="28">
        <f>EDATE(H59,1)</f>
        <v>45323</v>
      </c>
      <c r="J59" s="28">
        <f t="shared" ref="J59" si="63">EDATE(I59,1)</f>
        <v>45352</v>
      </c>
      <c r="K59" s="28">
        <f t="shared" ref="K59" si="64">EDATE(J59,1)</f>
        <v>45383</v>
      </c>
      <c r="L59" s="28">
        <f t="shared" ref="L59" si="65">EDATE(K59,1)</f>
        <v>45413</v>
      </c>
      <c r="M59" s="28">
        <f t="shared" ref="M59" si="66">EDATE(L59,1)</f>
        <v>45444</v>
      </c>
      <c r="N59" s="28">
        <f t="shared" ref="N59" si="67">EDATE(M59,1)</f>
        <v>45474</v>
      </c>
      <c r="O59" s="28">
        <f t="shared" ref="O59" si="68">EDATE(N59,1)</f>
        <v>45505</v>
      </c>
      <c r="P59" s="28">
        <f t="shared" ref="P59" si="69">EDATE(O59,1)</f>
        <v>45536</v>
      </c>
      <c r="Q59" s="28">
        <f t="shared" ref="Q59" si="70">EDATE(P59,1)</f>
        <v>45566</v>
      </c>
      <c r="R59" s="28">
        <f t="shared" ref="R59" si="71">EDATE(Q59,1)</f>
        <v>45597</v>
      </c>
      <c r="S59" s="28">
        <f t="shared" ref="S59" si="72">EDATE(R59,1)</f>
        <v>45627</v>
      </c>
      <c r="T59" s="27"/>
      <c r="U59" s="28" t="str">
        <f>"Jan/"&amp;PROPER(TEXT(MAX($H$7:$S$7),"mmm"))&amp;"-"&amp;RIGHT(W59,2)</f>
        <v>Jan/Mai-24</v>
      </c>
      <c r="W59" s="31">
        <v>2024</v>
      </c>
    </row>
    <row r="60" spans="2:23" ht="5.0999999999999996" customHeight="1">
      <c r="B60" s="3"/>
      <c r="C60" s="7"/>
      <c r="D60" s="7"/>
      <c r="E60" s="7"/>
      <c r="H60" s="11"/>
      <c r="I60" s="11"/>
      <c r="J60" s="11"/>
      <c r="K60" s="11"/>
      <c r="L60" s="11"/>
      <c r="M60" s="11"/>
      <c r="N60" s="11"/>
      <c r="O60" s="11"/>
      <c r="P60" s="11"/>
      <c r="Q60" s="11"/>
      <c r="R60" s="11"/>
      <c r="S60" s="11"/>
      <c r="U60" s="8"/>
      <c r="W60" s="8"/>
    </row>
    <row r="61" spans="2:23" ht="5.0999999999999996" customHeight="1">
      <c r="B61" s="3"/>
      <c r="C61" s="7"/>
      <c r="D61" s="7"/>
      <c r="E61" s="7"/>
      <c r="H61" s="11"/>
      <c r="I61" s="11"/>
      <c r="J61" s="11"/>
      <c r="K61" s="11"/>
      <c r="L61" s="11"/>
      <c r="M61" s="11"/>
      <c r="N61" s="11"/>
      <c r="O61" s="11"/>
      <c r="P61" s="11"/>
      <c r="Q61" s="11"/>
      <c r="R61" s="11"/>
      <c r="S61" s="11"/>
      <c r="U61" s="8"/>
      <c r="W61" s="8"/>
    </row>
    <row r="62" spans="2:23" ht="16.5" customHeight="1">
      <c r="B62" s="87" t="s">
        <v>5</v>
      </c>
      <c r="C62" s="87"/>
      <c r="D62" s="87"/>
      <c r="E62" s="87"/>
      <c r="H62" s="91">
        <f>SUM(H63:H64)</f>
        <v>20699570.669985823</v>
      </c>
      <c r="I62" s="91">
        <f t="shared" ref="I62:S62" si="73">SUM(I63:I64)</f>
        <v>22853998.487699997</v>
      </c>
      <c r="J62" s="91">
        <f t="shared" si="73"/>
        <v>16000377.811400002</v>
      </c>
      <c r="K62" s="91">
        <f t="shared" si="73"/>
        <v>16083909.480000002</v>
      </c>
      <c r="L62" s="91">
        <f t="shared" si="73"/>
        <v>17093458.2533</v>
      </c>
      <c r="M62" s="91">
        <f t="shared" si="73"/>
        <v>18754782.267968085</v>
      </c>
      <c r="N62" s="91">
        <f t="shared" si="73"/>
        <v>18525369.733884376</v>
      </c>
      <c r="O62" s="91">
        <f t="shared" si="73"/>
        <v>18309111.142494377</v>
      </c>
      <c r="P62" s="91">
        <f t="shared" si="73"/>
        <v>18533864.225400001</v>
      </c>
      <c r="Q62" s="91">
        <f t="shared" si="73"/>
        <v>18275970.93</v>
      </c>
      <c r="R62" s="91">
        <f t="shared" si="73"/>
        <v>17955142.34</v>
      </c>
      <c r="S62" s="91">
        <f t="shared" si="73"/>
        <v>18867031.616456583</v>
      </c>
      <c r="U62" s="91">
        <f ca="1">SUM(OFFSET(A62,0,7,,MONTH(MAX($H$7:$S$7))))</f>
        <v>92731314.702385813</v>
      </c>
      <c r="W62" s="91">
        <f t="shared" ref="W62:W80" si="74">SUM(H62:S62)</f>
        <v>221952586.95858926</v>
      </c>
    </row>
    <row r="63" spans="2:23" ht="16.5" customHeight="1">
      <c r="B63" s="88" t="s">
        <v>118</v>
      </c>
      <c r="C63" s="88"/>
      <c r="D63" s="88"/>
      <c r="E63" s="88"/>
      <c r="H63" s="92">
        <f>'Renda Imobiliária Detalhada'!H69</f>
        <v>17581176.351083681</v>
      </c>
      <c r="I63" s="92">
        <f>'Renda Imobiliária Detalhada'!I69</f>
        <v>19327709.107699998</v>
      </c>
      <c r="J63" s="92">
        <f>'Renda Imobiliária Detalhada'!J69</f>
        <v>12788327.981400002</v>
      </c>
      <c r="K63" s="92">
        <f>'Renda Imobiliária Detalhada'!K69</f>
        <v>12990111.720000003</v>
      </c>
      <c r="L63" s="92">
        <f>'Renda Imobiliária Detalhada'!L69</f>
        <v>14063021.4233</v>
      </c>
      <c r="M63" s="92">
        <f>'Renda Imobiliária Detalhada'!M69</f>
        <v>15740783.157968083</v>
      </c>
      <c r="N63" s="92">
        <f>'Renda Imobiliária Detalhada'!N69</f>
        <v>15510253.553884374</v>
      </c>
      <c r="O63" s="92">
        <f>'Renda Imobiliária Detalhada'!O69</f>
        <v>15328777.102494378</v>
      </c>
      <c r="P63" s="92">
        <f>'Renda Imobiliária Detalhada'!P69</f>
        <v>15608879.645400001</v>
      </c>
      <c r="Q63" s="92">
        <f>'Renda Imobiliária Detalhada'!Q69</f>
        <v>15285819.43</v>
      </c>
      <c r="R63" s="92">
        <f>'Renda Imobiliária Detalhada'!R69</f>
        <v>15146205.149999999</v>
      </c>
      <c r="S63" s="92">
        <f>'Renda Imobiliária Detalhada'!S69</f>
        <v>15952733.066456582</v>
      </c>
      <c r="U63" s="92">
        <f t="shared" ref="U63:U80" ca="1" si="75">SUM(OFFSET(A63,0,7,,MONTH(MAX($H$7:$S$7))))</f>
        <v>76750346.583483681</v>
      </c>
      <c r="W63" s="92">
        <f t="shared" si="74"/>
        <v>185323797.6896871</v>
      </c>
    </row>
    <row r="64" spans="2:23" ht="16.5" customHeight="1">
      <c r="B64" s="88" t="s">
        <v>119</v>
      </c>
      <c r="C64" s="88"/>
      <c r="D64" s="88"/>
      <c r="E64" s="88"/>
      <c r="H64" s="92">
        <f>'Renda Imobiliária Detalhada'!H85</f>
        <v>3118394.3189021433</v>
      </c>
      <c r="I64" s="92">
        <f>'Renda Imobiliária Detalhada'!I85</f>
        <v>3526289.38</v>
      </c>
      <c r="J64" s="92">
        <f>'Renda Imobiliária Detalhada'!J85</f>
        <v>3212049.83</v>
      </c>
      <c r="K64" s="92">
        <f>'Renda Imobiliária Detalhada'!K85</f>
        <v>3093797.76</v>
      </c>
      <c r="L64" s="92">
        <f>'Renda Imobiliária Detalhada'!L85</f>
        <v>3030436.83</v>
      </c>
      <c r="M64" s="92">
        <f>'Renda Imobiliária Detalhada'!M85</f>
        <v>3013999.11</v>
      </c>
      <c r="N64" s="92">
        <f>'Renda Imobiliária Detalhada'!N85</f>
        <v>3015116.18</v>
      </c>
      <c r="O64" s="92">
        <f>'Renda Imobiliária Detalhada'!O85</f>
        <v>2980334.04</v>
      </c>
      <c r="P64" s="92">
        <f>'Renda Imobiliária Detalhada'!P85</f>
        <v>2924984.58</v>
      </c>
      <c r="Q64" s="92">
        <f>'Renda Imobiliária Detalhada'!Q85</f>
        <v>2990151.5</v>
      </c>
      <c r="R64" s="92">
        <f>'Renda Imobiliária Detalhada'!R85</f>
        <v>2808937.19</v>
      </c>
      <c r="S64" s="92">
        <f>'Renda Imobiliária Detalhada'!S85</f>
        <v>2914298.55</v>
      </c>
      <c r="U64" s="92">
        <f t="shared" ca="1" si="75"/>
        <v>15980968.118902143</v>
      </c>
      <c r="W64" s="92">
        <f t="shared" si="74"/>
        <v>36628789.268902138</v>
      </c>
    </row>
    <row r="65" spans="2:23" ht="16.5" customHeight="1">
      <c r="B65" s="87" t="s">
        <v>8</v>
      </c>
      <c r="C65" s="87"/>
      <c r="D65" s="87"/>
      <c r="E65" s="87"/>
      <c r="H65" s="91">
        <f>SUM(H66:H69)</f>
        <v>3916612.3999999743</v>
      </c>
      <c r="I65" s="91">
        <f t="shared" ref="I65:S65" si="76">SUM(I66:I69)</f>
        <v>3504310.9400000144</v>
      </c>
      <c r="J65" s="91">
        <f t="shared" si="76"/>
        <v>3668377.7099999795</v>
      </c>
      <c r="K65" s="91">
        <f t="shared" si="76"/>
        <v>3159968.26</v>
      </c>
      <c r="L65" s="91">
        <f t="shared" si="76"/>
        <v>1705292.4399999972</v>
      </c>
      <c r="M65" s="91">
        <f t="shared" si="76"/>
        <v>1577270.1100000027</v>
      </c>
      <c r="N65" s="91">
        <f t="shared" si="76"/>
        <v>1648707.83</v>
      </c>
      <c r="O65" s="91">
        <f t="shared" si="76"/>
        <v>1424446.29</v>
      </c>
      <c r="P65" s="91">
        <f t="shared" si="76"/>
        <v>1423727.3200000003</v>
      </c>
      <c r="Q65" s="91">
        <f t="shared" si="76"/>
        <v>1691852.0400000005</v>
      </c>
      <c r="R65" s="91">
        <f t="shared" si="76"/>
        <v>1594639.8700000003</v>
      </c>
      <c r="S65" s="91">
        <f t="shared" si="76"/>
        <v>1894608.3900000001</v>
      </c>
      <c r="U65" s="91">
        <f t="shared" ca="1" si="75"/>
        <v>15954561.749999965</v>
      </c>
      <c r="W65" s="91">
        <f t="shared" si="74"/>
        <v>27209813.599999968</v>
      </c>
    </row>
    <row r="66" spans="2:23" ht="16.5" customHeight="1">
      <c r="B66" s="89" t="s">
        <v>120</v>
      </c>
      <c r="C66" s="89"/>
      <c r="D66" s="89"/>
      <c r="E66" s="89"/>
      <c r="H66" s="93">
        <v>1071893.1299999999</v>
      </c>
      <c r="I66" s="93">
        <v>999432.78999999992</v>
      </c>
      <c r="J66" s="93">
        <v>1002442.6299999999</v>
      </c>
      <c r="K66" s="93">
        <v>994340.86999999988</v>
      </c>
      <c r="L66" s="93">
        <v>931584.78</v>
      </c>
      <c r="M66" s="93">
        <v>897318.1799999997</v>
      </c>
      <c r="N66" s="93">
        <v>843396.02</v>
      </c>
      <c r="O66" s="93">
        <v>739018.7200000002</v>
      </c>
      <c r="P66" s="93">
        <v>643130.27000000048</v>
      </c>
      <c r="Q66" s="93">
        <v>585748.33999999985</v>
      </c>
      <c r="R66" s="93">
        <v>585735.30000000028</v>
      </c>
      <c r="S66" s="93">
        <v>585957.54</v>
      </c>
      <c r="U66" s="93">
        <f t="shared" ca="1" si="75"/>
        <v>4999694.2</v>
      </c>
      <c r="W66" s="93">
        <f t="shared" si="74"/>
        <v>9879998.5700000003</v>
      </c>
    </row>
    <row r="67" spans="2:23" ht="16.5" customHeight="1">
      <c r="B67" s="89" t="s">
        <v>10</v>
      </c>
      <c r="C67" s="89"/>
      <c r="D67" s="89"/>
      <c r="E67" s="89"/>
      <c r="H67" s="93">
        <v>593084.38</v>
      </c>
      <c r="I67" s="93">
        <v>593084.38</v>
      </c>
      <c r="J67" s="93">
        <v>593085.34</v>
      </c>
      <c r="K67" s="93">
        <v>1340863.77</v>
      </c>
      <c r="L67" s="93">
        <v>504122.62</v>
      </c>
      <c r="M67" s="93">
        <v>561415.89</v>
      </c>
      <c r="N67" s="93">
        <v>544786.49</v>
      </c>
      <c r="O67" s="93">
        <v>504121.73</v>
      </c>
      <c r="P67" s="93">
        <v>526799.04</v>
      </c>
      <c r="Q67" s="93">
        <v>854063.05000000063</v>
      </c>
      <c r="R67" s="93">
        <v>846373.51</v>
      </c>
      <c r="S67" s="93">
        <v>877652.49</v>
      </c>
      <c r="U67" s="93">
        <f t="shared" ca="1" si="75"/>
        <v>3624240.49</v>
      </c>
      <c r="W67" s="93">
        <f t="shared" si="74"/>
        <v>8339452.6900000004</v>
      </c>
    </row>
    <row r="68" spans="2:23" ht="16.5" customHeight="1">
      <c r="B68" s="89" t="s">
        <v>11</v>
      </c>
      <c r="C68" s="89"/>
      <c r="D68" s="89"/>
      <c r="E68" s="89"/>
      <c r="H68" s="93">
        <v>0</v>
      </c>
      <c r="I68" s="93">
        <v>0</v>
      </c>
      <c r="J68" s="93">
        <v>0</v>
      </c>
      <c r="K68" s="93">
        <v>2263.6800000000148</v>
      </c>
      <c r="L68" s="93">
        <v>0</v>
      </c>
      <c r="M68" s="93">
        <v>0</v>
      </c>
      <c r="N68" s="93">
        <v>127366.95999999999</v>
      </c>
      <c r="O68" s="93">
        <v>0</v>
      </c>
      <c r="P68" s="93">
        <v>9243.42</v>
      </c>
      <c r="Q68" s="93">
        <v>0</v>
      </c>
      <c r="R68" s="93">
        <v>0</v>
      </c>
      <c r="S68" s="93">
        <v>157925.94000000012</v>
      </c>
      <c r="U68" s="93">
        <f t="shared" ca="1" si="75"/>
        <v>2263.6800000000148</v>
      </c>
      <c r="W68" s="93">
        <f t="shared" si="74"/>
        <v>296800.00000000012</v>
      </c>
    </row>
    <row r="69" spans="2:23" ht="16.5" customHeight="1">
      <c r="B69" s="89" t="s">
        <v>9</v>
      </c>
      <c r="C69" s="89"/>
      <c r="D69" s="89"/>
      <c r="E69" s="89"/>
      <c r="H69" s="93">
        <v>2251634.8899999745</v>
      </c>
      <c r="I69" s="93">
        <v>1911793.7700000145</v>
      </c>
      <c r="J69" s="93">
        <v>2072849.7399999797</v>
      </c>
      <c r="K69" s="93">
        <v>822499.94</v>
      </c>
      <c r="L69" s="93">
        <v>269585.03999999724</v>
      </c>
      <c r="M69" s="93">
        <v>118536.04000000283</v>
      </c>
      <c r="N69" s="93">
        <v>133158.35999999999</v>
      </c>
      <c r="O69" s="93">
        <v>181305.83999999985</v>
      </c>
      <c r="P69" s="93">
        <v>244554.58999999985</v>
      </c>
      <c r="Q69" s="93">
        <v>252040.65</v>
      </c>
      <c r="R69" s="93">
        <v>162531.06</v>
      </c>
      <c r="S69" s="93">
        <v>273072.42</v>
      </c>
      <c r="U69" s="93">
        <f t="shared" ca="1" si="75"/>
        <v>7328363.3799999654</v>
      </c>
      <c r="W69" s="93">
        <f t="shared" si="74"/>
        <v>8693562.3399999682</v>
      </c>
    </row>
    <row r="70" spans="2:23" ht="16.5" customHeight="1">
      <c r="B70" s="87" t="s">
        <v>121</v>
      </c>
      <c r="C70" s="87"/>
      <c r="D70" s="87"/>
      <c r="E70" s="87"/>
      <c r="H70" s="91">
        <f>H71+H72</f>
        <v>-3545236.74</v>
      </c>
      <c r="I70" s="91">
        <f t="shared" ref="I70:S70" si="77">I71+I72</f>
        <v>-3407627.45</v>
      </c>
      <c r="J70" s="91">
        <f t="shared" si="77"/>
        <v>-3446825.95010651</v>
      </c>
      <c r="K70" s="91">
        <f t="shared" si="77"/>
        <v>-3698082.63</v>
      </c>
      <c r="L70" s="91">
        <f t="shared" si="77"/>
        <v>-3566827.74</v>
      </c>
      <c r="M70" s="91">
        <f t="shared" si="77"/>
        <v>-3496840.5300000003</v>
      </c>
      <c r="N70" s="91">
        <f t="shared" si="77"/>
        <v>-3482481.37</v>
      </c>
      <c r="O70" s="91">
        <f t="shared" si="77"/>
        <v>-3491132.57</v>
      </c>
      <c r="P70" s="91">
        <f t="shared" si="77"/>
        <v>-3626185.3200000003</v>
      </c>
      <c r="Q70" s="91">
        <f t="shared" si="77"/>
        <v>-3552609.73</v>
      </c>
      <c r="R70" s="91">
        <f t="shared" si="77"/>
        <v>-3479526.5</v>
      </c>
      <c r="S70" s="91">
        <f t="shared" si="77"/>
        <v>-4432634.63</v>
      </c>
      <c r="U70" s="91">
        <f t="shared" ca="1" si="75"/>
        <v>-17664600.510106511</v>
      </c>
      <c r="W70" s="91">
        <f t="shared" si="74"/>
        <v>-43226011.160106517</v>
      </c>
    </row>
    <row r="71" spans="2:23" ht="16.5" customHeight="1">
      <c r="B71" s="89" t="s">
        <v>141</v>
      </c>
      <c r="C71" s="89"/>
      <c r="D71" s="89"/>
      <c r="E71" s="89"/>
      <c r="H71" s="93">
        <v>-1532931.3800000001</v>
      </c>
      <c r="I71" s="93">
        <v>-1684864.57</v>
      </c>
      <c r="J71" s="93">
        <v>-1580998.97</v>
      </c>
      <c r="K71" s="93">
        <v>-1759445.89</v>
      </c>
      <c r="L71" s="93">
        <v>-1737417.4600000002</v>
      </c>
      <c r="M71" s="93">
        <v>-1657284.17</v>
      </c>
      <c r="N71" s="93">
        <v>-1483148.2699999998</v>
      </c>
      <c r="O71" s="93">
        <v>-1624496.0699999998</v>
      </c>
      <c r="P71" s="93">
        <v>-1606100.56</v>
      </c>
      <c r="Q71" s="93">
        <v>-1608795.25</v>
      </c>
      <c r="R71" s="93">
        <v>-1774984.3800000001</v>
      </c>
      <c r="S71" s="93">
        <v>-1764162.95</v>
      </c>
      <c r="U71" s="93">
        <f t="shared" ca="1" si="75"/>
        <v>-8295658.2699999996</v>
      </c>
      <c r="W71" s="93">
        <f t="shared" si="74"/>
        <v>-19814629.919999998</v>
      </c>
    </row>
    <row r="72" spans="2:23" ht="16.5" customHeight="1">
      <c r="B72" s="89" t="s">
        <v>142</v>
      </c>
      <c r="C72" s="89"/>
      <c r="D72" s="89"/>
      <c r="E72" s="89"/>
      <c r="H72" s="93">
        <v>-2012305.36</v>
      </c>
      <c r="I72" s="93">
        <v>-1722762.8800000001</v>
      </c>
      <c r="J72" s="93">
        <v>-1865826.98010651</v>
      </c>
      <c r="K72" s="93">
        <v>-1938636.74</v>
      </c>
      <c r="L72" s="93">
        <v>-1829410.28</v>
      </c>
      <c r="M72" s="93">
        <v>-1839556.36</v>
      </c>
      <c r="N72" s="93">
        <v>-1999333.1</v>
      </c>
      <c r="O72" s="93">
        <v>-1866636.5</v>
      </c>
      <c r="P72" s="93">
        <v>-2020084.76</v>
      </c>
      <c r="Q72" s="93">
        <v>-1943814.48</v>
      </c>
      <c r="R72" s="93">
        <v>-1704542.12</v>
      </c>
      <c r="S72" s="93">
        <v>-2668471.6800000002</v>
      </c>
      <c r="U72" s="93">
        <f t="shared" ca="1" si="75"/>
        <v>-9368942.24010651</v>
      </c>
      <c r="W72" s="93">
        <f t="shared" si="74"/>
        <v>-23411381.240106512</v>
      </c>
    </row>
    <row r="73" spans="2:23" ht="16.5" customHeight="1">
      <c r="B73" s="90" t="s">
        <v>122</v>
      </c>
      <c r="C73" s="90"/>
      <c r="D73" s="90"/>
      <c r="E73" s="90"/>
      <c r="H73" s="94">
        <f>H62+H65+H70</f>
        <v>21070946.329985797</v>
      </c>
      <c r="I73" s="94">
        <f t="shared" ref="I73:S73" si="78">I62+I65+I70</f>
        <v>22950681.977700014</v>
      </c>
      <c r="J73" s="94">
        <f t="shared" si="78"/>
        <v>16221929.571293473</v>
      </c>
      <c r="K73" s="94">
        <f t="shared" si="78"/>
        <v>15545795.110000003</v>
      </c>
      <c r="L73" s="94">
        <f t="shared" si="78"/>
        <v>15231922.953299997</v>
      </c>
      <c r="M73" s="94">
        <f t="shared" si="78"/>
        <v>16835211.847968087</v>
      </c>
      <c r="N73" s="94">
        <f t="shared" si="78"/>
        <v>16691596.193884376</v>
      </c>
      <c r="O73" s="94">
        <f t="shared" si="78"/>
        <v>16242424.862494376</v>
      </c>
      <c r="P73" s="94">
        <f t="shared" si="78"/>
        <v>16331406.225400001</v>
      </c>
      <c r="Q73" s="94">
        <f t="shared" si="78"/>
        <v>16415213.239999998</v>
      </c>
      <c r="R73" s="94">
        <f t="shared" si="78"/>
        <v>16070255.710000001</v>
      </c>
      <c r="S73" s="94">
        <f t="shared" si="78"/>
        <v>16329005.376456585</v>
      </c>
      <c r="U73" s="94">
        <f t="shared" ca="1" si="75"/>
        <v>91021275.942279279</v>
      </c>
      <c r="W73" s="94">
        <f t="shared" si="74"/>
        <v>205936389.39848271</v>
      </c>
    </row>
    <row r="74" spans="2:23" ht="16.5" customHeight="1">
      <c r="B74" s="87" t="s">
        <v>7</v>
      </c>
      <c r="C74" s="87"/>
      <c r="D74" s="87"/>
      <c r="E74" s="87"/>
      <c r="H74" s="91">
        <f>SUM(H75:H78)</f>
        <v>-1897943.95</v>
      </c>
      <c r="I74" s="91">
        <f t="shared" ref="I74:S74" si="79">SUM(I75:I78)</f>
        <v>11981780.039999999</v>
      </c>
      <c r="J74" s="91">
        <f t="shared" si="79"/>
        <v>20318362.189999998</v>
      </c>
      <c r="K74" s="91">
        <f t="shared" si="79"/>
        <v>-574041.78299607162</v>
      </c>
      <c r="L74" s="91">
        <f t="shared" si="79"/>
        <v>-359978.49</v>
      </c>
      <c r="M74" s="91">
        <f t="shared" si="79"/>
        <v>-324569.68890650698</v>
      </c>
      <c r="N74" s="91">
        <f t="shared" si="79"/>
        <v>7175884.9709896762</v>
      </c>
      <c r="O74" s="91">
        <f t="shared" si="79"/>
        <v>7979976.2903758707</v>
      </c>
      <c r="P74" s="91">
        <f t="shared" si="79"/>
        <v>8202032.75</v>
      </c>
      <c r="Q74" s="91">
        <f t="shared" si="79"/>
        <v>-572632.23234358197</v>
      </c>
      <c r="R74" s="91">
        <f t="shared" si="79"/>
        <v>11612.32</v>
      </c>
      <c r="S74" s="91">
        <f t="shared" si="79"/>
        <v>117261.26</v>
      </c>
      <c r="U74" s="91">
        <f t="shared" ca="1" si="75"/>
        <v>29468178.007003926</v>
      </c>
      <c r="W74" s="91">
        <f t="shared" si="74"/>
        <v>52057743.677119382</v>
      </c>
    </row>
    <row r="75" spans="2:23" ht="16.5" customHeight="1">
      <c r="B75" s="89" t="s">
        <v>118</v>
      </c>
      <c r="C75" s="89"/>
      <c r="D75" s="89"/>
      <c r="E75" s="89"/>
      <c r="H75" s="93">
        <v>0</v>
      </c>
      <c r="I75" s="93">
        <v>11981780.039999999</v>
      </c>
      <c r="J75" s="93">
        <v>20303516.18</v>
      </c>
      <c r="K75" s="93">
        <v>0</v>
      </c>
      <c r="L75" s="93">
        <v>0</v>
      </c>
      <c r="M75" s="93">
        <v>0</v>
      </c>
      <c r="N75" s="93">
        <v>0</v>
      </c>
      <c r="O75" s="93">
        <v>3766035.84</v>
      </c>
      <c r="P75" s="93">
        <v>6939834.8200000003</v>
      </c>
      <c r="Q75" s="93">
        <v>0</v>
      </c>
      <c r="R75" s="93">
        <v>0</v>
      </c>
      <c r="S75" s="93">
        <v>0</v>
      </c>
      <c r="U75" s="93">
        <f t="shared" ca="1" si="75"/>
        <v>32285296.219999999</v>
      </c>
      <c r="W75" s="93">
        <f t="shared" si="74"/>
        <v>42991166.880000003</v>
      </c>
    </row>
    <row r="76" spans="2:23" ht="16.5" customHeight="1">
      <c r="B76" s="89" t="s">
        <v>123</v>
      </c>
      <c r="C76" s="89"/>
      <c r="D76" s="89"/>
      <c r="E76" s="89"/>
      <c r="H76" s="92">
        <v>0</v>
      </c>
      <c r="I76" s="92">
        <v>0</v>
      </c>
      <c r="J76" s="92">
        <v>14848.449999999255</v>
      </c>
      <c r="K76" s="92">
        <v>-4.5474735088646412E-12</v>
      </c>
      <c r="L76" s="92">
        <v>-1.3983481039758772E-11</v>
      </c>
      <c r="M76" s="92">
        <v>3634.350025716019</v>
      </c>
      <c r="N76" s="92">
        <v>8162079.6235727211</v>
      </c>
      <c r="O76" s="92">
        <v>6163223.8177053686</v>
      </c>
      <c r="P76" s="92">
        <v>2919232.19</v>
      </c>
      <c r="Q76" s="92">
        <v>21348.603442367807</v>
      </c>
      <c r="R76" s="92">
        <v>11613.55</v>
      </c>
      <c r="S76" s="92">
        <v>120234.09</v>
      </c>
      <c r="U76" s="92">
        <f t="shared" ca="1" si="75"/>
        <v>14848.449999999237</v>
      </c>
      <c r="W76" s="92">
        <f t="shared" si="74"/>
        <v>17416214.674746174</v>
      </c>
    </row>
    <row r="77" spans="2:23" ht="16.5" customHeight="1">
      <c r="B77" s="89" t="s">
        <v>124</v>
      </c>
      <c r="C77" s="89"/>
      <c r="D77" s="89"/>
      <c r="E77" s="89"/>
      <c r="H77" s="93">
        <v>0</v>
      </c>
      <c r="I77" s="93">
        <v>0</v>
      </c>
      <c r="J77" s="93">
        <v>0</v>
      </c>
      <c r="K77" s="93">
        <v>-570710.15299607161</v>
      </c>
      <c r="L77" s="93">
        <v>-359735.6</v>
      </c>
      <c r="M77" s="93">
        <v>-327989.928932223</v>
      </c>
      <c r="N77" s="93">
        <v>-984797.10258304491</v>
      </c>
      <c r="O77" s="93">
        <v>-765977.06431549788</v>
      </c>
      <c r="P77" s="93">
        <v>-578038.99</v>
      </c>
      <c r="Q77" s="93">
        <v>-152453.25578594988</v>
      </c>
      <c r="R77" s="93">
        <v>0</v>
      </c>
      <c r="S77" s="93">
        <v>0</v>
      </c>
      <c r="U77" s="93">
        <f t="shared" ca="1" si="75"/>
        <v>-930445.75299607159</v>
      </c>
      <c r="W77" s="93">
        <f t="shared" si="74"/>
        <v>-3739702.0946127879</v>
      </c>
    </row>
    <row r="78" spans="2:23" ht="16.5" customHeight="1">
      <c r="B78" s="89" t="s">
        <v>125</v>
      </c>
      <c r="C78" s="89"/>
      <c r="D78" s="89"/>
      <c r="E78" s="89"/>
      <c r="H78" s="93">
        <v>-1897943.95</v>
      </c>
      <c r="I78" s="93">
        <v>0</v>
      </c>
      <c r="J78" s="93">
        <v>-2.44</v>
      </c>
      <c r="K78" s="93">
        <v>-3331.63</v>
      </c>
      <c r="L78" s="93">
        <v>-242.89</v>
      </c>
      <c r="M78" s="93">
        <v>-214.11</v>
      </c>
      <c r="N78" s="93">
        <v>-1397.55</v>
      </c>
      <c r="O78" s="93">
        <v>-1183306.3030139999</v>
      </c>
      <c r="P78" s="93">
        <v>-1078995.27</v>
      </c>
      <c r="Q78" s="93">
        <v>-441527.57999999996</v>
      </c>
      <c r="R78" s="93">
        <v>-1.23</v>
      </c>
      <c r="S78" s="93">
        <v>-2972.83</v>
      </c>
      <c r="U78" s="93">
        <f t="shared" ca="1" si="75"/>
        <v>-1901520.9099999997</v>
      </c>
      <c r="W78" s="93">
        <f t="shared" si="74"/>
        <v>-4609935.7830140004</v>
      </c>
    </row>
    <row r="79" spans="2:23" ht="16.5" customHeight="1">
      <c r="B79" s="90" t="s">
        <v>126</v>
      </c>
      <c r="C79" s="90"/>
      <c r="D79" s="90"/>
      <c r="E79" s="90"/>
      <c r="H79" s="94">
        <f>+H73+H74</f>
        <v>19173002.379985798</v>
      </c>
      <c r="I79" s="94">
        <f t="shared" ref="I79:S79" si="80">+I73+I74</f>
        <v>34932462.017700016</v>
      </c>
      <c r="J79" s="94">
        <f t="shared" si="80"/>
        <v>36540291.761293471</v>
      </c>
      <c r="K79" s="94">
        <f t="shared" si="80"/>
        <v>14971753.327003932</v>
      </c>
      <c r="L79" s="94">
        <f t="shared" si="80"/>
        <v>14871944.463299997</v>
      </c>
      <c r="M79" s="94">
        <f t="shared" si="80"/>
        <v>16510642.159061579</v>
      </c>
      <c r="N79" s="94">
        <f t="shared" si="80"/>
        <v>23867481.164874054</v>
      </c>
      <c r="O79" s="94">
        <f t="shared" si="80"/>
        <v>24222401.152870245</v>
      </c>
      <c r="P79" s="94">
        <f t="shared" si="80"/>
        <v>24533438.975400001</v>
      </c>
      <c r="Q79" s="94">
        <f t="shared" si="80"/>
        <v>15842581.007656416</v>
      </c>
      <c r="R79" s="94">
        <f t="shared" si="80"/>
        <v>16081868.030000001</v>
      </c>
      <c r="S79" s="94">
        <f t="shared" si="80"/>
        <v>16446266.636456585</v>
      </c>
      <c r="U79" s="94">
        <f t="shared" ca="1" si="75"/>
        <v>120489453.94928321</v>
      </c>
      <c r="W79" s="94">
        <f t="shared" si="74"/>
        <v>257994133.07560208</v>
      </c>
    </row>
    <row r="80" spans="2:23" ht="16.5" customHeight="1">
      <c r="B80" s="90" t="s">
        <v>88</v>
      </c>
      <c r="C80" s="90"/>
      <c r="D80" s="90"/>
      <c r="E80" s="90"/>
      <c r="H80" s="94">
        <v>22277150</v>
      </c>
      <c r="I80" s="94">
        <v>22277150</v>
      </c>
      <c r="J80" s="94">
        <v>22277150</v>
      </c>
      <c r="K80" s="94">
        <v>22277150</v>
      </c>
      <c r="L80" s="94">
        <v>22277150</v>
      </c>
      <c r="M80" s="94">
        <v>22277150</v>
      </c>
      <c r="N80" s="94">
        <v>20367680</v>
      </c>
      <c r="O80" s="94">
        <v>20367680</v>
      </c>
      <c r="P80" s="94">
        <v>20367680</v>
      </c>
      <c r="Q80" s="94">
        <v>20367680</v>
      </c>
      <c r="R80" s="94">
        <v>20367680</v>
      </c>
      <c r="S80" s="94">
        <v>20367680</v>
      </c>
      <c r="U80" s="94">
        <f t="shared" ca="1" si="75"/>
        <v>111385750</v>
      </c>
      <c r="W80" s="94">
        <f t="shared" si="74"/>
        <v>255868980</v>
      </c>
    </row>
    <row r="81" spans="2:23" s="229" customFormat="1" ht="16.5" customHeight="1">
      <c r="B81" s="225" t="s">
        <v>17</v>
      </c>
      <c r="C81" s="226"/>
      <c r="D81" s="226"/>
      <c r="E81" s="226"/>
      <c r="F81" s="227"/>
      <c r="G81" s="227"/>
      <c r="H81" s="228">
        <f>H79/H83</f>
        <v>0.15061511084216403</v>
      </c>
      <c r="I81" s="228">
        <f t="shared" ref="I81:S81" si="81">I79/I83</f>
        <v>0.27441485347531003</v>
      </c>
      <c r="J81" s="228">
        <f t="shared" si="81"/>
        <v>0.28704529341618462</v>
      </c>
      <c r="K81" s="228">
        <f t="shared" si="81"/>
        <v>0.11761185035903103</v>
      </c>
      <c r="L81" s="228">
        <f t="shared" si="81"/>
        <v>0.1168277935497808</v>
      </c>
      <c r="M81" s="228">
        <f t="shared" si="81"/>
        <v>0.12970071924980422</v>
      </c>
      <c r="N81" s="228">
        <f t="shared" si="81"/>
        <v>0.18749297840401305</v>
      </c>
      <c r="O81" s="228">
        <f t="shared" si="81"/>
        <v>0.19028108181487727</v>
      </c>
      <c r="P81" s="228">
        <f t="shared" si="81"/>
        <v>0.19272446523433204</v>
      </c>
      <c r="Q81" s="228">
        <f t="shared" si="81"/>
        <v>0.12445270945070948</v>
      </c>
      <c r="R81" s="228">
        <f t="shared" si="81"/>
        <v>0.12633244850665368</v>
      </c>
      <c r="S81" s="228">
        <f t="shared" si="81"/>
        <v>0.12919501199120634</v>
      </c>
      <c r="T81" s="227"/>
      <c r="U81" s="228">
        <f ca="1">AVERAGE(OFFSET(A81,0,7,,MONTH(MAX($H$7:$S$7))))</f>
        <v>0.18930298032849407</v>
      </c>
      <c r="V81" s="227"/>
      <c r="W81" s="228">
        <f>AVERAGE(H81:S81)</f>
        <v>0.16889119302450553</v>
      </c>
    </row>
    <row r="82" spans="2:23" s="229" customFormat="1" ht="16.5" customHeight="1">
      <c r="B82" s="225" t="s">
        <v>18</v>
      </c>
      <c r="C82" s="226"/>
      <c r="D82" s="226"/>
      <c r="E82" s="226"/>
      <c r="F82" s="227"/>
      <c r="G82" s="227"/>
      <c r="H82" s="228">
        <f>H80/H83</f>
        <v>0.17499999999999999</v>
      </c>
      <c r="I82" s="228">
        <f t="shared" ref="I82:S82" si="82">I80/I83</f>
        <v>0.17499999999999999</v>
      </c>
      <c r="J82" s="228">
        <f t="shared" si="82"/>
        <v>0.17499999999999999</v>
      </c>
      <c r="K82" s="228">
        <f t="shared" si="82"/>
        <v>0.17499999999999999</v>
      </c>
      <c r="L82" s="228">
        <f t="shared" si="82"/>
        <v>0.17499999999999999</v>
      </c>
      <c r="M82" s="228">
        <f t="shared" si="82"/>
        <v>0.17499999999999999</v>
      </c>
      <c r="N82" s="228">
        <f t="shared" si="82"/>
        <v>0.16</v>
      </c>
      <c r="O82" s="228">
        <f t="shared" si="82"/>
        <v>0.16</v>
      </c>
      <c r="P82" s="228">
        <f t="shared" si="82"/>
        <v>0.16</v>
      </c>
      <c r="Q82" s="228">
        <f t="shared" si="82"/>
        <v>0.16</v>
      </c>
      <c r="R82" s="228">
        <f t="shared" si="82"/>
        <v>0.16</v>
      </c>
      <c r="S82" s="228">
        <f t="shared" si="82"/>
        <v>0.16</v>
      </c>
      <c r="T82" s="227"/>
      <c r="U82" s="228">
        <f ca="1">AVERAGE(OFFSET(A82,0,7,,MONTH(MAX($H$7:$S$7))))</f>
        <v>0.17499999999999999</v>
      </c>
      <c r="V82" s="227"/>
      <c r="W82" s="228">
        <f>AVERAGE(H82:S82)</f>
        <v>0.16749999999999998</v>
      </c>
    </row>
    <row r="83" spans="2:23" ht="16.5" customHeight="1">
      <c r="B83" s="108" t="s">
        <v>146</v>
      </c>
      <c r="C83" s="108"/>
      <c r="D83" s="108"/>
      <c r="E83" s="108"/>
      <c r="H83" s="109">
        <v>127298000</v>
      </c>
      <c r="I83" s="109">
        <v>127298000</v>
      </c>
      <c r="J83" s="109">
        <v>127298000</v>
      </c>
      <c r="K83" s="109">
        <v>127298000</v>
      </c>
      <c r="L83" s="109">
        <v>127298000</v>
      </c>
      <c r="M83" s="109">
        <v>127298000</v>
      </c>
      <c r="N83" s="109">
        <v>127298000</v>
      </c>
      <c r="O83" s="109">
        <v>127298000</v>
      </c>
      <c r="P83" s="109">
        <v>127298000</v>
      </c>
      <c r="Q83" s="109">
        <v>127298000</v>
      </c>
      <c r="R83" s="109">
        <v>127298000</v>
      </c>
      <c r="S83" s="109">
        <v>127298000</v>
      </c>
      <c r="U83" s="93"/>
      <c r="W83" s="109"/>
    </row>
    <row r="84" spans="2:23" ht="24" customHeight="1">
      <c r="B84" s="3"/>
      <c r="C84" s="7"/>
      <c r="D84" s="7"/>
      <c r="E84" s="7"/>
      <c r="H84" s="11"/>
      <c r="I84" s="11"/>
      <c r="J84" s="11"/>
      <c r="K84" s="11"/>
      <c r="L84" s="11"/>
      <c r="M84" s="11"/>
      <c r="N84" s="11"/>
      <c r="O84" s="11"/>
      <c r="P84" s="11"/>
      <c r="Q84" s="11"/>
      <c r="R84" s="11"/>
      <c r="S84" s="11"/>
      <c r="U84" s="8"/>
      <c r="W84" s="8"/>
    </row>
    <row r="85" spans="2:23" ht="24.75" customHeight="1">
      <c r="B85" s="29" t="s">
        <v>139</v>
      </c>
      <c r="C85" s="26"/>
      <c r="D85" s="26"/>
      <c r="E85" s="26"/>
      <c r="F85" s="27"/>
      <c r="G85" s="27"/>
      <c r="H85" s="110">
        <f>EDATE(S112,1)</f>
        <v>44927</v>
      </c>
      <c r="I85" s="28">
        <f t="shared" ref="I85" si="83">EDATE(H85,1)</f>
        <v>44958</v>
      </c>
      <c r="J85" s="28">
        <f t="shared" ref="J85" si="84">EDATE(I85,1)</f>
        <v>44986</v>
      </c>
      <c r="K85" s="28">
        <f t="shared" ref="K85" si="85">EDATE(J85,1)</f>
        <v>45017</v>
      </c>
      <c r="L85" s="28">
        <f t="shared" ref="L85" si="86">EDATE(K85,1)</f>
        <v>45047</v>
      </c>
      <c r="M85" s="28">
        <f t="shared" ref="M85" si="87">EDATE(L85,1)</f>
        <v>45078</v>
      </c>
      <c r="N85" s="28">
        <f t="shared" ref="N85" si="88">EDATE(M85,1)</f>
        <v>45108</v>
      </c>
      <c r="O85" s="28">
        <f t="shared" ref="O85" si="89">EDATE(N85,1)</f>
        <v>45139</v>
      </c>
      <c r="P85" s="28">
        <f t="shared" ref="P85" si="90">EDATE(O85,1)</f>
        <v>45170</v>
      </c>
      <c r="Q85" s="28">
        <f t="shared" ref="Q85" si="91">EDATE(P85,1)</f>
        <v>45200</v>
      </c>
      <c r="R85" s="28">
        <f t="shared" ref="R85" si="92">EDATE(Q85,1)</f>
        <v>45231</v>
      </c>
      <c r="S85" s="28">
        <f t="shared" ref="S85" si="93">EDATE(R85,1)</f>
        <v>45261</v>
      </c>
      <c r="U85" s="28" t="str">
        <f>"Jan/"&amp;PROPER(TEXT(MAX($H$7:$S$7),"mmm"))&amp;"-"&amp;RIGHT(W85,2)</f>
        <v>Jan/Mai-23</v>
      </c>
      <c r="W85" s="31">
        <v>2023</v>
      </c>
    </row>
    <row r="86" spans="2:23" ht="5.0999999999999996" customHeight="1">
      <c r="B86" s="3"/>
      <c r="C86" s="7"/>
      <c r="D86" s="7"/>
      <c r="E86" s="7"/>
      <c r="H86" s="11"/>
      <c r="I86" s="11"/>
      <c r="J86" s="11"/>
      <c r="K86" s="11"/>
      <c r="L86" s="11"/>
      <c r="M86" s="11"/>
      <c r="N86" s="11"/>
      <c r="O86" s="11"/>
      <c r="P86" s="11"/>
      <c r="Q86" s="11"/>
      <c r="R86" s="11"/>
      <c r="S86" s="11"/>
      <c r="U86" s="8"/>
      <c r="W86" s="8"/>
    </row>
    <row r="87" spans="2:23" ht="5.0999999999999996" customHeight="1">
      <c r="B87" s="3"/>
      <c r="C87" s="7"/>
      <c r="D87" s="7"/>
      <c r="E87" s="7"/>
      <c r="H87" s="11"/>
      <c r="I87" s="11"/>
      <c r="J87" s="11"/>
      <c r="K87" s="11"/>
      <c r="L87" s="11"/>
      <c r="M87" s="11"/>
      <c r="N87" s="11"/>
      <c r="O87" s="11"/>
      <c r="P87" s="11"/>
      <c r="Q87" s="11"/>
      <c r="R87" s="11"/>
      <c r="S87" s="11"/>
      <c r="U87" s="8"/>
      <c r="W87" s="8"/>
    </row>
    <row r="88" spans="2:23" ht="16.5" customHeight="1">
      <c r="B88" s="87" t="s">
        <v>5</v>
      </c>
      <c r="C88" s="87"/>
      <c r="D88" s="87"/>
      <c r="E88" s="87"/>
      <c r="H88" s="91">
        <f t="shared" ref="H88:Q88" si="94">SUM(H89:H90)</f>
        <v>17773537.289999999</v>
      </c>
      <c r="I88" s="91">
        <f t="shared" si="94"/>
        <v>14087444.081543226</v>
      </c>
      <c r="J88" s="91">
        <f t="shared" si="94"/>
        <v>13518363.315702211</v>
      </c>
      <c r="K88" s="91">
        <f t="shared" si="94"/>
        <v>12788434.77</v>
      </c>
      <c r="L88" s="91">
        <f t="shared" si="94"/>
        <v>12178347.640000001</v>
      </c>
      <c r="M88" s="91">
        <f t="shared" si="94"/>
        <v>12518587.623958755</v>
      </c>
      <c r="N88" s="91">
        <f t="shared" si="94"/>
        <v>15582551.780314639</v>
      </c>
      <c r="O88" s="91">
        <f t="shared" si="94"/>
        <v>14348297.76345842</v>
      </c>
      <c r="P88" s="91">
        <f t="shared" si="94"/>
        <v>13716969.623600001</v>
      </c>
      <c r="Q88" s="91">
        <f t="shared" si="94"/>
        <v>13802380.032536209</v>
      </c>
      <c r="R88" s="91">
        <f t="shared" ref="R88:S88" si="95">SUM(R89:R90)</f>
        <v>14411353.940399999</v>
      </c>
      <c r="S88" s="91">
        <f t="shared" si="95"/>
        <v>16477501.6318</v>
      </c>
      <c r="U88" s="91">
        <f ca="1">SUM(OFFSET(A88,0,7,,MONTH(MAX($H$7:$S$7))))</f>
        <v>70346127.09724544</v>
      </c>
      <c r="W88" s="91">
        <f t="shared" ref="W88:W107" si="96">SUM(H88:S88)</f>
        <v>171203769.49331346</v>
      </c>
    </row>
    <row r="89" spans="2:23" ht="16.5" customHeight="1">
      <c r="B89" s="88" t="s">
        <v>118</v>
      </c>
      <c r="C89" s="88"/>
      <c r="D89" s="88"/>
      <c r="E89" s="88"/>
      <c r="H89" s="92">
        <v>13803888.390000001</v>
      </c>
      <c r="I89" s="92">
        <v>11029124.121543227</v>
      </c>
      <c r="J89" s="92">
        <v>9400858.1160000004</v>
      </c>
      <c r="K89" s="92">
        <v>9213682.3099999987</v>
      </c>
      <c r="L89" s="92">
        <v>8592736.8499999996</v>
      </c>
      <c r="M89" s="92">
        <v>8928121.9639587551</v>
      </c>
      <c r="N89" s="92">
        <v>9962967.3103146385</v>
      </c>
      <c r="O89" s="92">
        <v>11067828.043458421</v>
      </c>
      <c r="P89" s="92">
        <v>10418974.443600001</v>
      </c>
      <c r="Q89" s="92">
        <v>10402710.012536209</v>
      </c>
      <c r="R89" s="92">
        <v>11151126.790399998</v>
      </c>
      <c r="S89" s="92">
        <v>13182453.521799998</v>
      </c>
      <c r="U89" s="92">
        <f t="shared" ref="U89:U107" ca="1" si="97">SUM(OFFSET(A89,0,7,,MONTH(MAX($H$7:$S$7))))</f>
        <v>52040289.78754323</v>
      </c>
      <c r="W89" s="92">
        <f t="shared" si="96"/>
        <v>127154471.87361124</v>
      </c>
    </row>
    <row r="90" spans="2:23" ht="16.5" customHeight="1">
      <c r="B90" s="88" t="s">
        <v>119</v>
      </c>
      <c r="C90" s="88"/>
      <c r="D90" s="88"/>
      <c r="E90" s="88"/>
      <c r="H90" s="92">
        <v>3969648.9000000004</v>
      </c>
      <c r="I90" s="92">
        <v>3058319.96</v>
      </c>
      <c r="J90" s="92">
        <v>4117505.1997022107</v>
      </c>
      <c r="K90" s="92">
        <v>3574752.46</v>
      </c>
      <c r="L90" s="92">
        <v>3585610.79</v>
      </c>
      <c r="M90" s="92">
        <v>3590465.6599999997</v>
      </c>
      <c r="N90" s="92">
        <v>5619584.4699999997</v>
      </c>
      <c r="O90" s="92">
        <v>3280469.7199999997</v>
      </c>
      <c r="P90" s="92">
        <v>3297995.18</v>
      </c>
      <c r="Q90" s="92">
        <v>3399670.0200000005</v>
      </c>
      <c r="R90" s="92">
        <v>3260227.1500000004</v>
      </c>
      <c r="S90" s="92">
        <v>3295048.1100000003</v>
      </c>
      <c r="U90" s="92">
        <f t="shared" ca="1" si="97"/>
        <v>18305837.30970221</v>
      </c>
      <c r="W90" s="92">
        <f t="shared" si="96"/>
        <v>44049297.619702213</v>
      </c>
    </row>
    <row r="91" spans="2:23" ht="16.5" customHeight="1">
      <c r="B91" s="87" t="s">
        <v>8</v>
      </c>
      <c r="C91" s="87"/>
      <c r="D91" s="87"/>
      <c r="E91" s="87"/>
      <c r="H91" s="91">
        <f t="shared" ref="H91:Q91" si="98">SUM(H92:H95)</f>
        <v>1702922.57</v>
      </c>
      <c r="I91" s="91">
        <f t="shared" si="98"/>
        <v>1603488.1700000002</v>
      </c>
      <c r="J91" s="91">
        <f t="shared" si="98"/>
        <v>1628576.8699999999</v>
      </c>
      <c r="K91" s="91">
        <f t="shared" si="98"/>
        <v>1587557.31</v>
      </c>
      <c r="L91" s="91">
        <f t="shared" si="98"/>
        <v>3213537.5</v>
      </c>
      <c r="M91" s="91">
        <f t="shared" si="98"/>
        <v>2684610.0799999996</v>
      </c>
      <c r="N91" s="91">
        <f t="shared" si="98"/>
        <v>1899974.8099999996</v>
      </c>
      <c r="O91" s="91">
        <f t="shared" si="98"/>
        <v>1880306.7999999998</v>
      </c>
      <c r="P91" s="91">
        <f t="shared" si="98"/>
        <v>2564333.21</v>
      </c>
      <c r="Q91" s="91">
        <f t="shared" si="98"/>
        <v>5808890.5800000001</v>
      </c>
      <c r="R91" s="91">
        <f t="shared" ref="R91:S91" si="99">SUM(R92:R95)</f>
        <v>5527261.4000000004</v>
      </c>
      <c r="S91" s="91">
        <f t="shared" si="99"/>
        <v>4421558.95</v>
      </c>
      <c r="U91" s="91">
        <f t="shared" ca="1" si="97"/>
        <v>9736082.4199999999</v>
      </c>
      <c r="W91" s="91">
        <f t="shared" si="96"/>
        <v>34523018.25</v>
      </c>
    </row>
    <row r="92" spans="2:23" ht="16.5" customHeight="1">
      <c r="B92" s="89" t="s">
        <v>120</v>
      </c>
      <c r="C92" s="89"/>
      <c r="D92" s="89"/>
      <c r="E92" s="89"/>
      <c r="H92" s="93">
        <v>1402649.36</v>
      </c>
      <c r="I92" s="93">
        <v>1297991.8700000001</v>
      </c>
      <c r="J92" s="93">
        <v>1298028.9099999999</v>
      </c>
      <c r="K92" s="93">
        <v>1282678.3600000001</v>
      </c>
      <c r="L92" s="93">
        <v>1265804.4600000002</v>
      </c>
      <c r="M92" s="93">
        <v>1193616.75</v>
      </c>
      <c r="N92" s="93">
        <v>1231475.1899999997</v>
      </c>
      <c r="O92" s="93">
        <v>1122904.71</v>
      </c>
      <c r="P92" s="93">
        <v>1122534.31</v>
      </c>
      <c r="Q92" s="93">
        <v>1093081.3700000001</v>
      </c>
      <c r="R92" s="93">
        <v>1054319.1000000001</v>
      </c>
      <c r="S92" s="93">
        <v>1054330.1000000001</v>
      </c>
      <c r="U92" s="93">
        <f t="shared" ca="1" si="97"/>
        <v>6547152.9600000009</v>
      </c>
      <c r="W92" s="93">
        <f t="shared" si="96"/>
        <v>14419414.489999998</v>
      </c>
    </row>
    <row r="93" spans="2:23" ht="16.5" customHeight="1">
      <c r="B93" s="89" t="s">
        <v>10</v>
      </c>
      <c r="C93" s="89"/>
      <c r="D93" s="89"/>
      <c r="E93" s="89"/>
      <c r="H93" s="93">
        <v>212644.94</v>
      </c>
      <c r="I93" s="93">
        <v>212644.94</v>
      </c>
      <c r="J93" s="93">
        <v>220678.63999999996</v>
      </c>
      <c r="K93" s="93">
        <v>212644.94</v>
      </c>
      <c r="L93" s="93">
        <v>1883770.51</v>
      </c>
      <c r="M93" s="93">
        <v>1446981.3499999999</v>
      </c>
      <c r="N93" s="93">
        <v>152913.49</v>
      </c>
      <c r="O93" s="93">
        <v>545767.97</v>
      </c>
      <c r="P93" s="93">
        <v>593084.38</v>
      </c>
      <c r="Q93" s="93">
        <v>593085.42999999993</v>
      </c>
      <c r="R93" s="93">
        <v>593084.38</v>
      </c>
      <c r="S93" s="93">
        <v>593085.43000000005</v>
      </c>
      <c r="U93" s="93">
        <f t="shared" ca="1" si="97"/>
        <v>2742383.9699999997</v>
      </c>
      <c r="W93" s="93">
        <f t="shared" si="96"/>
        <v>7260386.3999999985</v>
      </c>
    </row>
    <row r="94" spans="2:23" ht="16.5" customHeight="1">
      <c r="B94" s="89" t="s">
        <v>11</v>
      </c>
      <c r="C94" s="89"/>
      <c r="D94" s="89"/>
      <c r="E94" s="89"/>
      <c r="H94" s="93">
        <v>0</v>
      </c>
      <c r="I94" s="93">
        <v>0</v>
      </c>
      <c r="J94" s="93">
        <v>0</v>
      </c>
      <c r="K94" s="93">
        <v>0</v>
      </c>
      <c r="L94" s="93">
        <v>0</v>
      </c>
      <c r="M94" s="93">
        <v>0</v>
      </c>
      <c r="N94" s="93">
        <v>0</v>
      </c>
      <c r="O94" s="93">
        <v>0</v>
      </c>
      <c r="P94" s="93">
        <v>0</v>
      </c>
      <c r="Q94" s="93">
        <v>0</v>
      </c>
      <c r="R94" s="93">
        <v>25069.78</v>
      </c>
      <c r="S94" s="93">
        <v>0</v>
      </c>
      <c r="U94" s="93">
        <f t="shared" ca="1" si="97"/>
        <v>0</v>
      </c>
      <c r="W94" s="93">
        <f t="shared" si="96"/>
        <v>25069.78</v>
      </c>
    </row>
    <row r="95" spans="2:23" ht="16.5" customHeight="1">
      <c r="B95" s="89" t="s">
        <v>9</v>
      </c>
      <c r="C95" s="89"/>
      <c r="D95" s="89"/>
      <c r="E95" s="89"/>
      <c r="H95" s="93">
        <v>87628.27</v>
      </c>
      <c r="I95" s="93">
        <v>92851.36</v>
      </c>
      <c r="J95" s="93">
        <v>109869.32</v>
      </c>
      <c r="K95" s="93">
        <v>92234.01</v>
      </c>
      <c r="L95" s="93">
        <v>63962.53</v>
      </c>
      <c r="M95" s="93">
        <v>44011.98</v>
      </c>
      <c r="N95" s="93">
        <v>515586.13</v>
      </c>
      <c r="O95" s="93">
        <v>211634.12</v>
      </c>
      <c r="P95" s="93">
        <v>848714.52</v>
      </c>
      <c r="Q95" s="93">
        <v>4122723.78</v>
      </c>
      <c r="R95" s="93">
        <v>3854788.14</v>
      </c>
      <c r="S95" s="93">
        <v>2774143.42</v>
      </c>
      <c r="U95" s="93">
        <f t="shared" ca="1" si="97"/>
        <v>446545.49</v>
      </c>
      <c r="W95" s="93">
        <f t="shared" si="96"/>
        <v>12818147.58</v>
      </c>
    </row>
    <row r="96" spans="2:23" ht="16.5" customHeight="1">
      <c r="B96" s="87" t="s">
        <v>121</v>
      </c>
      <c r="C96" s="87"/>
      <c r="D96" s="87"/>
      <c r="E96" s="87"/>
      <c r="H96" s="91">
        <f t="shared" ref="H96:Q96" si="100">H97+H98</f>
        <v>-1122150.82</v>
      </c>
      <c r="I96" s="91">
        <f t="shared" si="100"/>
        <v>-1058216.94</v>
      </c>
      <c r="J96" s="91">
        <f t="shared" si="100"/>
        <v>-882171.82999999984</v>
      </c>
      <c r="K96" s="91">
        <f t="shared" si="100"/>
        <v>-1274838.92</v>
      </c>
      <c r="L96" s="91">
        <f t="shared" si="100"/>
        <v>-945769.57999999984</v>
      </c>
      <c r="M96" s="91">
        <f t="shared" si="100"/>
        <v>-2837676.02</v>
      </c>
      <c r="N96" s="91">
        <f t="shared" si="100"/>
        <v>-4481926.17</v>
      </c>
      <c r="O96" s="91">
        <f t="shared" si="100"/>
        <v>-3617161.16</v>
      </c>
      <c r="P96" s="91">
        <f t="shared" si="100"/>
        <v>-3365246.37</v>
      </c>
      <c r="Q96" s="91">
        <f t="shared" si="100"/>
        <v>-3160810.53</v>
      </c>
      <c r="R96" s="91">
        <f t="shared" ref="R96:S96" si="101">R97+R98</f>
        <v>-3128372.69</v>
      </c>
      <c r="S96" s="91">
        <f t="shared" si="101"/>
        <v>-3407438.95</v>
      </c>
      <c r="U96" s="91">
        <f t="shared" ca="1" si="97"/>
        <v>-5283148.09</v>
      </c>
      <c r="W96" s="91">
        <f t="shared" si="96"/>
        <v>-29281779.98</v>
      </c>
    </row>
    <row r="97" spans="2:23" ht="16.5" customHeight="1">
      <c r="B97" s="89" t="s">
        <v>141</v>
      </c>
      <c r="C97" s="89"/>
      <c r="D97" s="89"/>
      <c r="E97" s="89"/>
      <c r="H97" s="93">
        <v>-1122150.82</v>
      </c>
      <c r="I97" s="93">
        <v>-1058216.94</v>
      </c>
      <c r="J97" s="93">
        <v>-882171.82999999984</v>
      </c>
      <c r="K97" s="93">
        <v>-1274838.92</v>
      </c>
      <c r="L97" s="93">
        <v>-945769.57999999984</v>
      </c>
      <c r="M97" s="93">
        <v>-2837676.02</v>
      </c>
      <c r="N97" s="93">
        <v>-2814989.42</v>
      </c>
      <c r="O97" s="93">
        <v>-1369975.75</v>
      </c>
      <c r="P97" s="93">
        <v>-1349252.0599999998</v>
      </c>
      <c r="Q97" s="93">
        <v>-1212457.7799999998</v>
      </c>
      <c r="R97" s="93">
        <v>-1242673.97</v>
      </c>
      <c r="S97" s="93">
        <v>-1545187.4000000001</v>
      </c>
      <c r="U97" s="93">
        <f t="shared" ca="1" si="97"/>
        <v>-5283148.09</v>
      </c>
      <c r="W97" s="93">
        <f t="shared" si="96"/>
        <v>-17655360.489999998</v>
      </c>
    </row>
    <row r="98" spans="2:23" ht="16.5" customHeight="1">
      <c r="B98" s="89" t="s">
        <v>142</v>
      </c>
      <c r="C98" s="89"/>
      <c r="D98" s="89"/>
      <c r="E98" s="89"/>
      <c r="H98" s="93">
        <v>0</v>
      </c>
      <c r="I98" s="93">
        <v>0</v>
      </c>
      <c r="J98" s="93">
        <v>0</v>
      </c>
      <c r="K98" s="93">
        <v>0</v>
      </c>
      <c r="L98" s="93">
        <v>0</v>
      </c>
      <c r="M98" s="93">
        <v>0</v>
      </c>
      <c r="N98" s="93">
        <v>-1666936.75</v>
      </c>
      <c r="O98" s="93">
        <v>-2247185.41</v>
      </c>
      <c r="P98" s="93">
        <v>-2015994.31</v>
      </c>
      <c r="Q98" s="93">
        <v>-1948352.75</v>
      </c>
      <c r="R98" s="93">
        <v>-1885698.72</v>
      </c>
      <c r="S98" s="93">
        <v>-1862251.55</v>
      </c>
      <c r="U98" s="93">
        <f t="shared" ca="1" si="97"/>
        <v>0</v>
      </c>
      <c r="W98" s="93">
        <f t="shared" si="96"/>
        <v>-11626419.490000002</v>
      </c>
    </row>
    <row r="99" spans="2:23" ht="16.5" customHeight="1">
      <c r="B99" s="90" t="s">
        <v>122</v>
      </c>
      <c r="C99" s="90"/>
      <c r="D99" s="90"/>
      <c r="E99" s="90"/>
      <c r="H99" s="94">
        <f t="shared" ref="H99:Q99" si="102">H88+H91+H96</f>
        <v>18354309.039999999</v>
      </c>
      <c r="I99" s="94">
        <f t="shared" si="102"/>
        <v>14632715.311543226</v>
      </c>
      <c r="J99" s="94">
        <f t="shared" si="102"/>
        <v>14264768.35570221</v>
      </c>
      <c r="K99" s="94">
        <f t="shared" si="102"/>
        <v>13101153.16</v>
      </c>
      <c r="L99" s="94">
        <f t="shared" si="102"/>
        <v>14446115.560000001</v>
      </c>
      <c r="M99" s="94">
        <f t="shared" si="102"/>
        <v>12365521.683958756</v>
      </c>
      <c r="N99" s="94">
        <f t="shared" si="102"/>
        <v>13000600.420314638</v>
      </c>
      <c r="O99" s="94">
        <f t="shared" si="102"/>
        <v>12611443.40345842</v>
      </c>
      <c r="P99" s="94">
        <f t="shared" si="102"/>
        <v>12916056.463599999</v>
      </c>
      <c r="Q99" s="94">
        <f t="shared" si="102"/>
        <v>16450460.082536208</v>
      </c>
      <c r="R99" s="94">
        <f>R88+R91+R96</f>
        <v>16810242.650399998</v>
      </c>
      <c r="S99" s="94">
        <f>S88+S91+S96</f>
        <v>17491621.6318</v>
      </c>
      <c r="U99" s="94">
        <f t="shared" ca="1" si="97"/>
        <v>74799061.427245438</v>
      </c>
      <c r="W99" s="94">
        <f t="shared" si="96"/>
        <v>176445007.76331347</v>
      </c>
    </row>
    <row r="100" spans="2:23" ht="16.5" customHeight="1">
      <c r="B100" s="87" t="s">
        <v>7</v>
      </c>
      <c r="C100" s="87"/>
      <c r="D100" s="87"/>
      <c r="E100" s="87"/>
      <c r="H100" s="91">
        <f t="shared" ref="H100:Q100" si="103">SUM(H101:H104)</f>
        <v>-146083.39000000001</v>
      </c>
      <c r="I100" s="91">
        <f t="shared" si="103"/>
        <v>0</v>
      </c>
      <c r="J100" s="91">
        <f t="shared" si="103"/>
        <v>-123974.60766366676</v>
      </c>
      <c r="K100" s="91">
        <f t="shared" si="103"/>
        <v>-172820.93999999997</v>
      </c>
      <c r="L100" s="91">
        <f t="shared" si="103"/>
        <v>-504692.96874287224</v>
      </c>
      <c r="M100" s="91">
        <f t="shared" si="103"/>
        <v>-42037.216269076103</v>
      </c>
      <c r="N100" s="91">
        <f t="shared" si="103"/>
        <v>10005391.60876037</v>
      </c>
      <c r="O100" s="91">
        <f t="shared" si="103"/>
        <v>0</v>
      </c>
      <c r="P100" s="91">
        <f t="shared" si="103"/>
        <v>-37146.03</v>
      </c>
      <c r="Q100" s="91">
        <f t="shared" si="103"/>
        <v>-95932.752723455604</v>
      </c>
      <c r="R100" s="91">
        <f>SUM(R101:R104)</f>
        <v>11898292.209081791</v>
      </c>
      <c r="S100" s="91">
        <f>SUM(S101:S104)</f>
        <v>7781538.7393286498</v>
      </c>
      <c r="U100" s="91">
        <f t="shared" ca="1" si="97"/>
        <v>-947571.90640653903</v>
      </c>
      <c r="W100" s="91">
        <f t="shared" si="96"/>
        <v>28562534.651771743</v>
      </c>
    </row>
    <row r="101" spans="2:23" ht="16.5" customHeight="1">
      <c r="B101" s="89" t="s">
        <v>118</v>
      </c>
      <c r="C101" s="89"/>
      <c r="D101" s="89"/>
      <c r="E101" s="89"/>
      <c r="H101" s="93">
        <v>0</v>
      </c>
      <c r="I101" s="93">
        <v>0</v>
      </c>
      <c r="J101" s="93">
        <v>0</v>
      </c>
      <c r="K101" s="93">
        <v>0</v>
      </c>
      <c r="L101" s="93">
        <v>0</v>
      </c>
      <c r="M101" s="93">
        <v>0</v>
      </c>
      <c r="N101" s="93">
        <v>0</v>
      </c>
      <c r="O101" s="93">
        <v>0</v>
      </c>
      <c r="P101" s="93">
        <v>0</v>
      </c>
      <c r="Q101" s="93">
        <v>0</v>
      </c>
      <c r="R101" s="93">
        <v>0</v>
      </c>
      <c r="S101" s="93">
        <v>0</v>
      </c>
      <c r="U101" s="93">
        <f t="shared" ca="1" si="97"/>
        <v>0</v>
      </c>
      <c r="W101" s="93">
        <f t="shared" si="96"/>
        <v>0</v>
      </c>
    </row>
    <row r="102" spans="2:23" ht="16.5" customHeight="1">
      <c r="B102" s="89" t="s">
        <v>123</v>
      </c>
      <c r="C102" s="89"/>
      <c r="D102" s="89"/>
      <c r="E102" s="89"/>
      <c r="H102" s="92">
        <v>0</v>
      </c>
      <c r="I102" s="92">
        <v>0</v>
      </c>
      <c r="J102" s="92">
        <v>0</v>
      </c>
      <c r="K102" s="92">
        <v>0</v>
      </c>
      <c r="L102" s="92">
        <v>0</v>
      </c>
      <c r="M102" s="92">
        <v>0</v>
      </c>
      <c r="N102" s="92">
        <v>10005391.60876037</v>
      </c>
      <c r="O102" s="92">
        <v>0</v>
      </c>
      <c r="P102" s="92">
        <v>0</v>
      </c>
      <c r="Q102" s="92">
        <v>0</v>
      </c>
      <c r="R102" s="92">
        <v>11899181.399081791</v>
      </c>
      <c r="S102" s="92">
        <v>9494091.8604383096</v>
      </c>
      <c r="U102" s="92">
        <f t="shared" ca="1" si="97"/>
        <v>0</v>
      </c>
      <c r="W102" s="92">
        <f t="shared" si="96"/>
        <v>31398664.86828047</v>
      </c>
    </row>
    <row r="103" spans="2:23" ht="16.5" customHeight="1">
      <c r="B103" s="89" t="s">
        <v>124</v>
      </c>
      <c r="C103" s="89"/>
      <c r="D103" s="89"/>
      <c r="E103" s="89"/>
      <c r="H103" s="93">
        <v>-146000.01</v>
      </c>
      <c r="I103" s="93">
        <v>0</v>
      </c>
      <c r="J103" s="93">
        <v>-123909.29766366676</v>
      </c>
      <c r="K103" s="93">
        <v>-172735.86</v>
      </c>
      <c r="L103" s="93">
        <v>-504401.34874287224</v>
      </c>
      <c r="M103" s="93">
        <v>-42011.286269076103</v>
      </c>
      <c r="N103" s="93">
        <v>0</v>
      </c>
      <c r="O103" s="93">
        <v>0</v>
      </c>
      <c r="P103" s="93">
        <v>-37099.360000000001</v>
      </c>
      <c r="Q103" s="93">
        <v>-95800.254554455605</v>
      </c>
      <c r="R103" s="93">
        <v>174.98</v>
      </c>
      <c r="S103" s="93">
        <v>129.17889034004838</v>
      </c>
      <c r="U103" s="93">
        <f t="shared" ca="1" si="97"/>
        <v>-947046.51640653901</v>
      </c>
      <c r="W103" s="93">
        <f t="shared" si="96"/>
        <v>-1121653.2583397306</v>
      </c>
    </row>
    <row r="104" spans="2:23" ht="16.5" customHeight="1">
      <c r="B104" s="89" t="s">
        <v>125</v>
      </c>
      <c r="C104" s="89"/>
      <c r="D104" s="89"/>
      <c r="E104" s="89"/>
      <c r="H104" s="93">
        <v>-83.38</v>
      </c>
      <c r="I104" s="93">
        <v>0</v>
      </c>
      <c r="J104" s="93">
        <v>-65.31</v>
      </c>
      <c r="K104" s="93">
        <v>-85.08</v>
      </c>
      <c r="L104" s="93">
        <v>-291.62</v>
      </c>
      <c r="M104" s="93">
        <v>-25.93</v>
      </c>
      <c r="N104" s="93">
        <v>0</v>
      </c>
      <c r="O104" s="93">
        <v>0</v>
      </c>
      <c r="P104" s="93">
        <v>-46.67</v>
      </c>
      <c r="Q104" s="93">
        <v>-132.49816899999999</v>
      </c>
      <c r="R104" s="93">
        <v>-1064.17</v>
      </c>
      <c r="S104" s="93">
        <v>-1712682.3</v>
      </c>
      <c r="U104" s="93">
        <f t="shared" ca="1" si="97"/>
        <v>-525.39</v>
      </c>
      <c r="W104" s="93">
        <f t="shared" si="96"/>
        <v>-1714476.958169</v>
      </c>
    </row>
    <row r="105" spans="2:23" ht="16.5" customHeight="1">
      <c r="B105" s="90" t="s">
        <v>126</v>
      </c>
      <c r="C105" s="90"/>
      <c r="D105" s="90"/>
      <c r="E105" s="90"/>
      <c r="H105" s="94">
        <f t="shared" ref="H105:Q105" si="104">+H99+H100</f>
        <v>18208225.649999999</v>
      </c>
      <c r="I105" s="94">
        <f t="shared" si="104"/>
        <v>14632715.311543226</v>
      </c>
      <c r="J105" s="94">
        <f t="shared" si="104"/>
        <v>14140793.748038543</v>
      </c>
      <c r="K105" s="94">
        <f t="shared" si="104"/>
        <v>12928332.220000001</v>
      </c>
      <c r="L105" s="94">
        <f t="shared" si="104"/>
        <v>13941422.591257129</v>
      </c>
      <c r="M105" s="94">
        <f t="shared" si="104"/>
        <v>12323484.46768968</v>
      </c>
      <c r="N105" s="94">
        <f t="shared" si="104"/>
        <v>23005992.029075008</v>
      </c>
      <c r="O105" s="94">
        <f t="shared" si="104"/>
        <v>12611443.40345842</v>
      </c>
      <c r="P105" s="94">
        <f t="shared" si="104"/>
        <v>12878910.433599999</v>
      </c>
      <c r="Q105" s="94">
        <f t="shared" si="104"/>
        <v>16354527.329812752</v>
      </c>
      <c r="R105" s="94">
        <f>+R99+R100</f>
        <v>28708534.859481789</v>
      </c>
      <c r="S105" s="94">
        <f>+S99+S100</f>
        <v>25273160.371128649</v>
      </c>
      <c r="U105" s="94">
        <f t="shared" ca="1" si="97"/>
        <v>73851489.520838901</v>
      </c>
      <c r="W105" s="94">
        <f t="shared" si="96"/>
        <v>205007542.4150852</v>
      </c>
    </row>
    <row r="106" spans="2:23" ht="16.5" customHeight="1">
      <c r="B106" s="87" t="s">
        <v>88</v>
      </c>
      <c r="C106" s="87"/>
      <c r="D106" s="87"/>
      <c r="E106" s="87"/>
      <c r="H106" s="91">
        <v>14000000</v>
      </c>
      <c r="I106" s="91">
        <v>14000000</v>
      </c>
      <c r="J106" s="91">
        <v>14000000</v>
      </c>
      <c r="K106" s="91">
        <v>14500000</v>
      </c>
      <c r="L106" s="91">
        <v>14500000</v>
      </c>
      <c r="M106" s="91">
        <v>14500000</v>
      </c>
      <c r="N106" s="91">
        <v>15500000</v>
      </c>
      <c r="O106" s="91">
        <v>20000000</v>
      </c>
      <c r="P106" s="91">
        <v>20000000</v>
      </c>
      <c r="Q106" s="91">
        <v>20000000</v>
      </c>
      <c r="R106" s="91">
        <v>25459600</v>
      </c>
      <c r="S106" s="91">
        <v>25459600</v>
      </c>
      <c r="U106" s="91">
        <f t="shared" ca="1" si="97"/>
        <v>71000000</v>
      </c>
      <c r="W106" s="91">
        <f t="shared" si="96"/>
        <v>211919200</v>
      </c>
    </row>
    <row r="107" spans="2:23" ht="16.5" customHeight="1">
      <c r="B107" s="108" t="s">
        <v>143</v>
      </c>
      <c r="C107" s="108"/>
      <c r="D107" s="108"/>
      <c r="E107" s="108"/>
      <c r="H107" s="109">
        <v>0</v>
      </c>
      <c r="I107" s="109">
        <v>0</v>
      </c>
      <c r="J107" s="109">
        <v>0</v>
      </c>
      <c r="K107" s="109">
        <v>0</v>
      </c>
      <c r="L107" s="109">
        <v>0</v>
      </c>
      <c r="M107" s="109">
        <v>0</v>
      </c>
      <c r="N107" s="109">
        <v>0</v>
      </c>
      <c r="O107" s="109">
        <v>0</v>
      </c>
      <c r="P107" s="109">
        <v>810559.92</v>
      </c>
      <c r="Q107" s="109">
        <v>3792146.32</v>
      </c>
      <c r="R107" s="109">
        <v>0</v>
      </c>
      <c r="S107" s="109">
        <v>0</v>
      </c>
      <c r="U107" s="109">
        <f t="shared" ca="1" si="97"/>
        <v>0</v>
      </c>
      <c r="W107" s="109">
        <f t="shared" si="96"/>
        <v>4602706.24</v>
      </c>
    </row>
    <row r="108" spans="2:23" s="229" customFormat="1" ht="16.5" customHeight="1">
      <c r="B108" s="225" t="s">
        <v>17</v>
      </c>
      <c r="C108" s="226"/>
      <c r="D108" s="226"/>
      <c r="E108" s="226"/>
      <c r="F108" s="227"/>
      <c r="G108" s="227"/>
      <c r="H108" s="228">
        <f t="shared" ref="H108:Q108" si="105">H105/H110</f>
        <v>0.18208225649999998</v>
      </c>
      <c r="I108" s="228">
        <f t="shared" si="105"/>
        <v>0.14632715311543226</v>
      </c>
      <c r="J108" s="228">
        <f t="shared" si="105"/>
        <v>0.14140793748038544</v>
      </c>
      <c r="K108" s="228">
        <f t="shared" si="105"/>
        <v>0.12928332219999999</v>
      </c>
      <c r="L108" s="228">
        <f t="shared" si="105"/>
        <v>0.1394142259125713</v>
      </c>
      <c r="M108" s="228">
        <f t="shared" si="105"/>
        <v>0.1232348446768968</v>
      </c>
      <c r="N108" s="228">
        <f t="shared" si="105"/>
        <v>0.23005992029075009</v>
      </c>
      <c r="O108" s="228">
        <f t="shared" si="105"/>
        <v>0.12611443403458419</v>
      </c>
      <c r="P108" s="228">
        <f t="shared" si="105"/>
        <v>0.12878910433599999</v>
      </c>
      <c r="Q108" s="228">
        <f t="shared" si="105"/>
        <v>0.16354527329812751</v>
      </c>
      <c r="R108" s="228">
        <f>R105/R110</f>
        <v>0.22552227732943006</v>
      </c>
      <c r="S108" s="228">
        <f>S105/S110</f>
        <v>0.19853540802784528</v>
      </c>
      <c r="T108" s="227"/>
      <c r="U108" s="228">
        <f ca="1">AVERAGE(OFFSET(A108,0,7,,MONTH(MAX($H$7:$S$7))))</f>
        <v>0.14770297904167778</v>
      </c>
      <c r="V108" s="227"/>
      <c r="W108" s="228">
        <f>AVERAGE(H108:S108)</f>
        <v>0.16119301310016856</v>
      </c>
    </row>
    <row r="109" spans="2:23" s="229" customFormat="1" ht="16.5" customHeight="1">
      <c r="B109" s="225" t="s">
        <v>18</v>
      </c>
      <c r="C109" s="226"/>
      <c r="D109" s="226"/>
      <c r="E109" s="226"/>
      <c r="F109" s="227"/>
      <c r="G109" s="227"/>
      <c r="H109" s="228">
        <f t="shared" ref="H109:Q109" si="106">H106/H110</f>
        <v>0.14000000000000001</v>
      </c>
      <c r="I109" s="228">
        <f t="shared" si="106"/>
        <v>0.14000000000000001</v>
      </c>
      <c r="J109" s="228">
        <f t="shared" si="106"/>
        <v>0.14000000000000001</v>
      </c>
      <c r="K109" s="228">
        <f t="shared" si="106"/>
        <v>0.14499999999999999</v>
      </c>
      <c r="L109" s="228">
        <f t="shared" si="106"/>
        <v>0.14499999999999999</v>
      </c>
      <c r="M109" s="228">
        <f t="shared" si="106"/>
        <v>0.14499999999999999</v>
      </c>
      <c r="N109" s="228">
        <f t="shared" si="106"/>
        <v>0.155</v>
      </c>
      <c r="O109" s="228">
        <f t="shared" si="106"/>
        <v>0.2</v>
      </c>
      <c r="P109" s="228">
        <f t="shared" si="106"/>
        <v>0.2</v>
      </c>
      <c r="Q109" s="228">
        <f t="shared" si="106"/>
        <v>0.2</v>
      </c>
      <c r="R109" s="228">
        <f>R106/R110</f>
        <v>0.2</v>
      </c>
      <c r="S109" s="228">
        <f>S106/S110</f>
        <v>0.2</v>
      </c>
      <c r="T109" s="227"/>
      <c r="U109" s="228">
        <f ca="1">AVERAGE(OFFSET(A109,0,7,,MONTH(MAX($H$7:$S$7))))</f>
        <v>0.14200000000000002</v>
      </c>
      <c r="V109" s="227"/>
      <c r="W109" s="228">
        <f>AVERAGE(H109:S109)</f>
        <v>0.16749999999999998</v>
      </c>
    </row>
    <row r="110" spans="2:23" ht="16.5" customHeight="1">
      <c r="B110" s="108" t="s">
        <v>146</v>
      </c>
      <c r="C110" s="108"/>
      <c r="D110" s="108"/>
      <c r="E110" s="108"/>
      <c r="H110" s="109">
        <v>100000000</v>
      </c>
      <c r="I110" s="109">
        <v>100000000</v>
      </c>
      <c r="J110" s="109">
        <v>100000000</v>
      </c>
      <c r="K110" s="109">
        <v>100000000</v>
      </c>
      <c r="L110" s="109">
        <v>100000000</v>
      </c>
      <c r="M110" s="109">
        <v>100000000</v>
      </c>
      <c r="N110" s="109">
        <v>100000000</v>
      </c>
      <c r="O110" s="109">
        <v>100000000</v>
      </c>
      <c r="P110" s="109">
        <v>100000000</v>
      </c>
      <c r="Q110" s="109">
        <v>100000000</v>
      </c>
      <c r="R110" s="109">
        <v>127298000</v>
      </c>
      <c r="S110" s="109">
        <v>127298000</v>
      </c>
      <c r="U110" s="93"/>
      <c r="W110" s="109"/>
    </row>
    <row r="111" spans="2:23" ht="24" customHeight="1">
      <c r="B111" s="3"/>
      <c r="C111" s="7"/>
      <c r="D111" s="7"/>
      <c r="E111" s="7"/>
      <c r="H111" s="11"/>
      <c r="I111" s="11"/>
      <c r="J111" s="11"/>
      <c r="K111" s="11"/>
      <c r="L111" s="11"/>
      <c r="M111" s="11"/>
      <c r="N111" s="11"/>
      <c r="O111" s="11"/>
      <c r="P111" s="11"/>
      <c r="Q111" s="11"/>
      <c r="R111" s="11"/>
      <c r="S111" s="11"/>
      <c r="U111" s="8"/>
      <c r="W111" s="8"/>
    </row>
    <row r="112" spans="2:23" ht="24.75" customHeight="1">
      <c r="B112" s="29" t="s">
        <v>130</v>
      </c>
      <c r="C112" s="26"/>
      <c r="D112" s="26"/>
      <c r="E112" s="26"/>
      <c r="F112" s="27"/>
      <c r="G112" s="27"/>
      <c r="H112" s="28">
        <f>EDATE(S135,1)</f>
        <v>44562</v>
      </c>
      <c r="I112" s="28">
        <f t="shared" ref="I112:N112" si="107">EDATE(H112,1)</f>
        <v>44593</v>
      </c>
      <c r="J112" s="28">
        <f t="shared" si="107"/>
        <v>44621</v>
      </c>
      <c r="K112" s="28">
        <f t="shared" si="107"/>
        <v>44652</v>
      </c>
      <c r="L112" s="28">
        <f t="shared" si="107"/>
        <v>44682</v>
      </c>
      <c r="M112" s="28">
        <f t="shared" si="107"/>
        <v>44713</v>
      </c>
      <c r="N112" s="28">
        <f t="shared" si="107"/>
        <v>44743</v>
      </c>
      <c r="O112" s="28">
        <f t="shared" ref="O112:S112" si="108">EDATE(N112,1)</f>
        <v>44774</v>
      </c>
      <c r="P112" s="28">
        <f t="shared" si="108"/>
        <v>44805</v>
      </c>
      <c r="Q112" s="28">
        <f t="shared" si="108"/>
        <v>44835</v>
      </c>
      <c r="R112" s="28">
        <f t="shared" si="108"/>
        <v>44866</v>
      </c>
      <c r="S112" s="28">
        <f t="shared" si="108"/>
        <v>44896</v>
      </c>
      <c r="U112" s="28" t="str">
        <f>"Jan/"&amp;PROPER(TEXT(MAX($H$7:$S$7),"mmm"))&amp;"-"&amp;RIGHT(W112,2)</f>
        <v>Jan/Mai-22</v>
      </c>
      <c r="W112" s="31">
        <v>2022</v>
      </c>
    </row>
    <row r="113" spans="2:23" ht="5.0999999999999996" customHeight="1">
      <c r="B113" s="3"/>
      <c r="C113" s="7"/>
      <c r="D113" s="7"/>
      <c r="E113" s="7"/>
      <c r="H113" s="11"/>
      <c r="I113" s="11"/>
      <c r="J113" s="11"/>
      <c r="K113" s="11"/>
      <c r="L113" s="11"/>
      <c r="M113" s="11"/>
      <c r="N113" s="11"/>
      <c r="O113" s="11"/>
      <c r="P113" s="11"/>
      <c r="Q113" s="11"/>
      <c r="R113" s="11"/>
      <c r="S113" s="11"/>
      <c r="T113" s="11"/>
      <c r="U113" s="8"/>
      <c r="W113" s="8"/>
    </row>
    <row r="114" spans="2:23" ht="4.5" customHeight="1">
      <c r="B114" s="3"/>
      <c r="C114" s="7"/>
      <c r="D114" s="7"/>
      <c r="E114" s="7"/>
      <c r="H114" s="11"/>
      <c r="I114" s="11"/>
      <c r="J114" s="11"/>
      <c r="K114" s="11"/>
      <c r="L114" s="11"/>
      <c r="M114" s="11"/>
      <c r="N114" s="11"/>
      <c r="O114" s="11"/>
      <c r="P114" s="11"/>
      <c r="Q114" s="11"/>
      <c r="R114" s="11"/>
      <c r="S114" s="11"/>
      <c r="T114" s="11"/>
      <c r="U114" s="8"/>
      <c r="W114" s="8"/>
    </row>
    <row r="115" spans="2:23" ht="15.95" customHeight="1">
      <c r="B115" s="87" t="s">
        <v>5</v>
      </c>
      <c r="C115" s="87"/>
      <c r="D115" s="87"/>
      <c r="E115" s="87"/>
      <c r="H115" s="91">
        <f t="shared" ref="H115:M115" si="109">SUM(H116:H117)</f>
        <v>16884267.343528163</v>
      </c>
      <c r="I115" s="91">
        <f t="shared" si="109"/>
        <v>13749897.651400004</v>
      </c>
      <c r="J115" s="91">
        <f t="shared" si="109"/>
        <v>10880711.296</v>
      </c>
      <c r="K115" s="91">
        <f t="shared" si="109"/>
        <v>11476071.640000001</v>
      </c>
      <c r="L115" s="91">
        <f t="shared" si="109"/>
        <v>10386658</v>
      </c>
      <c r="M115" s="91">
        <f t="shared" si="109"/>
        <v>8738141.8084999993</v>
      </c>
      <c r="N115" s="91">
        <f t="shared" ref="N115:O115" si="110">SUM(N116:N117)</f>
        <v>15901773.993500002</v>
      </c>
      <c r="O115" s="91">
        <f t="shared" si="110"/>
        <v>12276731.036677256</v>
      </c>
      <c r="P115" s="91">
        <f t="shared" ref="P115:Q115" si="111">SUM(P116:P117)</f>
        <v>12909534.616077658</v>
      </c>
      <c r="Q115" s="91">
        <f t="shared" si="111"/>
        <v>12285243.947663911</v>
      </c>
      <c r="R115" s="91">
        <f t="shared" ref="R115:S115" si="112">SUM(R116:R117)</f>
        <v>13360904.54294</v>
      </c>
      <c r="S115" s="91">
        <f t="shared" si="112"/>
        <v>13322557.395775929</v>
      </c>
      <c r="T115" s="5"/>
      <c r="U115" s="91">
        <f ca="1">SUM(OFFSET(A115,0,7,,MONTH(MAX($H$7:$S$7))))</f>
        <v>63377605.930928171</v>
      </c>
      <c r="W115" s="91">
        <f>SUM(H115:S115)</f>
        <v>152172493.2720629</v>
      </c>
    </row>
    <row r="116" spans="2:23" ht="15.95" customHeight="1">
      <c r="B116" s="88" t="s">
        <v>118</v>
      </c>
      <c r="C116" s="88"/>
      <c r="D116" s="88"/>
      <c r="E116" s="88"/>
      <c r="H116" s="92">
        <v>13680309.368000001</v>
      </c>
      <c r="I116" s="92">
        <v>10143524.551400002</v>
      </c>
      <c r="J116" s="92">
        <v>7988030.9359999998</v>
      </c>
      <c r="K116" s="92">
        <v>8412840.4800000004</v>
      </c>
      <c r="L116" s="92">
        <v>7225867.5099999998</v>
      </c>
      <c r="M116" s="92">
        <v>5657607.1485000001</v>
      </c>
      <c r="N116" s="92">
        <v>12584331.873500001</v>
      </c>
      <c r="O116" s="92">
        <v>8902143.0066772569</v>
      </c>
      <c r="P116" s="92">
        <v>9538482.1360776573</v>
      </c>
      <c r="Q116" s="92">
        <v>8582181.2176639102</v>
      </c>
      <c r="R116" s="92">
        <v>9836875.3129399996</v>
      </c>
      <c r="S116" s="92">
        <v>9996536.5857759304</v>
      </c>
      <c r="T116" s="5"/>
      <c r="U116" s="92">
        <f t="shared" ref="U116:U131" ca="1" si="113">SUM(OFFSET(A116,0,7,,MONTH(MAX($H$7:$S$7))))</f>
        <v>47450572.845399998</v>
      </c>
      <c r="W116" s="92">
        <f>SUM(H116:S116)</f>
        <v>112548730.12653476</v>
      </c>
    </row>
    <row r="117" spans="2:23" ht="15.95" customHeight="1">
      <c r="B117" s="88" t="s">
        <v>119</v>
      </c>
      <c r="C117" s="88"/>
      <c r="D117" s="88"/>
      <c r="E117" s="88"/>
      <c r="H117" s="92">
        <v>3203957.9755281615</v>
      </c>
      <c r="I117" s="92">
        <v>3606373.1000000006</v>
      </c>
      <c r="J117" s="92">
        <v>2892680.36</v>
      </c>
      <c r="K117" s="92">
        <v>3063231.16</v>
      </c>
      <c r="L117" s="92">
        <v>3160790.4899999998</v>
      </c>
      <c r="M117" s="92">
        <v>3080534.66</v>
      </c>
      <c r="N117" s="92">
        <v>3317442.12</v>
      </c>
      <c r="O117" s="92">
        <v>3374588.03</v>
      </c>
      <c r="P117" s="92">
        <v>3371052.48</v>
      </c>
      <c r="Q117" s="92">
        <v>3703062.7299999995</v>
      </c>
      <c r="R117" s="92">
        <v>3524029.23</v>
      </c>
      <c r="S117" s="92">
        <v>3326020.8099999996</v>
      </c>
      <c r="T117" s="5"/>
      <c r="U117" s="92">
        <f t="shared" ca="1" si="113"/>
        <v>15927033.085528161</v>
      </c>
      <c r="W117" s="92">
        <f>SUM(H117:S117)</f>
        <v>39623763.145528167</v>
      </c>
    </row>
    <row r="118" spans="2:23" ht="15.95" customHeight="1">
      <c r="B118" s="87" t="s">
        <v>8</v>
      </c>
      <c r="C118" s="87"/>
      <c r="D118" s="87"/>
      <c r="E118" s="87"/>
      <c r="H118" s="91">
        <f t="shared" ref="H118:M118" si="114">SUM(H119:H122)</f>
        <v>1920718.4400000002</v>
      </c>
      <c r="I118" s="91">
        <f t="shared" si="114"/>
        <v>1594609.42</v>
      </c>
      <c r="J118" s="91">
        <f t="shared" si="114"/>
        <v>1996926.25</v>
      </c>
      <c r="K118" s="91">
        <f t="shared" si="114"/>
        <v>1810529.57</v>
      </c>
      <c r="L118" s="91">
        <f t="shared" si="114"/>
        <v>1836371.56</v>
      </c>
      <c r="M118" s="91">
        <f t="shared" si="114"/>
        <v>1932933.8600000003</v>
      </c>
      <c r="N118" s="91">
        <f t="shared" ref="N118:O118" si="115">SUM(N119:N122)</f>
        <v>1943203.0300000021</v>
      </c>
      <c r="O118" s="91">
        <f t="shared" si="115"/>
        <v>1898442.7600000002</v>
      </c>
      <c r="P118" s="91">
        <f t="shared" ref="P118:Q118" si="116">SUM(P119:P122)</f>
        <v>1847601.9100000001</v>
      </c>
      <c r="Q118" s="91">
        <f t="shared" si="116"/>
        <v>1852777.18</v>
      </c>
      <c r="R118" s="91">
        <f t="shared" ref="R118:S118" si="117">SUM(R119:R122)</f>
        <v>1795705.65</v>
      </c>
      <c r="S118" s="91">
        <f t="shared" si="117"/>
        <v>1688822.2999999998</v>
      </c>
      <c r="T118" s="5"/>
      <c r="U118" s="91">
        <f t="shared" ca="1" si="113"/>
        <v>9159155.2400000002</v>
      </c>
      <c r="W118" s="91">
        <f>SUM(H118:S118)</f>
        <v>22118641.930000003</v>
      </c>
    </row>
    <row r="119" spans="2:23" ht="15.95" customHeight="1">
      <c r="B119" s="89" t="s">
        <v>120</v>
      </c>
      <c r="C119" s="89"/>
      <c r="D119" s="89"/>
      <c r="E119" s="89"/>
      <c r="H119" s="93">
        <v>1646068.57</v>
      </c>
      <c r="I119" s="93">
        <v>1466382.04</v>
      </c>
      <c r="J119" s="93">
        <v>1472967.21</v>
      </c>
      <c r="K119" s="93">
        <v>1510340.82</v>
      </c>
      <c r="L119" s="93">
        <v>1524179.04</v>
      </c>
      <c r="M119" s="93">
        <v>1628971.6</v>
      </c>
      <c r="N119" s="93">
        <v>1612292.4900000002</v>
      </c>
      <c r="O119" s="93">
        <v>1551532.87</v>
      </c>
      <c r="P119" s="93">
        <v>1491488.58</v>
      </c>
      <c r="Q119" s="93">
        <v>1461887.42</v>
      </c>
      <c r="R119" s="93">
        <v>1425430.48</v>
      </c>
      <c r="S119" s="93">
        <v>1384054.68</v>
      </c>
      <c r="T119" s="5"/>
      <c r="U119" s="93">
        <f t="shared" ca="1" si="113"/>
        <v>7619937.6800000006</v>
      </c>
      <c r="W119" s="93">
        <f t="shared" ref="W119" si="118">SUM(H119:S119)</f>
        <v>18175595.800000001</v>
      </c>
    </row>
    <row r="120" spans="2:23" ht="15.95" customHeight="1">
      <c r="B120" s="89" t="s">
        <v>10</v>
      </c>
      <c r="C120" s="89"/>
      <c r="D120" s="89"/>
      <c r="E120" s="89"/>
      <c r="H120" s="93">
        <v>193192.05</v>
      </c>
      <c r="I120" s="93">
        <v>0</v>
      </c>
      <c r="J120" s="93">
        <v>386383.48</v>
      </c>
      <c r="K120" s="93">
        <v>193191.71</v>
      </c>
      <c r="L120" s="93">
        <v>193192.05</v>
      </c>
      <c r="M120" s="93">
        <v>195158.70000000022</v>
      </c>
      <c r="N120" s="93">
        <v>209588.22000000178</v>
      </c>
      <c r="O120" s="93">
        <v>217057.83</v>
      </c>
      <c r="P120" s="93">
        <v>212644.94</v>
      </c>
      <c r="Q120" s="93">
        <v>212645.32</v>
      </c>
      <c r="R120" s="93">
        <v>212644.94</v>
      </c>
      <c r="S120" s="93">
        <v>212644.94</v>
      </c>
      <c r="T120" s="5"/>
      <c r="U120" s="93">
        <f t="shared" ca="1" si="113"/>
        <v>965959.29</v>
      </c>
      <c r="W120" s="93">
        <f t="shared" ref="W120:W131" si="119">SUM(H120:S120)</f>
        <v>2438344.180000002</v>
      </c>
    </row>
    <row r="121" spans="2:23" ht="15.95" customHeight="1">
      <c r="B121" s="89" t="s">
        <v>11</v>
      </c>
      <c r="C121" s="89"/>
      <c r="D121" s="89"/>
      <c r="E121" s="89"/>
      <c r="H121" s="93">
        <v>0</v>
      </c>
      <c r="I121" s="93">
        <v>0</v>
      </c>
      <c r="J121" s="93">
        <v>0</v>
      </c>
      <c r="K121" s="93">
        <v>0</v>
      </c>
      <c r="L121" s="93">
        <v>0</v>
      </c>
      <c r="M121" s="93">
        <v>0</v>
      </c>
      <c r="N121" s="93">
        <v>0</v>
      </c>
      <c r="O121" s="93">
        <v>0</v>
      </c>
      <c r="P121" s="93">
        <v>0</v>
      </c>
      <c r="Q121" s="93">
        <v>0</v>
      </c>
      <c r="R121" s="93">
        <v>0</v>
      </c>
      <c r="S121" s="93">
        <v>0</v>
      </c>
      <c r="T121" s="5"/>
      <c r="U121" s="93">
        <f t="shared" ca="1" si="113"/>
        <v>0</v>
      </c>
      <c r="W121" s="93">
        <f t="shared" si="119"/>
        <v>0</v>
      </c>
    </row>
    <row r="122" spans="2:23" ht="15.95" customHeight="1">
      <c r="B122" s="89" t="s">
        <v>9</v>
      </c>
      <c r="C122" s="89"/>
      <c r="D122" s="89"/>
      <c r="E122" s="89"/>
      <c r="H122" s="93">
        <v>81457.820000000007</v>
      </c>
      <c r="I122" s="93">
        <v>128227.38</v>
      </c>
      <c r="J122" s="93">
        <v>137575.56</v>
      </c>
      <c r="K122" s="93">
        <v>106997.04</v>
      </c>
      <c r="L122" s="93">
        <v>119000.47</v>
      </c>
      <c r="M122" s="93">
        <v>108803.56</v>
      </c>
      <c r="N122" s="93">
        <v>121322.32</v>
      </c>
      <c r="O122" s="93">
        <v>129852.06</v>
      </c>
      <c r="P122" s="93">
        <v>143468.39000000001</v>
      </c>
      <c r="Q122" s="93">
        <v>178244.44</v>
      </c>
      <c r="R122" s="93">
        <v>157630.23000000001</v>
      </c>
      <c r="S122" s="93">
        <v>92122.68</v>
      </c>
      <c r="T122" s="5"/>
      <c r="U122" s="93">
        <f t="shared" ca="1" si="113"/>
        <v>573258.27</v>
      </c>
      <c r="W122" s="93">
        <f t="shared" si="119"/>
        <v>1504701.95</v>
      </c>
    </row>
    <row r="123" spans="2:23" ht="15.95" customHeight="1">
      <c r="B123" s="87" t="s">
        <v>121</v>
      </c>
      <c r="C123" s="87"/>
      <c r="D123" s="87"/>
      <c r="E123" s="87"/>
      <c r="H123" s="91">
        <v>-1080544.9299999997</v>
      </c>
      <c r="I123" s="91">
        <v>-1082289.8400000001</v>
      </c>
      <c r="J123" s="91">
        <v>-999795.8</v>
      </c>
      <c r="K123" s="91">
        <v>-1002129.3200000001</v>
      </c>
      <c r="L123" s="91">
        <v>-958154.92999999993</v>
      </c>
      <c r="M123" s="91">
        <v>-1058867.8799999999</v>
      </c>
      <c r="N123" s="91">
        <v>-951521.66999999993</v>
      </c>
      <c r="O123" s="91">
        <v>-960190.47000000009</v>
      </c>
      <c r="P123" s="91">
        <v>-1163976.1200000001</v>
      </c>
      <c r="Q123" s="91">
        <v>-1166105.5799999998</v>
      </c>
      <c r="R123" s="91">
        <v>-1122795.95</v>
      </c>
      <c r="S123" s="91">
        <v>-1009446.14</v>
      </c>
      <c r="T123" s="5"/>
      <c r="U123" s="91">
        <f t="shared" ca="1" si="113"/>
        <v>-5122914.8199999994</v>
      </c>
      <c r="W123" s="91">
        <f t="shared" si="119"/>
        <v>-12555818.629999999</v>
      </c>
    </row>
    <row r="124" spans="2:23" ht="15.95" customHeight="1">
      <c r="B124" s="90" t="s">
        <v>122</v>
      </c>
      <c r="C124" s="90"/>
      <c r="D124" s="90"/>
      <c r="E124" s="90"/>
      <c r="H124" s="94">
        <f t="shared" ref="H124:M124" si="120">H115+H118+H123</f>
        <v>17724440.853528164</v>
      </c>
      <c r="I124" s="94">
        <f t="shared" si="120"/>
        <v>14262217.231400004</v>
      </c>
      <c r="J124" s="94">
        <f t="shared" si="120"/>
        <v>11877841.745999999</v>
      </c>
      <c r="K124" s="94">
        <f t="shared" si="120"/>
        <v>12284471.890000001</v>
      </c>
      <c r="L124" s="94">
        <f t="shared" si="120"/>
        <v>11264874.630000001</v>
      </c>
      <c r="M124" s="94">
        <f t="shared" si="120"/>
        <v>9612207.7884999998</v>
      </c>
      <c r="N124" s="94">
        <f t="shared" ref="N124:O124" si="121">N115+N118+N123</f>
        <v>16893455.353500001</v>
      </c>
      <c r="O124" s="94">
        <f t="shared" si="121"/>
        <v>13214983.326677255</v>
      </c>
      <c r="P124" s="94">
        <f t="shared" ref="P124:Q124" si="122">P115+P118+P123</f>
        <v>13593160.406077657</v>
      </c>
      <c r="Q124" s="94">
        <f t="shared" si="122"/>
        <v>12971915.54766391</v>
      </c>
      <c r="R124" s="94">
        <f t="shared" ref="R124:S124" si="123">R115+R118+R123</f>
        <v>14033814.242940001</v>
      </c>
      <c r="S124" s="94">
        <f t="shared" si="123"/>
        <v>14001933.555775929</v>
      </c>
      <c r="T124" s="5"/>
      <c r="U124" s="94">
        <f t="shared" ca="1" si="113"/>
        <v>67413846.350928172</v>
      </c>
      <c r="W124" s="94">
        <f t="shared" si="119"/>
        <v>161735316.57206294</v>
      </c>
    </row>
    <row r="125" spans="2:23" ht="15.95" customHeight="1">
      <c r="B125" s="87" t="s">
        <v>7</v>
      </c>
      <c r="C125" s="87"/>
      <c r="D125" s="87"/>
      <c r="E125" s="87"/>
      <c r="H125" s="91">
        <f t="shared" ref="H125:M125" si="124">SUM(H126:H129)</f>
        <v>-190898.46000000002</v>
      </c>
      <c r="I125" s="91">
        <f t="shared" si="124"/>
        <v>-196512.54550504699</v>
      </c>
      <c r="J125" s="91">
        <f t="shared" si="124"/>
        <v>-8117.2132752675443</v>
      </c>
      <c r="K125" s="91">
        <f t="shared" si="124"/>
        <v>-34164.83</v>
      </c>
      <c r="L125" s="91">
        <f t="shared" si="124"/>
        <v>-6412.27</v>
      </c>
      <c r="M125" s="91">
        <f t="shared" si="124"/>
        <v>-150534.31</v>
      </c>
      <c r="N125" s="91">
        <f t="shared" ref="N125:O125" si="125">SUM(N126:N129)</f>
        <v>-48246.740000000005</v>
      </c>
      <c r="O125" s="91">
        <f t="shared" si="125"/>
        <v>-72987.210000000006</v>
      </c>
      <c r="P125" s="91">
        <f t="shared" ref="P125:Q125" si="126">SUM(P126:P129)</f>
        <v>437550.37058350834</v>
      </c>
      <c r="Q125" s="91">
        <f t="shared" si="126"/>
        <v>4600.8100000000095</v>
      </c>
      <c r="R125" s="91">
        <f t="shared" ref="R125:S125" si="127">SUM(R126:R129)</f>
        <v>-296269.10999999993</v>
      </c>
      <c r="S125" s="91">
        <f t="shared" si="127"/>
        <v>-75997.293356782189</v>
      </c>
      <c r="T125" s="5"/>
      <c r="U125" s="91">
        <f t="shared" ca="1" si="113"/>
        <v>-436105.31878031464</v>
      </c>
      <c r="W125" s="91">
        <f t="shared" si="119"/>
        <v>-637988.80155358848</v>
      </c>
    </row>
    <row r="126" spans="2:23" ht="15.95" customHeight="1">
      <c r="B126" s="89" t="s">
        <v>118</v>
      </c>
      <c r="C126" s="89"/>
      <c r="D126" s="89"/>
      <c r="E126" s="89"/>
      <c r="H126" s="93">
        <v>0</v>
      </c>
      <c r="I126" s="93">
        <v>0</v>
      </c>
      <c r="J126" s="93">
        <v>0</v>
      </c>
      <c r="K126" s="93">
        <v>0</v>
      </c>
      <c r="L126" s="93">
        <v>0</v>
      </c>
      <c r="M126" s="93">
        <v>0</v>
      </c>
      <c r="N126" s="93">
        <v>0</v>
      </c>
      <c r="O126" s="93">
        <v>0</v>
      </c>
      <c r="P126" s="93">
        <v>0</v>
      </c>
      <c r="Q126" s="93">
        <v>0</v>
      </c>
      <c r="R126" s="93">
        <v>0</v>
      </c>
      <c r="S126" s="93">
        <v>0</v>
      </c>
      <c r="T126" s="5"/>
      <c r="U126" s="93">
        <f t="shared" ca="1" si="113"/>
        <v>0</v>
      </c>
      <c r="W126" s="93">
        <f t="shared" si="119"/>
        <v>0</v>
      </c>
    </row>
    <row r="127" spans="2:23" ht="15.95" customHeight="1">
      <c r="B127" s="89" t="s">
        <v>123</v>
      </c>
      <c r="C127" s="89"/>
      <c r="D127" s="89"/>
      <c r="E127" s="89"/>
      <c r="H127" s="92">
        <v>0</v>
      </c>
      <c r="I127" s="92">
        <v>0</v>
      </c>
      <c r="J127" s="92">
        <v>0</v>
      </c>
      <c r="K127" s="92">
        <v>0</v>
      </c>
      <c r="L127" s="92">
        <v>0</v>
      </c>
      <c r="M127" s="92">
        <v>0</v>
      </c>
      <c r="N127" s="92">
        <v>0</v>
      </c>
      <c r="O127" s="92">
        <v>0</v>
      </c>
      <c r="P127" s="92">
        <v>437309.22058350837</v>
      </c>
      <c r="Q127" s="92">
        <v>147920.13</v>
      </c>
      <c r="R127" s="92">
        <v>8428.5300000000007</v>
      </c>
      <c r="S127" s="92">
        <v>256.27018867925653</v>
      </c>
      <c r="T127" s="5"/>
      <c r="U127" s="92">
        <f t="shared" ca="1" si="113"/>
        <v>0</v>
      </c>
      <c r="W127" s="92">
        <f t="shared" si="119"/>
        <v>593914.15077218763</v>
      </c>
    </row>
    <row r="128" spans="2:23" ht="15.95" customHeight="1">
      <c r="B128" s="89" t="s">
        <v>124</v>
      </c>
      <c r="C128" s="89"/>
      <c r="D128" s="89"/>
      <c r="E128" s="89"/>
      <c r="H128" s="93">
        <v>-190335.33000000002</v>
      </c>
      <c r="I128" s="93">
        <v>-196287.92550504699</v>
      </c>
      <c r="J128" s="93">
        <v>-8096.8132752675447</v>
      </c>
      <c r="K128" s="93">
        <v>-34075.370000000003</v>
      </c>
      <c r="L128" s="93">
        <v>-6404.4500000000007</v>
      </c>
      <c r="M128" s="93">
        <v>-150271.4</v>
      </c>
      <c r="N128" s="93">
        <v>-48118.87</v>
      </c>
      <c r="O128" s="93">
        <v>-72767.600000000006</v>
      </c>
      <c r="P128" s="93">
        <v>527.78999999999905</v>
      </c>
      <c r="Q128" s="93">
        <v>-142997.62</v>
      </c>
      <c r="R128" s="93">
        <v>-304411.71999999997</v>
      </c>
      <c r="S128" s="93">
        <v>-76191.603545461432</v>
      </c>
      <c r="T128" s="5"/>
      <c r="U128" s="93">
        <f t="shared" ca="1" si="113"/>
        <v>-435199.88878031459</v>
      </c>
      <c r="W128" s="93">
        <f t="shared" si="119"/>
        <v>-1229430.9123257757</v>
      </c>
    </row>
    <row r="129" spans="2:23" ht="15.95" customHeight="1">
      <c r="B129" s="89" t="s">
        <v>125</v>
      </c>
      <c r="C129" s="89"/>
      <c r="D129" s="89"/>
      <c r="E129" s="89"/>
      <c r="H129" s="93">
        <v>-563.13000000000466</v>
      </c>
      <c r="I129" s="93">
        <v>-224.62</v>
      </c>
      <c r="J129" s="93">
        <v>-20.399999999999999</v>
      </c>
      <c r="K129" s="93">
        <v>-89.46</v>
      </c>
      <c r="L129" s="93">
        <v>-7.82</v>
      </c>
      <c r="M129" s="93">
        <v>-262.91000000000003</v>
      </c>
      <c r="N129" s="93">
        <v>-127.87</v>
      </c>
      <c r="O129" s="93">
        <v>-219.61</v>
      </c>
      <c r="P129" s="93">
        <v>-286.64</v>
      </c>
      <c r="Q129" s="93">
        <v>-321.7</v>
      </c>
      <c r="R129" s="93">
        <v>-285.92</v>
      </c>
      <c r="S129" s="93">
        <v>-61.96</v>
      </c>
      <c r="T129" s="5"/>
      <c r="U129" s="93">
        <f t="shared" ca="1" si="113"/>
        <v>-905.43000000000472</v>
      </c>
      <c r="W129" s="93">
        <f t="shared" si="119"/>
        <v>-2472.0400000000045</v>
      </c>
    </row>
    <row r="130" spans="2:23" ht="15.95" customHeight="1">
      <c r="B130" s="90" t="s">
        <v>126</v>
      </c>
      <c r="C130" s="90"/>
      <c r="D130" s="90"/>
      <c r="E130" s="90"/>
      <c r="H130" s="94">
        <f t="shared" ref="H130:M130" si="128">+H124+H125</f>
        <v>17533542.393528163</v>
      </c>
      <c r="I130" s="94">
        <f t="shared" si="128"/>
        <v>14065704.685894957</v>
      </c>
      <c r="J130" s="94">
        <f t="shared" si="128"/>
        <v>11869724.532724733</v>
      </c>
      <c r="K130" s="94">
        <f t="shared" si="128"/>
        <v>12250307.060000001</v>
      </c>
      <c r="L130" s="94">
        <f t="shared" si="128"/>
        <v>11258462.360000001</v>
      </c>
      <c r="M130" s="94">
        <f t="shared" si="128"/>
        <v>9461673.4784999993</v>
      </c>
      <c r="N130" s="94">
        <f t="shared" ref="N130:O130" si="129">+N124+N125</f>
        <v>16845208.613500003</v>
      </c>
      <c r="O130" s="94">
        <f t="shared" si="129"/>
        <v>13141996.116677254</v>
      </c>
      <c r="P130" s="94">
        <f t="shared" ref="P130:Q130" si="130">+P124+P125</f>
        <v>14030710.776661165</v>
      </c>
      <c r="Q130" s="94">
        <f t="shared" si="130"/>
        <v>12976516.357663911</v>
      </c>
      <c r="R130" s="94">
        <f t="shared" ref="R130:S130" si="131">+R124+R125</f>
        <v>13737545.132940002</v>
      </c>
      <c r="S130" s="94">
        <f t="shared" si="131"/>
        <v>13925936.262419147</v>
      </c>
      <c r="T130" s="5"/>
      <c r="U130" s="94">
        <f t="shared" ca="1" si="113"/>
        <v>66977741.032147855</v>
      </c>
      <c r="W130" s="94">
        <f t="shared" si="119"/>
        <v>161097327.77050933</v>
      </c>
    </row>
    <row r="131" spans="2:23" ht="15.95" customHeight="1">
      <c r="B131" s="87" t="s">
        <v>88</v>
      </c>
      <c r="C131" s="87"/>
      <c r="D131" s="87"/>
      <c r="E131" s="87"/>
      <c r="H131" s="91">
        <v>11500000</v>
      </c>
      <c r="I131" s="91">
        <v>11500000</v>
      </c>
      <c r="J131" s="91">
        <v>11500000</v>
      </c>
      <c r="K131" s="91">
        <v>12000000</v>
      </c>
      <c r="L131" s="91">
        <v>12500000</v>
      </c>
      <c r="M131" s="91">
        <v>14000000</v>
      </c>
      <c r="N131" s="91">
        <v>13000000</v>
      </c>
      <c r="O131" s="91">
        <v>13000000</v>
      </c>
      <c r="P131" s="91">
        <v>13500000</v>
      </c>
      <c r="Q131" s="91">
        <v>13500000</v>
      </c>
      <c r="R131" s="91">
        <v>14000000</v>
      </c>
      <c r="S131" s="91">
        <v>14000000</v>
      </c>
      <c r="T131" s="5"/>
      <c r="U131" s="91">
        <f t="shared" ca="1" si="113"/>
        <v>59000000</v>
      </c>
      <c r="W131" s="91">
        <f t="shared" si="119"/>
        <v>154000000</v>
      </c>
    </row>
    <row r="132" spans="2:23" s="229" customFormat="1" ht="15.95" customHeight="1">
      <c r="B132" s="225" t="s">
        <v>17</v>
      </c>
      <c r="C132" s="226"/>
      <c r="D132" s="226"/>
      <c r="E132" s="226"/>
      <c r="F132" s="227"/>
      <c r="G132" s="227"/>
      <c r="H132" s="228">
        <v>0.17533542393528168</v>
      </c>
      <c r="I132" s="228">
        <v>0.14065704685894956</v>
      </c>
      <c r="J132" s="228">
        <v>0.11869724532724728</v>
      </c>
      <c r="K132" s="228">
        <v>0.12250307060000001</v>
      </c>
      <c r="L132" s="228">
        <v>0.11258462360000002</v>
      </c>
      <c r="M132" s="228">
        <v>9.4616734785000017E-2</v>
      </c>
      <c r="N132" s="228">
        <v>0.16845208613500001</v>
      </c>
      <c r="O132" s="228">
        <v>0.13141996116677257</v>
      </c>
      <c r="P132" s="228">
        <v>0.14030710776661165</v>
      </c>
      <c r="Q132" s="228">
        <v>0.12976516357663909</v>
      </c>
      <c r="R132" s="228">
        <v>0.13737545132939999</v>
      </c>
      <c r="S132" s="228">
        <v>0.13925936262419147</v>
      </c>
      <c r="U132" s="228">
        <f ca="1">AVERAGE(OFFSET(A132,0,7,,MONTH(MAX($H$7:$S$7))))</f>
        <v>0.13395548206429569</v>
      </c>
      <c r="V132" s="227"/>
      <c r="W132" s="228">
        <f>AVERAGE(H132:S132)</f>
        <v>0.1342477731420911</v>
      </c>
    </row>
    <row r="133" spans="2:23" s="229" customFormat="1" ht="15.95" customHeight="1">
      <c r="B133" s="225" t="s">
        <v>18</v>
      </c>
      <c r="C133" s="226"/>
      <c r="D133" s="226"/>
      <c r="E133" s="226"/>
      <c r="F133" s="227"/>
      <c r="G133" s="227"/>
      <c r="H133" s="228">
        <v>0.11499999999999999</v>
      </c>
      <c r="I133" s="228">
        <v>0.11499999999999999</v>
      </c>
      <c r="J133" s="228">
        <v>0.11499999999999999</v>
      </c>
      <c r="K133" s="228">
        <v>0.12</v>
      </c>
      <c r="L133" s="228">
        <v>0.125</v>
      </c>
      <c r="M133" s="228">
        <v>0.13999999999999999</v>
      </c>
      <c r="N133" s="228">
        <v>0.13</v>
      </c>
      <c r="O133" s="228">
        <v>0.13</v>
      </c>
      <c r="P133" s="228">
        <v>0.13500000000000001</v>
      </c>
      <c r="Q133" s="228">
        <v>0.13500000000000001</v>
      </c>
      <c r="R133" s="228">
        <v>0.13999999999999999</v>
      </c>
      <c r="S133" s="228">
        <v>0.13999999999999999</v>
      </c>
      <c r="U133" s="228">
        <f ca="1">AVERAGE(OFFSET(A133,0,7,,MONTH(MAX($H$7:$S$7))))</f>
        <v>0.11799999999999999</v>
      </c>
      <c r="V133" s="227"/>
      <c r="W133" s="228">
        <f>AVERAGE(H133:S133)</f>
        <v>0.12833333333333333</v>
      </c>
    </row>
    <row r="134" spans="2:23" ht="24" customHeight="1">
      <c r="I134" s="13"/>
      <c r="J134" s="13"/>
      <c r="K134" s="13"/>
      <c r="L134" s="13"/>
      <c r="M134" s="13"/>
      <c r="N134" s="13"/>
    </row>
    <row r="135" spans="2:23" ht="24.95" customHeight="1">
      <c r="B135" s="29" t="s">
        <v>117</v>
      </c>
      <c r="C135" s="26"/>
      <c r="D135" s="26"/>
      <c r="E135" s="26"/>
      <c r="F135" s="27"/>
      <c r="G135" s="27"/>
      <c r="H135" s="28">
        <f>EDATE(S158,1)</f>
        <v>44197</v>
      </c>
      <c r="I135" s="28">
        <f t="shared" ref="I135:S135" si="132">EDATE(H135,1)</f>
        <v>44228</v>
      </c>
      <c r="J135" s="28">
        <f t="shared" si="132"/>
        <v>44256</v>
      </c>
      <c r="K135" s="28">
        <f t="shared" si="132"/>
        <v>44287</v>
      </c>
      <c r="L135" s="28">
        <f t="shared" si="132"/>
        <v>44317</v>
      </c>
      <c r="M135" s="28">
        <f t="shared" si="132"/>
        <v>44348</v>
      </c>
      <c r="N135" s="28">
        <f t="shared" si="132"/>
        <v>44378</v>
      </c>
      <c r="O135" s="28">
        <f t="shared" si="132"/>
        <v>44409</v>
      </c>
      <c r="P135" s="28">
        <f t="shared" si="132"/>
        <v>44440</v>
      </c>
      <c r="Q135" s="28">
        <f t="shared" si="132"/>
        <v>44470</v>
      </c>
      <c r="R135" s="28">
        <f t="shared" si="132"/>
        <v>44501</v>
      </c>
      <c r="S135" s="28">
        <f t="shared" si="132"/>
        <v>44531</v>
      </c>
      <c r="T135" s="27"/>
      <c r="U135" s="28" t="str">
        <f>"Jan/"&amp;PROPER(TEXT(MAX($H$7:$S$7),"mmm"))&amp;"-"&amp;RIGHT(W135,2)</f>
        <v>Jan/Mai-21</v>
      </c>
      <c r="W135" s="31">
        <v>2021</v>
      </c>
    </row>
    <row r="136" spans="2:23" ht="5.0999999999999996" customHeight="1">
      <c r="B136" s="3"/>
      <c r="C136" s="7"/>
      <c r="D136" s="7"/>
      <c r="E136" s="7"/>
      <c r="H136" s="11"/>
      <c r="I136" s="11"/>
      <c r="J136" s="11"/>
      <c r="K136" s="11"/>
      <c r="L136" s="11"/>
      <c r="M136" s="11"/>
      <c r="N136" s="11"/>
      <c r="O136" s="11"/>
      <c r="P136" s="11"/>
      <c r="Q136" s="11"/>
      <c r="R136" s="11"/>
      <c r="S136" s="11"/>
      <c r="U136" s="8"/>
      <c r="W136" s="8"/>
    </row>
    <row r="137" spans="2:23" ht="5.0999999999999996" customHeight="1">
      <c r="B137" s="3"/>
      <c r="C137" s="7"/>
      <c r="D137" s="7"/>
      <c r="E137" s="7"/>
      <c r="H137" s="11"/>
      <c r="I137" s="11"/>
      <c r="J137" s="11"/>
      <c r="K137" s="11"/>
      <c r="L137" s="11"/>
      <c r="M137" s="11"/>
      <c r="N137" s="11"/>
      <c r="O137" s="11"/>
      <c r="P137" s="11"/>
      <c r="Q137" s="11"/>
      <c r="R137" s="11"/>
      <c r="S137" s="11"/>
      <c r="U137" s="8"/>
      <c r="W137" s="8"/>
    </row>
    <row r="138" spans="2:23" ht="15.95" customHeight="1">
      <c r="B138" s="87" t="s">
        <v>5</v>
      </c>
      <c r="C138" s="87"/>
      <c r="D138" s="87"/>
      <c r="E138" s="87"/>
      <c r="H138" s="91">
        <f>SUM(H139:H140)</f>
        <v>9244771.3509999998</v>
      </c>
      <c r="I138" s="91">
        <f t="shared" ref="I138:J138" si="133">SUM(I139:I140)</f>
        <v>7313822.6034999993</v>
      </c>
      <c r="J138" s="91">
        <f t="shared" si="133"/>
        <v>5432546.9609159566</v>
      </c>
      <c r="K138" s="91">
        <f t="shared" ref="K138:L138" si="134">SUM(K139:K140)</f>
        <v>1051365.3399999999</v>
      </c>
      <c r="L138" s="91">
        <f t="shared" si="134"/>
        <v>2092894.3869000003</v>
      </c>
      <c r="M138" s="91">
        <f t="shared" ref="M138:N138" si="135">SUM(M139:M140)</f>
        <v>4934565.5</v>
      </c>
      <c r="N138" s="91">
        <f t="shared" si="135"/>
        <v>6687456.8100000005</v>
      </c>
      <c r="O138" s="91">
        <f t="shared" ref="O138:P138" si="136">SUM(O139:O140)</f>
        <v>7887298.675074406</v>
      </c>
      <c r="P138" s="91">
        <f t="shared" si="136"/>
        <v>8550571.047022922</v>
      </c>
      <c r="Q138" s="91">
        <f t="shared" ref="Q138:R138" si="137">SUM(Q139:Q140)</f>
        <v>8802918.912063418</v>
      </c>
      <c r="R138" s="91">
        <f t="shared" si="137"/>
        <v>9872749.2804000005</v>
      </c>
      <c r="S138" s="91">
        <f t="shared" ref="S138" si="138">SUM(S139:S140)</f>
        <v>10030786.587803071</v>
      </c>
      <c r="U138" s="91">
        <f ca="1">SUM(OFFSET(A138,0,7,,MONTH(MAX($H$7:$S$7))))</f>
        <v>25135400.642315958</v>
      </c>
      <c r="W138" s="91">
        <f t="shared" ref="W138:W154" si="139">SUM(H138:S138)</f>
        <v>81901747.454679772</v>
      </c>
    </row>
    <row r="139" spans="2:23" ht="15.95" customHeight="1">
      <c r="B139" s="88" t="s">
        <v>118</v>
      </c>
      <c r="C139" s="88"/>
      <c r="D139" s="88"/>
      <c r="E139" s="88"/>
      <c r="H139" s="92">
        <v>7145469.6809999999</v>
      </c>
      <c r="I139" s="92">
        <v>5405732.3134999992</v>
      </c>
      <c r="J139" s="92">
        <v>3060957.63</v>
      </c>
      <c r="K139" s="92">
        <v>500578.44999999984</v>
      </c>
      <c r="L139" s="92">
        <v>1625350.8469000002</v>
      </c>
      <c r="M139" s="92">
        <v>3941290.72</v>
      </c>
      <c r="N139" s="92">
        <v>5042284.1000000006</v>
      </c>
      <c r="O139" s="92">
        <v>6312765.3850744059</v>
      </c>
      <c r="P139" s="92">
        <v>6565571.927428999</v>
      </c>
      <c r="Q139" s="92">
        <v>6771786.3869864754</v>
      </c>
      <c r="R139" s="92">
        <v>7547740.2104000011</v>
      </c>
      <c r="S139" s="92">
        <v>7297848.9978030715</v>
      </c>
      <c r="U139" s="92">
        <f t="shared" ref="U139:U154" ca="1" si="140">SUM(OFFSET(A139,0,7,,MONTH(MAX($H$7:$S$7))))</f>
        <v>17738088.921399999</v>
      </c>
      <c r="W139" s="92">
        <f t="shared" si="139"/>
        <v>61217376.64909295</v>
      </c>
    </row>
    <row r="140" spans="2:23" ht="15.95" customHeight="1">
      <c r="B140" s="88" t="s">
        <v>119</v>
      </c>
      <c r="C140" s="88"/>
      <c r="D140" s="88"/>
      <c r="E140" s="88"/>
      <c r="H140" s="92">
        <v>2099301.6700000004</v>
      </c>
      <c r="I140" s="92">
        <v>1908090.2900000003</v>
      </c>
      <c r="J140" s="92">
        <v>2371589.3309159572</v>
      </c>
      <c r="K140" s="92">
        <v>550786.89</v>
      </c>
      <c r="L140" s="92">
        <v>467543.54000000004</v>
      </c>
      <c r="M140" s="92">
        <v>993274.78</v>
      </c>
      <c r="N140" s="92">
        <v>1645172.71</v>
      </c>
      <c r="O140" s="92">
        <v>1574533.29</v>
      </c>
      <c r="P140" s="92">
        <v>1984999.119593923</v>
      </c>
      <c r="Q140" s="92">
        <v>2031132.5250769425</v>
      </c>
      <c r="R140" s="92">
        <v>2325009.0700000003</v>
      </c>
      <c r="S140" s="92">
        <v>2732937.5900000003</v>
      </c>
      <c r="U140" s="92">
        <f t="shared" ca="1" si="140"/>
        <v>7397311.7209159583</v>
      </c>
      <c r="W140" s="92">
        <f t="shared" si="139"/>
        <v>20684370.805586819</v>
      </c>
    </row>
    <row r="141" spans="2:23" ht="15.95" customHeight="1">
      <c r="B141" s="87" t="s">
        <v>8</v>
      </c>
      <c r="C141" s="87"/>
      <c r="D141" s="87"/>
      <c r="E141" s="87"/>
      <c r="H141" s="91">
        <f t="shared" ref="H141:J141" si="141">SUM(H142:H145)</f>
        <v>1650784.39</v>
      </c>
      <c r="I141" s="91">
        <f t="shared" si="141"/>
        <v>1436737.14</v>
      </c>
      <c r="J141" s="91">
        <f t="shared" si="141"/>
        <v>1559506.92</v>
      </c>
      <c r="K141" s="91">
        <f t="shared" ref="K141:L141" si="142">SUM(K142:K145)</f>
        <v>1476991.18</v>
      </c>
      <c r="L141" s="91">
        <f t="shared" si="142"/>
        <v>1489064.81</v>
      </c>
      <c r="M141" s="91">
        <f t="shared" ref="M141:N141" si="143">SUM(M142:M145)</f>
        <v>1667961.89</v>
      </c>
      <c r="N141" s="91">
        <f t="shared" si="143"/>
        <v>2007121.9399999997</v>
      </c>
      <c r="O141" s="91">
        <f t="shared" ref="O141:P141" si="144">SUM(O142:O145)</f>
        <v>1621033.2700000003</v>
      </c>
      <c r="P141" s="91">
        <f t="shared" si="144"/>
        <v>1636396.97</v>
      </c>
      <c r="Q141" s="91">
        <f t="shared" ref="Q141:R141" si="145">SUM(Q142:Q145)</f>
        <v>1635060.1100000264</v>
      </c>
      <c r="R141" s="91">
        <f t="shared" si="145"/>
        <v>1675953.22</v>
      </c>
      <c r="S141" s="91">
        <f t="shared" ref="S141" si="146">SUM(S142:S145)</f>
        <v>1739720.41</v>
      </c>
      <c r="U141" s="91">
        <f t="shared" ca="1" si="140"/>
        <v>7613084.4399999995</v>
      </c>
      <c r="W141" s="91">
        <f t="shared" si="139"/>
        <v>19596332.250000026</v>
      </c>
    </row>
    <row r="142" spans="2:23" ht="15.95" customHeight="1">
      <c r="B142" s="89" t="s">
        <v>120</v>
      </c>
      <c r="C142" s="89"/>
      <c r="D142" s="89"/>
      <c r="E142" s="89"/>
      <c r="H142" s="93">
        <v>1516693.1799999997</v>
      </c>
      <c r="I142" s="93">
        <v>1410398</v>
      </c>
      <c r="J142" s="93">
        <v>1254026.3899999999</v>
      </c>
      <c r="K142" s="93">
        <v>1318915.5399999998</v>
      </c>
      <c r="L142" s="93">
        <v>1331972.1800000002</v>
      </c>
      <c r="M142" s="93">
        <v>1508483.25</v>
      </c>
      <c r="N142" s="93">
        <v>1842716.91</v>
      </c>
      <c r="O142" s="93">
        <v>1452644.1</v>
      </c>
      <c r="P142" s="93">
        <v>1412203.6</v>
      </c>
      <c r="Q142" s="93">
        <v>1407517.3000000264</v>
      </c>
      <c r="R142" s="93">
        <v>1439820.97</v>
      </c>
      <c r="S142" s="93">
        <v>1489319.7499999998</v>
      </c>
      <c r="U142" s="93">
        <f t="shared" ca="1" si="140"/>
        <v>6832005.2899999991</v>
      </c>
      <c r="W142" s="93">
        <f t="shared" si="139"/>
        <v>17384711.170000024</v>
      </c>
    </row>
    <row r="143" spans="2:23" ht="15.95" customHeight="1">
      <c r="B143" s="89" t="s">
        <v>10</v>
      </c>
      <c r="C143" s="89"/>
      <c r="D143" s="89"/>
      <c r="E143" s="89"/>
      <c r="H143" s="93">
        <v>111620.09</v>
      </c>
      <c r="I143" s="93">
        <v>0</v>
      </c>
      <c r="J143" s="93">
        <v>288890.23</v>
      </c>
      <c r="K143" s="93">
        <v>144445.06</v>
      </c>
      <c r="L143" s="93">
        <v>144445.17000000001</v>
      </c>
      <c r="M143" s="93">
        <v>144445.10999999999</v>
      </c>
      <c r="N143" s="93">
        <v>144445.12</v>
      </c>
      <c r="O143" s="93">
        <v>144445.04999999999</v>
      </c>
      <c r="P143" s="93">
        <v>193191.91</v>
      </c>
      <c r="Q143" s="93">
        <v>193192.05</v>
      </c>
      <c r="R143" s="93">
        <v>193191.71</v>
      </c>
      <c r="S143" s="93">
        <v>193192.05</v>
      </c>
      <c r="U143" s="93">
        <f t="shared" ca="1" si="140"/>
        <v>689400.54999999993</v>
      </c>
      <c r="W143" s="93">
        <f t="shared" si="139"/>
        <v>1895503.5499999998</v>
      </c>
    </row>
    <row r="144" spans="2:23" ht="15.95" customHeight="1">
      <c r="B144" s="89" t="s">
        <v>11</v>
      </c>
      <c r="C144" s="89"/>
      <c r="D144" s="89"/>
      <c r="E144" s="89"/>
      <c r="H144" s="93">
        <v>0</v>
      </c>
      <c r="I144" s="93">
        <v>0</v>
      </c>
      <c r="J144" s="93">
        <v>0</v>
      </c>
      <c r="K144" s="93">
        <v>0</v>
      </c>
      <c r="L144" s="93">
        <v>0</v>
      </c>
      <c r="M144" s="93">
        <v>0</v>
      </c>
      <c r="N144" s="93">
        <v>0</v>
      </c>
      <c r="O144" s="93">
        <v>0</v>
      </c>
      <c r="P144" s="93">
        <v>0</v>
      </c>
      <c r="Q144" s="93">
        <v>453.53</v>
      </c>
      <c r="R144" s="93">
        <v>0</v>
      </c>
      <c r="S144" s="93">
        <v>0</v>
      </c>
      <c r="U144" s="93">
        <f t="shared" ca="1" si="140"/>
        <v>0</v>
      </c>
      <c r="W144" s="93">
        <f t="shared" si="139"/>
        <v>453.53</v>
      </c>
    </row>
    <row r="145" spans="2:23" ht="15.95" customHeight="1">
      <c r="B145" s="89" t="s">
        <v>9</v>
      </c>
      <c r="C145" s="89"/>
      <c r="D145" s="89"/>
      <c r="E145" s="89"/>
      <c r="H145" s="93">
        <v>22471.119999999999</v>
      </c>
      <c r="I145" s="93">
        <v>26339.14</v>
      </c>
      <c r="J145" s="93">
        <v>16590.3</v>
      </c>
      <c r="K145" s="93">
        <v>13630.58</v>
      </c>
      <c r="L145" s="93">
        <v>12647.46</v>
      </c>
      <c r="M145" s="93">
        <v>15033.53</v>
      </c>
      <c r="N145" s="93">
        <v>19959.91</v>
      </c>
      <c r="O145" s="93">
        <v>23944.12</v>
      </c>
      <c r="P145" s="93">
        <v>31001.46</v>
      </c>
      <c r="Q145" s="93">
        <v>33897.230000000003</v>
      </c>
      <c r="R145" s="93">
        <v>42940.54</v>
      </c>
      <c r="S145" s="93">
        <v>57208.61</v>
      </c>
      <c r="U145" s="93">
        <f t="shared" ca="1" si="140"/>
        <v>91678.6</v>
      </c>
      <c r="W145" s="93">
        <f t="shared" si="139"/>
        <v>315664</v>
      </c>
    </row>
    <row r="146" spans="2:23" ht="15.95" customHeight="1">
      <c r="B146" s="87" t="s">
        <v>121</v>
      </c>
      <c r="C146" s="87"/>
      <c r="D146" s="87"/>
      <c r="E146" s="87"/>
      <c r="H146" s="91">
        <v>-1368219.2699999996</v>
      </c>
      <c r="I146" s="91">
        <v>-1244275.8900000001</v>
      </c>
      <c r="J146" s="91">
        <v>-1289516.2499999998</v>
      </c>
      <c r="K146" s="91">
        <v>-1456489.9500000002</v>
      </c>
      <c r="L146" s="91">
        <v>-1096718.8299999998</v>
      </c>
      <c r="M146" s="91">
        <v>-1389618.8</v>
      </c>
      <c r="N146" s="91">
        <v>-1125905.4300000004</v>
      </c>
      <c r="O146" s="91">
        <v>-1155189.5699999998</v>
      </c>
      <c r="P146" s="91">
        <v>-1096090.75</v>
      </c>
      <c r="Q146" s="91">
        <v>-1054409.8600000001</v>
      </c>
      <c r="R146" s="91">
        <v>-985935.42</v>
      </c>
      <c r="S146" s="91">
        <v>-872811.43</v>
      </c>
      <c r="U146" s="91">
        <f t="shared" ca="1" si="140"/>
        <v>-6455220.1899999995</v>
      </c>
      <c r="W146" s="91">
        <f t="shared" si="139"/>
        <v>-14135181.449999999</v>
      </c>
    </row>
    <row r="147" spans="2:23" ht="15.95" customHeight="1">
      <c r="B147" s="90" t="s">
        <v>122</v>
      </c>
      <c r="C147" s="90"/>
      <c r="D147" s="90"/>
      <c r="E147" s="90"/>
      <c r="H147" s="94">
        <f t="shared" ref="H147:J147" si="147">H138+H141+H146</f>
        <v>9527336.4710000008</v>
      </c>
      <c r="I147" s="94">
        <f t="shared" si="147"/>
        <v>7506283.8534999993</v>
      </c>
      <c r="J147" s="94">
        <f t="shared" si="147"/>
        <v>5702537.6309159566</v>
      </c>
      <c r="K147" s="94">
        <f t="shared" ref="K147:L147" si="148">K138+K141+K146</f>
        <v>1071866.5699999994</v>
      </c>
      <c r="L147" s="94">
        <f t="shared" si="148"/>
        <v>2485240.3669000007</v>
      </c>
      <c r="M147" s="94">
        <f t="shared" ref="M147:N147" si="149">M138+M141+M146</f>
        <v>5212908.59</v>
      </c>
      <c r="N147" s="94">
        <f t="shared" si="149"/>
        <v>7568673.3199999994</v>
      </c>
      <c r="O147" s="94">
        <f t="shared" ref="O147:P147" si="150">O138+O141+O146</f>
        <v>8353142.3750744052</v>
      </c>
      <c r="P147" s="94">
        <f t="shared" si="150"/>
        <v>9090877.2670229226</v>
      </c>
      <c r="Q147" s="94">
        <f t="shared" ref="Q147:R147" si="151">Q138+Q141+Q146</f>
        <v>9383569.1620634459</v>
      </c>
      <c r="R147" s="94">
        <f t="shared" si="151"/>
        <v>10562767.080400001</v>
      </c>
      <c r="S147" s="94">
        <f t="shared" ref="S147" si="152">S138+S141+S146</f>
        <v>10897695.567803072</v>
      </c>
      <c r="U147" s="94">
        <f t="shared" ca="1" si="140"/>
        <v>26293264.892315958</v>
      </c>
      <c r="W147" s="94">
        <f t="shared" si="139"/>
        <v>87362898.254679814</v>
      </c>
    </row>
    <row r="148" spans="2:23" ht="15.95" customHeight="1">
      <c r="B148" s="87" t="s">
        <v>7</v>
      </c>
      <c r="C148" s="87"/>
      <c r="D148" s="87"/>
      <c r="E148" s="87"/>
      <c r="H148" s="91">
        <f>SUM(H149:H152)</f>
        <v>-118069.39</v>
      </c>
      <c r="I148" s="91">
        <f t="shared" ref="I148:J148" si="153">SUM(I149:I152)</f>
        <v>-231942.99</v>
      </c>
      <c r="J148" s="91">
        <f t="shared" si="153"/>
        <v>2586765.5800000052</v>
      </c>
      <c r="K148" s="91">
        <f t="shared" ref="K148:L148" si="154">SUM(K149:K152)</f>
        <v>844064.08000000007</v>
      </c>
      <c r="L148" s="91">
        <f t="shared" si="154"/>
        <v>14782.79</v>
      </c>
      <c r="M148" s="91">
        <f t="shared" ref="M148:N148" si="155">SUM(M149:M152)</f>
        <v>-553071.86</v>
      </c>
      <c r="N148" s="91">
        <f t="shared" si="155"/>
        <v>9645.2400000000016</v>
      </c>
      <c r="O148" s="91">
        <f t="shared" ref="O148:P148" si="156">SUM(O149:O152)</f>
        <v>-14352.61</v>
      </c>
      <c r="P148" s="91">
        <f t="shared" si="156"/>
        <v>-148477.58000000002</v>
      </c>
      <c r="Q148" s="91">
        <f t="shared" ref="Q148:R148" si="157">SUM(Q149:Q152)</f>
        <v>-241799.67999999999</v>
      </c>
      <c r="R148" s="91">
        <f t="shared" si="157"/>
        <v>0</v>
      </c>
      <c r="S148" s="91">
        <f t="shared" ref="S148" si="158">SUM(S149:S152)</f>
        <v>-216140.9</v>
      </c>
      <c r="U148" s="91">
        <f t="shared" ca="1" si="140"/>
        <v>3095600.0700000054</v>
      </c>
      <c r="W148" s="91">
        <f t="shared" si="139"/>
        <v>1931402.6800000058</v>
      </c>
    </row>
    <row r="149" spans="2:23" ht="15.95" customHeight="1">
      <c r="B149" s="89" t="s">
        <v>118</v>
      </c>
      <c r="C149" s="89"/>
      <c r="D149" s="89"/>
      <c r="E149" s="89"/>
      <c r="H149" s="93">
        <v>0</v>
      </c>
      <c r="I149" s="93">
        <v>0</v>
      </c>
      <c r="J149" s="93">
        <v>0</v>
      </c>
      <c r="K149" s="93">
        <v>0</v>
      </c>
      <c r="L149" s="93">
        <v>0</v>
      </c>
      <c r="M149" s="93">
        <v>0</v>
      </c>
      <c r="N149" s="93">
        <v>0</v>
      </c>
      <c r="O149" s="93">
        <v>0</v>
      </c>
      <c r="P149" s="93">
        <v>0</v>
      </c>
      <c r="Q149" s="93">
        <v>0</v>
      </c>
      <c r="R149" s="93">
        <v>0</v>
      </c>
      <c r="S149" s="93">
        <v>0</v>
      </c>
      <c r="U149" s="93">
        <f t="shared" ca="1" si="140"/>
        <v>0</v>
      </c>
      <c r="W149" s="93">
        <f t="shared" si="139"/>
        <v>0</v>
      </c>
    </row>
    <row r="150" spans="2:23" ht="15.95" customHeight="1">
      <c r="B150" s="89" t="s">
        <v>123</v>
      </c>
      <c r="C150" s="89"/>
      <c r="D150" s="89"/>
      <c r="E150" s="89"/>
      <c r="H150" s="92">
        <v>0</v>
      </c>
      <c r="I150" s="92">
        <v>0</v>
      </c>
      <c r="J150" s="92">
        <v>2608046.9400000051</v>
      </c>
      <c r="K150" s="92">
        <v>844064.08000000007</v>
      </c>
      <c r="L150" s="92">
        <v>0</v>
      </c>
      <c r="M150" s="92">
        <v>0</v>
      </c>
      <c r="N150" s="92">
        <v>0</v>
      </c>
      <c r="O150" s="92">
        <v>0</v>
      </c>
      <c r="P150" s="92">
        <v>0</v>
      </c>
      <c r="Q150" s="92">
        <v>0</v>
      </c>
      <c r="R150" s="92">
        <v>0</v>
      </c>
      <c r="S150" s="92">
        <v>0</v>
      </c>
      <c r="U150" s="92">
        <f t="shared" ca="1" si="140"/>
        <v>3452111.0200000051</v>
      </c>
      <c r="W150" s="92">
        <f t="shared" si="139"/>
        <v>3452111.0200000051</v>
      </c>
    </row>
    <row r="151" spans="2:23" ht="15.95" customHeight="1">
      <c r="B151" s="89" t="s">
        <v>124</v>
      </c>
      <c r="C151" s="89"/>
      <c r="D151" s="89"/>
      <c r="E151" s="89"/>
      <c r="H151" s="93">
        <v>-117346.35</v>
      </c>
      <c r="I151" s="93">
        <v>-231942.99</v>
      </c>
      <c r="J151" s="93">
        <v>-21031.23</v>
      </c>
      <c r="K151" s="93">
        <v>0</v>
      </c>
      <c r="L151" s="93">
        <v>14783.53</v>
      </c>
      <c r="M151" s="93">
        <v>-552002.86</v>
      </c>
      <c r="N151" s="93">
        <v>9645.7200000000012</v>
      </c>
      <c r="O151" s="93">
        <v>-14314.2</v>
      </c>
      <c r="P151" s="93">
        <v>-148182.07</v>
      </c>
      <c r="Q151" s="93">
        <v>-241487.69</v>
      </c>
      <c r="R151" s="93">
        <v>0</v>
      </c>
      <c r="S151" s="93">
        <v>-215854.06</v>
      </c>
      <c r="U151" s="93">
        <f t="shared" ca="1" si="140"/>
        <v>-355537.03999999992</v>
      </c>
      <c r="W151" s="93">
        <f t="shared" si="139"/>
        <v>-1517732.2</v>
      </c>
    </row>
    <row r="152" spans="2:23" ht="15.95" customHeight="1">
      <c r="B152" s="89" t="s">
        <v>125</v>
      </c>
      <c r="C152" s="89"/>
      <c r="D152" s="89"/>
      <c r="E152" s="89"/>
      <c r="H152" s="93">
        <v>-723.04</v>
      </c>
      <c r="I152" s="93">
        <v>0</v>
      </c>
      <c r="J152" s="93">
        <v>-250.13</v>
      </c>
      <c r="K152" s="93">
        <v>0</v>
      </c>
      <c r="L152" s="93">
        <v>-0.74</v>
      </c>
      <c r="M152" s="93">
        <v>-1069</v>
      </c>
      <c r="N152" s="93">
        <v>-0.48</v>
      </c>
      <c r="O152" s="93">
        <v>-38.409999999999997</v>
      </c>
      <c r="P152" s="93">
        <v>-295.51</v>
      </c>
      <c r="Q152" s="93">
        <v>-311.99</v>
      </c>
      <c r="R152" s="93">
        <v>0</v>
      </c>
      <c r="S152" s="93">
        <v>-286.83999999999997</v>
      </c>
      <c r="U152" s="93">
        <f t="shared" ca="1" si="140"/>
        <v>-973.91</v>
      </c>
      <c r="W152" s="93">
        <f t="shared" si="139"/>
        <v>-2976.1399999999994</v>
      </c>
    </row>
    <row r="153" spans="2:23" ht="15.95" customHeight="1">
      <c r="B153" s="90" t="s">
        <v>126</v>
      </c>
      <c r="C153" s="90"/>
      <c r="D153" s="90"/>
      <c r="E153" s="90"/>
      <c r="H153" s="94">
        <f>+H147+H148</f>
        <v>9409267.0810000002</v>
      </c>
      <c r="I153" s="94">
        <f t="shared" ref="I153:J153" si="159">+I147+I148</f>
        <v>7274340.863499999</v>
      </c>
      <c r="J153" s="94">
        <f t="shared" si="159"/>
        <v>8289303.2109159622</v>
      </c>
      <c r="K153" s="94">
        <f t="shared" ref="K153:L153" si="160">+K147+K148</f>
        <v>1915930.6499999994</v>
      </c>
      <c r="L153" s="94">
        <f t="shared" si="160"/>
        <v>2500023.1569000008</v>
      </c>
      <c r="M153" s="94">
        <f t="shared" ref="M153:N153" si="161">+M147+M148</f>
        <v>4659836.7299999995</v>
      </c>
      <c r="N153" s="94">
        <f t="shared" si="161"/>
        <v>7578318.5599999996</v>
      </c>
      <c r="O153" s="94">
        <f t="shared" ref="O153:P153" si="162">+O147+O148</f>
        <v>8338789.7650744049</v>
      </c>
      <c r="P153" s="94">
        <f t="shared" si="162"/>
        <v>8942399.6870229226</v>
      </c>
      <c r="Q153" s="94">
        <f t="shared" ref="Q153:R153" si="163">+Q147+Q148</f>
        <v>9141769.4820634462</v>
      </c>
      <c r="R153" s="94">
        <f t="shared" si="163"/>
        <v>10562767.080400001</v>
      </c>
      <c r="S153" s="94">
        <f t="shared" ref="S153" si="164">+S147+S148</f>
        <v>10681554.667803071</v>
      </c>
      <c r="U153" s="94">
        <f t="shared" ca="1" si="140"/>
        <v>29388864.962315958</v>
      </c>
      <c r="W153" s="94">
        <f t="shared" si="139"/>
        <v>89294300.934679806</v>
      </c>
    </row>
    <row r="154" spans="2:23" ht="15.95" customHeight="1">
      <c r="B154" s="87" t="s">
        <v>88</v>
      </c>
      <c r="C154" s="87"/>
      <c r="D154" s="87"/>
      <c r="E154" s="87"/>
      <c r="H154" s="91">
        <v>8000000</v>
      </c>
      <c r="I154" s="91">
        <v>8000000</v>
      </c>
      <c r="J154" s="91">
        <v>4000000</v>
      </c>
      <c r="K154" s="91">
        <v>4000000</v>
      </c>
      <c r="L154" s="91">
        <v>3500000</v>
      </c>
      <c r="M154" s="91">
        <v>5000000</v>
      </c>
      <c r="N154" s="91">
        <v>6500000</v>
      </c>
      <c r="O154" s="91">
        <v>7500000</v>
      </c>
      <c r="P154" s="91">
        <v>8500000</v>
      </c>
      <c r="Q154" s="91">
        <v>9000000</v>
      </c>
      <c r="R154" s="91">
        <v>10500000</v>
      </c>
      <c r="S154" s="91">
        <v>11000000</v>
      </c>
      <c r="U154" s="91">
        <f t="shared" ca="1" si="140"/>
        <v>27500000</v>
      </c>
      <c r="W154" s="91">
        <f t="shared" si="139"/>
        <v>85500000</v>
      </c>
    </row>
    <row r="155" spans="2:23" s="229" customFormat="1" ht="15.95" customHeight="1">
      <c r="B155" s="225" t="s">
        <v>17</v>
      </c>
      <c r="C155" s="226"/>
      <c r="D155" s="226"/>
      <c r="E155" s="226"/>
      <c r="F155" s="227"/>
      <c r="G155" s="227"/>
      <c r="H155" s="228">
        <v>9.4092670810000029E-2</v>
      </c>
      <c r="I155" s="228">
        <v>7.2743408634999979E-2</v>
      </c>
      <c r="J155" s="228">
        <v>8.2893032109159603E-2</v>
      </c>
      <c r="K155" s="228">
        <v>1.9159306499999997E-2</v>
      </c>
      <c r="L155" s="228">
        <v>2.5000231568999998E-2</v>
      </c>
      <c r="M155" s="228">
        <v>4.6598367300000006E-2</v>
      </c>
      <c r="N155" s="228">
        <v>7.5783185599999997E-2</v>
      </c>
      <c r="O155" s="228">
        <v>8.3387897650744058E-2</v>
      </c>
      <c r="P155" s="228">
        <v>8.9423996870229228E-2</v>
      </c>
      <c r="Q155" s="228">
        <v>9.1417694820634471E-2</v>
      </c>
      <c r="R155" s="228">
        <v>0.10562767080400001</v>
      </c>
      <c r="S155" s="228">
        <v>0.1068155466780307</v>
      </c>
      <c r="T155" s="227"/>
      <c r="U155" s="228">
        <f ca="1">AVERAGE(OFFSET(A155,0,7,,MONTH(MAX($H$7:$S$7))))</f>
        <v>5.8777729924631913E-2</v>
      </c>
      <c r="V155" s="227"/>
      <c r="W155" s="228">
        <f>AVERAGE(H155:S155)</f>
        <v>7.4411917445566508E-2</v>
      </c>
    </row>
    <row r="156" spans="2:23" s="229" customFormat="1" ht="15.95" customHeight="1">
      <c r="B156" s="225" t="s">
        <v>18</v>
      </c>
      <c r="C156" s="226"/>
      <c r="D156" s="226"/>
      <c r="E156" s="226"/>
      <c r="F156" s="227"/>
      <c r="G156" s="227"/>
      <c r="H156" s="228">
        <v>0.08</v>
      </c>
      <c r="I156" s="228">
        <v>0.08</v>
      </c>
      <c r="J156" s="228">
        <v>0.04</v>
      </c>
      <c r="K156" s="228">
        <v>0.04</v>
      </c>
      <c r="L156" s="228">
        <v>3.4999999999999996E-2</v>
      </c>
      <c r="M156" s="228">
        <v>0.05</v>
      </c>
      <c r="N156" s="228">
        <v>6.5000000000000002E-2</v>
      </c>
      <c r="O156" s="228">
        <v>7.4999999999999997E-2</v>
      </c>
      <c r="P156" s="228">
        <v>8.4999999999999992E-2</v>
      </c>
      <c r="Q156" s="228">
        <v>0.09</v>
      </c>
      <c r="R156" s="228">
        <v>0.10500000000000001</v>
      </c>
      <c r="S156" s="228">
        <v>0.11000000000000001</v>
      </c>
      <c r="T156" s="227"/>
      <c r="U156" s="228">
        <f ca="1">AVERAGE(OFFSET(A156,0,7,,MONTH(MAX($H$7:$S$7))))</f>
        <v>5.5000000000000007E-2</v>
      </c>
      <c r="V156" s="227"/>
      <c r="W156" s="228">
        <f>AVERAGE(H156:S156)</f>
        <v>7.1249999999999994E-2</v>
      </c>
    </row>
    <row r="157" spans="2:23" ht="24" customHeight="1">
      <c r="H157" s="13"/>
      <c r="I157" s="13"/>
      <c r="J157" s="13"/>
      <c r="K157" s="13"/>
      <c r="L157" s="13"/>
      <c r="M157" s="13"/>
      <c r="S157" s="6"/>
    </row>
    <row r="158" spans="2:23" ht="24" customHeight="1">
      <c r="B158" s="29" t="s">
        <v>109</v>
      </c>
      <c r="C158" s="26"/>
      <c r="D158" s="26"/>
      <c r="E158" s="26"/>
      <c r="F158" s="27"/>
      <c r="G158" s="27"/>
      <c r="H158" s="28">
        <v>43831</v>
      </c>
      <c r="I158" s="28">
        <v>43862</v>
      </c>
      <c r="J158" s="28">
        <v>43891</v>
      </c>
      <c r="K158" s="28">
        <v>43922</v>
      </c>
      <c r="L158" s="28">
        <v>43952</v>
      </c>
      <c r="M158" s="28">
        <v>43983</v>
      </c>
      <c r="N158" s="28">
        <v>44013</v>
      </c>
      <c r="O158" s="28">
        <v>44044</v>
      </c>
      <c r="P158" s="28">
        <v>44075</v>
      </c>
      <c r="Q158" s="28">
        <v>44105</v>
      </c>
      <c r="R158" s="28">
        <v>44136</v>
      </c>
      <c r="S158" s="28">
        <v>44166</v>
      </c>
      <c r="U158" s="28" t="str">
        <f>"Jan/"&amp;PROPER(TEXT(MAX($H$7:$S$7),"mmm"))&amp;"-"&amp;RIGHT(W158,2)</f>
        <v>Jan/Mai-20</v>
      </c>
      <c r="W158" s="31">
        <v>2020</v>
      </c>
    </row>
    <row r="159" spans="2:23" ht="5.0999999999999996" customHeight="1">
      <c r="B159" s="3"/>
      <c r="C159" s="7"/>
      <c r="D159" s="7"/>
      <c r="E159" s="7"/>
      <c r="H159" s="11"/>
      <c r="I159" s="11"/>
      <c r="J159" s="11"/>
      <c r="K159" s="11"/>
      <c r="L159" s="11"/>
      <c r="M159" s="11"/>
      <c r="N159" s="11"/>
      <c r="O159" s="11"/>
      <c r="P159" s="11"/>
      <c r="Q159" s="11"/>
      <c r="R159" s="11"/>
      <c r="S159" s="11"/>
      <c r="U159" s="8"/>
      <c r="W159" s="8"/>
    </row>
    <row r="160" spans="2:23" ht="5.0999999999999996" customHeight="1">
      <c r="B160" s="3"/>
      <c r="C160" s="7"/>
      <c r="D160" s="7"/>
      <c r="E160" s="7"/>
      <c r="H160" s="11"/>
      <c r="I160" s="11"/>
      <c r="J160" s="11"/>
      <c r="K160" s="11"/>
      <c r="L160" s="11"/>
      <c r="M160" s="11"/>
      <c r="N160" s="11"/>
      <c r="O160" s="11"/>
      <c r="P160" s="11"/>
      <c r="Q160" s="11"/>
      <c r="R160" s="11"/>
      <c r="S160" s="11"/>
      <c r="U160" s="8"/>
      <c r="W160" s="8"/>
    </row>
    <row r="161" spans="2:23" ht="15.95" customHeight="1">
      <c r="B161" s="87" t="s">
        <v>5</v>
      </c>
      <c r="C161" s="87"/>
      <c r="D161" s="87"/>
      <c r="E161" s="87"/>
      <c r="H161" s="91">
        <v>11926296.36995922</v>
      </c>
      <c r="I161" s="91">
        <v>13200969.990415882</v>
      </c>
      <c r="J161" s="91">
        <v>9202768.7087999992</v>
      </c>
      <c r="K161" s="91">
        <v>954834.83349999995</v>
      </c>
      <c r="L161" s="91">
        <v>323369.88500000001</v>
      </c>
      <c r="M161" s="91">
        <v>-825874.12</v>
      </c>
      <c r="N161" s="91">
        <v>2748905.3693999997</v>
      </c>
      <c r="O161" s="91">
        <v>1691810.5744999999</v>
      </c>
      <c r="P161" s="91">
        <v>3282484.47</v>
      </c>
      <c r="Q161" s="91">
        <v>4129296.6184</v>
      </c>
      <c r="R161" s="91">
        <v>6345923.2300000004</v>
      </c>
      <c r="S161" s="91">
        <v>6167391.2084999997</v>
      </c>
      <c r="U161" s="91">
        <f ca="1">SUM(OFFSET(A161,0,7,,MONTH(MAX($H$7:$S$7))))</f>
        <v>35608239.787675098</v>
      </c>
      <c r="W161" s="91">
        <f>SUM(H161:S161)</f>
        <v>59148177.138475105</v>
      </c>
    </row>
    <row r="162" spans="2:23" ht="15.95" customHeight="1">
      <c r="B162" s="88" t="s">
        <v>118</v>
      </c>
      <c r="C162" s="88"/>
      <c r="D162" s="88"/>
      <c r="E162" s="88"/>
      <c r="H162" s="92">
        <v>8570234.0895091202</v>
      </c>
      <c r="I162" s="92">
        <v>8757266.3804158811</v>
      </c>
      <c r="J162" s="92">
        <v>6698852.7487999992</v>
      </c>
      <c r="K162" s="92">
        <v>719667.17349999992</v>
      </c>
      <c r="L162" s="92">
        <v>184552.93499999997</v>
      </c>
      <c r="M162" s="92">
        <v>-996798.62</v>
      </c>
      <c r="N162" s="92">
        <v>1187732.2593999999</v>
      </c>
      <c r="O162" s="92">
        <v>1361867.8844999999</v>
      </c>
      <c r="P162" s="92">
        <v>2182362.5700000003</v>
      </c>
      <c r="Q162" s="92">
        <v>2970701.5284000002</v>
      </c>
      <c r="R162" s="92">
        <v>4987575.2700000005</v>
      </c>
      <c r="S162" s="92">
        <v>4556116.2385</v>
      </c>
      <c r="U162" s="92">
        <f t="shared" ref="U162:U177" ca="1" si="165">SUM(OFFSET(A162,0,7,,MONTH(MAX($H$7:$S$7))))</f>
        <v>24930573.327225</v>
      </c>
      <c r="W162" s="92">
        <f>SUM(H162:S162)</f>
        <v>41180130.458025001</v>
      </c>
    </row>
    <row r="163" spans="2:23" ht="15.95" customHeight="1">
      <c r="B163" s="88" t="s">
        <v>119</v>
      </c>
      <c r="C163" s="88"/>
      <c r="D163" s="88"/>
      <c r="E163" s="88"/>
      <c r="H163" s="92">
        <v>3356062.2804501001</v>
      </c>
      <c r="I163" s="92">
        <v>4443703.6100000003</v>
      </c>
      <c r="J163" s="92">
        <v>2503915.9600000004</v>
      </c>
      <c r="K163" s="92">
        <v>235167.66</v>
      </c>
      <c r="L163" s="92">
        <v>138816.95000000001</v>
      </c>
      <c r="M163" s="92">
        <v>170924.5</v>
      </c>
      <c r="N163" s="92">
        <v>1561173.1099999999</v>
      </c>
      <c r="O163" s="92">
        <v>329942.69</v>
      </c>
      <c r="P163" s="92">
        <v>1100121.8999999999</v>
      </c>
      <c r="Q163" s="92">
        <v>1158595.0900000001</v>
      </c>
      <c r="R163" s="92">
        <v>1358347.9600000002</v>
      </c>
      <c r="S163" s="92">
        <v>1611274.97</v>
      </c>
      <c r="U163" s="92">
        <f t="shared" ca="1" si="165"/>
        <v>10677666.4604501</v>
      </c>
      <c r="W163" s="92">
        <f>SUM(H163:S163)</f>
        <v>17968046.6804501</v>
      </c>
    </row>
    <row r="164" spans="2:23" ht="15.95" customHeight="1">
      <c r="B164" s="87" t="s">
        <v>8</v>
      </c>
      <c r="C164" s="87"/>
      <c r="D164" s="87"/>
      <c r="E164" s="87"/>
      <c r="H164" s="91">
        <v>1665412.35</v>
      </c>
      <c r="I164" s="91">
        <v>1339211.2799999998</v>
      </c>
      <c r="J164" s="91">
        <v>1503592.8900000001</v>
      </c>
      <c r="K164" s="91">
        <v>1543956.5099999998</v>
      </c>
      <c r="L164" s="91">
        <v>1523155.71</v>
      </c>
      <c r="M164" s="91">
        <v>1378501.0399999998</v>
      </c>
      <c r="N164" s="91">
        <v>1347070.9519999998</v>
      </c>
      <c r="O164" s="91">
        <v>1364102.0299999998</v>
      </c>
      <c r="P164" s="91">
        <v>1368146.51</v>
      </c>
      <c r="Q164" s="91">
        <v>1390243.7799999998</v>
      </c>
      <c r="R164" s="91">
        <v>1430362.5999999999</v>
      </c>
      <c r="S164" s="91">
        <v>1490818.6300000001</v>
      </c>
      <c r="U164" s="91">
        <f t="shared" ca="1" si="165"/>
        <v>7575328.7399999993</v>
      </c>
      <c r="W164" s="91">
        <f t="shared" ref="W164:W177" si="166">SUM(H164:S164)</f>
        <v>17344574.281999998</v>
      </c>
    </row>
    <row r="165" spans="2:23" ht="15.95" customHeight="1">
      <c r="B165" s="89" t="s">
        <v>120</v>
      </c>
      <c r="C165" s="89"/>
      <c r="D165" s="89"/>
      <c r="E165" s="89"/>
      <c r="H165" s="93">
        <v>589733.93000000005</v>
      </c>
      <c r="I165" s="93">
        <v>1052240.98</v>
      </c>
      <c r="J165" s="93">
        <v>1386381.0400000003</v>
      </c>
      <c r="K165" s="93">
        <v>1438687.8099999998</v>
      </c>
      <c r="L165" s="93">
        <v>1459606.26</v>
      </c>
      <c r="M165" s="93">
        <v>1333051.01</v>
      </c>
      <c r="N165" s="93">
        <v>1320207.0519999999</v>
      </c>
      <c r="O165" s="93">
        <v>1346320.38</v>
      </c>
      <c r="P165" s="93">
        <v>1366507.67</v>
      </c>
      <c r="Q165" s="93">
        <v>1346348.94</v>
      </c>
      <c r="R165" s="93">
        <v>1351483.74</v>
      </c>
      <c r="S165" s="93">
        <v>1361131.3800000001</v>
      </c>
      <c r="U165" s="93">
        <f t="shared" ca="1" si="165"/>
        <v>5926650.0199999996</v>
      </c>
      <c r="W165" s="93">
        <f t="shared" si="166"/>
        <v>15351700.191999998</v>
      </c>
    </row>
    <row r="166" spans="2:23" ht="15.95" customHeight="1">
      <c r="B166" s="89" t="s">
        <v>10</v>
      </c>
      <c r="C166" s="89"/>
      <c r="D166" s="89"/>
      <c r="E166" s="89"/>
      <c r="H166" s="93">
        <v>4586.7</v>
      </c>
      <c r="I166" s="93">
        <v>3835.91</v>
      </c>
      <c r="J166" s="93">
        <v>3079.7</v>
      </c>
      <c r="K166" s="93">
        <v>2318.0500000000002</v>
      </c>
      <c r="L166" s="93">
        <v>3164.3</v>
      </c>
      <c r="M166" s="93">
        <v>796.9</v>
      </c>
      <c r="N166" s="93">
        <v>0</v>
      </c>
      <c r="O166" s="93">
        <v>0</v>
      </c>
      <c r="P166" s="93">
        <v>0</v>
      </c>
      <c r="Q166" s="93">
        <v>30636.14</v>
      </c>
      <c r="R166" s="93">
        <v>65663.66</v>
      </c>
      <c r="S166" s="93">
        <v>111620.08</v>
      </c>
      <c r="U166" s="93">
        <f t="shared" ca="1" si="165"/>
        <v>16984.66</v>
      </c>
      <c r="W166" s="93">
        <f t="shared" si="166"/>
        <v>225701.44</v>
      </c>
    </row>
    <row r="167" spans="2:23" ht="15.95" customHeight="1">
      <c r="B167" s="89" t="s">
        <v>11</v>
      </c>
      <c r="C167" s="89"/>
      <c r="D167" s="89"/>
      <c r="E167" s="89"/>
      <c r="H167" s="93">
        <v>0</v>
      </c>
      <c r="I167" s="93">
        <v>30245.5</v>
      </c>
      <c r="J167" s="93">
        <v>31621.7</v>
      </c>
      <c r="K167" s="93">
        <v>29020.400000000001</v>
      </c>
      <c r="L167" s="93">
        <v>0</v>
      </c>
      <c r="M167" s="93">
        <v>0</v>
      </c>
      <c r="N167" s="93">
        <v>0</v>
      </c>
      <c r="O167" s="93">
        <v>0</v>
      </c>
      <c r="P167" s="93">
        <v>0</v>
      </c>
      <c r="Q167" s="93">
        <v>0</v>
      </c>
      <c r="R167" s="93">
        <v>0</v>
      </c>
      <c r="S167" s="93">
        <v>0</v>
      </c>
      <c r="U167" s="93">
        <f t="shared" ca="1" si="165"/>
        <v>90887.6</v>
      </c>
      <c r="W167" s="93">
        <f t="shared" si="166"/>
        <v>90887.6</v>
      </c>
    </row>
    <row r="168" spans="2:23" ht="15.95" customHeight="1">
      <c r="B168" s="89" t="s">
        <v>9</v>
      </c>
      <c r="C168" s="89"/>
      <c r="D168" s="89"/>
      <c r="E168" s="89"/>
      <c r="H168" s="93">
        <v>1071091.72</v>
      </c>
      <c r="I168" s="93">
        <v>252888.89</v>
      </c>
      <c r="J168" s="93">
        <v>82510.45</v>
      </c>
      <c r="K168" s="93">
        <v>73930.25</v>
      </c>
      <c r="L168" s="93">
        <v>60385.15</v>
      </c>
      <c r="M168" s="93">
        <v>44653.13</v>
      </c>
      <c r="N168" s="93">
        <v>26863.9</v>
      </c>
      <c r="O168" s="93">
        <v>17781.650000000001</v>
      </c>
      <c r="P168" s="93">
        <v>1638.84</v>
      </c>
      <c r="Q168" s="93">
        <v>13258.7</v>
      </c>
      <c r="R168" s="93">
        <v>13215.2</v>
      </c>
      <c r="S168" s="93">
        <v>18067.169999999998</v>
      </c>
      <c r="U168" s="93">
        <f t="shared" ca="1" si="165"/>
        <v>1540806.4599999997</v>
      </c>
      <c r="W168" s="93">
        <f t="shared" si="166"/>
        <v>1676285.0499999993</v>
      </c>
    </row>
    <row r="169" spans="2:23" ht="15.95" customHeight="1">
      <c r="B169" s="87" t="s">
        <v>121</v>
      </c>
      <c r="C169" s="87"/>
      <c r="D169" s="87"/>
      <c r="E169" s="87"/>
      <c r="H169" s="91">
        <v>-1574225.9700000002</v>
      </c>
      <c r="I169" s="91">
        <v>-1859001.59</v>
      </c>
      <c r="J169" s="91">
        <v>-1299903.7500000002</v>
      </c>
      <c r="K169" s="91">
        <v>-1553798.07</v>
      </c>
      <c r="L169" s="91">
        <v>-1113527.1600000001</v>
      </c>
      <c r="M169" s="91">
        <v>-1026464.9700000001</v>
      </c>
      <c r="N169" s="91">
        <v>-1185678.82</v>
      </c>
      <c r="O169" s="91">
        <v>-1209742.8199999998</v>
      </c>
      <c r="P169" s="91">
        <v>-1141192.03</v>
      </c>
      <c r="Q169" s="91">
        <v>-1190030.1400000001</v>
      </c>
      <c r="R169" s="91">
        <v>-1232522.4800000002</v>
      </c>
      <c r="S169" s="91">
        <v>-1114366.2600000002</v>
      </c>
      <c r="U169" s="91">
        <f t="shared" ca="1" si="165"/>
        <v>-7400456.540000001</v>
      </c>
      <c r="W169" s="91">
        <f t="shared" si="166"/>
        <v>-15500454.060000002</v>
      </c>
    </row>
    <row r="170" spans="2:23" ht="15.95" customHeight="1">
      <c r="B170" s="90" t="s">
        <v>122</v>
      </c>
      <c r="C170" s="90"/>
      <c r="D170" s="90"/>
      <c r="E170" s="90"/>
      <c r="H170" s="94">
        <v>12017482.749959219</v>
      </c>
      <c r="I170" s="94">
        <v>12681179.680415882</v>
      </c>
      <c r="J170" s="94">
        <v>9406457.8487999998</v>
      </c>
      <c r="K170" s="94">
        <v>944993.27349999943</v>
      </c>
      <c r="L170" s="94">
        <v>732998.43499999982</v>
      </c>
      <c r="M170" s="94">
        <v>-473838.05000000028</v>
      </c>
      <c r="N170" s="94">
        <v>2910297.5013999995</v>
      </c>
      <c r="O170" s="94">
        <v>1846169.7844999996</v>
      </c>
      <c r="P170" s="94">
        <v>3509438.95</v>
      </c>
      <c r="Q170" s="94">
        <v>4329510.2583999988</v>
      </c>
      <c r="R170" s="94">
        <v>6543763.3499999996</v>
      </c>
      <c r="S170" s="94">
        <v>6543843.5784999989</v>
      </c>
      <c r="U170" s="94">
        <f t="shared" ca="1" si="165"/>
        <v>35783111.987675108</v>
      </c>
      <c r="W170" s="94">
        <f t="shared" si="166"/>
        <v>60992297.360475123</v>
      </c>
    </row>
    <row r="171" spans="2:23" ht="15.95" customHeight="1">
      <c r="B171" s="87" t="s">
        <v>7</v>
      </c>
      <c r="C171" s="87"/>
      <c r="D171" s="87"/>
      <c r="E171" s="87"/>
      <c r="H171" s="91">
        <v>1381721.31</v>
      </c>
      <c r="I171" s="91">
        <v>1544276.3900000001</v>
      </c>
      <c r="J171" s="91">
        <v>14581358.591111748</v>
      </c>
      <c r="K171" s="91">
        <v>-2988196.78</v>
      </c>
      <c r="L171" s="91">
        <v>551.87</v>
      </c>
      <c r="M171" s="91">
        <v>27046.568571428568</v>
      </c>
      <c r="N171" s="91">
        <v>37361.918199450607</v>
      </c>
      <c r="O171" s="91">
        <v>-8528.0499999999993</v>
      </c>
      <c r="P171" s="91">
        <v>-1030.47</v>
      </c>
      <c r="Q171" s="91">
        <v>64834.07398374968</v>
      </c>
      <c r="R171" s="91">
        <v>13279.929455999998</v>
      </c>
      <c r="S171" s="91">
        <v>-5071.2300000000005</v>
      </c>
      <c r="U171" s="91">
        <f t="shared" ca="1" si="165"/>
        <v>14519711.381111749</v>
      </c>
      <c r="W171" s="91">
        <f t="shared" si="166"/>
        <v>14647604.121322373</v>
      </c>
    </row>
    <row r="172" spans="2:23" ht="15.95" customHeight="1">
      <c r="B172" s="89" t="s">
        <v>118</v>
      </c>
      <c r="C172" s="89"/>
      <c r="D172" s="89"/>
      <c r="E172" s="89"/>
      <c r="H172" s="93">
        <v>0</v>
      </c>
      <c r="I172" s="93">
        <v>0</v>
      </c>
      <c r="J172" s="93">
        <v>0</v>
      </c>
      <c r="K172" s="93">
        <v>0</v>
      </c>
      <c r="L172" s="93">
        <v>0</v>
      </c>
      <c r="M172" s="93">
        <v>0</v>
      </c>
      <c r="N172" s="93">
        <v>0</v>
      </c>
      <c r="O172" s="93">
        <v>0</v>
      </c>
      <c r="P172" s="93">
        <v>0</v>
      </c>
      <c r="Q172" s="93">
        <v>0</v>
      </c>
      <c r="R172" s="93">
        <v>0</v>
      </c>
      <c r="S172" s="93">
        <v>0</v>
      </c>
      <c r="U172" s="93">
        <f t="shared" ca="1" si="165"/>
        <v>0</v>
      </c>
      <c r="W172" s="93">
        <f t="shared" si="166"/>
        <v>0</v>
      </c>
    </row>
    <row r="173" spans="2:23" ht="15.95" customHeight="1">
      <c r="B173" s="89" t="s">
        <v>123</v>
      </c>
      <c r="C173" s="89"/>
      <c r="D173" s="89"/>
      <c r="E173" s="89"/>
      <c r="H173" s="92">
        <v>1586429.6600000001</v>
      </c>
      <c r="I173" s="92">
        <v>1854308.04</v>
      </c>
      <c r="J173" s="92">
        <v>14950387.813810546</v>
      </c>
      <c r="K173" s="92">
        <v>452.5</v>
      </c>
      <c r="L173" s="92">
        <v>642.37</v>
      </c>
      <c r="M173" s="92">
        <v>27187.268571428569</v>
      </c>
      <c r="N173" s="92">
        <v>42833.888199450608</v>
      </c>
      <c r="O173" s="92">
        <v>-9.34</v>
      </c>
      <c r="P173" s="92">
        <v>0</v>
      </c>
      <c r="Q173" s="92">
        <v>4206.7439837496786</v>
      </c>
      <c r="R173" s="92">
        <v>0</v>
      </c>
      <c r="S173" s="92">
        <v>0</v>
      </c>
      <c r="U173" s="92">
        <f t="shared" ca="1" si="165"/>
        <v>18392220.383810546</v>
      </c>
      <c r="W173" s="92">
        <f t="shared" si="166"/>
        <v>18466438.944565177</v>
      </c>
    </row>
    <row r="174" spans="2:23" ht="15.95" customHeight="1">
      <c r="B174" s="89" t="s">
        <v>124</v>
      </c>
      <c r="C174" s="89"/>
      <c r="D174" s="89"/>
      <c r="E174" s="89"/>
      <c r="H174" s="93">
        <v>0</v>
      </c>
      <c r="I174" s="93">
        <v>0</v>
      </c>
      <c r="J174" s="93">
        <v>1993.6273012003785</v>
      </c>
      <c r="K174" s="93">
        <v>4.5999999999999996</v>
      </c>
      <c r="L174" s="93">
        <v>0</v>
      </c>
      <c r="M174" s="93">
        <v>0</v>
      </c>
      <c r="N174" s="93">
        <v>0</v>
      </c>
      <c r="O174" s="93">
        <v>0</v>
      </c>
      <c r="P174" s="93">
        <v>-932.06</v>
      </c>
      <c r="Q174" s="93">
        <v>60908.86</v>
      </c>
      <c r="R174" s="93">
        <v>33842.53</v>
      </c>
      <c r="S174" s="93">
        <v>-5022.71</v>
      </c>
      <c r="U174" s="93">
        <f t="shared" ca="1" si="165"/>
        <v>1998.2273012003784</v>
      </c>
      <c r="W174" s="93">
        <f t="shared" si="166"/>
        <v>90794.847301200367</v>
      </c>
    </row>
    <row r="175" spans="2:23" ht="15.95" customHeight="1">
      <c r="B175" s="89" t="s">
        <v>125</v>
      </c>
      <c r="C175" s="89"/>
      <c r="D175" s="89"/>
      <c r="E175" s="89"/>
      <c r="H175" s="93">
        <v>-204708.35</v>
      </c>
      <c r="I175" s="93">
        <v>-310031.64999999997</v>
      </c>
      <c r="J175" s="93">
        <v>-371022.85000000003</v>
      </c>
      <c r="K175" s="93">
        <v>-2988653.88</v>
      </c>
      <c r="L175" s="93">
        <v>-90.5</v>
      </c>
      <c r="M175" s="93">
        <v>-140.69999999999999</v>
      </c>
      <c r="N175" s="93">
        <v>-5471.97</v>
      </c>
      <c r="O175" s="93">
        <v>-8518.7099999999991</v>
      </c>
      <c r="P175" s="93">
        <v>-98.41</v>
      </c>
      <c r="Q175" s="93">
        <v>-281.52999999999997</v>
      </c>
      <c r="R175" s="93">
        <v>-20562.600544000001</v>
      </c>
      <c r="S175" s="93">
        <v>-48.52</v>
      </c>
      <c r="U175" s="93">
        <f t="shared" ca="1" si="165"/>
        <v>-3874507.23</v>
      </c>
      <c r="W175" s="93">
        <f t="shared" si="166"/>
        <v>-3909629.6705440003</v>
      </c>
    </row>
    <row r="176" spans="2:23" ht="15.95" customHeight="1">
      <c r="B176" s="90" t="s">
        <v>126</v>
      </c>
      <c r="C176" s="90"/>
      <c r="D176" s="90"/>
      <c r="E176" s="90"/>
      <c r="H176" s="94">
        <v>13399204.05995922</v>
      </c>
      <c r="I176" s="94">
        <v>14225456.070415882</v>
      </c>
      <c r="J176" s="94">
        <v>23987816.439911745</v>
      </c>
      <c r="K176" s="94">
        <v>-2043203.5065000004</v>
      </c>
      <c r="L176" s="94">
        <v>733550.30499999982</v>
      </c>
      <c r="M176" s="94">
        <v>-446791.48142857169</v>
      </c>
      <c r="N176" s="94">
        <v>2947659.4195994502</v>
      </c>
      <c r="O176" s="94">
        <v>1837641.7344999996</v>
      </c>
      <c r="P176" s="94">
        <v>3508408.48</v>
      </c>
      <c r="Q176" s="94">
        <v>4394344.3323837481</v>
      </c>
      <c r="R176" s="94">
        <v>6557043.2794559998</v>
      </c>
      <c r="S176" s="94">
        <v>6538772.3484999985</v>
      </c>
      <c r="U176" s="94">
        <f t="shared" ca="1" si="165"/>
        <v>50302823.368786849</v>
      </c>
      <c r="W176" s="94">
        <f t="shared" si="166"/>
        <v>75639901.481797472</v>
      </c>
    </row>
    <row r="177" spans="2:23" ht="15.95" customHeight="1">
      <c r="B177" s="87" t="s">
        <v>88</v>
      </c>
      <c r="C177" s="87"/>
      <c r="D177" s="87"/>
      <c r="E177" s="87"/>
      <c r="H177" s="91">
        <v>14000000</v>
      </c>
      <c r="I177" s="91">
        <v>14000000</v>
      </c>
      <c r="J177" s="91">
        <v>9000000</v>
      </c>
      <c r="K177" s="91">
        <v>3500000</v>
      </c>
      <c r="L177" s="91">
        <v>3500000</v>
      </c>
      <c r="M177" s="91">
        <v>3500000</v>
      </c>
      <c r="N177" s="91">
        <v>2500000</v>
      </c>
      <c r="O177" s="91">
        <v>2500000</v>
      </c>
      <c r="P177" s="91">
        <v>3000000</v>
      </c>
      <c r="Q177" s="91">
        <v>4000000</v>
      </c>
      <c r="R177" s="91">
        <v>6000000</v>
      </c>
      <c r="S177" s="91">
        <v>6600000</v>
      </c>
      <c r="U177" s="91">
        <f t="shared" ca="1" si="165"/>
        <v>44000000</v>
      </c>
      <c r="W177" s="91">
        <f t="shared" si="166"/>
        <v>72100000</v>
      </c>
    </row>
    <row r="178" spans="2:23" s="229" customFormat="1" ht="15.95" customHeight="1">
      <c r="B178" s="225" t="s">
        <v>17</v>
      </c>
      <c r="C178" s="226"/>
      <c r="D178" s="226"/>
      <c r="E178" s="226"/>
      <c r="F178" s="227"/>
      <c r="G178" s="227"/>
      <c r="H178" s="228">
        <v>0.13399204059959219</v>
      </c>
      <c r="I178" s="228">
        <v>0.14225456070415882</v>
      </c>
      <c r="J178" s="228">
        <v>0.23987816439911747</v>
      </c>
      <c r="K178" s="228">
        <v>-2.0432035065E-2</v>
      </c>
      <c r="L178" s="228">
        <v>7.3355030499999991E-3</v>
      </c>
      <c r="M178" s="228">
        <v>-4.4679148142857134E-3</v>
      </c>
      <c r="N178" s="228">
        <v>2.9476594195994504E-2</v>
      </c>
      <c r="O178" s="228">
        <v>1.8376417345E-2</v>
      </c>
      <c r="P178" s="228">
        <v>3.5084084800000005E-2</v>
      </c>
      <c r="Q178" s="228">
        <v>4.3943443323837483E-2</v>
      </c>
      <c r="R178" s="228">
        <v>6.5570432794560013E-2</v>
      </c>
      <c r="S178" s="228">
        <v>6.5387723485000007E-2</v>
      </c>
      <c r="T178" s="227"/>
      <c r="U178" s="228">
        <f ca="1">AVERAGE(OFFSET(A178,0,7,,MONTH(MAX($H$7:$S$7))))</f>
        <v>0.10060564673757369</v>
      </c>
      <c r="V178" s="227"/>
      <c r="W178" s="228">
        <f>AVERAGE(H178:S178)</f>
        <v>6.3033251234831222E-2</v>
      </c>
    </row>
    <row r="179" spans="2:23" s="229" customFormat="1" ht="15.95" customHeight="1">
      <c r="B179" s="225" t="s">
        <v>18</v>
      </c>
      <c r="C179" s="226"/>
      <c r="D179" s="226"/>
      <c r="E179" s="226"/>
      <c r="F179" s="227"/>
      <c r="G179" s="227"/>
      <c r="H179" s="228">
        <v>0.13999999999999999</v>
      </c>
      <c r="I179" s="228">
        <v>0.13999999999999999</v>
      </c>
      <c r="J179" s="228">
        <v>0.09</v>
      </c>
      <c r="K179" s="228">
        <v>3.4999999999999996E-2</v>
      </c>
      <c r="L179" s="228">
        <v>3.4999999999999996E-2</v>
      </c>
      <c r="M179" s="228">
        <v>3.4999999999999996E-2</v>
      </c>
      <c r="N179" s="228">
        <v>2.5000000000000001E-2</v>
      </c>
      <c r="O179" s="228">
        <v>2.5000000000000001E-2</v>
      </c>
      <c r="P179" s="228">
        <v>0.03</v>
      </c>
      <c r="Q179" s="228">
        <v>0.04</v>
      </c>
      <c r="R179" s="228">
        <v>0.06</v>
      </c>
      <c r="S179" s="228">
        <v>6.6000000000000003E-2</v>
      </c>
      <c r="T179" s="227"/>
      <c r="U179" s="228">
        <f ca="1">AVERAGE(OFFSET(A179,0,7,,MONTH(MAX($H$7:$S$7))))</f>
        <v>8.7999999999999995E-2</v>
      </c>
      <c r="V179" s="227"/>
      <c r="W179" s="228">
        <f>AVERAGE(H179:S179)</f>
        <v>6.0083333333333343E-2</v>
      </c>
    </row>
    <row r="180" spans="2:23" ht="24" customHeight="1">
      <c r="I180" s="13"/>
      <c r="J180" s="13"/>
      <c r="K180" s="13"/>
      <c r="L180" s="13"/>
      <c r="M180" s="13"/>
    </row>
    <row r="181" spans="2:23" ht="24" customHeight="1">
      <c r="B181" s="29" t="s">
        <v>20</v>
      </c>
      <c r="C181" s="26"/>
      <c r="D181" s="26"/>
      <c r="E181" s="26"/>
      <c r="H181" s="28">
        <v>43466</v>
      </c>
      <c r="I181" s="28">
        <v>43497</v>
      </c>
      <c r="J181" s="28">
        <v>43525</v>
      </c>
      <c r="K181" s="28">
        <v>43556</v>
      </c>
      <c r="L181" s="28">
        <v>43586</v>
      </c>
      <c r="M181" s="28">
        <v>43617</v>
      </c>
      <c r="N181" s="28">
        <v>43647</v>
      </c>
      <c r="O181" s="28">
        <v>43678</v>
      </c>
      <c r="P181" s="28">
        <v>43709</v>
      </c>
      <c r="Q181" s="28">
        <v>43739</v>
      </c>
      <c r="R181" s="28">
        <v>43770</v>
      </c>
      <c r="S181" s="28">
        <v>43800</v>
      </c>
      <c r="T181" s="5"/>
      <c r="U181" s="28" t="str">
        <f>"Jan/"&amp;PROPER(TEXT(MAX($H$7:$S$7),"mmm"))&amp;"-"&amp;RIGHT(W181,2)</f>
        <v>Jan/Mai-19</v>
      </c>
      <c r="W181" s="31">
        <v>2019</v>
      </c>
    </row>
    <row r="182" spans="2:23" ht="5.0999999999999996" customHeight="1">
      <c r="B182" s="3"/>
      <c r="C182" s="7"/>
      <c r="D182" s="7"/>
      <c r="E182" s="7"/>
      <c r="H182" s="11"/>
      <c r="I182" s="11"/>
      <c r="J182" s="11"/>
      <c r="K182" s="11"/>
      <c r="L182" s="11"/>
      <c r="M182" s="11"/>
      <c r="N182" s="11"/>
      <c r="O182" s="11"/>
      <c r="P182" s="11"/>
      <c r="Q182" s="11"/>
      <c r="R182" s="11"/>
      <c r="S182" s="11"/>
      <c r="T182" s="5"/>
      <c r="U182" s="8"/>
      <c r="W182" s="8"/>
    </row>
    <row r="183" spans="2:23" ht="5.0999999999999996" customHeight="1">
      <c r="B183" s="3"/>
      <c r="C183" s="7"/>
      <c r="D183" s="7"/>
      <c r="E183" s="7"/>
      <c r="H183" s="11"/>
      <c r="I183" s="11"/>
      <c r="J183" s="11"/>
      <c r="K183" s="11"/>
      <c r="L183" s="11"/>
      <c r="M183" s="11"/>
      <c r="N183" s="11"/>
      <c r="O183" s="11"/>
      <c r="P183" s="11"/>
      <c r="Q183" s="11"/>
      <c r="R183" s="11"/>
      <c r="S183" s="11"/>
      <c r="T183" s="5"/>
      <c r="U183" s="8"/>
      <c r="W183" s="8"/>
    </row>
    <row r="184" spans="2:23" ht="15.95" customHeight="1">
      <c r="B184" s="87" t="s">
        <v>5</v>
      </c>
      <c r="C184" s="87"/>
      <c r="D184" s="87"/>
      <c r="E184" s="87"/>
      <c r="H184" s="91">
        <v>8381448.7700000005</v>
      </c>
      <c r="I184" s="91">
        <v>8216549.2434999989</v>
      </c>
      <c r="J184" s="91">
        <v>6761850.7299999995</v>
      </c>
      <c r="K184" s="91">
        <v>5720284.54</v>
      </c>
      <c r="L184" s="91">
        <v>6230567.6271902462</v>
      </c>
      <c r="M184" s="91">
        <v>5107619.9800000004</v>
      </c>
      <c r="N184" s="91">
        <v>8474815.9500000011</v>
      </c>
      <c r="O184" s="91">
        <v>7275951.1129999999</v>
      </c>
      <c r="P184" s="91">
        <v>7511997.96</v>
      </c>
      <c r="Q184" s="91">
        <v>7473151.7400000002</v>
      </c>
      <c r="R184" s="91">
        <v>7696218.3900000006</v>
      </c>
      <c r="S184" s="91">
        <v>12567067.369999997</v>
      </c>
      <c r="T184" s="5"/>
      <c r="U184" s="91">
        <f ca="1">SUM(OFFSET(A184,0,7,,MONTH(MAX($H$7:$S$7))))</f>
        <v>35310700.910690241</v>
      </c>
      <c r="W184" s="91">
        <f>SUM(H184:S184)</f>
        <v>91417523.413690239</v>
      </c>
    </row>
    <row r="185" spans="2:23" ht="15.95" customHeight="1">
      <c r="B185" s="88" t="s">
        <v>118</v>
      </c>
      <c r="C185" s="88"/>
      <c r="D185" s="88"/>
      <c r="E185" s="88"/>
      <c r="H185" s="92">
        <v>6320608.7300000004</v>
      </c>
      <c r="I185" s="92">
        <v>6588027.7334999992</v>
      </c>
      <c r="J185" s="92">
        <v>4942013.0799999991</v>
      </c>
      <c r="K185" s="92">
        <v>4093203.3200000003</v>
      </c>
      <c r="L185" s="92">
        <v>4358332.5371902464</v>
      </c>
      <c r="M185" s="92">
        <v>3137429.04</v>
      </c>
      <c r="N185" s="92">
        <v>5775013.5100000007</v>
      </c>
      <c r="O185" s="92">
        <v>4822885.7529999996</v>
      </c>
      <c r="P185" s="92">
        <v>4980096.34</v>
      </c>
      <c r="Q185" s="92">
        <v>4700614.96</v>
      </c>
      <c r="R185" s="92">
        <v>4948053.4300000006</v>
      </c>
      <c r="S185" s="92">
        <v>9409681.2499999981</v>
      </c>
      <c r="T185" s="5"/>
      <c r="U185" s="92">
        <f t="shared" ref="U185:U200" ca="1" si="167">SUM(OFFSET(A185,0,7,,MONTH(MAX($H$7:$S$7))))</f>
        <v>26302185.400690246</v>
      </c>
      <c r="W185" s="92">
        <f t="shared" ref="W185:W187" si="168">SUM(H185:S185)</f>
        <v>64075959.68369025</v>
      </c>
    </row>
    <row r="186" spans="2:23" ht="15.95" customHeight="1">
      <c r="B186" s="88" t="s">
        <v>119</v>
      </c>
      <c r="C186" s="88"/>
      <c r="D186" s="88"/>
      <c r="E186" s="88"/>
      <c r="H186" s="92">
        <v>2060840.04</v>
      </c>
      <c r="I186" s="92">
        <v>1628521.51</v>
      </c>
      <c r="J186" s="92">
        <v>1819837.6500000001</v>
      </c>
      <c r="K186" s="92">
        <v>1627081.22</v>
      </c>
      <c r="L186" s="92">
        <v>1872235.0899999999</v>
      </c>
      <c r="M186" s="92">
        <v>1970190.94</v>
      </c>
      <c r="N186" s="92">
        <v>2699802.44</v>
      </c>
      <c r="O186" s="92">
        <v>2453065.36</v>
      </c>
      <c r="P186" s="92">
        <v>2531901.62</v>
      </c>
      <c r="Q186" s="92">
        <v>2772536.7800000003</v>
      </c>
      <c r="R186" s="92">
        <v>2748164.96</v>
      </c>
      <c r="S186" s="92">
        <v>3157386.12</v>
      </c>
      <c r="T186" s="5"/>
      <c r="U186" s="92">
        <f t="shared" ca="1" si="167"/>
        <v>9008515.5099999998</v>
      </c>
      <c r="W186" s="92">
        <f t="shared" si="168"/>
        <v>27341563.73</v>
      </c>
    </row>
    <row r="187" spans="2:23" ht="15.95" customHeight="1">
      <c r="B187" s="87" t="s">
        <v>8</v>
      </c>
      <c r="C187" s="87"/>
      <c r="D187" s="87"/>
      <c r="E187" s="87"/>
      <c r="H187" s="91">
        <v>493570.69</v>
      </c>
      <c r="I187" s="91">
        <v>1212537.3199999998</v>
      </c>
      <c r="J187" s="91">
        <v>1498503.67</v>
      </c>
      <c r="K187" s="91">
        <v>1555629</v>
      </c>
      <c r="L187" s="91">
        <v>1501090.5</v>
      </c>
      <c r="M187" s="91">
        <v>1273869.0900000001</v>
      </c>
      <c r="N187" s="91">
        <v>1349497.0899999999</v>
      </c>
      <c r="O187" s="91">
        <v>1799002.85</v>
      </c>
      <c r="P187" s="91">
        <v>3037143.3600000003</v>
      </c>
      <c r="Q187" s="91">
        <v>4293093.26</v>
      </c>
      <c r="R187" s="91">
        <v>2754649.58</v>
      </c>
      <c r="S187" s="91">
        <v>1878089.8</v>
      </c>
      <c r="T187" s="5"/>
      <c r="U187" s="91">
        <f t="shared" ca="1" si="167"/>
        <v>6261331.1799999997</v>
      </c>
      <c r="W187" s="91">
        <f t="shared" si="168"/>
        <v>22646676.209999997</v>
      </c>
    </row>
    <row r="188" spans="2:23" ht="15.95" customHeight="1">
      <c r="B188" s="89" t="s">
        <v>120</v>
      </c>
      <c r="C188" s="89"/>
      <c r="D188" s="89"/>
      <c r="E188" s="89"/>
      <c r="H188" s="93">
        <v>147036.62</v>
      </c>
      <c r="I188" s="93">
        <v>404881.18</v>
      </c>
      <c r="J188" s="93">
        <v>144637.65</v>
      </c>
      <c r="K188" s="93">
        <v>136767.44999999998</v>
      </c>
      <c r="L188" s="93">
        <v>182550.41</v>
      </c>
      <c r="M188" s="93">
        <v>471248.81</v>
      </c>
      <c r="N188" s="93">
        <v>693499.34</v>
      </c>
      <c r="O188" s="93">
        <v>462888.72999999992</v>
      </c>
      <c r="P188" s="93">
        <v>513363.75</v>
      </c>
      <c r="Q188" s="93">
        <v>636926.91</v>
      </c>
      <c r="R188" s="93">
        <v>709708.17</v>
      </c>
      <c r="S188" s="93">
        <v>316666.82</v>
      </c>
      <c r="T188" s="5"/>
      <c r="U188" s="93">
        <f t="shared" ca="1" si="167"/>
        <v>1015873.31</v>
      </c>
      <c r="W188" s="93">
        <f t="shared" ref="W188:W200" si="169">SUM(H188:S188)</f>
        <v>4820175.8400000008</v>
      </c>
    </row>
    <row r="189" spans="2:23" ht="15.95" customHeight="1">
      <c r="B189" s="89" t="s">
        <v>10</v>
      </c>
      <c r="C189" s="89"/>
      <c r="D189" s="89"/>
      <c r="E189" s="89"/>
      <c r="H189" s="93">
        <v>273309.90000000002</v>
      </c>
      <c r="I189" s="93">
        <v>272342.73</v>
      </c>
      <c r="J189" s="93">
        <v>274447.46999999997</v>
      </c>
      <c r="K189" s="93">
        <v>276110.40999999997</v>
      </c>
      <c r="L189" s="93">
        <v>450367.31999999995</v>
      </c>
      <c r="M189" s="93">
        <v>387605.25</v>
      </c>
      <c r="N189" s="93">
        <v>477033.62</v>
      </c>
      <c r="O189" s="93">
        <v>477002.53</v>
      </c>
      <c r="P189" s="93">
        <v>470322.81</v>
      </c>
      <c r="Q189" s="93">
        <v>472047.98</v>
      </c>
      <c r="R189" s="93">
        <v>94497.24</v>
      </c>
      <c r="S189" s="93">
        <v>93757.14</v>
      </c>
      <c r="T189" s="5"/>
      <c r="U189" s="93">
        <f t="shared" ca="1" si="167"/>
        <v>1546577.83</v>
      </c>
      <c r="W189" s="93">
        <f t="shared" si="169"/>
        <v>4018844.4000000008</v>
      </c>
    </row>
    <row r="190" spans="2:23" ht="15.95" customHeight="1">
      <c r="B190" s="89" t="s">
        <v>11</v>
      </c>
      <c r="C190" s="89"/>
      <c r="D190" s="89"/>
      <c r="E190" s="89"/>
      <c r="H190" s="93">
        <v>0</v>
      </c>
      <c r="I190" s="93">
        <v>0</v>
      </c>
      <c r="J190" s="93">
        <v>266456.40000000002</v>
      </c>
      <c r="K190" s="93">
        <v>279810</v>
      </c>
      <c r="L190" s="93">
        <v>266456.40000000002</v>
      </c>
      <c r="M190" s="93">
        <v>0</v>
      </c>
      <c r="N190" s="93">
        <v>0</v>
      </c>
      <c r="O190" s="93">
        <v>288117</v>
      </c>
      <c r="P190" s="93">
        <v>0</v>
      </c>
      <c r="Q190" s="93">
        <v>801600</v>
      </c>
      <c r="R190" s="93">
        <v>0</v>
      </c>
      <c r="S190" s="93">
        <v>0</v>
      </c>
      <c r="T190" s="5"/>
      <c r="U190" s="93">
        <f t="shared" ca="1" si="167"/>
        <v>812722.8</v>
      </c>
      <c r="W190" s="93">
        <f t="shared" si="169"/>
        <v>1902439.8</v>
      </c>
    </row>
    <row r="191" spans="2:23" ht="15.95" customHeight="1">
      <c r="B191" s="89" t="s">
        <v>9</v>
      </c>
      <c r="C191" s="89"/>
      <c r="D191" s="89"/>
      <c r="E191" s="89"/>
      <c r="H191" s="93">
        <v>73224.17</v>
      </c>
      <c r="I191" s="93">
        <v>535313.41</v>
      </c>
      <c r="J191" s="93">
        <v>812962.14999999991</v>
      </c>
      <c r="K191" s="93">
        <v>862941.14</v>
      </c>
      <c r="L191" s="93">
        <v>601716.37</v>
      </c>
      <c r="M191" s="93">
        <v>415015.03</v>
      </c>
      <c r="N191" s="93">
        <v>178964.13</v>
      </c>
      <c r="O191" s="93">
        <v>570994.59</v>
      </c>
      <c r="P191" s="93">
        <v>2053456.8</v>
      </c>
      <c r="Q191" s="93">
        <v>2382518.3699999996</v>
      </c>
      <c r="R191" s="93">
        <v>1950444.17</v>
      </c>
      <c r="S191" s="93">
        <v>1467665.84</v>
      </c>
      <c r="T191" s="5"/>
      <c r="U191" s="93">
        <f t="shared" ca="1" si="167"/>
        <v>2886157.24</v>
      </c>
      <c r="W191" s="93">
        <f t="shared" si="169"/>
        <v>11905216.17</v>
      </c>
    </row>
    <row r="192" spans="2:23" ht="15.95" customHeight="1">
      <c r="B192" s="87" t="s">
        <v>121</v>
      </c>
      <c r="C192" s="87"/>
      <c r="D192" s="87"/>
      <c r="E192" s="87"/>
      <c r="H192" s="91">
        <v>-754307.92999999993</v>
      </c>
      <c r="I192" s="91">
        <v>-722986.60000000009</v>
      </c>
      <c r="J192" s="91">
        <v>-699032.45</v>
      </c>
      <c r="K192" s="91">
        <v>-884942.26</v>
      </c>
      <c r="L192" s="91">
        <v>-932442.40000000014</v>
      </c>
      <c r="M192" s="91">
        <v>-1002016.0199999999</v>
      </c>
      <c r="N192" s="91">
        <v>-848896.9</v>
      </c>
      <c r="O192" s="91">
        <v>-1009089.41</v>
      </c>
      <c r="P192" s="91">
        <v>-923498.09</v>
      </c>
      <c r="Q192" s="91">
        <v>-870896.43</v>
      </c>
      <c r="R192" s="91">
        <v>-1528096.9600000002</v>
      </c>
      <c r="S192" s="91">
        <v>-1415982.8800000001</v>
      </c>
      <c r="T192" s="5"/>
      <c r="U192" s="91">
        <f t="shared" ca="1" si="167"/>
        <v>-3993711.6400000006</v>
      </c>
      <c r="W192" s="91">
        <f t="shared" si="169"/>
        <v>-11592188.330000002</v>
      </c>
    </row>
    <row r="193" spans="2:23" ht="15.95" customHeight="1">
      <c r="B193" s="90" t="s">
        <v>122</v>
      </c>
      <c r="C193" s="90"/>
      <c r="D193" s="90"/>
      <c r="E193" s="90"/>
      <c r="H193" s="94">
        <v>8120711.5300000012</v>
      </c>
      <c r="I193" s="94">
        <v>8706099.9634999987</v>
      </c>
      <c r="J193" s="94">
        <v>7561321.9499999993</v>
      </c>
      <c r="K193" s="94">
        <v>6390971.2800000003</v>
      </c>
      <c r="L193" s="94">
        <v>6799215.7271902459</v>
      </c>
      <c r="M193" s="94">
        <v>5379473.0500000007</v>
      </c>
      <c r="N193" s="94">
        <v>8975416.1400000006</v>
      </c>
      <c r="O193" s="94">
        <v>8065864.5529999994</v>
      </c>
      <c r="P193" s="94">
        <v>9625643.2300000004</v>
      </c>
      <c r="Q193" s="94">
        <v>10895348.57</v>
      </c>
      <c r="R193" s="94">
        <v>8922771.0099999998</v>
      </c>
      <c r="S193" s="94">
        <v>13029174.289999997</v>
      </c>
      <c r="T193" s="5"/>
      <c r="U193" s="94">
        <f t="shared" ca="1" si="167"/>
        <v>37578320.450690247</v>
      </c>
      <c r="W193" s="94">
        <f t="shared" si="169"/>
        <v>102472011.29369025</v>
      </c>
    </row>
    <row r="194" spans="2:23" ht="15.95" customHeight="1">
      <c r="B194" s="87" t="s">
        <v>7</v>
      </c>
      <c r="C194" s="87"/>
      <c r="D194" s="87"/>
      <c r="E194" s="87"/>
      <c r="H194" s="91">
        <v>9573105.790000001</v>
      </c>
      <c r="I194" s="91">
        <v>5948054.1099999994</v>
      </c>
      <c r="J194" s="91">
        <v>-648428.80999999982</v>
      </c>
      <c r="K194" s="91">
        <v>-2842.5499999999993</v>
      </c>
      <c r="L194" s="91">
        <v>580435.08000000007</v>
      </c>
      <c r="M194" s="91">
        <v>1017939.4899999998</v>
      </c>
      <c r="N194" s="91">
        <v>154053.54999999999</v>
      </c>
      <c r="O194" s="91">
        <v>-29101.94</v>
      </c>
      <c r="P194" s="91">
        <v>155731.63000000003</v>
      </c>
      <c r="Q194" s="91">
        <v>2419674.38</v>
      </c>
      <c r="R194" s="91">
        <v>6660400.0399999991</v>
      </c>
      <c r="S194" s="91">
        <v>123172.0370792679</v>
      </c>
      <c r="T194" s="5"/>
      <c r="U194" s="91">
        <f t="shared" ca="1" si="167"/>
        <v>15450323.619999999</v>
      </c>
      <c r="W194" s="91">
        <f t="shared" si="169"/>
        <v>25952192.807079267</v>
      </c>
    </row>
    <row r="195" spans="2:23" ht="15.95" customHeight="1">
      <c r="B195" s="89" t="s">
        <v>118</v>
      </c>
      <c r="C195" s="89"/>
      <c r="D195" s="89"/>
      <c r="E195" s="89"/>
      <c r="H195" s="93">
        <v>0</v>
      </c>
      <c r="I195" s="93">
        <v>0</v>
      </c>
      <c r="J195" s="93">
        <v>0</v>
      </c>
      <c r="K195" s="93">
        <v>0</v>
      </c>
      <c r="L195" s="93">
        <v>0</v>
      </c>
      <c r="M195" s="93">
        <v>0</v>
      </c>
      <c r="N195" s="93">
        <v>0</v>
      </c>
      <c r="O195" s="93">
        <v>0</v>
      </c>
      <c r="P195" s="93">
        <v>0</v>
      </c>
      <c r="Q195" s="93">
        <v>0</v>
      </c>
      <c r="R195" s="93">
        <v>0</v>
      </c>
      <c r="S195" s="93">
        <v>0</v>
      </c>
      <c r="T195" s="5"/>
      <c r="U195" s="93">
        <f t="shared" ca="1" si="167"/>
        <v>0</v>
      </c>
      <c r="W195" s="93">
        <f t="shared" si="169"/>
        <v>0</v>
      </c>
    </row>
    <row r="196" spans="2:23" ht="15.95" customHeight="1">
      <c r="B196" s="89" t="s">
        <v>123</v>
      </c>
      <c r="C196" s="89"/>
      <c r="D196" s="89"/>
      <c r="E196" s="89"/>
      <c r="H196" s="92">
        <v>9689053.0800000001</v>
      </c>
      <c r="I196" s="92">
        <v>8404211.5199999996</v>
      </c>
      <c r="J196" s="92">
        <v>485875.52999999997</v>
      </c>
      <c r="K196" s="92">
        <v>37.979999999999997</v>
      </c>
      <c r="L196" s="92">
        <v>504321.53</v>
      </c>
      <c r="M196" s="92">
        <v>1265416.3799999999</v>
      </c>
      <c r="N196" s="92">
        <v>134471.87</v>
      </c>
      <c r="O196" s="92">
        <v>1541.52</v>
      </c>
      <c r="P196" s="92">
        <v>156114.74000000002</v>
      </c>
      <c r="Q196" s="92">
        <v>1386800.28</v>
      </c>
      <c r="R196" s="92">
        <v>6174020.9099999992</v>
      </c>
      <c r="S196" s="92">
        <v>1672622.7333977639</v>
      </c>
      <c r="T196" s="5"/>
      <c r="U196" s="92">
        <f t="shared" ca="1" si="167"/>
        <v>19083499.640000004</v>
      </c>
      <c r="W196" s="92">
        <f t="shared" si="169"/>
        <v>29874488.073397767</v>
      </c>
    </row>
    <row r="197" spans="2:23" ht="15.95" customHeight="1">
      <c r="B197" s="89" t="s">
        <v>124</v>
      </c>
      <c r="C197" s="89"/>
      <c r="D197" s="89"/>
      <c r="E197" s="89"/>
      <c r="H197" s="93">
        <v>0</v>
      </c>
      <c r="I197" s="93">
        <v>0</v>
      </c>
      <c r="J197" s="93">
        <v>0</v>
      </c>
      <c r="K197" s="93">
        <v>28802.66</v>
      </c>
      <c r="L197" s="93">
        <v>89260.38</v>
      </c>
      <c r="M197" s="93">
        <v>146103.21000000002</v>
      </c>
      <c r="N197" s="93">
        <v>19847.740000000002</v>
      </c>
      <c r="O197" s="93">
        <v>0</v>
      </c>
      <c r="P197" s="93">
        <v>0</v>
      </c>
      <c r="Q197" s="93">
        <v>1066876.73</v>
      </c>
      <c r="R197" s="93">
        <v>990804.25</v>
      </c>
      <c r="S197" s="93">
        <v>6926.4336815042043</v>
      </c>
      <c r="T197" s="5"/>
      <c r="U197" s="93">
        <f t="shared" ca="1" si="167"/>
        <v>118063.04000000001</v>
      </c>
      <c r="W197" s="93">
        <f t="shared" si="169"/>
        <v>2348621.4036815041</v>
      </c>
    </row>
    <row r="198" spans="2:23" ht="15.95" customHeight="1">
      <c r="B198" s="89" t="s">
        <v>125</v>
      </c>
      <c r="C198" s="89"/>
      <c r="D198" s="89"/>
      <c r="E198" s="89"/>
      <c r="H198" s="93">
        <v>-115947.29</v>
      </c>
      <c r="I198" s="93">
        <v>-2456157.41</v>
      </c>
      <c r="J198" s="93">
        <v>-1134304.3399999999</v>
      </c>
      <c r="K198" s="93">
        <v>-31683.19</v>
      </c>
      <c r="L198" s="93">
        <v>-13146.83</v>
      </c>
      <c r="M198" s="93">
        <v>-393580.10000000003</v>
      </c>
      <c r="N198" s="93">
        <v>-266.06</v>
      </c>
      <c r="O198" s="93">
        <v>-30643.46</v>
      </c>
      <c r="P198" s="93">
        <v>-383.10999999999996</v>
      </c>
      <c r="Q198" s="93">
        <v>-34002.629999999997</v>
      </c>
      <c r="R198" s="93">
        <v>-504425.12</v>
      </c>
      <c r="S198" s="93">
        <v>-1556377.1300000001</v>
      </c>
      <c r="T198" s="5"/>
      <c r="U198" s="93">
        <f t="shared" ca="1" si="167"/>
        <v>-3751239.06</v>
      </c>
      <c r="W198" s="93">
        <f t="shared" si="169"/>
        <v>-6270916.6699999999</v>
      </c>
    </row>
    <row r="199" spans="2:23" ht="15.95" customHeight="1">
      <c r="B199" s="90" t="s">
        <v>126</v>
      </c>
      <c r="C199" s="90"/>
      <c r="D199" s="90"/>
      <c r="E199" s="90"/>
      <c r="H199" s="94">
        <v>17693817.32</v>
      </c>
      <c r="I199" s="94">
        <v>14654154.073499998</v>
      </c>
      <c r="J199" s="94">
        <v>6912893.1399999997</v>
      </c>
      <c r="K199" s="94">
        <v>6388128.7300000004</v>
      </c>
      <c r="L199" s="94">
        <v>7379650.8071902459</v>
      </c>
      <c r="M199" s="94">
        <v>6397412.540000001</v>
      </c>
      <c r="N199" s="94">
        <v>9129469.6900000013</v>
      </c>
      <c r="O199" s="94">
        <v>8036762.612999999</v>
      </c>
      <c r="P199" s="94">
        <v>9781374.8600000013</v>
      </c>
      <c r="Q199" s="94">
        <v>13315022.949999999</v>
      </c>
      <c r="R199" s="94">
        <v>15583171.049999999</v>
      </c>
      <c r="S199" s="94">
        <v>13152346.327079264</v>
      </c>
      <c r="T199" s="5"/>
      <c r="U199" s="94">
        <f t="shared" ca="1" si="167"/>
        <v>53028644.070690252</v>
      </c>
      <c r="W199" s="94">
        <f t="shared" si="169"/>
        <v>128424204.10076952</v>
      </c>
    </row>
    <row r="200" spans="2:23" ht="15.95" customHeight="1">
      <c r="B200" s="87" t="s">
        <v>88</v>
      </c>
      <c r="C200" s="87"/>
      <c r="D200" s="87"/>
      <c r="E200" s="87"/>
      <c r="H200" s="91">
        <v>7524887.9999999991</v>
      </c>
      <c r="I200" s="91">
        <v>7524887.9999999991</v>
      </c>
      <c r="J200" s="91">
        <v>7524887.9999999991</v>
      </c>
      <c r="K200" s="91">
        <v>9406110</v>
      </c>
      <c r="L200" s="91">
        <v>9406110</v>
      </c>
      <c r="M200" s="91">
        <v>13437300</v>
      </c>
      <c r="N200" s="91">
        <v>9406110</v>
      </c>
      <c r="O200" s="91">
        <v>9406110</v>
      </c>
      <c r="P200" s="91">
        <v>9406110</v>
      </c>
      <c r="Q200" s="91">
        <v>14000000</v>
      </c>
      <c r="R200" s="91">
        <v>14000000</v>
      </c>
      <c r="S200" s="91">
        <v>14000000</v>
      </c>
      <c r="T200" s="5"/>
      <c r="U200" s="91">
        <f t="shared" ca="1" si="167"/>
        <v>41386884</v>
      </c>
      <c r="W200" s="91">
        <f t="shared" si="169"/>
        <v>125042514</v>
      </c>
    </row>
    <row r="201" spans="2:23" s="229" customFormat="1" ht="15.95" customHeight="1">
      <c r="B201" s="225" t="s">
        <v>17</v>
      </c>
      <c r="C201" s="226"/>
      <c r="D201" s="226"/>
      <c r="E201" s="226"/>
      <c r="F201" s="227"/>
      <c r="G201" s="227"/>
      <c r="H201" s="228">
        <v>0.32919219858156029</v>
      </c>
      <c r="I201" s="228">
        <v>0.26312648101739183</v>
      </c>
      <c r="J201" s="228">
        <v>0.10686387964844127</v>
      </c>
      <c r="K201" s="228">
        <v>9.5080540435950683E-2</v>
      </c>
      <c r="L201" s="228">
        <v>0.10983829797935962</v>
      </c>
      <c r="M201" s="228">
        <v>9.5218720129787979E-2</v>
      </c>
      <c r="N201" s="228">
        <v>0.13588250154420903</v>
      </c>
      <c r="O201" s="228">
        <v>0.11064530736085372</v>
      </c>
      <c r="P201" s="228">
        <v>0.11146789786638685</v>
      </c>
      <c r="Q201" s="228">
        <v>0.13315022949999997</v>
      </c>
      <c r="R201" s="228">
        <v>0.15583171049999997</v>
      </c>
      <c r="S201" s="228">
        <v>0.13152346327079265</v>
      </c>
      <c r="U201" s="228">
        <f ca="1">AVERAGE(OFFSET(A201,0,7,,MONTH(MAX($H$7:$S$7))))</f>
        <v>0.18082027953254073</v>
      </c>
      <c r="V201" s="227"/>
      <c r="W201" s="228">
        <f>AVERAGE(H201:S201)</f>
        <v>0.14815176898622781</v>
      </c>
    </row>
    <row r="202" spans="2:23" s="229" customFormat="1" ht="15.95" customHeight="1">
      <c r="B202" s="225" t="s">
        <v>18</v>
      </c>
      <c r="C202" s="226"/>
      <c r="D202" s="226"/>
      <c r="E202" s="226"/>
      <c r="F202" s="227"/>
      <c r="G202" s="227"/>
      <c r="H202" s="228">
        <v>0.13999999999999999</v>
      </c>
      <c r="I202" s="228">
        <v>0.13999999999999999</v>
      </c>
      <c r="J202" s="228">
        <v>0.13999999999999999</v>
      </c>
      <c r="K202" s="228">
        <v>0.13999999999999999</v>
      </c>
      <c r="L202" s="228">
        <v>0.13999999999999999</v>
      </c>
      <c r="M202" s="228">
        <v>0.2</v>
      </c>
      <c r="N202" s="228">
        <v>0.13999999999999999</v>
      </c>
      <c r="O202" s="228">
        <v>0.13999999999999999</v>
      </c>
      <c r="P202" s="228">
        <v>0.13999999999999999</v>
      </c>
      <c r="Q202" s="228">
        <v>0.13999999999999999</v>
      </c>
      <c r="R202" s="228">
        <v>0.13999999999999999</v>
      </c>
      <c r="S202" s="228">
        <v>0.13999999999999999</v>
      </c>
      <c r="U202" s="228">
        <f ca="1">AVERAGE(OFFSET(A202,0,7,,MONTH(MAX($H$7:$S$7))))</f>
        <v>0.13999999999999999</v>
      </c>
      <c r="V202" s="227"/>
      <c r="W202" s="228">
        <f>AVERAGE(H202:S202)</f>
        <v>0.14499999999999993</v>
      </c>
    </row>
    <row r="203" spans="2:23" ht="24" customHeight="1">
      <c r="H203" s="6"/>
      <c r="I203" s="13"/>
      <c r="J203" s="13"/>
      <c r="K203" s="13"/>
      <c r="L203" s="13"/>
      <c r="M203" s="13"/>
    </row>
    <row r="204" spans="2:23" ht="24" customHeight="1">
      <c r="B204" s="29" t="s">
        <v>19</v>
      </c>
      <c r="C204" s="26"/>
      <c r="D204" s="26"/>
      <c r="E204" s="26"/>
      <c r="H204" s="28">
        <v>43101</v>
      </c>
      <c r="I204" s="28">
        <f>EDATE(H204,1)</f>
        <v>43132</v>
      </c>
      <c r="J204" s="28">
        <f t="shared" ref="J204:S204" si="170">EDATE(I204,1)</f>
        <v>43160</v>
      </c>
      <c r="K204" s="28">
        <f t="shared" si="170"/>
        <v>43191</v>
      </c>
      <c r="L204" s="28">
        <f t="shared" si="170"/>
        <v>43221</v>
      </c>
      <c r="M204" s="28">
        <f t="shared" si="170"/>
        <v>43252</v>
      </c>
      <c r="N204" s="28">
        <f t="shared" si="170"/>
        <v>43282</v>
      </c>
      <c r="O204" s="28">
        <f t="shared" si="170"/>
        <v>43313</v>
      </c>
      <c r="P204" s="28">
        <f t="shared" si="170"/>
        <v>43344</v>
      </c>
      <c r="Q204" s="28">
        <f t="shared" si="170"/>
        <v>43374</v>
      </c>
      <c r="R204" s="28">
        <f t="shared" si="170"/>
        <v>43405</v>
      </c>
      <c r="S204" s="28">
        <f t="shared" si="170"/>
        <v>43435</v>
      </c>
      <c r="U204" s="28" t="str">
        <f>"Jan/"&amp;PROPER(TEXT(MAX($H$7:$S$7),"mmm"))&amp;"-"&amp;RIGHT(W204,2)</f>
        <v>Jan/Mai-18</v>
      </c>
      <c r="W204" s="31">
        <v>2018</v>
      </c>
    </row>
    <row r="205" spans="2:23" ht="5.0999999999999996" customHeight="1">
      <c r="B205" s="3"/>
      <c r="C205" s="7"/>
      <c r="D205" s="7"/>
      <c r="E205" s="7"/>
      <c r="H205" s="11"/>
      <c r="I205" s="11"/>
      <c r="J205" s="11"/>
      <c r="K205" s="11"/>
      <c r="L205" s="11"/>
      <c r="M205" s="11"/>
      <c r="N205" s="11"/>
      <c r="O205" s="11"/>
      <c r="P205" s="11"/>
      <c r="Q205" s="11"/>
      <c r="R205" s="11"/>
      <c r="S205" s="11"/>
      <c r="T205" s="5"/>
      <c r="U205" s="8"/>
      <c r="W205" s="8"/>
    </row>
    <row r="206" spans="2:23" ht="5.0999999999999996" customHeight="1">
      <c r="B206" s="3"/>
      <c r="C206" s="7"/>
      <c r="D206" s="7"/>
      <c r="E206" s="7"/>
      <c r="H206" s="11"/>
      <c r="I206" s="11"/>
      <c r="J206" s="11"/>
      <c r="K206" s="11"/>
      <c r="L206" s="11"/>
      <c r="M206" s="11"/>
      <c r="N206" s="11"/>
      <c r="O206" s="11"/>
      <c r="P206" s="11"/>
      <c r="Q206" s="11"/>
      <c r="R206" s="11"/>
      <c r="S206" s="11"/>
      <c r="T206" s="5"/>
      <c r="U206" s="8"/>
      <c r="W206" s="8"/>
    </row>
    <row r="207" spans="2:23" ht="15.95" customHeight="1">
      <c r="B207" s="87" t="s">
        <v>5</v>
      </c>
      <c r="C207" s="87"/>
      <c r="D207" s="87"/>
      <c r="E207" s="87"/>
      <c r="H207" s="91">
        <v>8172256.8604705818</v>
      </c>
      <c r="I207" s="91">
        <v>7153061.3763776897</v>
      </c>
      <c r="J207" s="91">
        <v>5905481.2553748898</v>
      </c>
      <c r="K207" s="91">
        <v>6725564.2895439211</v>
      </c>
      <c r="L207" s="91">
        <v>5976042.5931707881</v>
      </c>
      <c r="M207" s="91">
        <v>5569062.6382934963</v>
      </c>
      <c r="N207" s="91">
        <v>6627758.0511598997</v>
      </c>
      <c r="O207" s="91">
        <v>6277395.022359496</v>
      </c>
      <c r="P207" s="91">
        <v>6882455.059818374</v>
      </c>
      <c r="Q207" s="91">
        <v>8340308.8077453794</v>
      </c>
      <c r="R207" s="91">
        <v>7734448.5451298775</v>
      </c>
      <c r="S207" s="91">
        <v>6773997.6451323051</v>
      </c>
      <c r="T207" s="5"/>
      <c r="U207" s="91">
        <f ca="1">SUM(OFFSET(A207,0,7,,MONTH(MAX($H$7:$S$7))))</f>
        <v>33932406.374937877</v>
      </c>
      <c r="W207" s="91">
        <f>SUM(H207:S207)</f>
        <v>82137832.144576699</v>
      </c>
    </row>
    <row r="208" spans="2:23" ht="15.95" customHeight="1">
      <c r="B208" s="88" t="s">
        <v>118</v>
      </c>
      <c r="C208" s="88"/>
      <c r="D208" s="88"/>
      <c r="E208" s="88"/>
      <c r="H208" s="92">
        <v>6251222.1200000001</v>
      </c>
      <c r="I208" s="92">
        <v>6003517.75</v>
      </c>
      <c r="J208" s="92">
        <v>4673164.82</v>
      </c>
      <c r="K208" s="92">
        <v>4794722.7799999993</v>
      </c>
      <c r="L208" s="92">
        <v>4351102.97</v>
      </c>
      <c r="M208" s="92">
        <v>3860595.3499999996</v>
      </c>
      <c r="N208" s="92">
        <v>4869421.1800000006</v>
      </c>
      <c r="O208" s="92">
        <v>4616146.6100000003</v>
      </c>
      <c r="P208" s="92">
        <v>4997553.3600000003</v>
      </c>
      <c r="Q208" s="92">
        <v>7372943.5126363793</v>
      </c>
      <c r="R208" s="92">
        <v>4925243.6100000003</v>
      </c>
      <c r="S208" s="92">
        <v>4833084.1599999992</v>
      </c>
      <c r="T208" s="5"/>
      <c r="U208" s="92">
        <f t="shared" ref="U208:U223" ca="1" si="171">SUM(OFFSET(A208,0,7,,MONTH(MAX($H$7:$S$7))))</f>
        <v>26073730.439999998</v>
      </c>
      <c r="W208" s="92">
        <f t="shared" ref="W208:W210" si="172">SUM(H208:S208)</f>
        <v>61548718.222636372</v>
      </c>
    </row>
    <row r="209" spans="2:23" ht="15.95" customHeight="1">
      <c r="B209" s="88" t="s">
        <v>119</v>
      </c>
      <c r="C209" s="88"/>
      <c r="D209" s="88"/>
      <c r="E209" s="88"/>
      <c r="H209" s="92">
        <v>1921034.7404705817</v>
      </c>
      <c r="I209" s="92">
        <v>1149543.6263776894</v>
      </c>
      <c r="J209" s="92">
        <v>1232316.4353748898</v>
      </c>
      <c r="K209" s="92">
        <v>1930841.5095439223</v>
      </c>
      <c r="L209" s="92">
        <v>1624939.6231707882</v>
      </c>
      <c r="M209" s="92">
        <v>1708467.2882934969</v>
      </c>
      <c r="N209" s="92">
        <v>1758336.8711598993</v>
      </c>
      <c r="O209" s="92">
        <v>1661248.4123594961</v>
      </c>
      <c r="P209" s="92">
        <v>1884901.6998183737</v>
      </c>
      <c r="Q209" s="92">
        <v>967365.29510899982</v>
      </c>
      <c r="R209" s="92">
        <v>2809204.9351298772</v>
      </c>
      <c r="S209" s="92">
        <v>1940913.4851323054</v>
      </c>
      <c r="T209" s="5"/>
      <c r="U209" s="92">
        <f t="shared" ca="1" si="171"/>
        <v>7858675.9349378711</v>
      </c>
      <c r="W209" s="92">
        <f t="shared" si="172"/>
        <v>20589113.921940323</v>
      </c>
    </row>
    <row r="210" spans="2:23" ht="15.95" customHeight="1">
      <c r="B210" s="87" t="s">
        <v>8</v>
      </c>
      <c r="C210" s="87"/>
      <c r="D210" s="87"/>
      <c r="E210" s="87"/>
      <c r="H210" s="91">
        <v>512330.46</v>
      </c>
      <c r="I210" s="91">
        <v>610297.92999999993</v>
      </c>
      <c r="J210" s="91">
        <v>498777.61000000004</v>
      </c>
      <c r="K210" s="91">
        <v>476928.14</v>
      </c>
      <c r="L210" s="91">
        <v>548566.56999999995</v>
      </c>
      <c r="M210" s="91">
        <v>493010.64000000007</v>
      </c>
      <c r="N210" s="91">
        <v>602594.04</v>
      </c>
      <c r="O210" s="91">
        <v>499736.93</v>
      </c>
      <c r="P210" s="91">
        <v>863418.90999999992</v>
      </c>
      <c r="Q210" s="91">
        <v>467108.58000000007</v>
      </c>
      <c r="R210" s="91">
        <v>414796.53081592929</v>
      </c>
      <c r="S210" s="91">
        <v>440761.69</v>
      </c>
      <c r="T210" s="5"/>
      <c r="U210" s="91">
        <f t="shared" ca="1" si="171"/>
        <v>2646900.71</v>
      </c>
      <c r="W210" s="91">
        <f t="shared" si="172"/>
        <v>6428328.0308159301</v>
      </c>
    </row>
    <row r="211" spans="2:23" ht="15.95" customHeight="1">
      <c r="B211" s="89" t="s">
        <v>120</v>
      </c>
      <c r="C211" s="89"/>
      <c r="D211" s="89"/>
      <c r="E211" s="89"/>
      <c r="H211" s="93">
        <v>107269.73</v>
      </c>
      <c r="I211" s="93">
        <v>213256.88999999998</v>
      </c>
      <c r="J211" s="93">
        <v>96753.760000000009</v>
      </c>
      <c r="K211" s="93">
        <v>79911.11</v>
      </c>
      <c r="L211" s="93">
        <v>89849.51999999999</v>
      </c>
      <c r="M211" s="93">
        <v>103203.64</v>
      </c>
      <c r="N211" s="93">
        <v>101688.70999999999</v>
      </c>
      <c r="O211" s="93">
        <v>115760.73</v>
      </c>
      <c r="P211" s="93">
        <v>129600.35</v>
      </c>
      <c r="Q211" s="93">
        <v>131669.9</v>
      </c>
      <c r="R211" s="93">
        <v>109086.46081592927</v>
      </c>
      <c r="S211" s="93">
        <v>102127.39</v>
      </c>
      <c r="T211" s="5"/>
      <c r="U211" s="93">
        <f t="shared" ca="1" si="171"/>
        <v>587041.01</v>
      </c>
      <c r="W211" s="93">
        <f t="shared" ref="W211:W223" si="173">SUM(H211:S211)</f>
        <v>1380178.1908159291</v>
      </c>
    </row>
    <row r="212" spans="2:23" ht="15.95" customHeight="1">
      <c r="B212" s="89" t="s">
        <v>10</v>
      </c>
      <c r="C212" s="89"/>
      <c r="D212" s="89"/>
      <c r="E212" s="89"/>
      <c r="H212" s="93">
        <v>320336.84000000003</v>
      </c>
      <c r="I212" s="93">
        <v>320575.38</v>
      </c>
      <c r="J212" s="93">
        <v>328470.89</v>
      </c>
      <c r="K212" s="93">
        <v>330144.57</v>
      </c>
      <c r="L212" s="93">
        <v>392446.19</v>
      </c>
      <c r="M212" s="93">
        <v>324526.92000000004</v>
      </c>
      <c r="N212" s="93">
        <v>424365.93</v>
      </c>
      <c r="O212" s="93">
        <v>326231.40999999997</v>
      </c>
      <c r="P212" s="93">
        <v>683044.62999999989</v>
      </c>
      <c r="Q212" s="93">
        <v>280262.28000000003</v>
      </c>
      <c r="R212" s="93">
        <v>258403.54</v>
      </c>
      <c r="S212" s="93">
        <v>298178.15999999997</v>
      </c>
      <c r="T212" s="5"/>
      <c r="U212" s="93">
        <f t="shared" ca="1" si="171"/>
        <v>1691973.8699999999</v>
      </c>
      <c r="W212" s="93">
        <f t="shared" si="173"/>
        <v>4286986.74</v>
      </c>
    </row>
    <row r="213" spans="2:23" ht="15.95" customHeight="1">
      <c r="B213" s="89" t="s">
        <v>11</v>
      </c>
      <c r="C213" s="89"/>
      <c r="D213" s="89"/>
      <c r="E213" s="89"/>
      <c r="H213" s="93">
        <v>65827.44</v>
      </c>
      <c r="I213" s="93">
        <v>55871.58</v>
      </c>
      <c r="J213" s="93">
        <v>52653.06</v>
      </c>
      <c r="K213" s="93">
        <v>48692.14</v>
      </c>
      <c r="L213" s="93">
        <v>48535.42</v>
      </c>
      <c r="M213" s="93">
        <v>47157.399999999994</v>
      </c>
      <c r="N213" s="93">
        <v>54171.42</v>
      </c>
      <c r="O213" s="93">
        <v>21540.84</v>
      </c>
      <c r="P213" s="93">
        <v>0</v>
      </c>
      <c r="Q213" s="93">
        <v>0</v>
      </c>
      <c r="R213" s="93">
        <v>0</v>
      </c>
      <c r="S213" s="93">
        <v>0</v>
      </c>
      <c r="T213" s="5"/>
      <c r="U213" s="93">
        <f t="shared" ca="1" si="171"/>
        <v>271579.64</v>
      </c>
      <c r="W213" s="93">
        <f t="shared" si="173"/>
        <v>394449.30000000005</v>
      </c>
    </row>
    <row r="214" spans="2:23" ht="15.95" customHeight="1">
      <c r="B214" s="89" t="s">
        <v>9</v>
      </c>
      <c r="C214" s="89"/>
      <c r="D214" s="89"/>
      <c r="E214" s="89"/>
      <c r="H214" s="93">
        <v>18896.45</v>
      </c>
      <c r="I214" s="93">
        <v>20594.080000000002</v>
      </c>
      <c r="J214" s="93">
        <v>20899.900000000001</v>
      </c>
      <c r="K214" s="93">
        <v>18180.32</v>
      </c>
      <c r="L214" s="93">
        <v>17735.439999999999</v>
      </c>
      <c r="M214" s="93">
        <v>18122.68</v>
      </c>
      <c r="N214" s="93">
        <v>22367.98</v>
      </c>
      <c r="O214" s="93">
        <v>36203.949999999997</v>
      </c>
      <c r="P214" s="93">
        <v>50773.93</v>
      </c>
      <c r="Q214" s="93">
        <v>55176.4</v>
      </c>
      <c r="R214" s="93">
        <v>47306.53</v>
      </c>
      <c r="S214" s="93">
        <v>40456.14</v>
      </c>
      <c r="T214" s="5"/>
      <c r="U214" s="93">
        <f t="shared" ca="1" si="171"/>
        <v>96306.19</v>
      </c>
      <c r="W214" s="93">
        <f t="shared" si="173"/>
        <v>366713.80000000005</v>
      </c>
    </row>
    <row r="215" spans="2:23" ht="15.95" customHeight="1">
      <c r="B215" s="87" t="s">
        <v>121</v>
      </c>
      <c r="C215" s="87"/>
      <c r="D215" s="87"/>
      <c r="E215" s="87"/>
      <c r="H215" s="91">
        <v>-671833.72</v>
      </c>
      <c r="I215" s="91">
        <v>-730756.2300000001</v>
      </c>
      <c r="J215" s="91">
        <v>-624337.5</v>
      </c>
      <c r="K215" s="91">
        <v>-691311.83</v>
      </c>
      <c r="L215" s="91">
        <v>-749179.3600000001</v>
      </c>
      <c r="M215" s="91">
        <v>-830916.13</v>
      </c>
      <c r="N215" s="91">
        <v>-624328.74000000011</v>
      </c>
      <c r="O215" s="91">
        <v>-705993.05</v>
      </c>
      <c r="P215" s="91">
        <v>-674476.51</v>
      </c>
      <c r="Q215" s="91">
        <v>-670961.16</v>
      </c>
      <c r="R215" s="91">
        <v>-623102.92000000004</v>
      </c>
      <c r="S215" s="91">
        <v>-658617.34000000008</v>
      </c>
      <c r="T215" s="5"/>
      <c r="U215" s="91">
        <f t="shared" ca="1" si="171"/>
        <v>-3467418.6400000006</v>
      </c>
      <c r="W215" s="91">
        <f t="shared" si="173"/>
        <v>-8255814.4900000002</v>
      </c>
    </row>
    <row r="216" spans="2:23" ht="15.95" customHeight="1">
      <c r="B216" s="90" t="s">
        <v>122</v>
      </c>
      <c r="C216" s="90"/>
      <c r="D216" s="90"/>
      <c r="E216" s="90"/>
      <c r="H216" s="94">
        <v>8012753.600470583</v>
      </c>
      <c r="I216" s="94">
        <v>7032603.0763776889</v>
      </c>
      <c r="J216" s="94">
        <v>5779921.3653748902</v>
      </c>
      <c r="K216" s="94">
        <v>6511180.5995439207</v>
      </c>
      <c r="L216" s="94">
        <v>5775429.8031707881</v>
      </c>
      <c r="M216" s="94">
        <v>5231157.1482934961</v>
      </c>
      <c r="N216" s="94">
        <v>6606023.3511598995</v>
      </c>
      <c r="O216" s="94">
        <v>6071138.9023594959</v>
      </c>
      <c r="P216" s="94">
        <v>7071397.4598183744</v>
      </c>
      <c r="Q216" s="94">
        <v>8136456.2277453803</v>
      </c>
      <c r="R216" s="94">
        <v>7526142.1559458068</v>
      </c>
      <c r="S216" s="94">
        <v>6556141.9951323057</v>
      </c>
      <c r="T216" s="5"/>
      <c r="U216" s="94">
        <f t="shared" ca="1" si="171"/>
        <v>33111888.444937874</v>
      </c>
      <c r="W216" s="94">
        <f t="shared" si="173"/>
        <v>80310345.685392648</v>
      </c>
    </row>
    <row r="217" spans="2:23" ht="15.95" customHeight="1">
      <c r="B217" s="87" t="s">
        <v>7</v>
      </c>
      <c r="C217" s="87"/>
      <c r="D217" s="87"/>
      <c r="E217" s="87"/>
      <c r="H217" s="91">
        <v>0</v>
      </c>
      <c r="I217" s="91">
        <v>0</v>
      </c>
      <c r="J217" s="91">
        <v>0</v>
      </c>
      <c r="K217" s="91">
        <v>0</v>
      </c>
      <c r="L217" s="91">
        <v>0</v>
      </c>
      <c r="M217" s="91">
        <v>0</v>
      </c>
      <c r="N217" s="91">
        <v>0</v>
      </c>
      <c r="O217" s="91">
        <v>0</v>
      </c>
      <c r="P217" s="91">
        <v>0</v>
      </c>
      <c r="Q217" s="91">
        <v>0</v>
      </c>
      <c r="R217" s="91">
        <v>51907.26</v>
      </c>
      <c r="S217" s="91">
        <v>100869.5</v>
      </c>
      <c r="T217" s="5"/>
      <c r="U217" s="91">
        <f t="shared" ca="1" si="171"/>
        <v>0</v>
      </c>
      <c r="W217" s="91">
        <f t="shared" si="173"/>
        <v>152776.76</v>
      </c>
    </row>
    <row r="218" spans="2:23" ht="15.95" customHeight="1">
      <c r="B218" s="89" t="s">
        <v>118</v>
      </c>
      <c r="C218" s="89"/>
      <c r="D218" s="89"/>
      <c r="E218" s="89"/>
      <c r="H218" s="93">
        <v>0</v>
      </c>
      <c r="I218" s="93">
        <v>0</v>
      </c>
      <c r="J218" s="93">
        <v>0</v>
      </c>
      <c r="K218" s="93">
        <v>0</v>
      </c>
      <c r="L218" s="93">
        <v>0</v>
      </c>
      <c r="M218" s="93">
        <v>0</v>
      </c>
      <c r="N218" s="93">
        <v>0</v>
      </c>
      <c r="O218" s="93">
        <v>0</v>
      </c>
      <c r="P218" s="93">
        <v>0</v>
      </c>
      <c r="Q218" s="93">
        <v>0</v>
      </c>
      <c r="R218" s="93">
        <v>0</v>
      </c>
      <c r="S218" s="93">
        <v>0</v>
      </c>
      <c r="T218" s="5"/>
      <c r="U218" s="93">
        <f t="shared" ca="1" si="171"/>
        <v>0</v>
      </c>
      <c r="W218" s="93">
        <f t="shared" si="173"/>
        <v>0</v>
      </c>
    </row>
    <row r="219" spans="2:23" ht="15.95" customHeight="1">
      <c r="B219" s="89" t="s">
        <v>123</v>
      </c>
      <c r="C219" s="89"/>
      <c r="D219" s="89"/>
      <c r="E219" s="89"/>
      <c r="H219" s="92">
        <v>0</v>
      </c>
      <c r="I219" s="92">
        <v>0</v>
      </c>
      <c r="J219" s="92">
        <v>0</v>
      </c>
      <c r="K219" s="92">
        <v>0</v>
      </c>
      <c r="L219" s="92">
        <v>0</v>
      </c>
      <c r="M219" s="92">
        <v>0</v>
      </c>
      <c r="N219" s="92">
        <v>0</v>
      </c>
      <c r="O219" s="92">
        <v>0</v>
      </c>
      <c r="P219" s="92">
        <v>0</v>
      </c>
      <c r="Q219" s="92">
        <v>0</v>
      </c>
      <c r="R219" s="92">
        <v>51907.26</v>
      </c>
      <c r="S219" s="92">
        <v>100869.5</v>
      </c>
      <c r="T219" s="5"/>
      <c r="U219" s="92">
        <f t="shared" ca="1" si="171"/>
        <v>0</v>
      </c>
      <c r="W219" s="92">
        <f t="shared" si="173"/>
        <v>152776.76</v>
      </c>
    </row>
    <row r="220" spans="2:23" ht="15.95" customHeight="1">
      <c r="B220" s="89" t="s">
        <v>124</v>
      </c>
      <c r="C220" s="89"/>
      <c r="D220" s="89"/>
      <c r="E220" s="89"/>
      <c r="H220" s="93">
        <v>0</v>
      </c>
      <c r="I220" s="93">
        <v>0</v>
      </c>
      <c r="J220" s="93">
        <v>0</v>
      </c>
      <c r="K220" s="93">
        <v>0</v>
      </c>
      <c r="L220" s="93">
        <v>0</v>
      </c>
      <c r="M220" s="93">
        <v>0</v>
      </c>
      <c r="N220" s="93">
        <v>0</v>
      </c>
      <c r="O220" s="93">
        <v>0</v>
      </c>
      <c r="P220" s="93">
        <v>0</v>
      </c>
      <c r="Q220" s="93">
        <v>0</v>
      </c>
      <c r="R220" s="93">
        <v>0</v>
      </c>
      <c r="S220" s="93">
        <v>0</v>
      </c>
      <c r="T220" s="5"/>
      <c r="U220" s="93">
        <f t="shared" ca="1" si="171"/>
        <v>0</v>
      </c>
      <c r="W220" s="93">
        <f t="shared" si="173"/>
        <v>0</v>
      </c>
    </row>
    <row r="221" spans="2:23" ht="15.95" customHeight="1">
      <c r="B221" s="89" t="s">
        <v>125</v>
      </c>
      <c r="C221" s="89"/>
      <c r="D221" s="89"/>
      <c r="E221" s="89"/>
      <c r="H221" s="93">
        <v>0</v>
      </c>
      <c r="I221" s="93">
        <v>0</v>
      </c>
      <c r="J221" s="93">
        <v>0</v>
      </c>
      <c r="K221" s="93">
        <v>0</v>
      </c>
      <c r="L221" s="93">
        <v>0</v>
      </c>
      <c r="M221" s="93">
        <v>0</v>
      </c>
      <c r="N221" s="93">
        <v>0</v>
      </c>
      <c r="O221" s="93">
        <v>0</v>
      </c>
      <c r="P221" s="93">
        <v>0</v>
      </c>
      <c r="Q221" s="93">
        <v>0</v>
      </c>
      <c r="R221" s="93">
        <v>0</v>
      </c>
      <c r="S221" s="93">
        <v>0</v>
      </c>
      <c r="T221" s="5"/>
      <c r="U221" s="93">
        <f t="shared" ca="1" si="171"/>
        <v>0</v>
      </c>
      <c r="W221" s="93">
        <f t="shared" si="173"/>
        <v>0</v>
      </c>
    </row>
    <row r="222" spans="2:23" ht="15.95" customHeight="1">
      <c r="B222" s="90" t="s">
        <v>126</v>
      </c>
      <c r="C222" s="90"/>
      <c r="D222" s="90"/>
      <c r="E222" s="90"/>
      <c r="H222" s="94">
        <v>8012753.600470583</v>
      </c>
      <c r="I222" s="94">
        <v>7032603.0763776889</v>
      </c>
      <c r="J222" s="94">
        <v>5779921.3653748902</v>
      </c>
      <c r="K222" s="94">
        <v>6511180.5995439207</v>
      </c>
      <c r="L222" s="94">
        <v>5775429.8031707881</v>
      </c>
      <c r="M222" s="94">
        <v>5231157.1482934961</v>
      </c>
      <c r="N222" s="94">
        <v>6606023.3511598995</v>
      </c>
      <c r="O222" s="94">
        <v>6071138.9023594959</v>
      </c>
      <c r="P222" s="94">
        <v>7071397.4598183744</v>
      </c>
      <c r="Q222" s="94">
        <v>8136456.2277453803</v>
      </c>
      <c r="R222" s="94">
        <v>7578049.4159458065</v>
      </c>
      <c r="S222" s="94">
        <v>6657011.4951323057</v>
      </c>
      <c r="T222" s="5"/>
      <c r="U222" s="94">
        <f t="shared" ca="1" si="171"/>
        <v>33111888.444937874</v>
      </c>
      <c r="W222" s="94">
        <f t="shared" si="173"/>
        <v>80463122.445392653</v>
      </c>
    </row>
    <row r="223" spans="2:23" ht="15.95" customHeight="1">
      <c r="B223" s="87" t="s">
        <v>88</v>
      </c>
      <c r="C223" s="87"/>
      <c r="D223" s="87"/>
      <c r="E223" s="87"/>
      <c r="H223" s="91">
        <v>6449904</v>
      </c>
      <c r="I223" s="91">
        <v>6449904</v>
      </c>
      <c r="J223" s="91">
        <v>6449904</v>
      </c>
      <c r="K223" s="91">
        <v>6449904</v>
      </c>
      <c r="L223" s="91">
        <v>6449904</v>
      </c>
      <c r="M223" s="91">
        <v>6449904</v>
      </c>
      <c r="N223" s="91">
        <v>6181157.9999999991</v>
      </c>
      <c r="O223" s="91">
        <v>6181157.9999999991</v>
      </c>
      <c r="P223" s="91">
        <v>6181157.9999999991</v>
      </c>
      <c r="Q223" s="91">
        <v>6181157.9999999991</v>
      </c>
      <c r="R223" s="91">
        <v>7256142.0000000009</v>
      </c>
      <c r="S223" s="91">
        <v>8169878.4000000004</v>
      </c>
      <c r="T223" s="5"/>
      <c r="U223" s="91">
        <f t="shared" ca="1" si="171"/>
        <v>32249520</v>
      </c>
      <c r="W223" s="91">
        <f t="shared" si="173"/>
        <v>78850076.400000006</v>
      </c>
    </row>
    <row r="224" spans="2:23" s="229" customFormat="1" ht="15.95" customHeight="1">
      <c r="B224" s="225" t="s">
        <v>17</v>
      </c>
      <c r="C224" s="226"/>
      <c r="D224" s="226"/>
      <c r="E224" s="226"/>
      <c r="F224" s="227"/>
      <c r="G224" s="227"/>
      <c r="H224" s="228">
        <v>0.14907670439746082</v>
      </c>
      <c r="I224" s="228">
        <v>0.13084107428575681</v>
      </c>
      <c r="J224" s="228">
        <v>0.10753502117240814</v>
      </c>
      <c r="K224" s="228">
        <v>0.12114004654953003</v>
      </c>
      <c r="L224" s="228">
        <v>0.10745145602167101</v>
      </c>
      <c r="M224" s="228">
        <v>9.7325302330081201E-2</v>
      </c>
      <c r="N224" s="228">
        <v>0.12290458927760786</v>
      </c>
      <c r="O224" s="228">
        <v>0.11295310255780552</v>
      </c>
      <c r="P224" s="228">
        <v>0.13156284093530696</v>
      </c>
      <c r="Q224" s="228">
        <v>0.15137818279409515</v>
      </c>
      <c r="R224" s="228">
        <v>0.14098906441055736</v>
      </c>
      <c r="S224" s="228">
        <v>0.12385322007224801</v>
      </c>
      <c r="U224" s="228">
        <f ca="1">AVERAGE(OFFSET(A224,0,7,,MONTH(MAX($H$7:$S$7))))</f>
        <v>0.12320886048536539</v>
      </c>
      <c r="V224" s="227"/>
      <c r="W224" s="228">
        <f>AVERAGE(H224:S224)</f>
        <v>0.12475088373371075</v>
      </c>
    </row>
    <row r="225" spans="2:23" s="229" customFormat="1" ht="15.95" customHeight="1">
      <c r="B225" s="225" t="s">
        <v>18</v>
      </c>
      <c r="C225" s="226"/>
      <c r="D225" s="226"/>
      <c r="E225" s="226"/>
      <c r="F225" s="227"/>
      <c r="G225" s="227"/>
      <c r="H225" s="228">
        <v>0.12</v>
      </c>
      <c r="I225" s="228">
        <v>0.12</v>
      </c>
      <c r="J225" s="228">
        <v>0.12</v>
      </c>
      <c r="K225" s="228">
        <v>0.12</v>
      </c>
      <c r="L225" s="228">
        <v>0.12</v>
      </c>
      <c r="M225" s="228">
        <v>0.12</v>
      </c>
      <c r="N225" s="228">
        <v>0.11499999999999999</v>
      </c>
      <c r="O225" s="228">
        <v>0.11499999999999999</v>
      </c>
      <c r="P225" s="228">
        <v>0.11499999999999999</v>
      </c>
      <c r="Q225" s="228">
        <v>0.11499999999999999</v>
      </c>
      <c r="R225" s="228">
        <v>0.13500000000000001</v>
      </c>
      <c r="S225" s="228">
        <v>0.152</v>
      </c>
      <c r="U225" s="228">
        <f ca="1">AVERAGE(OFFSET(A225,0,7,,MONTH(MAX($H$7:$S$7))))</f>
        <v>0.12</v>
      </c>
      <c r="V225" s="227"/>
      <c r="W225" s="228">
        <f>AVERAGE(H225:S225)</f>
        <v>0.12224999999999998</v>
      </c>
    </row>
    <row r="226" spans="2:23" ht="17.45" customHeight="1">
      <c r="H226" s="13"/>
      <c r="I226" s="13"/>
      <c r="J226" s="13"/>
      <c r="K226" s="13"/>
      <c r="L226" s="13"/>
      <c r="M226" s="13"/>
      <c r="T226" s="5"/>
    </row>
    <row r="227" spans="2:23" ht="24.95" customHeight="1">
      <c r="B227" s="29" t="s">
        <v>110</v>
      </c>
      <c r="C227" s="26"/>
      <c r="D227" s="26"/>
      <c r="E227" s="26"/>
      <c r="F227" s="27"/>
      <c r="G227" s="27"/>
      <c r="H227" s="30">
        <v>42736</v>
      </c>
      <c r="I227" s="30">
        <f t="shared" ref="I227:S227" si="174">EDATE(H227,1)</f>
        <v>42767</v>
      </c>
      <c r="J227" s="30">
        <f t="shared" si="174"/>
        <v>42795</v>
      </c>
      <c r="K227" s="30">
        <f t="shared" si="174"/>
        <v>42826</v>
      </c>
      <c r="L227" s="30">
        <f t="shared" si="174"/>
        <v>42856</v>
      </c>
      <c r="M227" s="30">
        <f t="shared" si="174"/>
        <v>42887</v>
      </c>
      <c r="N227" s="30">
        <f t="shared" si="174"/>
        <v>42917</v>
      </c>
      <c r="O227" s="30">
        <f t="shared" si="174"/>
        <v>42948</v>
      </c>
      <c r="P227" s="30">
        <f t="shared" si="174"/>
        <v>42979</v>
      </c>
      <c r="Q227" s="30">
        <f t="shared" si="174"/>
        <v>43009</v>
      </c>
      <c r="R227" s="30">
        <f t="shared" si="174"/>
        <v>43040</v>
      </c>
      <c r="S227" s="30">
        <f t="shared" si="174"/>
        <v>43070</v>
      </c>
      <c r="T227" s="27"/>
      <c r="U227" s="28" t="str">
        <f>"Jan/"&amp;PROPER(TEXT(MAX($H$7:$S$7),"mmm"))&amp;"-"&amp;RIGHT(W227,2)</f>
        <v>Jan/Mai-17</v>
      </c>
      <c r="V227" s="27"/>
      <c r="W227" s="31">
        <v>2017</v>
      </c>
    </row>
    <row r="228" spans="2:23" ht="5.0999999999999996" customHeight="1">
      <c r="B228" s="3"/>
      <c r="C228" s="7"/>
      <c r="D228" s="7"/>
      <c r="E228" s="7"/>
      <c r="H228" s="8"/>
      <c r="I228" s="8"/>
      <c r="J228" s="8"/>
      <c r="K228" s="8"/>
      <c r="L228" s="8"/>
      <c r="M228" s="8"/>
      <c r="N228" s="8"/>
      <c r="O228" s="8"/>
      <c r="P228" s="8"/>
      <c r="Q228" s="8"/>
      <c r="R228" s="8"/>
      <c r="S228" s="8"/>
      <c r="U228" s="8"/>
      <c r="W228" s="8"/>
    </row>
    <row r="229" spans="2:23" ht="5.0999999999999996" customHeight="1">
      <c r="B229" s="3"/>
      <c r="C229" s="7"/>
      <c r="D229" s="7"/>
      <c r="E229" s="7"/>
      <c r="H229" s="8"/>
      <c r="I229" s="8"/>
      <c r="J229" s="8"/>
      <c r="K229" s="8"/>
      <c r="L229" s="8"/>
      <c r="M229" s="8"/>
      <c r="N229" s="8"/>
      <c r="O229" s="8"/>
      <c r="P229" s="8"/>
      <c r="Q229" s="8"/>
      <c r="R229" s="8"/>
      <c r="S229" s="8"/>
      <c r="U229" s="8"/>
      <c r="W229" s="8"/>
    </row>
    <row r="230" spans="2:23" ht="15.95" customHeight="1">
      <c r="B230" s="48" t="s">
        <v>5</v>
      </c>
      <c r="C230" s="49"/>
      <c r="D230" s="49"/>
      <c r="E230" s="49"/>
      <c r="F230" s="42"/>
      <c r="G230" s="42"/>
      <c r="H230" s="50">
        <f t="shared" ref="H230:S230" si="175">SUM(H231:H233)</f>
        <v>7776888.1900000004</v>
      </c>
      <c r="I230" s="50">
        <f t="shared" si="175"/>
        <v>6862969.3499999987</v>
      </c>
      <c r="J230" s="50">
        <f t="shared" si="175"/>
        <v>6956040.7811355172</v>
      </c>
      <c r="K230" s="50">
        <f t="shared" si="175"/>
        <v>5806607.9256960005</v>
      </c>
      <c r="L230" s="50">
        <f t="shared" si="175"/>
        <v>7667960.7613000013</v>
      </c>
      <c r="M230" s="50">
        <f t="shared" si="175"/>
        <v>7485508.1399999997</v>
      </c>
      <c r="N230" s="50">
        <f t="shared" si="175"/>
        <v>7177145.4348453991</v>
      </c>
      <c r="O230" s="50">
        <f t="shared" si="175"/>
        <v>6765608.6200000001</v>
      </c>
      <c r="P230" s="50">
        <f t="shared" si="175"/>
        <v>7287883.1900000004</v>
      </c>
      <c r="Q230" s="50">
        <f t="shared" si="175"/>
        <v>6554436.4697574396</v>
      </c>
      <c r="R230" s="50">
        <f t="shared" si="175"/>
        <v>6892388.9559999993</v>
      </c>
      <c r="S230" s="50">
        <f t="shared" si="175"/>
        <v>7169774.0022439994</v>
      </c>
      <c r="T230" s="44"/>
      <c r="U230" s="50">
        <f ca="1">SUM(OFFSET(A230,0,7,,MONTH(MAX($H$7:$S$7))))</f>
        <v>35070467.008131519</v>
      </c>
      <c r="V230" s="42"/>
      <c r="W230" s="50">
        <f>SUM(H230:S230)</f>
        <v>84403211.820978358</v>
      </c>
    </row>
    <row r="231" spans="2:23" ht="15.95" customHeight="1">
      <c r="B231" s="45" t="s">
        <v>6</v>
      </c>
      <c r="C231" s="46"/>
      <c r="D231" s="46"/>
      <c r="E231" s="46"/>
      <c r="F231" s="42"/>
      <c r="G231" s="42"/>
      <c r="H231" s="53">
        <v>6955787.1900000004</v>
      </c>
      <c r="I231" s="53">
        <v>6862969.3499999987</v>
      </c>
      <c r="J231" s="53">
        <v>5303889.441135521</v>
      </c>
      <c r="K231" s="53">
        <v>5806607.9256960005</v>
      </c>
      <c r="L231" s="53">
        <v>7667960.7613000013</v>
      </c>
      <c r="M231" s="53">
        <v>7485508.1399999997</v>
      </c>
      <c r="N231" s="53">
        <v>7177145.4348453991</v>
      </c>
      <c r="O231" s="53">
        <v>6765608.6200000001</v>
      </c>
      <c r="P231" s="53">
        <v>7287883.1900000004</v>
      </c>
      <c r="Q231" s="53">
        <v>6554436.4697574396</v>
      </c>
      <c r="R231" s="53">
        <v>6892388.9559999993</v>
      </c>
      <c r="S231" s="53">
        <v>7169774.0022439994</v>
      </c>
      <c r="T231" s="44"/>
      <c r="U231" s="53">
        <f t="shared" ref="U231:U241" ca="1" si="176">SUM(OFFSET(A231,0,7,,MONTH(MAX($H$7:$S$7))))</f>
        <v>32597214.668131523</v>
      </c>
      <c r="V231" s="42"/>
      <c r="W231" s="53">
        <f>SUM(H231:S231)</f>
        <v>81929959.480978355</v>
      </c>
    </row>
    <row r="232" spans="2:23" ht="15.95" customHeight="1">
      <c r="B232" s="45" t="s">
        <v>111</v>
      </c>
      <c r="C232" s="46"/>
      <c r="D232" s="46"/>
      <c r="E232" s="46"/>
      <c r="F232" s="42"/>
      <c r="G232" s="42"/>
      <c r="H232" s="53">
        <v>821101</v>
      </c>
      <c r="I232" s="53">
        <v>0</v>
      </c>
      <c r="J232" s="53">
        <v>1652151.3399999959</v>
      </c>
      <c r="K232" s="53"/>
      <c r="L232" s="53"/>
      <c r="M232" s="53"/>
      <c r="N232" s="53"/>
      <c r="O232" s="53"/>
      <c r="P232" s="53"/>
      <c r="Q232" s="53"/>
      <c r="R232" s="53"/>
      <c r="S232" s="53"/>
      <c r="T232" s="44"/>
      <c r="U232" s="53">
        <f t="shared" ca="1" si="176"/>
        <v>2473252.3399999961</v>
      </c>
      <c r="V232" s="42"/>
      <c r="W232" s="53"/>
    </row>
    <row r="233" spans="2:23" ht="15.95" customHeight="1">
      <c r="B233" s="45" t="s">
        <v>7</v>
      </c>
      <c r="C233" s="46"/>
      <c r="D233" s="46"/>
      <c r="E233" s="46"/>
      <c r="F233" s="42"/>
      <c r="G233" s="42"/>
      <c r="H233" s="53"/>
      <c r="I233" s="53"/>
      <c r="J233" s="53"/>
      <c r="K233" s="53"/>
      <c r="L233" s="53"/>
      <c r="M233" s="53"/>
      <c r="N233" s="53"/>
      <c r="O233" s="53"/>
      <c r="P233" s="53"/>
      <c r="Q233" s="53"/>
      <c r="R233" s="53"/>
      <c r="S233" s="53"/>
      <c r="T233" s="44"/>
      <c r="U233" s="53">
        <f t="shared" ca="1" si="176"/>
        <v>0</v>
      </c>
      <c r="V233" s="42"/>
      <c r="W233" s="53">
        <f t="shared" ref="W233:W241" si="177">SUM(H233:S233)</f>
        <v>0</v>
      </c>
    </row>
    <row r="234" spans="2:23" ht="15.95" customHeight="1">
      <c r="B234" s="41" t="s">
        <v>8</v>
      </c>
      <c r="C234" s="51"/>
      <c r="D234" s="51"/>
      <c r="E234" s="51"/>
      <c r="H234" s="52">
        <f t="shared" ref="H234:S234" si="178">SUM(H235:H237)</f>
        <v>510095.02000000124</v>
      </c>
      <c r="I234" s="52">
        <f t="shared" si="178"/>
        <v>392641.58999999997</v>
      </c>
      <c r="J234" s="52">
        <f t="shared" si="178"/>
        <v>821630.51497329993</v>
      </c>
      <c r="K234" s="52">
        <f t="shared" si="178"/>
        <v>399284.15</v>
      </c>
      <c r="L234" s="52">
        <f t="shared" si="178"/>
        <v>569722.78</v>
      </c>
      <c r="M234" s="52">
        <f t="shared" si="178"/>
        <v>434253.26</v>
      </c>
      <c r="N234" s="52">
        <f t="shared" si="178"/>
        <v>365528.51593174989</v>
      </c>
      <c r="O234" s="52">
        <f t="shared" si="178"/>
        <v>1758323.76</v>
      </c>
      <c r="P234" s="52">
        <f t="shared" si="178"/>
        <v>404297.22</v>
      </c>
      <c r="Q234" s="52">
        <f t="shared" si="178"/>
        <v>416333.38</v>
      </c>
      <c r="R234" s="52">
        <f t="shared" si="178"/>
        <v>401173.12</v>
      </c>
      <c r="S234" s="52">
        <f t="shared" si="178"/>
        <v>397762.18</v>
      </c>
      <c r="T234" s="10"/>
      <c r="U234" s="52">
        <f t="shared" ca="1" si="176"/>
        <v>2693374.0549733015</v>
      </c>
      <c r="W234" s="52">
        <f t="shared" si="177"/>
        <v>6871045.4909050502</v>
      </c>
    </row>
    <row r="235" spans="2:23" ht="15.95" customHeight="1">
      <c r="B235" s="45" t="s">
        <v>9</v>
      </c>
      <c r="C235" s="46"/>
      <c r="D235" s="46"/>
      <c r="E235" s="46"/>
      <c r="F235" s="42"/>
      <c r="G235" s="42"/>
      <c r="H235" s="53">
        <v>63813.610000001267</v>
      </c>
      <c r="I235" s="53">
        <v>73550.350000000006</v>
      </c>
      <c r="J235" s="53">
        <v>70709.149999999994</v>
      </c>
      <c r="K235" s="53">
        <v>35824.620000000003</v>
      </c>
      <c r="L235" s="53">
        <v>42696.14</v>
      </c>
      <c r="M235" s="53">
        <v>52389.25</v>
      </c>
      <c r="N235" s="53">
        <v>43942.96</v>
      </c>
      <c r="O235" s="53">
        <v>99173.14</v>
      </c>
      <c r="P235" s="53">
        <v>49501.02</v>
      </c>
      <c r="Q235" s="53">
        <v>24439.98</v>
      </c>
      <c r="R235" s="53">
        <v>15754.31</v>
      </c>
      <c r="S235" s="53">
        <v>18851.87</v>
      </c>
      <c r="T235" s="44"/>
      <c r="U235" s="53">
        <f t="shared" ca="1" si="176"/>
        <v>286593.87000000128</v>
      </c>
      <c r="V235" s="42"/>
      <c r="W235" s="53">
        <f t="shared" si="177"/>
        <v>590646.4000000013</v>
      </c>
    </row>
    <row r="236" spans="2:23" ht="15.95" customHeight="1">
      <c r="B236" s="45" t="s">
        <v>112</v>
      </c>
      <c r="C236" s="46"/>
      <c r="D236" s="46"/>
      <c r="E236" s="46"/>
      <c r="F236" s="42"/>
      <c r="G236" s="42"/>
      <c r="H236" s="53">
        <v>446281.41</v>
      </c>
      <c r="I236" s="53">
        <v>110773.90000000001</v>
      </c>
      <c r="J236" s="53">
        <v>750921.3649732999</v>
      </c>
      <c r="K236" s="53">
        <v>331307.45</v>
      </c>
      <c r="L236" s="53">
        <v>408481.09</v>
      </c>
      <c r="M236" s="53">
        <v>381864.01</v>
      </c>
      <c r="N236" s="53">
        <v>321585.55593174987</v>
      </c>
      <c r="O236" s="53">
        <v>319668.62</v>
      </c>
      <c r="P236" s="53">
        <v>318242.21999999997</v>
      </c>
      <c r="Q236" s="53">
        <v>318580.84000000003</v>
      </c>
      <c r="R236" s="53">
        <v>318904.25</v>
      </c>
      <c r="S236" s="53">
        <v>319690.43</v>
      </c>
      <c r="T236" s="44"/>
      <c r="U236" s="53">
        <f t="shared" ca="1" si="176"/>
        <v>2047765.2149732998</v>
      </c>
      <c r="V236" s="42"/>
      <c r="W236" s="53">
        <f t="shared" si="177"/>
        <v>4346301.1409050487</v>
      </c>
    </row>
    <row r="237" spans="2:23" ht="15.95" customHeight="1">
      <c r="B237" s="45" t="s">
        <v>11</v>
      </c>
      <c r="C237" s="46"/>
      <c r="D237" s="46"/>
      <c r="E237" s="46"/>
      <c r="F237" s="42"/>
      <c r="G237" s="42"/>
      <c r="H237" s="43">
        <v>0</v>
      </c>
      <c r="I237" s="43">
        <v>208317.34</v>
      </c>
      <c r="J237" s="43">
        <v>0</v>
      </c>
      <c r="K237" s="43">
        <v>32152.080000000002</v>
      </c>
      <c r="L237" s="43">
        <v>118545.55</v>
      </c>
      <c r="M237" s="43">
        <v>0</v>
      </c>
      <c r="N237" s="43"/>
      <c r="O237" s="43">
        <v>1339482</v>
      </c>
      <c r="P237" s="43">
        <v>36553.980000000003</v>
      </c>
      <c r="Q237" s="43">
        <v>73312.56</v>
      </c>
      <c r="R237" s="43">
        <v>66514.559999999998</v>
      </c>
      <c r="S237" s="43">
        <v>59219.88</v>
      </c>
      <c r="T237" s="44"/>
      <c r="U237" s="43">
        <f t="shared" ca="1" si="176"/>
        <v>359014.97</v>
      </c>
      <c r="V237" s="42"/>
      <c r="W237" s="43">
        <f>SUM(H237:S237)</f>
        <v>1934097.95</v>
      </c>
    </row>
    <row r="238" spans="2:23" ht="15.95" customHeight="1">
      <c r="B238" s="54" t="s">
        <v>12</v>
      </c>
      <c r="C238" s="55"/>
      <c r="D238" s="55"/>
      <c r="E238" s="55"/>
      <c r="H238" s="56">
        <f t="shared" ref="H238:R238" si="179">H230+H234</f>
        <v>8286983.2100000018</v>
      </c>
      <c r="I238" s="56">
        <f t="shared" si="179"/>
        <v>7255610.9399999985</v>
      </c>
      <c r="J238" s="56">
        <f t="shared" si="179"/>
        <v>7777671.2961088168</v>
      </c>
      <c r="K238" s="56">
        <f t="shared" si="179"/>
        <v>6205892.0756960008</v>
      </c>
      <c r="L238" s="56">
        <f t="shared" si="179"/>
        <v>8237683.5413000016</v>
      </c>
      <c r="M238" s="56">
        <f t="shared" si="179"/>
        <v>7919761.3999999994</v>
      </c>
      <c r="N238" s="56">
        <f t="shared" si="179"/>
        <v>7542673.9507771488</v>
      </c>
      <c r="O238" s="56">
        <f t="shared" si="179"/>
        <v>8523932.3800000008</v>
      </c>
      <c r="P238" s="56">
        <f t="shared" si="179"/>
        <v>7692180.4100000001</v>
      </c>
      <c r="Q238" s="56">
        <f t="shared" si="179"/>
        <v>6970769.8497574395</v>
      </c>
      <c r="R238" s="56">
        <f t="shared" si="179"/>
        <v>7293562.0759999994</v>
      </c>
      <c r="S238" s="56">
        <f>S230+S234</f>
        <v>7567536.1822439991</v>
      </c>
      <c r="T238" s="10"/>
      <c r="U238" s="56">
        <f t="shared" ca="1" si="176"/>
        <v>37763841.063104816</v>
      </c>
      <c r="W238" s="56">
        <f t="shared" si="177"/>
        <v>91274257.311883405</v>
      </c>
    </row>
    <row r="239" spans="2:23" ht="15.95" customHeight="1">
      <c r="B239" s="39" t="s">
        <v>13</v>
      </c>
      <c r="C239" s="38"/>
      <c r="D239" s="38"/>
      <c r="E239" s="38"/>
      <c r="H239" s="40">
        <v>-1509817.9100000001</v>
      </c>
      <c r="I239" s="40">
        <v>-1488612.75</v>
      </c>
      <c r="J239" s="40">
        <v>-1296538.75</v>
      </c>
      <c r="K239" s="40">
        <v>-1747409.24</v>
      </c>
      <c r="L239" s="40">
        <v>-1284225.76</v>
      </c>
      <c r="M239" s="40">
        <v>-1585469.85</v>
      </c>
      <c r="N239" s="40">
        <v>-1505047.7400000002</v>
      </c>
      <c r="O239" s="40">
        <v>-1467690.65</v>
      </c>
      <c r="P239" s="40">
        <v>-1641993.2400000002</v>
      </c>
      <c r="Q239" s="40">
        <v>-1574833.4600000002</v>
      </c>
      <c r="R239" s="40">
        <v>-1727134.8399999996</v>
      </c>
      <c r="S239" s="40">
        <v>-930623.44</v>
      </c>
      <c r="T239" s="10"/>
      <c r="U239" s="40">
        <f t="shared" ca="1" si="176"/>
        <v>-7326604.4100000001</v>
      </c>
      <c r="W239" s="40">
        <f t="shared" si="177"/>
        <v>-17759397.630000003</v>
      </c>
    </row>
    <row r="240" spans="2:23" ht="15.95" customHeight="1">
      <c r="B240" s="59" t="s">
        <v>14</v>
      </c>
      <c r="C240" s="60"/>
      <c r="D240" s="60"/>
      <c r="E240" s="60"/>
      <c r="H240" s="58">
        <f t="shared" ref="H240:S240" si="180">H238+H239</f>
        <v>6777165.3000000017</v>
      </c>
      <c r="I240" s="58">
        <f t="shared" si="180"/>
        <v>5766998.1899999985</v>
      </c>
      <c r="J240" s="58">
        <f t="shared" si="180"/>
        <v>6481132.5461088168</v>
      </c>
      <c r="K240" s="58">
        <f t="shared" si="180"/>
        <v>4458482.8356960006</v>
      </c>
      <c r="L240" s="58">
        <f t="shared" si="180"/>
        <v>6953457.7813000018</v>
      </c>
      <c r="M240" s="58">
        <f t="shared" si="180"/>
        <v>6334291.5499999989</v>
      </c>
      <c r="N240" s="58">
        <f t="shared" si="180"/>
        <v>6037626.2107771486</v>
      </c>
      <c r="O240" s="58">
        <f t="shared" si="180"/>
        <v>7056241.7300000004</v>
      </c>
      <c r="P240" s="58">
        <f t="shared" si="180"/>
        <v>6050187.1699999999</v>
      </c>
      <c r="Q240" s="58">
        <f t="shared" si="180"/>
        <v>5395936.3897574395</v>
      </c>
      <c r="R240" s="58">
        <f t="shared" si="180"/>
        <v>5566427.2359999996</v>
      </c>
      <c r="S240" s="58">
        <f t="shared" si="180"/>
        <v>6636912.7422439996</v>
      </c>
      <c r="T240" s="10"/>
      <c r="U240" s="58">
        <f t="shared" ca="1" si="176"/>
        <v>30437236.653104819</v>
      </c>
      <c r="V240" s="57"/>
      <c r="W240" s="58">
        <f t="shared" si="177"/>
        <v>73514859.68188341</v>
      </c>
    </row>
    <row r="241" spans="2:23" ht="15.95" customHeight="1">
      <c r="B241" s="59" t="s">
        <v>15</v>
      </c>
      <c r="C241" s="60"/>
      <c r="D241" s="60"/>
      <c r="E241" s="60"/>
      <c r="H241" s="58">
        <v>7417389.6000000006</v>
      </c>
      <c r="I241" s="58">
        <v>7417389.6000000006</v>
      </c>
      <c r="J241" s="58">
        <v>6664900.7999999998</v>
      </c>
      <c r="K241" s="58">
        <v>6664900.7999999998</v>
      </c>
      <c r="L241" s="58">
        <v>6664900.7999999998</v>
      </c>
      <c r="M241" s="58">
        <v>6664900.7999999998</v>
      </c>
      <c r="N241" s="58">
        <v>6664900.7999999998</v>
      </c>
      <c r="O241" s="58">
        <v>6664900.7999999998</v>
      </c>
      <c r="P241" s="58">
        <v>6664900.7999999998</v>
      </c>
      <c r="Q241" s="58">
        <v>5374920</v>
      </c>
      <c r="R241" s="58">
        <v>5536167.6000000006</v>
      </c>
      <c r="S241" s="58">
        <v>6181158</v>
      </c>
      <c r="T241" s="10"/>
      <c r="U241" s="58">
        <f t="shared" ca="1" si="176"/>
        <v>34829481.600000001</v>
      </c>
      <c r="V241" s="57"/>
      <c r="W241" s="58">
        <f t="shared" si="177"/>
        <v>78581330.399999991</v>
      </c>
    </row>
    <row r="242" spans="2:23" ht="15.95" customHeight="1">
      <c r="F242" s="5"/>
      <c r="G242" s="5"/>
      <c r="T242" s="5"/>
      <c r="V242" s="5"/>
    </row>
    <row r="243" spans="2:23" ht="15.95" customHeight="1">
      <c r="B243" s="39" t="s">
        <v>16</v>
      </c>
      <c r="C243" s="38"/>
      <c r="D243" s="38"/>
      <c r="E243" s="38"/>
      <c r="H243" s="40">
        <v>53749200</v>
      </c>
      <c r="I243" s="40">
        <v>53749200</v>
      </c>
      <c r="J243" s="40">
        <v>53749200</v>
      </c>
      <c r="K243" s="40">
        <v>53749200</v>
      </c>
      <c r="L243" s="40">
        <v>53749200</v>
      </c>
      <c r="M243" s="40">
        <v>53749200</v>
      </c>
      <c r="N243" s="40">
        <v>53749200</v>
      </c>
      <c r="O243" s="40">
        <v>53749200</v>
      </c>
      <c r="P243" s="40">
        <v>53749200</v>
      </c>
      <c r="Q243" s="40">
        <v>53749200</v>
      </c>
      <c r="R243" s="40">
        <v>53749200</v>
      </c>
      <c r="S243" s="40">
        <v>53749200</v>
      </c>
      <c r="T243" s="10"/>
      <c r="U243" s="40">
        <v>53749200</v>
      </c>
      <c r="W243" s="40">
        <v>53749200</v>
      </c>
    </row>
    <row r="244" spans="2:23" s="229" customFormat="1" ht="15.95" customHeight="1">
      <c r="B244" s="230" t="s">
        <v>17</v>
      </c>
      <c r="C244" s="231"/>
      <c r="D244" s="231"/>
      <c r="E244" s="231"/>
      <c r="F244" s="227"/>
      <c r="G244" s="227"/>
      <c r="H244" s="232">
        <f>H240/H$243</f>
        <v>0.12608867294769041</v>
      </c>
      <c r="I244" s="232">
        <f t="shared" ref="I244:S245" si="181">I240/I$243</f>
        <v>0.10729458652407847</v>
      </c>
      <c r="J244" s="232">
        <f t="shared" si="181"/>
        <v>0.12058100485418977</v>
      </c>
      <c r="K244" s="232">
        <f t="shared" si="181"/>
        <v>8.2949752474381022E-2</v>
      </c>
      <c r="L244" s="232">
        <f t="shared" si="181"/>
        <v>0.12936858188214898</v>
      </c>
      <c r="M244" s="232">
        <f t="shared" si="181"/>
        <v>0.11784903868336644</v>
      </c>
      <c r="N244" s="232">
        <f t="shared" si="181"/>
        <v>0.1123296013852699</v>
      </c>
      <c r="O244" s="232">
        <f t="shared" si="181"/>
        <v>0.13128086985480714</v>
      </c>
      <c r="P244" s="232">
        <f t="shared" si="181"/>
        <v>0.11256329712814331</v>
      </c>
      <c r="Q244" s="232">
        <f t="shared" si="181"/>
        <v>0.10039100841979862</v>
      </c>
      <c r="R244" s="232">
        <f t="shared" si="181"/>
        <v>0.10356297835130568</v>
      </c>
      <c r="S244" s="232">
        <f t="shared" si="181"/>
        <v>0.1234792841985369</v>
      </c>
      <c r="T244" s="227"/>
      <c r="U244" s="232">
        <f ca="1">AVERAGE(OFFSET(A244,0,7,,MONTH(MAX($H$7:$S$7))))</f>
        <v>0.11325651973649772</v>
      </c>
      <c r="V244" s="233"/>
      <c r="W244" s="232">
        <f>AVERAGE(H244:S244)</f>
        <v>0.11397822305864304</v>
      </c>
    </row>
    <row r="245" spans="2:23" s="229" customFormat="1" ht="15.95" customHeight="1">
      <c r="B245" s="230" t="s">
        <v>18</v>
      </c>
      <c r="C245" s="231"/>
      <c r="D245" s="231"/>
      <c r="E245" s="231"/>
      <c r="F245" s="227"/>
      <c r="G245" s="227"/>
      <c r="H245" s="232">
        <f>H241/H$243</f>
        <v>0.13800000000000001</v>
      </c>
      <c r="I245" s="232">
        <f t="shared" si="181"/>
        <v>0.13800000000000001</v>
      </c>
      <c r="J245" s="232">
        <f t="shared" si="181"/>
        <v>0.124</v>
      </c>
      <c r="K245" s="232">
        <f t="shared" si="181"/>
        <v>0.124</v>
      </c>
      <c r="L245" s="232">
        <f t="shared" si="181"/>
        <v>0.124</v>
      </c>
      <c r="M245" s="232">
        <f t="shared" si="181"/>
        <v>0.124</v>
      </c>
      <c r="N245" s="232">
        <f t="shared" si="181"/>
        <v>0.124</v>
      </c>
      <c r="O245" s="232">
        <f t="shared" si="181"/>
        <v>0.124</v>
      </c>
      <c r="P245" s="232">
        <f t="shared" si="181"/>
        <v>0.124</v>
      </c>
      <c r="Q245" s="232">
        <f t="shared" si="181"/>
        <v>0.1</v>
      </c>
      <c r="R245" s="232">
        <f t="shared" si="181"/>
        <v>0.10300000000000001</v>
      </c>
      <c r="S245" s="232">
        <f t="shared" si="181"/>
        <v>0.115</v>
      </c>
      <c r="T245" s="227"/>
      <c r="U245" s="232">
        <f ca="1">AVERAGE(OFFSET(A245,0,7,,MONTH(MAX($H$7:$S$7))))</f>
        <v>0.12959999999999999</v>
      </c>
      <c r="V245" s="233"/>
      <c r="W245" s="232">
        <f>AVERAGE(H245:S245)</f>
        <v>0.12183333333333335</v>
      </c>
    </row>
    <row r="247" spans="2:23" ht="24.95" customHeight="1">
      <c r="B247" s="29" t="s">
        <v>113</v>
      </c>
      <c r="C247" s="26"/>
      <c r="D247" s="26"/>
      <c r="E247" s="26"/>
      <c r="F247" s="27"/>
      <c r="G247" s="27"/>
      <c r="H247" s="30">
        <v>42370</v>
      </c>
      <c r="I247" s="30">
        <f t="shared" ref="I247:S247" si="182">EDATE(H247,1)</f>
        <v>42401</v>
      </c>
      <c r="J247" s="30">
        <f t="shared" si="182"/>
        <v>42430</v>
      </c>
      <c r="K247" s="30">
        <f t="shared" si="182"/>
        <v>42461</v>
      </c>
      <c r="L247" s="30">
        <f t="shared" si="182"/>
        <v>42491</v>
      </c>
      <c r="M247" s="30">
        <f t="shared" si="182"/>
        <v>42522</v>
      </c>
      <c r="N247" s="30">
        <f t="shared" si="182"/>
        <v>42552</v>
      </c>
      <c r="O247" s="30">
        <f t="shared" si="182"/>
        <v>42583</v>
      </c>
      <c r="P247" s="30">
        <f t="shared" si="182"/>
        <v>42614</v>
      </c>
      <c r="Q247" s="30">
        <f t="shared" si="182"/>
        <v>42644</v>
      </c>
      <c r="R247" s="30">
        <f t="shared" si="182"/>
        <v>42675</v>
      </c>
      <c r="S247" s="30">
        <f t="shared" si="182"/>
        <v>42705</v>
      </c>
      <c r="T247" s="27"/>
      <c r="U247" s="28" t="str">
        <f>"Jan/"&amp;PROPER(TEXT(MAX($H$7:$S$7),"mmm"))&amp;"-"&amp;RIGHT(W247,2)</f>
        <v>Jan/Mai-16</v>
      </c>
      <c r="V247" s="27"/>
      <c r="W247" s="31">
        <v>2016</v>
      </c>
    </row>
    <row r="248" spans="2:23" ht="5.0999999999999996" customHeight="1">
      <c r="B248" s="3"/>
      <c r="C248" s="7"/>
      <c r="D248" s="7"/>
      <c r="E248" s="7"/>
      <c r="H248" s="8"/>
      <c r="I248" s="8"/>
      <c r="J248" s="8"/>
      <c r="K248" s="8"/>
      <c r="L248" s="8"/>
      <c r="M248" s="8"/>
      <c r="N248" s="8"/>
      <c r="O248" s="8"/>
      <c r="P248" s="8"/>
      <c r="Q248" s="8"/>
      <c r="R248" s="8"/>
      <c r="S248" s="8"/>
      <c r="U248" s="8"/>
      <c r="W248" s="8"/>
    </row>
    <row r="249" spans="2:23" ht="5.0999999999999996" customHeight="1">
      <c r="B249" s="3"/>
      <c r="C249" s="7"/>
      <c r="D249" s="7"/>
      <c r="E249" s="7"/>
      <c r="H249" s="8"/>
      <c r="I249" s="8"/>
      <c r="J249" s="8"/>
      <c r="K249" s="8"/>
      <c r="L249" s="8"/>
      <c r="M249" s="8"/>
      <c r="N249" s="8"/>
      <c r="O249" s="8"/>
      <c r="P249" s="8"/>
      <c r="Q249" s="8"/>
      <c r="R249" s="8"/>
      <c r="S249" s="8"/>
      <c r="U249" s="8"/>
      <c r="W249" s="8"/>
    </row>
    <row r="250" spans="2:23" ht="17.25" customHeight="1">
      <c r="B250" s="48" t="s">
        <v>5</v>
      </c>
      <c r="C250" s="49"/>
      <c r="D250" s="49"/>
      <c r="E250" s="49"/>
      <c r="F250" s="42"/>
      <c r="G250" s="42"/>
      <c r="H250" s="50">
        <f t="shared" ref="H250:S250" si="183">SUM(H251:H253)</f>
        <v>8304744.7000000002</v>
      </c>
      <c r="I250" s="50">
        <f t="shared" si="183"/>
        <v>9017353.0099999979</v>
      </c>
      <c r="J250" s="50">
        <f t="shared" si="183"/>
        <v>7116459.3300000001</v>
      </c>
      <c r="K250" s="50">
        <f t="shared" si="183"/>
        <v>7481495.8399999989</v>
      </c>
      <c r="L250" s="50">
        <f t="shared" si="183"/>
        <v>6725674.4299999997</v>
      </c>
      <c r="M250" s="50">
        <f t="shared" si="183"/>
        <v>7244288.04</v>
      </c>
      <c r="N250" s="50">
        <f t="shared" si="183"/>
        <v>6829617.330000001</v>
      </c>
      <c r="O250" s="50">
        <f t="shared" si="183"/>
        <v>6585445.7299999995</v>
      </c>
      <c r="P250" s="50">
        <f t="shared" si="183"/>
        <v>8082461.75</v>
      </c>
      <c r="Q250" s="50">
        <f t="shared" si="183"/>
        <v>6755467.6499999994</v>
      </c>
      <c r="R250" s="50">
        <f t="shared" si="183"/>
        <v>6281458.5899999989</v>
      </c>
      <c r="S250" s="50">
        <f t="shared" si="183"/>
        <v>7761565.8100000005</v>
      </c>
      <c r="T250" s="44"/>
      <c r="U250" s="50">
        <f ca="1">SUM(OFFSET(A250,0,7,,MONTH(MAX($H$7:$S$7))))</f>
        <v>38645727.310000002</v>
      </c>
      <c r="V250" s="42"/>
      <c r="W250" s="50">
        <f>SUM(H250:S250)</f>
        <v>88186032.210000008</v>
      </c>
    </row>
    <row r="251" spans="2:23" ht="17.45" customHeight="1">
      <c r="B251" s="45" t="s">
        <v>6</v>
      </c>
      <c r="C251" s="46"/>
      <c r="D251" s="46"/>
      <c r="E251" s="46"/>
      <c r="F251" s="42"/>
      <c r="G251" s="42"/>
      <c r="H251" s="53">
        <v>7367500.0200000005</v>
      </c>
      <c r="I251" s="53">
        <v>8070393.5799999991</v>
      </c>
      <c r="J251" s="53">
        <v>6161978.4000000004</v>
      </c>
      <c r="K251" s="53">
        <v>6522950.9099999992</v>
      </c>
      <c r="L251" s="53">
        <v>5764129</v>
      </c>
      <c r="M251" s="53">
        <v>6275266.6100000003</v>
      </c>
      <c r="N251" s="53">
        <v>6018966.330000001</v>
      </c>
      <c r="O251" s="53">
        <v>5773989.2299999995</v>
      </c>
      <c r="P251" s="53">
        <v>7269116.8300000001</v>
      </c>
      <c r="Q251" s="53">
        <v>5941067.0699999994</v>
      </c>
      <c r="R251" s="53">
        <v>5466182.8399999989</v>
      </c>
      <c r="S251" s="53">
        <v>6945697.3400000008</v>
      </c>
      <c r="T251" s="44"/>
      <c r="U251" s="53">
        <f t="shared" ref="U251:U261" ca="1" si="184">SUM(OFFSET(A251,0,7,,MONTH(MAX($H$7:$S$7))))</f>
        <v>33886951.909999996</v>
      </c>
      <c r="V251" s="42"/>
      <c r="W251" s="53">
        <f>SUM(H251:S251)</f>
        <v>77577238.159999996</v>
      </c>
    </row>
    <row r="252" spans="2:23" ht="17.45" customHeight="1">
      <c r="B252" s="45" t="s">
        <v>111</v>
      </c>
      <c r="C252" s="46"/>
      <c r="D252" s="46"/>
      <c r="E252" s="46"/>
      <c r="F252" s="42"/>
      <c r="G252" s="42"/>
      <c r="H252" s="53">
        <v>766796.25</v>
      </c>
      <c r="I252" s="53">
        <v>776511</v>
      </c>
      <c r="J252" s="53">
        <v>784032.5</v>
      </c>
      <c r="K252" s="53">
        <v>788096.5</v>
      </c>
      <c r="L252" s="53">
        <v>791097</v>
      </c>
      <c r="M252" s="53">
        <v>798573</v>
      </c>
      <c r="N252" s="53">
        <v>810651</v>
      </c>
      <c r="O252" s="53">
        <v>811456.5</v>
      </c>
      <c r="P252" s="53">
        <v>813344.92</v>
      </c>
      <c r="Q252" s="53">
        <v>814400.58</v>
      </c>
      <c r="R252" s="53">
        <v>815275.75</v>
      </c>
      <c r="S252" s="53">
        <v>815868.47000000009</v>
      </c>
      <c r="T252" s="44"/>
      <c r="U252" s="53">
        <f t="shared" ca="1" si="184"/>
        <v>3906533.25</v>
      </c>
      <c r="V252" s="42"/>
      <c r="W252" s="53"/>
    </row>
    <row r="253" spans="2:23" ht="17.45" customHeight="1">
      <c r="B253" s="45" t="s">
        <v>7</v>
      </c>
      <c r="C253" s="46"/>
      <c r="D253" s="46"/>
      <c r="E253" s="46"/>
      <c r="F253" s="42"/>
      <c r="G253" s="42"/>
      <c r="H253" s="53">
        <v>170448.43</v>
      </c>
      <c r="I253" s="53">
        <v>170448.43</v>
      </c>
      <c r="J253" s="53">
        <v>170448.43</v>
      </c>
      <c r="K253" s="53">
        <v>170448.43</v>
      </c>
      <c r="L253" s="53">
        <v>170448.43</v>
      </c>
      <c r="M253" s="53">
        <v>170448.43</v>
      </c>
      <c r="N253" s="53">
        <v>0</v>
      </c>
      <c r="O253" s="53">
        <v>0</v>
      </c>
      <c r="P253" s="53">
        <v>0</v>
      </c>
      <c r="Q253" s="53">
        <v>0</v>
      </c>
      <c r="R253" s="53">
        <v>0</v>
      </c>
      <c r="S253" s="53">
        <v>0</v>
      </c>
      <c r="T253" s="44"/>
      <c r="U253" s="53">
        <f t="shared" ca="1" si="184"/>
        <v>852242.14999999991</v>
      </c>
      <c r="V253" s="42"/>
      <c r="W253" s="53">
        <f t="shared" ref="W253:W261" si="185">SUM(H253:S253)</f>
        <v>1022690.5799999998</v>
      </c>
    </row>
    <row r="254" spans="2:23" ht="17.45" customHeight="1">
      <c r="B254" s="41" t="s">
        <v>8</v>
      </c>
      <c r="C254" s="51"/>
      <c r="D254" s="51"/>
      <c r="E254" s="51"/>
      <c r="H254" s="52">
        <f t="shared" ref="H254:S254" si="186">SUM(H255:H257)</f>
        <v>653932.80999999994</v>
      </c>
      <c r="I254" s="52">
        <f t="shared" si="186"/>
        <v>634530.16999999993</v>
      </c>
      <c r="J254" s="52">
        <f t="shared" si="186"/>
        <v>644259.16</v>
      </c>
      <c r="K254" s="52">
        <f t="shared" si="186"/>
        <v>627846.21</v>
      </c>
      <c r="L254" s="52">
        <f t="shared" si="186"/>
        <v>611595.31000000006</v>
      </c>
      <c r="M254" s="52">
        <f t="shared" si="186"/>
        <v>3027815.9099999992</v>
      </c>
      <c r="N254" s="52">
        <f t="shared" si="186"/>
        <v>694782.67999999993</v>
      </c>
      <c r="O254" s="52">
        <f t="shared" si="186"/>
        <v>606182.70000000042</v>
      </c>
      <c r="P254" s="52">
        <f t="shared" si="186"/>
        <v>620260.39</v>
      </c>
      <c r="Q254" s="52">
        <f t="shared" si="186"/>
        <v>3280247.5600000005</v>
      </c>
      <c r="R254" s="52">
        <f t="shared" si="186"/>
        <v>611349.34000000008</v>
      </c>
      <c r="S254" s="52">
        <f t="shared" si="186"/>
        <v>542637.91999999993</v>
      </c>
      <c r="T254" s="10"/>
      <c r="U254" s="52">
        <f t="shared" ca="1" si="184"/>
        <v>3172163.66</v>
      </c>
      <c r="W254" s="52">
        <f t="shared" si="185"/>
        <v>12555440.159999998</v>
      </c>
    </row>
    <row r="255" spans="2:23" ht="17.45" customHeight="1">
      <c r="B255" s="45" t="s">
        <v>9</v>
      </c>
      <c r="C255" s="46"/>
      <c r="D255" s="46"/>
      <c r="E255" s="46"/>
      <c r="F255" s="42"/>
      <c r="G255" s="42"/>
      <c r="H255" s="53">
        <v>73155.22</v>
      </c>
      <c r="I255" s="53">
        <v>76022.45</v>
      </c>
      <c r="J255" s="53">
        <v>92199.79</v>
      </c>
      <c r="K255" s="53">
        <v>87870.21</v>
      </c>
      <c r="L255" s="53">
        <v>93813.49</v>
      </c>
      <c r="M255" s="53">
        <v>110129.09</v>
      </c>
      <c r="N255" s="53">
        <v>190962.5</v>
      </c>
      <c r="O255" s="53">
        <v>103449.86000000034</v>
      </c>
      <c r="P255" s="53">
        <v>34879.050000000003</v>
      </c>
      <c r="Q255" s="53">
        <v>79229.399999999994</v>
      </c>
      <c r="R255" s="53">
        <v>71387.19</v>
      </c>
      <c r="S255" s="53">
        <v>60908.17</v>
      </c>
      <c r="T255" s="44"/>
      <c r="U255" s="53">
        <f t="shared" ca="1" si="184"/>
        <v>423061.16</v>
      </c>
      <c r="V255" s="42"/>
      <c r="W255" s="53">
        <f t="shared" si="185"/>
        <v>1074006.4200000004</v>
      </c>
    </row>
    <row r="256" spans="2:23" ht="17.45" customHeight="1">
      <c r="B256" s="45" t="s">
        <v>112</v>
      </c>
      <c r="C256" s="46"/>
      <c r="D256" s="46"/>
      <c r="E256" s="46"/>
      <c r="F256" s="42"/>
      <c r="G256" s="42"/>
      <c r="H256" s="53">
        <v>580777.59</v>
      </c>
      <c r="I256" s="53">
        <v>558507.72</v>
      </c>
      <c r="J256" s="53">
        <v>552059.37</v>
      </c>
      <c r="K256" s="53">
        <v>539976</v>
      </c>
      <c r="L256" s="53">
        <v>517781.82</v>
      </c>
      <c r="M256" s="53">
        <v>510654.12</v>
      </c>
      <c r="N256" s="53">
        <v>503820.18</v>
      </c>
      <c r="O256" s="53">
        <v>502732.84</v>
      </c>
      <c r="P256" s="53">
        <v>585381.34</v>
      </c>
      <c r="Q256" s="53">
        <v>441250.36</v>
      </c>
      <c r="R256" s="53">
        <v>446718.13</v>
      </c>
      <c r="S256" s="53">
        <v>445303.87</v>
      </c>
      <c r="T256" s="44"/>
      <c r="U256" s="53">
        <f t="shared" ca="1" si="184"/>
        <v>2749102.5</v>
      </c>
      <c r="V256" s="42"/>
      <c r="W256" s="53">
        <f t="shared" si="185"/>
        <v>6184963.3400000008</v>
      </c>
    </row>
    <row r="257" spans="2:23" ht="17.45" customHeight="1">
      <c r="B257" s="45" t="s">
        <v>11</v>
      </c>
      <c r="C257" s="46"/>
      <c r="D257" s="46"/>
      <c r="E257" s="46"/>
      <c r="F257" s="42"/>
      <c r="G257" s="42"/>
      <c r="H257" s="43">
        <v>0</v>
      </c>
      <c r="I257" s="43">
        <v>0</v>
      </c>
      <c r="J257" s="43">
        <v>0</v>
      </c>
      <c r="K257" s="43">
        <v>0</v>
      </c>
      <c r="L257" s="43">
        <v>0</v>
      </c>
      <c r="M257" s="43">
        <v>2407032.6999999993</v>
      </c>
      <c r="N257" s="43">
        <v>0</v>
      </c>
      <c r="O257" s="43">
        <v>0</v>
      </c>
      <c r="P257" s="43">
        <v>0</v>
      </c>
      <c r="Q257" s="43">
        <v>2759767.8000000007</v>
      </c>
      <c r="R257" s="43">
        <v>93244.020000000019</v>
      </c>
      <c r="S257" s="43">
        <v>36425.879999999888</v>
      </c>
      <c r="T257" s="44"/>
      <c r="U257" s="43">
        <f t="shared" ca="1" si="184"/>
        <v>0</v>
      </c>
      <c r="V257" s="42"/>
      <c r="W257" s="43">
        <f t="shared" si="185"/>
        <v>5296470.3999999994</v>
      </c>
    </row>
    <row r="258" spans="2:23" ht="17.45" customHeight="1">
      <c r="B258" s="54" t="s">
        <v>12</v>
      </c>
      <c r="C258" s="55"/>
      <c r="D258" s="55"/>
      <c r="E258" s="55"/>
      <c r="H258" s="56">
        <f t="shared" ref="H258:S258" si="187">H250+H254</f>
        <v>8958677.5099999998</v>
      </c>
      <c r="I258" s="56">
        <f t="shared" si="187"/>
        <v>9651883.1799999978</v>
      </c>
      <c r="J258" s="56">
        <f t="shared" si="187"/>
        <v>7760718.4900000002</v>
      </c>
      <c r="K258" s="56">
        <f t="shared" si="187"/>
        <v>8109342.0499999989</v>
      </c>
      <c r="L258" s="56">
        <f t="shared" si="187"/>
        <v>7337269.7400000002</v>
      </c>
      <c r="M258" s="56">
        <f t="shared" si="187"/>
        <v>10272103.949999999</v>
      </c>
      <c r="N258" s="56">
        <f t="shared" si="187"/>
        <v>7524400.0100000007</v>
      </c>
      <c r="O258" s="56">
        <f t="shared" si="187"/>
        <v>7191628.4299999997</v>
      </c>
      <c r="P258" s="56">
        <f t="shared" si="187"/>
        <v>8702722.1400000006</v>
      </c>
      <c r="Q258" s="56">
        <f t="shared" si="187"/>
        <v>10035715.210000001</v>
      </c>
      <c r="R258" s="56">
        <f t="shared" si="187"/>
        <v>6892807.9299999988</v>
      </c>
      <c r="S258" s="56">
        <f t="shared" si="187"/>
        <v>8304203.7300000004</v>
      </c>
      <c r="T258" s="10"/>
      <c r="U258" s="56">
        <f t="shared" ca="1" si="184"/>
        <v>41817890.969999999</v>
      </c>
      <c r="W258" s="56">
        <f t="shared" si="185"/>
        <v>100741472.37</v>
      </c>
    </row>
    <row r="259" spans="2:23" ht="17.45" customHeight="1">
      <c r="B259" s="39" t="s">
        <v>13</v>
      </c>
      <c r="C259" s="38"/>
      <c r="D259" s="38"/>
      <c r="E259" s="38"/>
      <c r="H259" s="40">
        <v>-1060644.2</v>
      </c>
      <c r="I259" s="40">
        <v>-926234.16</v>
      </c>
      <c r="J259" s="40">
        <v>-778915.62999999989</v>
      </c>
      <c r="K259" s="40">
        <v>-1145101.1100000001</v>
      </c>
      <c r="L259" s="40">
        <v>-1103444.3499999999</v>
      </c>
      <c r="M259" s="40">
        <v>-1223724.9099999999</v>
      </c>
      <c r="N259" s="40">
        <v>-1348383.24</v>
      </c>
      <c r="O259" s="40">
        <v>-1294391.1199999999</v>
      </c>
      <c r="P259" s="40">
        <v>-1475148.32</v>
      </c>
      <c r="Q259" s="40">
        <v>-1362063.6900000002</v>
      </c>
      <c r="R259" s="40">
        <v>-1334607.49</v>
      </c>
      <c r="S259" s="40">
        <v>-1364219.8</v>
      </c>
      <c r="T259" s="10"/>
      <c r="U259" s="40">
        <f t="shared" ca="1" si="184"/>
        <v>-5014339.4499999993</v>
      </c>
      <c r="W259" s="40">
        <f t="shared" si="185"/>
        <v>-14416878.02</v>
      </c>
    </row>
    <row r="260" spans="2:23" ht="17.45" customHeight="1">
      <c r="B260" s="59" t="s">
        <v>14</v>
      </c>
      <c r="C260" s="60"/>
      <c r="D260" s="60"/>
      <c r="E260" s="60"/>
      <c r="H260" s="58">
        <f t="shared" ref="H260:S260" si="188">H258+H259</f>
        <v>7898033.3099999996</v>
      </c>
      <c r="I260" s="58">
        <f t="shared" si="188"/>
        <v>8725649.0199999977</v>
      </c>
      <c r="J260" s="58">
        <f t="shared" si="188"/>
        <v>6981802.8600000003</v>
      </c>
      <c r="K260" s="58">
        <f t="shared" si="188"/>
        <v>6964240.9399999985</v>
      </c>
      <c r="L260" s="58">
        <f t="shared" si="188"/>
        <v>6233825.3900000006</v>
      </c>
      <c r="M260" s="58">
        <f t="shared" si="188"/>
        <v>9048379.0399999991</v>
      </c>
      <c r="N260" s="58">
        <f t="shared" si="188"/>
        <v>6176016.7700000005</v>
      </c>
      <c r="O260" s="58">
        <f t="shared" si="188"/>
        <v>5897237.3099999996</v>
      </c>
      <c r="P260" s="58">
        <f t="shared" si="188"/>
        <v>7227573.8200000003</v>
      </c>
      <c r="Q260" s="58">
        <f t="shared" si="188"/>
        <v>8673651.5200000014</v>
      </c>
      <c r="R260" s="58">
        <f t="shared" si="188"/>
        <v>5558200.4399999985</v>
      </c>
      <c r="S260" s="58">
        <f t="shared" si="188"/>
        <v>6939983.9300000006</v>
      </c>
      <c r="T260" s="10"/>
      <c r="U260" s="58">
        <f t="shared" ca="1" si="184"/>
        <v>36803551.519999996</v>
      </c>
      <c r="V260" s="57"/>
      <c r="W260" s="58">
        <f t="shared" si="185"/>
        <v>86324594.350000009</v>
      </c>
    </row>
    <row r="261" spans="2:23" ht="17.25" customHeight="1">
      <c r="B261" s="59" t="s">
        <v>15</v>
      </c>
      <c r="C261" s="60"/>
      <c r="D261" s="60"/>
      <c r="E261" s="60"/>
      <c r="H261" s="58">
        <v>7417389.6000000006</v>
      </c>
      <c r="I261" s="58">
        <v>7417389.6000000006</v>
      </c>
      <c r="J261" s="58">
        <v>7417389.6000000006</v>
      </c>
      <c r="K261" s="58">
        <v>7417389.6000000006</v>
      </c>
      <c r="L261" s="58">
        <v>7417389.6000000006</v>
      </c>
      <c r="M261" s="58">
        <v>7417389.6000000006</v>
      </c>
      <c r="N261" s="58">
        <v>7417389.6000000006</v>
      </c>
      <c r="O261" s="58">
        <v>7417389.6000000006</v>
      </c>
      <c r="P261" s="58">
        <v>7417389.6000000006</v>
      </c>
      <c r="Q261" s="58">
        <v>7417389.6000000006</v>
      </c>
      <c r="R261" s="58">
        <v>7417389.6000000006</v>
      </c>
      <c r="S261" s="58">
        <v>7417389.6000000006</v>
      </c>
      <c r="T261" s="10"/>
      <c r="U261" s="58">
        <f t="shared" ca="1" si="184"/>
        <v>37086948</v>
      </c>
      <c r="V261" s="57"/>
      <c r="W261" s="58">
        <f t="shared" si="185"/>
        <v>89008675.199999988</v>
      </c>
    </row>
    <row r="262" spans="2:23" ht="5.0999999999999996" customHeight="1">
      <c r="F262" s="5"/>
      <c r="G262" s="5"/>
      <c r="T262" s="5"/>
      <c r="V262" s="5"/>
    </row>
    <row r="263" spans="2:23" ht="17.45" customHeight="1">
      <c r="B263" s="39" t="s">
        <v>16</v>
      </c>
      <c r="C263" s="38"/>
      <c r="D263" s="38"/>
      <c r="E263" s="38"/>
      <c r="H263" s="40">
        <v>53749200</v>
      </c>
      <c r="I263" s="40">
        <v>53749200</v>
      </c>
      <c r="J263" s="40">
        <v>53749200</v>
      </c>
      <c r="K263" s="40">
        <v>53749200</v>
      </c>
      <c r="L263" s="40">
        <v>53749200</v>
      </c>
      <c r="M263" s="40">
        <v>53749200</v>
      </c>
      <c r="N263" s="40">
        <v>53749200</v>
      </c>
      <c r="O263" s="40">
        <v>53749200</v>
      </c>
      <c r="P263" s="40">
        <v>53749200</v>
      </c>
      <c r="Q263" s="40">
        <v>53749200</v>
      </c>
      <c r="R263" s="40">
        <v>53749200</v>
      </c>
      <c r="S263" s="40">
        <v>53749200</v>
      </c>
      <c r="T263" s="10"/>
      <c r="U263" s="40">
        <v>53749200</v>
      </c>
      <c r="W263" s="40">
        <v>53749200</v>
      </c>
    </row>
    <row r="264" spans="2:23" s="229" customFormat="1" ht="17.45" customHeight="1">
      <c r="B264" s="230" t="s">
        <v>17</v>
      </c>
      <c r="C264" s="231"/>
      <c r="D264" s="231"/>
      <c r="E264" s="231"/>
      <c r="F264" s="227"/>
      <c r="G264" s="227"/>
      <c r="H264" s="232">
        <f>H260/H$263</f>
        <v>0.14694234165345715</v>
      </c>
      <c r="I264" s="232">
        <f t="shared" ref="I264:S265" si="189">I260/I$263</f>
        <v>0.16234007241038001</v>
      </c>
      <c r="J264" s="232">
        <f t="shared" si="189"/>
        <v>0.12989594003259583</v>
      </c>
      <c r="K264" s="232">
        <f t="shared" si="189"/>
        <v>0.12956920177416592</v>
      </c>
      <c r="L264" s="232">
        <f t="shared" si="189"/>
        <v>0.11597987300276098</v>
      </c>
      <c r="M264" s="232">
        <f t="shared" si="189"/>
        <v>0.16834444121959022</v>
      </c>
      <c r="N264" s="232">
        <f t="shared" si="189"/>
        <v>0.11490434778564147</v>
      </c>
      <c r="O264" s="232">
        <f t="shared" si="189"/>
        <v>0.10971767598401463</v>
      </c>
      <c r="P264" s="232">
        <f t="shared" si="189"/>
        <v>0.13446849106591355</v>
      </c>
      <c r="Q264" s="232">
        <f t="shared" si="189"/>
        <v>0.16137266266288616</v>
      </c>
      <c r="R264" s="232">
        <f t="shared" si="189"/>
        <v>0.10340991940345155</v>
      </c>
      <c r="S264" s="232">
        <f t="shared" si="189"/>
        <v>0.12911790184784147</v>
      </c>
      <c r="T264" s="227"/>
      <c r="U264" s="232">
        <f ca="1">AVERAGE(OFFSET(A264,0,7,,MONTH(MAX($H$7:$S$7))))</f>
        <v>0.136945485774672</v>
      </c>
      <c r="V264" s="233"/>
      <c r="W264" s="232">
        <f>AVERAGE(H264:S264)</f>
        <v>0.13383857240355826</v>
      </c>
    </row>
    <row r="265" spans="2:23" s="229" customFormat="1" ht="17.45" customHeight="1">
      <c r="B265" s="230" t="s">
        <v>18</v>
      </c>
      <c r="C265" s="231"/>
      <c r="D265" s="231"/>
      <c r="E265" s="231"/>
      <c r="F265" s="227"/>
      <c r="G265" s="227"/>
      <c r="H265" s="232">
        <f>H261/H$263</f>
        <v>0.13800000000000001</v>
      </c>
      <c r="I265" s="232">
        <f t="shared" si="189"/>
        <v>0.13800000000000001</v>
      </c>
      <c r="J265" s="232">
        <f t="shared" si="189"/>
        <v>0.13800000000000001</v>
      </c>
      <c r="K265" s="232">
        <f t="shared" si="189"/>
        <v>0.13800000000000001</v>
      </c>
      <c r="L265" s="232">
        <f t="shared" si="189"/>
        <v>0.13800000000000001</v>
      </c>
      <c r="M265" s="232">
        <f t="shared" si="189"/>
        <v>0.13800000000000001</v>
      </c>
      <c r="N265" s="232">
        <f t="shared" si="189"/>
        <v>0.13800000000000001</v>
      </c>
      <c r="O265" s="232">
        <f t="shared" si="189"/>
        <v>0.13800000000000001</v>
      </c>
      <c r="P265" s="232">
        <f t="shared" si="189"/>
        <v>0.13800000000000001</v>
      </c>
      <c r="Q265" s="232">
        <f t="shared" si="189"/>
        <v>0.13800000000000001</v>
      </c>
      <c r="R265" s="232">
        <f t="shared" si="189"/>
        <v>0.13800000000000001</v>
      </c>
      <c r="S265" s="232">
        <f t="shared" si="189"/>
        <v>0.13800000000000001</v>
      </c>
      <c r="T265" s="227"/>
      <c r="U265" s="232">
        <f ca="1">AVERAGE(OFFSET(A265,0,7,,MONTH(MAX($H$7:$S$7))))</f>
        <v>0.13800000000000001</v>
      </c>
      <c r="V265" s="233"/>
      <c r="W265" s="232">
        <f>AVERAGE(H265:S265)</f>
        <v>0.13799999999999998</v>
      </c>
    </row>
    <row r="267" spans="2:23" ht="24.95" customHeight="1">
      <c r="B267" s="29" t="s">
        <v>114</v>
      </c>
      <c r="C267" s="26"/>
      <c r="D267" s="26"/>
      <c r="E267" s="26"/>
      <c r="F267" s="27"/>
      <c r="G267" s="27"/>
      <c r="H267" s="30">
        <v>42005</v>
      </c>
      <c r="I267" s="30">
        <f t="shared" ref="I267:S267" si="190">EDATE(H267,1)</f>
        <v>42036</v>
      </c>
      <c r="J267" s="30">
        <f t="shared" si="190"/>
        <v>42064</v>
      </c>
      <c r="K267" s="30">
        <f t="shared" si="190"/>
        <v>42095</v>
      </c>
      <c r="L267" s="30">
        <f t="shared" si="190"/>
        <v>42125</v>
      </c>
      <c r="M267" s="30">
        <f t="shared" si="190"/>
        <v>42156</v>
      </c>
      <c r="N267" s="30">
        <f t="shared" si="190"/>
        <v>42186</v>
      </c>
      <c r="O267" s="30">
        <f t="shared" si="190"/>
        <v>42217</v>
      </c>
      <c r="P267" s="30">
        <f t="shared" si="190"/>
        <v>42248</v>
      </c>
      <c r="Q267" s="30">
        <f t="shared" si="190"/>
        <v>42278</v>
      </c>
      <c r="R267" s="30">
        <f t="shared" si="190"/>
        <v>42309</v>
      </c>
      <c r="S267" s="30">
        <f t="shared" si="190"/>
        <v>42339</v>
      </c>
      <c r="T267" s="27"/>
      <c r="U267" s="28" t="str">
        <f>"Jan/"&amp;PROPER(TEXT(MAX($H$7:$S$7),"mmm"))&amp;"-"&amp;RIGHT(W267,2)</f>
        <v>Jan/Mai-15</v>
      </c>
      <c r="V267" s="27"/>
      <c r="W267" s="31">
        <v>2015</v>
      </c>
    </row>
    <row r="268" spans="2:23" ht="5.0999999999999996" customHeight="1">
      <c r="B268" s="3"/>
      <c r="C268" s="7"/>
      <c r="D268" s="7"/>
      <c r="E268" s="7"/>
      <c r="H268" s="8"/>
      <c r="I268" s="8"/>
      <c r="J268" s="8"/>
      <c r="K268" s="8"/>
      <c r="L268" s="8"/>
      <c r="M268" s="8"/>
      <c r="N268" s="8"/>
      <c r="O268" s="8"/>
      <c r="P268" s="8"/>
      <c r="Q268" s="8"/>
      <c r="R268" s="8"/>
      <c r="S268" s="8"/>
      <c r="U268" s="8"/>
      <c r="W268" s="8"/>
    </row>
    <row r="269" spans="2:23" ht="5.0999999999999996" customHeight="1">
      <c r="B269" s="3"/>
      <c r="C269" s="7"/>
      <c r="D269" s="7"/>
      <c r="E269" s="7"/>
      <c r="H269" s="8"/>
      <c r="I269" s="8"/>
      <c r="J269" s="8"/>
      <c r="K269" s="8"/>
      <c r="L269" s="8"/>
      <c r="M269" s="8"/>
      <c r="N269" s="8"/>
      <c r="O269" s="8"/>
      <c r="P269" s="8"/>
      <c r="Q269" s="8"/>
      <c r="R269" s="8"/>
      <c r="S269" s="8"/>
      <c r="U269" s="8"/>
      <c r="W269" s="8"/>
    </row>
    <row r="270" spans="2:23" ht="17.25" customHeight="1">
      <c r="B270" s="48" t="s">
        <v>5</v>
      </c>
      <c r="C270" s="49"/>
      <c r="D270" s="49"/>
      <c r="E270" s="49"/>
      <c r="F270" s="42"/>
      <c r="G270" s="42"/>
      <c r="H270" s="50">
        <f t="shared" ref="H270:S270" si="191">SUM(H271:H273)</f>
        <v>9825856.0499999989</v>
      </c>
      <c r="I270" s="50">
        <f t="shared" si="191"/>
        <v>9247314.3399999999</v>
      </c>
      <c r="J270" s="50">
        <f t="shared" si="191"/>
        <v>7600863.4399999995</v>
      </c>
      <c r="K270" s="50">
        <f t="shared" si="191"/>
        <v>7816055.3299999991</v>
      </c>
      <c r="L270" s="50">
        <f t="shared" si="191"/>
        <v>8146112.3399999999</v>
      </c>
      <c r="M270" s="50">
        <f t="shared" si="191"/>
        <v>10598398.09</v>
      </c>
      <c r="N270" s="50">
        <f t="shared" si="191"/>
        <v>8985623.0899999999</v>
      </c>
      <c r="O270" s="50">
        <f t="shared" si="191"/>
        <v>6365195.6400000006</v>
      </c>
      <c r="P270" s="50">
        <f t="shared" si="191"/>
        <v>6189284.8099999996</v>
      </c>
      <c r="Q270" s="50">
        <f t="shared" si="191"/>
        <v>6785334.0899999989</v>
      </c>
      <c r="R270" s="50">
        <f t="shared" si="191"/>
        <v>5718541.6399999997</v>
      </c>
      <c r="S270" s="50">
        <f t="shared" si="191"/>
        <v>7805972.4799999995</v>
      </c>
      <c r="T270" s="44"/>
      <c r="U270" s="50">
        <f ca="1">SUM(OFFSET(A270,0,7,,MONTH(MAX($H$7:$S$7))))</f>
        <v>42636201.5</v>
      </c>
      <c r="V270" s="42"/>
      <c r="W270" s="50">
        <f t="shared" ref="W270:W281" si="192">SUM(H270:S270)</f>
        <v>95084551.340000018</v>
      </c>
    </row>
    <row r="271" spans="2:23" ht="17.45" customHeight="1">
      <c r="B271" s="45" t="s">
        <v>6</v>
      </c>
      <c r="C271" s="46"/>
      <c r="D271" s="46"/>
      <c r="E271" s="46"/>
      <c r="F271" s="42"/>
      <c r="G271" s="42"/>
      <c r="H271" s="53">
        <v>5546740.8099999996</v>
      </c>
      <c r="I271" s="53">
        <v>5861458.2599999998</v>
      </c>
      <c r="J271" s="53">
        <v>3935218.07</v>
      </c>
      <c r="K271" s="53">
        <v>4573143.4399999995</v>
      </c>
      <c r="L271" s="53">
        <v>4833315.8599999994</v>
      </c>
      <c r="M271" s="53">
        <v>3781913.13</v>
      </c>
      <c r="N271" s="53">
        <v>6808434.5899999999</v>
      </c>
      <c r="O271" s="53">
        <v>5466950.7100000009</v>
      </c>
      <c r="P271" s="53">
        <v>5287798.38</v>
      </c>
      <c r="Q271" s="53">
        <v>5875260.4099999992</v>
      </c>
      <c r="R271" s="53">
        <v>4796061.46</v>
      </c>
      <c r="S271" s="53">
        <v>6873486.2999999998</v>
      </c>
      <c r="T271" s="44"/>
      <c r="U271" s="53">
        <f t="shared" ref="U271:U281" ca="1" si="193">SUM(OFFSET(A271,0,7,,MONTH(MAX($H$7:$S$7))))</f>
        <v>24749876.439999998</v>
      </c>
      <c r="V271" s="42"/>
      <c r="W271" s="53">
        <f t="shared" si="192"/>
        <v>63639781.419999994</v>
      </c>
    </row>
    <row r="272" spans="2:23" ht="17.45" customHeight="1">
      <c r="B272" s="45" t="s">
        <v>111</v>
      </c>
      <c r="C272" s="46"/>
      <c r="D272" s="46"/>
      <c r="E272" s="46"/>
      <c r="F272" s="42"/>
      <c r="G272" s="42"/>
      <c r="H272" s="53">
        <v>2303695.08</v>
      </c>
      <c r="I272" s="53">
        <v>1391556.69</v>
      </c>
      <c r="J272" s="53">
        <v>1652579.4300000002</v>
      </c>
      <c r="K272" s="53">
        <v>1211753.3</v>
      </c>
      <c r="L272" s="53">
        <v>1260723.79</v>
      </c>
      <c r="M272" s="53">
        <v>1264495.29</v>
      </c>
      <c r="N272" s="53">
        <v>723406.75</v>
      </c>
      <c r="O272" s="53">
        <v>727796.5</v>
      </c>
      <c r="P272" s="53">
        <v>731038</v>
      </c>
      <c r="Q272" s="53">
        <v>739625.25</v>
      </c>
      <c r="R272" s="53">
        <v>752031.75</v>
      </c>
      <c r="S272" s="53">
        <v>762037.75</v>
      </c>
      <c r="T272" s="44"/>
      <c r="U272" s="53">
        <f t="shared" ca="1" si="193"/>
        <v>7820308.29</v>
      </c>
      <c r="V272" s="42"/>
      <c r="W272" s="53"/>
    </row>
    <row r="273" spans="2:23" ht="17.45" customHeight="1">
      <c r="B273" s="45" t="s">
        <v>7</v>
      </c>
      <c r="C273" s="46"/>
      <c r="D273" s="46"/>
      <c r="E273" s="46"/>
      <c r="F273" s="42"/>
      <c r="G273" s="42"/>
      <c r="H273" s="53">
        <v>1975420.16</v>
      </c>
      <c r="I273" s="53">
        <v>1994299.39</v>
      </c>
      <c r="J273" s="53">
        <v>2013065.94</v>
      </c>
      <c r="K273" s="53">
        <v>2031158.59</v>
      </c>
      <c r="L273" s="53">
        <v>2052072.69</v>
      </c>
      <c r="M273" s="53">
        <v>5551989.6700000009</v>
      </c>
      <c r="N273" s="53">
        <v>1453781.75</v>
      </c>
      <c r="O273" s="53">
        <v>170448.43</v>
      </c>
      <c r="P273" s="53">
        <v>170448.43</v>
      </c>
      <c r="Q273" s="53">
        <v>170448.43</v>
      </c>
      <c r="R273" s="53">
        <v>170448.43</v>
      </c>
      <c r="S273" s="53">
        <v>170448.43</v>
      </c>
      <c r="T273" s="44"/>
      <c r="U273" s="53">
        <f t="shared" ca="1" si="193"/>
        <v>10066016.77</v>
      </c>
      <c r="V273" s="42"/>
      <c r="W273" s="53">
        <f t="shared" si="192"/>
        <v>17924030.34</v>
      </c>
    </row>
    <row r="274" spans="2:23" ht="17.45" customHeight="1">
      <c r="B274" s="41" t="s">
        <v>8</v>
      </c>
      <c r="C274" s="51"/>
      <c r="D274" s="51"/>
      <c r="E274" s="51"/>
      <c r="H274" s="52">
        <f t="shared" ref="H274:S274" si="194">SUM(H275:H277)</f>
        <v>559142.87</v>
      </c>
      <c r="I274" s="52">
        <f t="shared" si="194"/>
        <v>681958.44</v>
      </c>
      <c r="J274" s="52">
        <f t="shared" si="194"/>
        <v>573462.06999999995</v>
      </c>
      <c r="K274" s="52">
        <f t="shared" si="194"/>
        <v>557923.11</v>
      </c>
      <c r="L274" s="52">
        <f t="shared" si="194"/>
        <v>673441.47</v>
      </c>
      <c r="M274" s="52">
        <f t="shared" si="194"/>
        <v>656629.89999999991</v>
      </c>
      <c r="N274" s="52">
        <f t="shared" si="194"/>
        <v>970678.37</v>
      </c>
      <c r="O274" s="52">
        <f t="shared" si="194"/>
        <v>919467.99000000011</v>
      </c>
      <c r="P274" s="52">
        <f t="shared" si="194"/>
        <v>850977.86999999988</v>
      </c>
      <c r="Q274" s="52">
        <f t="shared" si="194"/>
        <v>815240.67</v>
      </c>
      <c r="R274" s="52">
        <f t="shared" si="194"/>
        <v>678523.68</v>
      </c>
      <c r="S274" s="52">
        <f t="shared" si="194"/>
        <v>670127.31999999995</v>
      </c>
      <c r="T274" s="10"/>
      <c r="U274" s="52">
        <f t="shared" ca="1" si="193"/>
        <v>3045927.96</v>
      </c>
      <c r="W274" s="52">
        <f t="shared" si="192"/>
        <v>8607573.7599999998</v>
      </c>
    </row>
    <row r="275" spans="2:23" ht="17.45" customHeight="1">
      <c r="B275" s="45" t="s">
        <v>9</v>
      </c>
      <c r="C275" s="46"/>
      <c r="D275" s="46"/>
      <c r="E275" s="46"/>
      <c r="F275" s="42"/>
      <c r="G275" s="42"/>
      <c r="H275" s="53">
        <v>46455.01</v>
      </c>
      <c r="I275" s="53">
        <v>38904.75</v>
      </c>
      <c r="J275" s="53">
        <v>59899.76</v>
      </c>
      <c r="K275" s="53">
        <v>41481.33</v>
      </c>
      <c r="L275" s="53">
        <v>31704.19</v>
      </c>
      <c r="M275" s="53">
        <v>31357.19</v>
      </c>
      <c r="N275" s="53">
        <v>202136.42</v>
      </c>
      <c r="O275" s="53">
        <v>178958.4</v>
      </c>
      <c r="P275" s="53">
        <v>114716.2</v>
      </c>
      <c r="Q275" s="53">
        <v>116895.98</v>
      </c>
      <c r="R275" s="53">
        <v>80628.13</v>
      </c>
      <c r="S275" s="53">
        <v>72345.36</v>
      </c>
      <c r="T275" s="44"/>
      <c r="U275" s="53">
        <f t="shared" ca="1" si="193"/>
        <v>218445.04000000004</v>
      </c>
      <c r="V275" s="42"/>
      <c r="W275" s="53">
        <f t="shared" si="192"/>
        <v>1015482.72</v>
      </c>
    </row>
    <row r="276" spans="2:23" ht="17.45" customHeight="1">
      <c r="B276" s="45" t="s">
        <v>112</v>
      </c>
      <c r="C276" s="46"/>
      <c r="D276" s="46"/>
      <c r="E276" s="46"/>
      <c r="F276" s="42"/>
      <c r="G276" s="42"/>
      <c r="H276" s="53">
        <v>512687.86</v>
      </c>
      <c r="I276" s="53">
        <v>513398.92</v>
      </c>
      <c r="J276" s="53">
        <v>513562.31</v>
      </c>
      <c r="K276" s="53">
        <v>516441.78</v>
      </c>
      <c r="L276" s="53">
        <v>641737.28</v>
      </c>
      <c r="M276" s="53">
        <v>625272.71</v>
      </c>
      <c r="N276" s="53">
        <v>768541.95</v>
      </c>
      <c r="O276" s="53">
        <v>740509.59000000008</v>
      </c>
      <c r="P276" s="53">
        <v>736261.66999999993</v>
      </c>
      <c r="Q276" s="53">
        <v>698344.69000000006</v>
      </c>
      <c r="R276" s="53">
        <v>597895.55000000005</v>
      </c>
      <c r="S276" s="53">
        <v>597781.96</v>
      </c>
      <c r="T276" s="44"/>
      <c r="U276" s="53">
        <f t="shared" ca="1" si="193"/>
        <v>2697828.1500000004</v>
      </c>
      <c r="V276" s="42"/>
      <c r="W276" s="53">
        <f t="shared" si="192"/>
        <v>7462436.2700000005</v>
      </c>
    </row>
    <row r="277" spans="2:23" ht="17.45" customHeight="1">
      <c r="B277" s="45" t="s">
        <v>11</v>
      </c>
      <c r="C277" s="46"/>
      <c r="D277" s="46"/>
      <c r="E277" s="46"/>
      <c r="F277" s="42"/>
      <c r="G277" s="42"/>
      <c r="H277" s="43">
        <v>0</v>
      </c>
      <c r="I277" s="43">
        <v>129654.77</v>
      </c>
      <c r="J277" s="43">
        <v>0</v>
      </c>
      <c r="K277" s="43">
        <v>0</v>
      </c>
      <c r="L277" s="43">
        <v>0</v>
      </c>
      <c r="M277" s="43">
        <v>0</v>
      </c>
      <c r="N277" s="43">
        <v>0</v>
      </c>
      <c r="O277" s="43">
        <v>0</v>
      </c>
      <c r="P277" s="43">
        <v>0</v>
      </c>
      <c r="Q277" s="43">
        <v>0</v>
      </c>
      <c r="R277" s="43">
        <v>0</v>
      </c>
      <c r="S277" s="43">
        <v>0</v>
      </c>
      <c r="T277" s="44"/>
      <c r="U277" s="43">
        <f t="shared" ca="1" si="193"/>
        <v>129654.77</v>
      </c>
      <c r="V277" s="42"/>
      <c r="W277" s="43">
        <f t="shared" si="192"/>
        <v>129654.77</v>
      </c>
    </row>
    <row r="278" spans="2:23" ht="17.45" customHeight="1">
      <c r="B278" s="54" t="s">
        <v>12</v>
      </c>
      <c r="C278" s="55"/>
      <c r="D278" s="55"/>
      <c r="E278" s="55"/>
      <c r="H278" s="56">
        <f t="shared" ref="H278:S278" si="195">H270+H274</f>
        <v>10384998.919999998</v>
      </c>
      <c r="I278" s="56">
        <f t="shared" si="195"/>
        <v>9929272.7799999993</v>
      </c>
      <c r="J278" s="56">
        <f t="shared" si="195"/>
        <v>8174325.5099999998</v>
      </c>
      <c r="K278" s="56">
        <f t="shared" si="195"/>
        <v>8373978.4399999995</v>
      </c>
      <c r="L278" s="56">
        <f t="shared" si="195"/>
        <v>8819553.8100000005</v>
      </c>
      <c r="M278" s="56">
        <f t="shared" si="195"/>
        <v>11255027.99</v>
      </c>
      <c r="N278" s="56">
        <f t="shared" si="195"/>
        <v>9956301.459999999</v>
      </c>
      <c r="O278" s="56">
        <f t="shared" si="195"/>
        <v>7284663.6300000008</v>
      </c>
      <c r="P278" s="56">
        <f t="shared" si="195"/>
        <v>7040262.6799999997</v>
      </c>
      <c r="Q278" s="56">
        <f t="shared" si="195"/>
        <v>7600574.7599999988</v>
      </c>
      <c r="R278" s="56">
        <f t="shared" si="195"/>
        <v>6397065.3199999994</v>
      </c>
      <c r="S278" s="56">
        <f t="shared" si="195"/>
        <v>8476099.7999999989</v>
      </c>
      <c r="T278" s="10"/>
      <c r="U278" s="56">
        <f t="shared" ca="1" si="193"/>
        <v>45682129.459999993</v>
      </c>
      <c r="W278" s="56">
        <f t="shared" si="192"/>
        <v>103692125.09999999</v>
      </c>
    </row>
    <row r="279" spans="2:23" ht="17.45" customHeight="1">
      <c r="B279" s="39" t="s">
        <v>13</v>
      </c>
      <c r="C279" s="38"/>
      <c r="D279" s="38"/>
      <c r="E279" s="38"/>
      <c r="H279" s="40">
        <v>-1091470.6499999999</v>
      </c>
      <c r="I279" s="40">
        <v>-1078942.8499999999</v>
      </c>
      <c r="J279" s="40">
        <v>-913542.14</v>
      </c>
      <c r="K279" s="40">
        <v>-1166544.5000000002</v>
      </c>
      <c r="L279" s="40">
        <v>-1075874.43</v>
      </c>
      <c r="M279" s="40">
        <v>-1296298.5399999998</v>
      </c>
      <c r="N279" s="40">
        <v>-1132329.8499999999</v>
      </c>
      <c r="O279" s="40">
        <v>-1279803.27</v>
      </c>
      <c r="P279" s="40">
        <v>-1162753.6399999999</v>
      </c>
      <c r="Q279" s="40">
        <v>-1254348.0500000003</v>
      </c>
      <c r="R279" s="40">
        <v>-1075817.42</v>
      </c>
      <c r="S279" s="40">
        <v>-1009089.51</v>
      </c>
      <c r="T279" s="10"/>
      <c r="U279" s="40">
        <f t="shared" ca="1" si="193"/>
        <v>-5326374.57</v>
      </c>
      <c r="W279" s="40">
        <f t="shared" si="192"/>
        <v>-13536814.850000001</v>
      </c>
    </row>
    <row r="280" spans="2:23" ht="17.45" customHeight="1">
      <c r="B280" s="59" t="s">
        <v>14</v>
      </c>
      <c r="C280" s="60"/>
      <c r="D280" s="60"/>
      <c r="E280" s="60"/>
      <c r="H280" s="58">
        <f t="shared" ref="H280:S280" si="196">H278+H279</f>
        <v>9293528.2699999977</v>
      </c>
      <c r="I280" s="58">
        <f t="shared" si="196"/>
        <v>8850329.9299999997</v>
      </c>
      <c r="J280" s="58">
        <f t="shared" si="196"/>
        <v>7260783.3700000001</v>
      </c>
      <c r="K280" s="58">
        <f t="shared" si="196"/>
        <v>7207433.9399999995</v>
      </c>
      <c r="L280" s="58">
        <f t="shared" si="196"/>
        <v>7743679.3800000008</v>
      </c>
      <c r="M280" s="58">
        <f t="shared" si="196"/>
        <v>9958729.4500000011</v>
      </c>
      <c r="N280" s="58">
        <f t="shared" si="196"/>
        <v>8823971.6099999994</v>
      </c>
      <c r="O280" s="58">
        <f t="shared" si="196"/>
        <v>6004860.3600000013</v>
      </c>
      <c r="P280" s="58">
        <f t="shared" si="196"/>
        <v>5877509.04</v>
      </c>
      <c r="Q280" s="58">
        <f t="shared" si="196"/>
        <v>6346226.709999999</v>
      </c>
      <c r="R280" s="58">
        <f t="shared" si="196"/>
        <v>5321247.8999999994</v>
      </c>
      <c r="S280" s="58">
        <f t="shared" si="196"/>
        <v>7467010.2899999991</v>
      </c>
      <c r="T280" s="10"/>
      <c r="U280" s="58">
        <f t="shared" ca="1" si="193"/>
        <v>40355754.890000001</v>
      </c>
      <c r="V280" s="57"/>
      <c r="W280" s="58">
        <f t="shared" si="192"/>
        <v>90155310.25</v>
      </c>
    </row>
    <row r="281" spans="2:23" ht="17.25" customHeight="1">
      <c r="B281" s="59" t="s">
        <v>15</v>
      </c>
      <c r="C281" s="60"/>
      <c r="D281" s="60"/>
      <c r="E281" s="60"/>
      <c r="H281" s="58">
        <v>7417389.6000000006</v>
      </c>
      <c r="I281" s="58">
        <v>7417389.6000000006</v>
      </c>
      <c r="J281" s="58">
        <v>7417389.6000000006</v>
      </c>
      <c r="K281" s="58">
        <v>7417389.6000000006</v>
      </c>
      <c r="L281" s="58">
        <v>7417389.6000000006</v>
      </c>
      <c r="M281" s="58">
        <v>10803589.200000001</v>
      </c>
      <c r="N281" s="58">
        <v>7417389.6000000006</v>
      </c>
      <c r="O281" s="58">
        <v>7417389.6000000006</v>
      </c>
      <c r="P281" s="58">
        <v>7417389.6000000006</v>
      </c>
      <c r="Q281" s="58">
        <v>7417389.6000000006</v>
      </c>
      <c r="R281" s="58">
        <v>7417389.6000000006</v>
      </c>
      <c r="S281" s="58">
        <v>7417389.6000000006</v>
      </c>
      <c r="T281" s="10"/>
      <c r="U281" s="58">
        <f t="shared" ca="1" si="193"/>
        <v>37086948</v>
      </c>
      <c r="V281" s="57"/>
      <c r="W281" s="58">
        <f t="shared" si="192"/>
        <v>92394874.799999982</v>
      </c>
    </row>
    <row r="282" spans="2:23" ht="5.0999999999999996" customHeight="1">
      <c r="F282" s="5"/>
      <c r="G282" s="5"/>
      <c r="T282" s="5"/>
      <c r="V282" s="5"/>
    </row>
    <row r="283" spans="2:23" ht="17.45" customHeight="1">
      <c r="B283" s="39" t="s">
        <v>16</v>
      </c>
      <c r="C283" s="38"/>
      <c r="D283" s="38"/>
      <c r="E283" s="38"/>
      <c r="H283" s="40">
        <v>53749200</v>
      </c>
      <c r="I283" s="40">
        <v>53749200</v>
      </c>
      <c r="J283" s="40">
        <v>53749200</v>
      </c>
      <c r="K283" s="40">
        <v>53749200</v>
      </c>
      <c r="L283" s="40">
        <v>53749200</v>
      </c>
      <c r="M283" s="40">
        <v>53749200</v>
      </c>
      <c r="N283" s="40">
        <v>53749200</v>
      </c>
      <c r="O283" s="40">
        <v>53749200</v>
      </c>
      <c r="P283" s="40">
        <v>53749200</v>
      </c>
      <c r="Q283" s="40">
        <v>53749200</v>
      </c>
      <c r="R283" s="40">
        <v>53749200</v>
      </c>
      <c r="S283" s="40">
        <v>53749200</v>
      </c>
      <c r="T283" s="10"/>
      <c r="U283" s="40">
        <v>53749200</v>
      </c>
      <c r="W283" s="40">
        <v>53749200</v>
      </c>
    </row>
    <row r="284" spans="2:23" s="229" customFormat="1" ht="17.45" customHeight="1">
      <c r="B284" s="230" t="s">
        <v>17</v>
      </c>
      <c r="C284" s="231"/>
      <c r="D284" s="231"/>
      <c r="E284" s="231"/>
      <c r="F284" s="227"/>
      <c r="G284" s="227"/>
      <c r="H284" s="232">
        <f>H280/H$283</f>
        <v>0.17290542501097686</v>
      </c>
      <c r="I284" s="232">
        <f t="shared" ref="I284:S285" si="197">I280/I$283</f>
        <v>0.16465975177304965</v>
      </c>
      <c r="J284" s="232">
        <f t="shared" si="197"/>
        <v>0.13508635235501179</v>
      </c>
      <c r="K284" s="232">
        <f t="shared" si="197"/>
        <v>0.13409379004710767</v>
      </c>
      <c r="L284" s="232">
        <f t="shared" si="197"/>
        <v>0.14407059788796858</v>
      </c>
      <c r="M284" s="232">
        <f t="shared" si="197"/>
        <v>0.18528144511918318</v>
      </c>
      <c r="N284" s="232">
        <f t="shared" si="197"/>
        <v>0.16416935712531533</v>
      </c>
      <c r="O284" s="232">
        <f t="shared" si="197"/>
        <v>0.11171999508829901</v>
      </c>
      <c r="P284" s="232">
        <f t="shared" si="197"/>
        <v>0.10935063293965305</v>
      </c>
      <c r="Q284" s="232">
        <f t="shared" si="197"/>
        <v>0.11807109147671033</v>
      </c>
      <c r="R284" s="232">
        <f t="shared" si="197"/>
        <v>9.9001434439954447E-2</v>
      </c>
      <c r="S284" s="232">
        <f t="shared" si="197"/>
        <v>0.1389231893683999</v>
      </c>
      <c r="T284" s="227"/>
      <c r="U284" s="232">
        <f ca="1">AVERAGE(OFFSET(A284,0,7,,MONTH(MAX($H$7:$S$7))))</f>
        <v>0.1501631834148229</v>
      </c>
      <c r="V284" s="233"/>
      <c r="W284" s="232">
        <f>AVERAGE(H284:S284)</f>
        <v>0.13977775521930247</v>
      </c>
    </row>
    <row r="285" spans="2:23" s="229" customFormat="1" ht="17.45" customHeight="1">
      <c r="B285" s="230" t="s">
        <v>18</v>
      </c>
      <c r="C285" s="231"/>
      <c r="D285" s="231"/>
      <c r="E285" s="231"/>
      <c r="F285" s="227"/>
      <c r="G285" s="227"/>
      <c r="H285" s="232">
        <f>H281/H$283</f>
        <v>0.13800000000000001</v>
      </c>
      <c r="I285" s="232">
        <f t="shared" si="197"/>
        <v>0.13800000000000001</v>
      </c>
      <c r="J285" s="232">
        <f t="shared" si="197"/>
        <v>0.13800000000000001</v>
      </c>
      <c r="K285" s="232">
        <f t="shared" si="197"/>
        <v>0.13800000000000001</v>
      </c>
      <c r="L285" s="232">
        <f t="shared" si="197"/>
        <v>0.13800000000000001</v>
      </c>
      <c r="M285" s="232">
        <f t="shared" si="197"/>
        <v>0.20100000000000001</v>
      </c>
      <c r="N285" s="232">
        <f t="shared" si="197"/>
        <v>0.13800000000000001</v>
      </c>
      <c r="O285" s="232">
        <f t="shared" si="197"/>
        <v>0.13800000000000001</v>
      </c>
      <c r="P285" s="232">
        <f t="shared" si="197"/>
        <v>0.13800000000000001</v>
      </c>
      <c r="Q285" s="232">
        <f t="shared" si="197"/>
        <v>0.13800000000000001</v>
      </c>
      <c r="R285" s="232">
        <f t="shared" si="197"/>
        <v>0.13800000000000001</v>
      </c>
      <c r="S285" s="232">
        <f t="shared" si="197"/>
        <v>0.13800000000000001</v>
      </c>
      <c r="T285" s="227"/>
      <c r="U285" s="232">
        <f ca="1">AVERAGE(OFFSET(A285,0,7,,MONTH(MAX($H$7:$S$7))))</f>
        <v>0.13800000000000001</v>
      </c>
      <c r="V285" s="233"/>
      <c r="W285" s="232">
        <f>AVERAGE(H285:S285)</f>
        <v>0.14324999999999996</v>
      </c>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0396-BC91-4903-B9BB-FACC8AE801DF}">
  <sheetPr codeName="Sheet6"/>
  <dimension ref="B1:W235"/>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defaultRowHeight="15"/>
  <cols>
    <col min="1" max="1" width="1.7109375" customWidth="1"/>
    <col min="6" max="7" width="0.85546875" customWidth="1"/>
    <col min="8" max="19" width="12.42578125" customWidth="1"/>
    <col min="20" max="20" width="1.7109375" style="6" customWidth="1"/>
  </cols>
  <sheetData>
    <row r="1" spans="2:20" s="5" customFormat="1" ht="9.9499999999999993" customHeight="1">
      <c r="F1" s="6"/>
      <c r="G1" s="6"/>
      <c r="T1" s="6"/>
    </row>
    <row r="2" spans="2:20" s="5" customFormat="1" ht="17.45" customHeight="1">
      <c r="F2" s="6"/>
      <c r="G2" s="6"/>
      <c r="T2" s="6"/>
    </row>
    <row r="3" spans="2:20" s="5" customFormat="1" ht="17.45" customHeight="1">
      <c r="F3" s="6"/>
      <c r="G3" s="6"/>
      <c r="T3" s="6"/>
    </row>
    <row r="4" spans="2:20" s="5" customFormat="1" ht="17.45" customHeight="1">
      <c r="F4" s="6"/>
      <c r="G4" s="6"/>
      <c r="T4" s="6"/>
    </row>
    <row r="5" spans="2:20" s="5" customFormat="1" ht="17.45" customHeight="1">
      <c r="F5" s="6"/>
      <c r="G5" s="6"/>
      <c r="T5" s="6"/>
    </row>
    <row r="6" spans="2:20" s="5" customFormat="1" ht="17.45" customHeight="1">
      <c r="F6" s="6"/>
      <c r="G6" s="6"/>
      <c r="T6" s="6"/>
    </row>
    <row r="7" spans="2:20" s="5" customFormat="1" ht="24.95" customHeight="1">
      <c r="B7" s="29" t="s">
        <v>209</v>
      </c>
      <c r="C7" s="26"/>
      <c r="D7" s="26"/>
      <c r="E7" s="26"/>
      <c r="F7" s="27"/>
      <c r="G7" s="27"/>
      <c r="H7" s="28">
        <f>EDATE(S37,1)</f>
        <v>46023</v>
      </c>
      <c r="I7" s="28">
        <f>EDATE(H7,1)</f>
        <v>46054</v>
      </c>
      <c r="J7" s="28">
        <f>EDATE(I7,1)</f>
        <v>46082</v>
      </c>
      <c r="K7" s="28">
        <f>EDATE(J7,1)</f>
        <v>46113</v>
      </c>
      <c r="L7" s="28">
        <f>EDATE(K7,1)</f>
        <v>46143</v>
      </c>
    </row>
    <row r="8" spans="2:20" s="5" customFormat="1" ht="4.5" customHeight="1">
      <c r="B8" s="103"/>
      <c r="C8" s="104"/>
      <c r="D8" s="104"/>
      <c r="E8" s="104"/>
      <c r="F8" s="27"/>
      <c r="G8" s="27"/>
      <c r="H8" s="105"/>
      <c r="I8" s="105"/>
      <c r="J8" s="105"/>
      <c r="K8" s="105"/>
      <c r="L8" s="105"/>
      <c r="M8" s="105"/>
      <c r="N8" s="105"/>
      <c r="O8" s="105"/>
      <c r="P8" s="105"/>
      <c r="Q8" s="105"/>
      <c r="R8" s="105"/>
      <c r="S8" s="105"/>
      <c r="T8" s="105"/>
    </row>
    <row r="9" spans="2:20" s="5" customFormat="1" ht="4.5" customHeight="1">
      <c r="B9" s="103"/>
      <c r="C9" s="104"/>
      <c r="D9" s="104"/>
      <c r="E9" s="104"/>
      <c r="F9" s="27"/>
      <c r="G9" s="27"/>
      <c r="H9" s="105"/>
      <c r="I9" s="105"/>
      <c r="J9" s="105"/>
      <c r="K9" s="105"/>
      <c r="L9" s="105"/>
      <c r="M9" s="105"/>
      <c r="N9" s="105"/>
      <c r="O9" s="105"/>
      <c r="P9" s="105"/>
      <c r="Q9" s="105"/>
      <c r="R9" s="105"/>
      <c r="S9" s="105"/>
      <c r="T9" s="105"/>
    </row>
    <row r="10" spans="2:20" s="5" customFormat="1" ht="18" customHeight="1">
      <c r="B10" s="97" t="s">
        <v>73</v>
      </c>
      <c r="C10" s="98"/>
      <c r="D10" s="98"/>
      <c r="E10" s="98"/>
      <c r="F10" s="27"/>
      <c r="G10" s="27"/>
      <c r="H10" s="99">
        <f>SUM(H11:H27)</f>
        <v>23114839.309993442</v>
      </c>
      <c r="I10" s="99">
        <f>SUM(I11:I27)</f>
        <v>25452132.149999999</v>
      </c>
      <c r="J10" s="99">
        <f>SUM(J11:J27)</f>
        <v>16838730.400000002</v>
      </c>
      <c r="K10" s="99">
        <f>SUM(K11:K27)</f>
        <v>18190431.122933079</v>
      </c>
      <c r="L10" s="99">
        <f>SUM(L11:L27)</f>
        <v>17006817.531960398</v>
      </c>
      <c r="M10" s="99"/>
      <c r="N10" s="99"/>
      <c r="O10" s="99"/>
      <c r="P10" s="99"/>
      <c r="Q10" s="99"/>
      <c r="R10" s="99"/>
      <c r="S10" s="99"/>
      <c r="T10" s="99"/>
    </row>
    <row r="11" spans="2:20" s="5" customFormat="1" ht="18" customHeight="1">
      <c r="B11" s="45" t="s">
        <v>27</v>
      </c>
      <c r="C11" s="7"/>
      <c r="D11" s="7"/>
      <c r="E11" s="7"/>
      <c r="F11" s="27"/>
      <c r="G11" s="27"/>
      <c r="H11" s="96">
        <v>3308955.0899934401</v>
      </c>
      <c r="I11" s="96">
        <v>2573791.7199999997</v>
      </c>
      <c r="J11" s="96">
        <v>2605372.4</v>
      </c>
      <c r="K11" s="96">
        <v>2693956.6328330799</v>
      </c>
      <c r="L11" s="96">
        <v>2344433.1370603996</v>
      </c>
      <c r="M11" s="96"/>
      <c r="N11" s="96"/>
      <c r="O11" s="96"/>
      <c r="P11" s="96"/>
      <c r="Q11" s="96"/>
      <c r="R11" s="96"/>
      <c r="S11" s="96"/>
      <c r="T11" s="96"/>
    </row>
    <row r="12" spans="2:20" s="5" customFormat="1" ht="18" customHeight="1">
      <c r="B12" s="45" t="s">
        <v>28</v>
      </c>
      <c r="C12" s="7"/>
      <c r="D12" s="7"/>
      <c r="E12" s="7"/>
      <c r="F12" s="27"/>
      <c r="G12" s="27"/>
      <c r="H12" s="96">
        <v>1725716.86</v>
      </c>
      <c r="I12" s="96">
        <v>1890049.09</v>
      </c>
      <c r="J12" s="96">
        <v>1308463.1499999999</v>
      </c>
      <c r="K12" s="96">
        <v>1516044.4901000001</v>
      </c>
      <c r="L12" s="96">
        <v>1345731.8904000001</v>
      </c>
      <c r="M12" s="96"/>
      <c r="N12" s="96"/>
      <c r="O12" s="96"/>
      <c r="P12" s="96"/>
      <c r="Q12" s="96"/>
      <c r="R12" s="96"/>
      <c r="S12" s="96"/>
      <c r="T12" s="96"/>
    </row>
    <row r="13" spans="2:20" s="5" customFormat="1" ht="18" customHeight="1">
      <c r="B13" s="45" t="s">
        <v>25</v>
      </c>
      <c r="C13" s="7"/>
      <c r="D13" s="7"/>
      <c r="E13" s="7"/>
      <c r="F13" s="27"/>
      <c r="G13" s="27"/>
      <c r="H13" s="96">
        <v>1856095.43</v>
      </c>
      <c r="I13" s="96">
        <v>1997246.5399999998</v>
      </c>
      <c r="J13" s="96">
        <v>1412742.9400000002</v>
      </c>
      <c r="K13" s="96">
        <v>1330068.46</v>
      </c>
      <c r="L13" s="96">
        <v>1336046.83</v>
      </c>
      <c r="M13" s="96"/>
      <c r="N13" s="96"/>
      <c r="O13" s="96"/>
      <c r="P13" s="96"/>
      <c r="Q13" s="96"/>
      <c r="R13" s="96"/>
      <c r="S13" s="96"/>
      <c r="T13" s="96"/>
    </row>
    <row r="14" spans="2:20" s="5" customFormat="1" ht="18" customHeight="1">
      <c r="B14" s="45" t="s">
        <v>74</v>
      </c>
      <c r="C14" s="7"/>
      <c r="D14" s="7"/>
      <c r="E14" s="7"/>
      <c r="F14" s="27"/>
      <c r="G14" s="27"/>
      <c r="H14" s="96">
        <v>1771921.0299999998</v>
      </c>
      <c r="I14" s="96">
        <v>1763600.16</v>
      </c>
      <c r="J14" s="96">
        <v>1118413.9900000002</v>
      </c>
      <c r="K14" s="96">
        <v>1084853.3999999999</v>
      </c>
      <c r="L14" s="96">
        <v>1228145.5900000001</v>
      </c>
      <c r="M14" s="96"/>
      <c r="N14" s="96"/>
      <c r="O14" s="96"/>
      <c r="P14" s="96"/>
      <c r="Q14" s="96"/>
      <c r="R14" s="96"/>
      <c r="S14" s="96"/>
      <c r="T14" s="96"/>
    </row>
    <row r="15" spans="2:20" s="5" customFormat="1" ht="18" customHeight="1">
      <c r="B15" s="45" t="s">
        <v>29</v>
      </c>
      <c r="C15" s="7"/>
      <c r="D15" s="7"/>
      <c r="E15" s="7"/>
      <c r="F15" s="27"/>
      <c r="G15" s="27"/>
      <c r="H15" s="96">
        <v>-1091778.1600000001</v>
      </c>
      <c r="I15" s="96">
        <v>-468405.23</v>
      </c>
      <c r="J15" s="96">
        <v>-914077.3</v>
      </c>
      <c r="K15" s="96">
        <v>-521464.69</v>
      </c>
      <c r="L15" s="96">
        <v>-670828.63</v>
      </c>
      <c r="M15" s="96"/>
      <c r="N15" s="96"/>
      <c r="O15" s="96"/>
      <c r="P15" s="96"/>
      <c r="Q15" s="96"/>
      <c r="R15" s="96"/>
      <c r="S15" s="96"/>
      <c r="T15" s="96"/>
    </row>
    <row r="16" spans="2:20" s="5" customFormat="1" ht="18" customHeight="1">
      <c r="B16" s="45" t="s">
        <v>30</v>
      </c>
      <c r="C16" s="7"/>
      <c r="D16" s="7"/>
      <c r="E16" s="7"/>
      <c r="F16" s="27"/>
      <c r="G16" s="27"/>
      <c r="H16" s="96">
        <v>673823.9</v>
      </c>
      <c r="I16" s="96">
        <v>318174.52</v>
      </c>
      <c r="J16" s="96">
        <v>214333.88</v>
      </c>
      <c r="K16" s="96">
        <v>432268.62</v>
      </c>
      <c r="L16" s="96">
        <v>290474.31</v>
      </c>
      <c r="M16" s="96"/>
      <c r="N16" s="96"/>
      <c r="O16" s="96"/>
      <c r="P16" s="96"/>
      <c r="Q16" s="96"/>
      <c r="R16" s="96"/>
      <c r="S16" s="96"/>
      <c r="T16" s="96"/>
    </row>
    <row r="17" spans="2:20" s="5" customFormat="1" ht="18" customHeight="1">
      <c r="B17" s="45" t="s">
        <v>31</v>
      </c>
      <c r="C17" s="7"/>
      <c r="D17" s="7"/>
      <c r="E17" s="7"/>
      <c r="F17" s="27"/>
      <c r="G17" s="27"/>
      <c r="H17" s="96">
        <v>564547.99</v>
      </c>
      <c r="I17" s="96">
        <v>466379.41</v>
      </c>
      <c r="J17" s="96">
        <v>420457.79</v>
      </c>
      <c r="K17" s="96">
        <v>391527.64</v>
      </c>
      <c r="L17" s="96">
        <v>355438.78</v>
      </c>
      <c r="M17" s="96"/>
      <c r="N17" s="96"/>
      <c r="O17" s="96"/>
      <c r="P17" s="96"/>
      <c r="Q17" s="96"/>
      <c r="R17" s="96"/>
      <c r="S17" s="96"/>
      <c r="T17" s="96"/>
    </row>
    <row r="18" spans="2:20" s="5" customFormat="1" ht="18" customHeight="1">
      <c r="B18" s="45" t="s">
        <v>89</v>
      </c>
      <c r="C18" s="7"/>
      <c r="D18" s="7"/>
      <c r="E18" s="7"/>
      <c r="F18" s="27"/>
      <c r="G18" s="27"/>
      <c r="H18" s="96">
        <v>290749.18</v>
      </c>
      <c r="I18" s="96">
        <v>0</v>
      </c>
      <c r="J18" s="96">
        <v>0</v>
      </c>
      <c r="K18" s="96">
        <v>0</v>
      </c>
      <c r="L18" s="96">
        <v>0</v>
      </c>
      <c r="M18" s="96"/>
      <c r="N18" s="96"/>
      <c r="O18" s="96"/>
      <c r="P18" s="96"/>
      <c r="Q18" s="96"/>
      <c r="R18" s="96"/>
      <c r="S18" s="96"/>
      <c r="T18" s="96"/>
    </row>
    <row r="19" spans="2:20" s="5" customFormat="1" ht="18" customHeight="1">
      <c r="B19" s="45" t="s">
        <v>84</v>
      </c>
      <c r="C19" s="7"/>
      <c r="D19" s="7"/>
      <c r="E19" s="7"/>
      <c r="F19" s="27"/>
      <c r="G19" s="27"/>
      <c r="H19" s="96">
        <v>1310119.44</v>
      </c>
      <c r="I19" s="96">
        <v>1489976.4000000001</v>
      </c>
      <c r="J19" s="96">
        <v>867967.82000000007</v>
      </c>
      <c r="K19" s="96">
        <v>1189963.3</v>
      </c>
      <c r="L19" s="96">
        <v>923933.29</v>
      </c>
      <c r="M19" s="96"/>
      <c r="N19" s="96"/>
      <c r="O19" s="96"/>
      <c r="P19" s="96"/>
      <c r="Q19" s="96"/>
      <c r="R19" s="96"/>
      <c r="S19" s="96"/>
      <c r="T19" s="96"/>
    </row>
    <row r="20" spans="2:20" s="5" customFormat="1" ht="18" customHeight="1">
      <c r="B20" s="45" t="s">
        <v>101</v>
      </c>
      <c r="C20" s="7"/>
      <c r="D20" s="7"/>
      <c r="E20" s="7"/>
      <c r="F20" s="27"/>
      <c r="G20" s="27"/>
      <c r="H20" s="96">
        <v>1255997.55</v>
      </c>
      <c r="I20" s="96">
        <v>1558688.4899999998</v>
      </c>
      <c r="J20" s="96">
        <v>852806.27</v>
      </c>
      <c r="K20" s="96">
        <v>983626.85000000009</v>
      </c>
      <c r="L20" s="96">
        <v>888900.87450000015</v>
      </c>
      <c r="M20" s="96"/>
      <c r="N20" s="96"/>
      <c r="O20" s="96"/>
      <c r="P20" s="96"/>
      <c r="Q20" s="96"/>
      <c r="R20" s="96"/>
      <c r="S20" s="96"/>
      <c r="T20" s="96"/>
    </row>
    <row r="21" spans="2:20" s="5" customFormat="1" ht="18" customHeight="1">
      <c r="B21" s="45" t="s">
        <v>115</v>
      </c>
      <c r="C21" s="7"/>
      <c r="D21" s="7"/>
      <c r="E21" s="7"/>
      <c r="F21" s="27"/>
      <c r="G21" s="27"/>
      <c r="H21" s="96">
        <v>11979.82</v>
      </c>
      <c r="I21" s="96">
        <v>11381.57</v>
      </c>
      <c r="J21" s="96">
        <v>10639.609999999999</v>
      </c>
      <c r="K21" s="96">
        <v>8106.53</v>
      </c>
      <c r="L21" s="96">
        <v>7452.1799999999994</v>
      </c>
      <c r="M21" s="96"/>
      <c r="N21" s="96"/>
      <c r="O21" s="96"/>
      <c r="P21" s="96"/>
      <c r="Q21" s="96"/>
      <c r="R21" s="96"/>
      <c r="S21" s="96"/>
      <c r="T21" s="96"/>
    </row>
    <row r="22" spans="2:20" s="5" customFormat="1" ht="18" customHeight="1">
      <c r="B22" s="45" t="s">
        <v>36</v>
      </c>
      <c r="C22" s="7"/>
      <c r="D22" s="7"/>
      <c r="E22" s="7"/>
      <c r="F22" s="27"/>
      <c r="G22" s="27"/>
      <c r="H22" s="96">
        <v>1093136.6599999999</v>
      </c>
      <c r="I22" s="96">
        <v>732334.82000000007</v>
      </c>
      <c r="J22" s="96">
        <v>697809.67999999993</v>
      </c>
      <c r="K22" s="96">
        <v>718313.35</v>
      </c>
      <c r="L22" s="96">
        <v>734715.72000000009</v>
      </c>
      <c r="M22" s="96"/>
      <c r="N22" s="96"/>
      <c r="O22" s="96"/>
      <c r="P22" s="96"/>
      <c r="Q22" s="96"/>
      <c r="R22" s="96"/>
      <c r="S22" s="96"/>
      <c r="T22" s="96"/>
    </row>
    <row r="23" spans="2:20" s="5" customFormat="1" ht="18" customHeight="1">
      <c r="B23" s="45" t="s">
        <v>102</v>
      </c>
      <c r="C23" s="7"/>
      <c r="D23" s="7"/>
      <c r="E23" s="7"/>
      <c r="F23" s="27"/>
      <c r="G23" s="27"/>
      <c r="H23" s="96">
        <v>4428869.9000000004</v>
      </c>
      <c r="I23" s="96">
        <v>4710079.05</v>
      </c>
      <c r="J23" s="96">
        <v>3008400.64</v>
      </c>
      <c r="K23" s="96">
        <v>3096985.49</v>
      </c>
      <c r="L23" s="96">
        <v>3109138.67</v>
      </c>
      <c r="M23" s="96"/>
      <c r="N23" s="96"/>
      <c r="O23" s="96"/>
      <c r="P23" s="96"/>
      <c r="Q23" s="96"/>
      <c r="R23" s="96"/>
      <c r="S23" s="96"/>
      <c r="T23" s="96"/>
    </row>
    <row r="24" spans="2:20" s="5" customFormat="1" ht="18" customHeight="1">
      <c r="B24" s="45" t="s">
        <v>149</v>
      </c>
      <c r="C24" s="7"/>
      <c r="D24" s="7"/>
      <c r="E24" s="7"/>
      <c r="F24" s="27"/>
      <c r="G24" s="27"/>
      <c r="H24" s="96">
        <v>2340477.46</v>
      </c>
      <c r="I24" s="96">
        <v>2607036.6100000003</v>
      </c>
      <c r="J24" s="96">
        <v>1467569.9300000002</v>
      </c>
      <c r="K24" s="96">
        <v>1509219.52</v>
      </c>
      <c r="L24" s="96">
        <v>1557250.87</v>
      </c>
      <c r="M24" s="96"/>
      <c r="N24" s="96"/>
      <c r="O24" s="96"/>
      <c r="P24" s="96"/>
      <c r="Q24" s="96"/>
      <c r="R24" s="96"/>
      <c r="S24" s="96"/>
      <c r="T24" s="96"/>
    </row>
    <row r="25" spans="2:20" s="5" customFormat="1" ht="18" customHeight="1">
      <c r="B25" s="45" t="s">
        <v>147</v>
      </c>
      <c r="C25" s="7"/>
      <c r="D25" s="7"/>
      <c r="E25" s="7"/>
      <c r="F25" s="27"/>
      <c r="G25" s="27"/>
      <c r="H25" s="96">
        <v>1526292.79</v>
      </c>
      <c r="I25" s="96">
        <v>4018463.2299999995</v>
      </c>
      <c r="J25" s="96">
        <v>1865731</v>
      </c>
      <c r="K25" s="96">
        <v>1909216.23</v>
      </c>
      <c r="L25" s="96">
        <v>1901242.41</v>
      </c>
      <c r="M25" s="96"/>
      <c r="N25" s="96"/>
      <c r="O25" s="96"/>
      <c r="P25" s="96"/>
      <c r="Q25" s="96"/>
      <c r="R25" s="96"/>
      <c r="S25" s="96"/>
      <c r="T25" s="96"/>
    </row>
    <row r="26" spans="2:20" s="5" customFormat="1" ht="18" customHeight="1">
      <c r="B26" s="45" t="s">
        <v>183</v>
      </c>
      <c r="C26" s="7"/>
      <c r="D26" s="7"/>
      <c r="E26" s="7"/>
      <c r="F26" s="27"/>
      <c r="G26" s="27"/>
      <c r="H26" s="96">
        <v>568650.89</v>
      </c>
      <c r="I26" s="96">
        <v>703335.77</v>
      </c>
      <c r="J26" s="96">
        <v>483622.26</v>
      </c>
      <c r="K26" s="96">
        <v>431300.04000000004</v>
      </c>
      <c r="L26" s="96">
        <v>450431.55000000005</v>
      </c>
      <c r="M26" s="96"/>
      <c r="N26" s="96"/>
      <c r="O26" s="96"/>
      <c r="P26" s="96"/>
      <c r="Q26" s="96"/>
      <c r="R26" s="96"/>
      <c r="S26" s="96"/>
      <c r="T26" s="96"/>
    </row>
    <row r="27" spans="2:20" s="5" customFormat="1" ht="18" customHeight="1">
      <c r="B27" s="45" t="s">
        <v>203</v>
      </c>
      <c r="C27" s="7"/>
      <c r="D27" s="7"/>
      <c r="E27" s="7"/>
      <c r="F27" s="27"/>
      <c r="G27" s="27"/>
      <c r="H27" s="96">
        <v>1479283.48</v>
      </c>
      <c r="I27" s="96">
        <v>1080000</v>
      </c>
      <c r="J27" s="96">
        <v>1418476.34</v>
      </c>
      <c r="K27" s="96">
        <v>1416445.26</v>
      </c>
      <c r="L27" s="96">
        <v>1204310.0599999998</v>
      </c>
      <c r="M27" s="96"/>
      <c r="N27" s="96"/>
      <c r="O27" s="96"/>
      <c r="P27" s="96"/>
      <c r="Q27" s="96"/>
      <c r="R27" s="96"/>
      <c r="S27" s="96"/>
      <c r="T27" s="96"/>
    </row>
    <row r="28" spans="2:20" s="5" customFormat="1" ht="18" customHeight="1">
      <c r="B28" s="97" t="s">
        <v>75</v>
      </c>
      <c r="C28" s="98"/>
      <c r="D28" s="98"/>
      <c r="E28" s="98"/>
      <c r="F28" s="27"/>
      <c r="G28" s="27"/>
      <c r="H28" s="99">
        <f t="shared" ref="H28:I28" si="0">SUM(H29:H35)</f>
        <v>3056857.4699999997</v>
      </c>
      <c r="I28" s="99">
        <f t="shared" si="0"/>
        <v>3267109.4799999995</v>
      </c>
      <c r="J28" s="99">
        <f t="shared" ref="J28:K28" si="1">SUM(J29:J35)</f>
        <v>5297367.72</v>
      </c>
      <c r="K28" s="99">
        <f t="shared" si="1"/>
        <v>4549871.9000000004</v>
      </c>
      <c r="L28" s="99">
        <f t="shared" ref="L28" si="2">SUM(L29:L35)</f>
        <v>5843584.2699999986</v>
      </c>
      <c r="M28" s="99"/>
      <c r="N28" s="99"/>
      <c r="O28" s="99"/>
      <c r="P28" s="99"/>
      <c r="Q28" s="99"/>
      <c r="R28" s="99"/>
      <c r="S28" s="99"/>
      <c r="T28" s="99"/>
    </row>
    <row r="29" spans="2:20" s="5" customFormat="1" ht="18" customHeight="1">
      <c r="B29" s="45" t="s">
        <v>82</v>
      </c>
      <c r="C29" s="7"/>
      <c r="D29" s="7"/>
      <c r="E29" s="7"/>
      <c r="F29" s="27"/>
      <c r="H29" s="43">
        <v>1344256.8499999999</v>
      </c>
      <c r="I29" s="43">
        <v>1411024.41</v>
      </c>
      <c r="J29" s="43">
        <v>3437174.33</v>
      </c>
      <c r="K29" s="43">
        <v>2684532.07</v>
      </c>
      <c r="L29" s="43">
        <v>4065424.4</v>
      </c>
      <c r="M29" s="43"/>
      <c r="N29" s="43"/>
      <c r="O29" s="43"/>
      <c r="P29" s="43"/>
      <c r="Q29" s="43"/>
      <c r="R29" s="43"/>
      <c r="S29" s="43"/>
      <c r="T29" s="43"/>
    </row>
    <row r="30" spans="2:20" s="5" customFormat="1" ht="18" customHeight="1">
      <c r="B30" s="45" t="s">
        <v>76</v>
      </c>
      <c r="C30" s="7"/>
      <c r="D30" s="7"/>
      <c r="E30" s="7"/>
      <c r="F30" s="27"/>
      <c r="H30" s="43">
        <v>0</v>
      </c>
      <c r="I30" s="43">
        <v>138883.20000000001</v>
      </c>
      <c r="J30" s="43">
        <v>138883.20000000001</v>
      </c>
      <c r="K30" s="43">
        <v>138883.20000000001</v>
      </c>
      <c r="L30" s="43">
        <v>138883.20000000001</v>
      </c>
      <c r="M30" s="43"/>
      <c r="N30" s="43"/>
      <c r="O30" s="43"/>
      <c r="P30" s="43"/>
      <c r="Q30" s="43"/>
      <c r="R30" s="43"/>
      <c r="S30" s="43"/>
      <c r="T30" s="43"/>
    </row>
    <row r="31" spans="2:20" s="5" customFormat="1" ht="18" customHeight="1">
      <c r="B31" s="45" t="s">
        <v>194</v>
      </c>
      <c r="C31" s="7"/>
      <c r="D31" s="7"/>
      <c r="E31" s="7"/>
      <c r="F31" s="27"/>
      <c r="H31" s="43">
        <v>0</v>
      </c>
      <c r="I31" s="43">
        <v>0</v>
      </c>
      <c r="J31" s="43">
        <v>0</v>
      </c>
      <c r="K31" s="43">
        <v>0</v>
      </c>
      <c r="L31" s="43">
        <v>0</v>
      </c>
      <c r="M31" s="43"/>
      <c r="N31" s="43"/>
      <c r="O31" s="43"/>
      <c r="P31" s="43"/>
      <c r="Q31" s="43"/>
      <c r="R31" s="43"/>
      <c r="S31" s="43"/>
      <c r="T31" s="43"/>
    </row>
    <row r="32" spans="2:20" s="5" customFormat="1" ht="18" customHeight="1">
      <c r="B32" s="45" t="s">
        <v>84</v>
      </c>
      <c r="C32" s="7"/>
      <c r="D32" s="7"/>
      <c r="E32" s="7"/>
      <c r="F32" s="27"/>
      <c r="H32" s="43">
        <v>290661.27</v>
      </c>
      <c r="I32" s="43">
        <v>290661.27</v>
      </c>
      <c r="J32" s="43">
        <v>290661.27</v>
      </c>
      <c r="K32" s="43">
        <v>290661.27</v>
      </c>
      <c r="L32" s="43">
        <v>290661.27</v>
      </c>
      <c r="M32" s="43"/>
      <c r="N32" s="43"/>
      <c r="O32" s="43"/>
      <c r="P32" s="43"/>
      <c r="Q32" s="43"/>
      <c r="R32" s="43"/>
      <c r="S32" s="43"/>
      <c r="T32" s="43"/>
    </row>
    <row r="33" spans="2:20" s="5" customFormat="1" ht="18" customHeight="1">
      <c r="B33" s="45" t="s">
        <v>83</v>
      </c>
      <c r="C33" s="7"/>
      <c r="D33" s="7"/>
      <c r="E33" s="7"/>
      <c r="F33" s="27"/>
      <c r="H33" s="43">
        <v>822001.05</v>
      </c>
      <c r="I33" s="43">
        <v>826602.3</v>
      </c>
      <c r="J33" s="43">
        <v>830710.62</v>
      </c>
      <c r="K33" s="43">
        <v>835857.05999999994</v>
      </c>
      <c r="L33" s="43">
        <v>840975.3</v>
      </c>
      <c r="M33" s="43"/>
      <c r="N33" s="43"/>
      <c r="O33" s="43"/>
      <c r="P33" s="43"/>
      <c r="Q33" s="43"/>
      <c r="R33" s="43"/>
      <c r="S33" s="43"/>
      <c r="T33" s="43"/>
    </row>
    <row r="34" spans="2:20" s="5" customFormat="1" ht="18" customHeight="1">
      <c r="B34" s="45" t="s">
        <v>108</v>
      </c>
      <c r="C34" s="7"/>
      <c r="D34" s="7"/>
      <c r="E34" s="7"/>
      <c r="F34" s="27"/>
      <c r="H34" s="43">
        <v>599938.30000000005</v>
      </c>
      <c r="I34" s="43">
        <v>599938.30000000005</v>
      </c>
      <c r="J34" s="43">
        <v>599938.30000000005</v>
      </c>
      <c r="K34" s="43">
        <v>599938.30000000005</v>
      </c>
      <c r="L34" s="43">
        <v>507640.1</v>
      </c>
      <c r="M34" s="43"/>
      <c r="N34" s="43"/>
      <c r="O34" s="43"/>
      <c r="P34" s="43"/>
      <c r="Q34" s="43"/>
      <c r="R34" s="43"/>
      <c r="S34" s="43"/>
      <c r="T34" s="43"/>
    </row>
    <row r="35" spans="2:20" s="5" customFormat="1" ht="18" customHeight="1">
      <c r="B35" s="45" t="s">
        <v>102</v>
      </c>
      <c r="C35" s="7"/>
      <c r="D35" s="7"/>
      <c r="E35" s="7"/>
      <c r="F35" s="27"/>
      <c r="H35" s="43">
        <v>0</v>
      </c>
      <c r="I35" s="43">
        <v>0</v>
      </c>
      <c r="J35" s="43">
        <v>0</v>
      </c>
      <c r="K35" s="43">
        <v>0</v>
      </c>
      <c r="L35" s="43">
        <v>0</v>
      </c>
      <c r="M35" s="43"/>
      <c r="N35" s="43"/>
      <c r="O35" s="43"/>
      <c r="P35" s="43"/>
      <c r="Q35" s="43"/>
      <c r="R35" s="43"/>
      <c r="S35" s="43"/>
      <c r="T35" s="43"/>
    </row>
    <row r="36" spans="2:20" s="5" customFormat="1" ht="18" customHeight="1">
      <c r="B36" s="103"/>
      <c r="C36" s="104"/>
      <c r="D36" s="104"/>
      <c r="E36" s="104"/>
      <c r="F36" s="27"/>
      <c r="G36" s="27"/>
      <c r="H36" s="105"/>
      <c r="I36" s="105"/>
      <c r="J36" s="105"/>
      <c r="K36" s="105"/>
      <c r="L36" s="105"/>
      <c r="M36" s="105"/>
      <c r="N36" s="105"/>
      <c r="O36" s="105"/>
      <c r="P36" s="105"/>
      <c r="Q36" s="105"/>
      <c r="R36" s="105"/>
      <c r="S36" s="105"/>
    </row>
    <row r="37" spans="2:20" s="5" customFormat="1" ht="24.95" customHeight="1">
      <c r="B37" s="29" t="s">
        <v>186</v>
      </c>
      <c r="C37" s="26"/>
      <c r="D37" s="26"/>
      <c r="E37" s="26"/>
      <c r="F37" s="27"/>
      <c r="G37" s="27"/>
      <c r="H37" s="28">
        <v>45658</v>
      </c>
      <c r="I37" s="28">
        <f t="shared" ref="I37:S37" si="3">EDATE(H37,1)</f>
        <v>45689</v>
      </c>
      <c r="J37" s="28">
        <f t="shared" si="3"/>
        <v>45717</v>
      </c>
      <c r="K37" s="28">
        <f t="shared" si="3"/>
        <v>45748</v>
      </c>
      <c r="L37" s="28">
        <f t="shared" si="3"/>
        <v>45778</v>
      </c>
      <c r="M37" s="28">
        <f t="shared" si="3"/>
        <v>45809</v>
      </c>
      <c r="N37" s="28">
        <f t="shared" si="3"/>
        <v>45839</v>
      </c>
      <c r="O37" s="28">
        <f t="shared" si="3"/>
        <v>45870</v>
      </c>
      <c r="P37" s="28">
        <f t="shared" si="3"/>
        <v>45901</v>
      </c>
      <c r="Q37" s="28">
        <f t="shared" si="3"/>
        <v>45931</v>
      </c>
      <c r="R37" s="28">
        <f t="shared" si="3"/>
        <v>45962</v>
      </c>
      <c r="S37" s="28">
        <f t="shared" si="3"/>
        <v>45992</v>
      </c>
    </row>
    <row r="38" spans="2:20" s="5" customFormat="1" ht="4.5" customHeight="1">
      <c r="B38" s="103"/>
      <c r="C38" s="104"/>
      <c r="D38" s="104"/>
      <c r="E38" s="104"/>
      <c r="F38" s="27"/>
      <c r="G38" s="27"/>
      <c r="H38" s="105"/>
      <c r="I38" s="105"/>
      <c r="J38" s="105"/>
      <c r="K38" s="105"/>
      <c r="L38" s="105"/>
      <c r="M38" s="105"/>
      <c r="N38" s="105"/>
      <c r="O38" s="105"/>
      <c r="P38" s="105"/>
      <c r="Q38" s="105"/>
      <c r="R38" s="105"/>
      <c r="S38" s="105"/>
    </row>
    <row r="39" spans="2:20" s="5" customFormat="1" ht="4.5" customHeight="1">
      <c r="B39" s="103"/>
      <c r="C39" s="104"/>
      <c r="D39" s="104"/>
      <c r="E39" s="104"/>
      <c r="F39" s="27"/>
      <c r="G39" s="27"/>
      <c r="H39" s="105"/>
      <c r="I39" s="105"/>
      <c r="J39" s="105"/>
      <c r="K39" s="105"/>
      <c r="L39" s="105"/>
      <c r="M39" s="105"/>
      <c r="N39" s="105"/>
      <c r="O39" s="105"/>
      <c r="P39" s="105"/>
      <c r="Q39" s="105"/>
      <c r="R39" s="105"/>
      <c r="S39" s="105"/>
    </row>
    <row r="40" spans="2:20" s="5" customFormat="1" ht="18" customHeight="1">
      <c r="B40" s="97" t="s">
        <v>73</v>
      </c>
      <c r="C40" s="98"/>
      <c r="D40" s="98"/>
      <c r="E40" s="98"/>
      <c r="F40" s="27"/>
      <c r="G40" s="27"/>
      <c r="H40" s="99">
        <f t="shared" ref="H40:I40" si="4">SUM(H41:H56)</f>
        <v>22505399.699500002</v>
      </c>
      <c r="I40" s="99">
        <f t="shared" si="4"/>
        <v>20907694.701999996</v>
      </c>
      <c r="J40" s="99">
        <f t="shared" ref="J40:O40" si="5">SUM(J41:J56)</f>
        <v>15658143.894000003</v>
      </c>
      <c r="K40" s="99">
        <f t="shared" si="5"/>
        <v>15404893.806</v>
      </c>
      <c r="L40" s="99">
        <f t="shared" si="5"/>
        <v>16140755.319999998</v>
      </c>
      <c r="M40" s="99">
        <f t="shared" si="5"/>
        <v>16748560.039999999</v>
      </c>
      <c r="N40" s="99">
        <f t="shared" si="5"/>
        <v>18717363.714662496</v>
      </c>
      <c r="O40" s="99">
        <f t="shared" si="5"/>
        <v>16842630.137480091</v>
      </c>
      <c r="P40" s="99">
        <f t="shared" ref="P40:Q40" si="6">SUM(P41:P56)</f>
        <v>17256417.552999996</v>
      </c>
      <c r="Q40" s="99">
        <f t="shared" si="6"/>
        <v>18567886.943500001</v>
      </c>
      <c r="R40" s="99">
        <f t="shared" ref="R40:S40" si="7">SUM(R41:R56)</f>
        <v>16279177.089999998</v>
      </c>
      <c r="S40" s="99">
        <f t="shared" si="7"/>
        <v>18873149.369047999</v>
      </c>
    </row>
    <row r="41" spans="2:20" s="5" customFormat="1" ht="18" customHeight="1">
      <c r="B41" s="45" t="s">
        <v>27</v>
      </c>
      <c r="C41" s="7"/>
      <c r="D41" s="7"/>
      <c r="E41" s="7"/>
      <c r="F41" s="27"/>
      <c r="G41" s="27"/>
      <c r="H41" s="96">
        <v>3587727.81</v>
      </c>
      <c r="I41" s="96">
        <v>1560204.87</v>
      </c>
      <c r="J41" s="96">
        <v>3133934.54</v>
      </c>
      <c r="K41" s="96">
        <v>2141596.426</v>
      </c>
      <c r="L41" s="96">
        <v>2448742.39</v>
      </c>
      <c r="M41" s="96">
        <v>2563749.3499999996</v>
      </c>
      <c r="N41" s="96">
        <v>2211093.33</v>
      </c>
      <c r="O41" s="96">
        <v>2500065.9300000002</v>
      </c>
      <c r="P41" s="96">
        <v>2259822.6800000002</v>
      </c>
      <c r="Q41" s="96">
        <v>3395721.66</v>
      </c>
      <c r="R41" s="96">
        <v>3279530.71</v>
      </c>
      <c r="S41" s="96">
        <v>3276583.3296480002</v>
      </c>
    </row>
    <row r="42" spans="2:20" s="5" customFormat="1" ht="18" customHeight="1">
      <c r="B42" s="45" t="s">
        <v>28</v>
      </c>
      <c r="C42" s="7"/>
      <c r="D42" s="7"/>
      <c r="E42" s="7"/>
      <c r="F42" s="27"/>
      <c r="G42" s="27"/>
      <c r="H42" s="96">
        <v>2062663.5599999998</v>
      </c>
      <c r="I42" s="96">
        <v>1358919.9200000002</v>
      </c>
      <c r="J42" s="96">
        <v>1333365.99</v>
      </c>
      <c r="K42" s="96">
        <v>1401069.07</v>
      </c>
      <c r="L42" s="96">
        <v>1450373.2799999998</v>
      </c>
      <c r="M42" s="96">
        <v>1421514.85</v>
      </c>
      <c r="N42" s="96">
        <v>1530806.9908</v>
      </c>
      <c r="O42" s="96">
        <v>1467174.26</v>
      </c>
      <c r="P42" s="96">
        <v>1555711</v>
      </c>
      <c r="Q42" s="96">
        <v>1368703.5000000002</v>
      </c>
      <c r="R42" s="96">
        <v>1381164.59</v>
      </c>
      <c r="S42" s="96">
        <v>1565069.7379000001</v>
      </c>
    </row>
    <row r="43" spans="2:20" s="5" customFormat="1" ht="18" customHeight="1">
      <c r="B43" s="45" t="s">
        <v>25</v>
      </c>
      <c r="C43" s="7"/>
      <c r="D43" s="7"/>
      <c r="E43" s="7"/>
      <c r="F43" s="27"/>
      <c r="G43" s="27"/>
      <c r="H43" s="96">
        <v>1606335.62</v>
      </c>
      <c r="I43" s="96">
        <v>2028353.0719999999</v>
      </c>
      <c r="J43" s="96">
        <v>1256651.8500000003</v>
      </c>
      <c r="K43" s="96">
        <v>1260636.93</v>
      </c>
      <c r="L43" s="96">
        <v>1075687.4500000002</v>
      </c>
      <c r="M43" s="96">
        <v>1421581.05</v>
      </c>
      <c r="N43" s="96">
        <v>1443939.746</v>
      </c>
      <c r="O43" s="96">
        <v>1443312.1900000004</v>
      </c>
      <c r="P43" s="96">
        <v>1388983.48</v>
      </c>
      <c r="Q43" s="96">
        <v>1392966.33</v>
      </c>
      <c r="R43" s="96">
        <v>1374517.0999999999</v>
      </c>
      <c r="S43" s="96">
        <v>1440681.98</v>
      </c>
    </row>
    <row r="44" spans="2:20" s="5" customFormat="1" ht="18" customHeight="1">
      <c r="B44" s="45" t="s">
        <v>74</v>
      </c>
      <c r="C44" s="7"/>
      <c r="D44" s="7"/>
      <c r="E44" s="7"/>
      <c r="F44" s="27"/>
      <c r="G44" s="27"/>
      <c r="H44" s="96">
        <v>1747575.48</v>
      </c>
      <c r="I44" s="96">
        <v>1802928.71</v>
      </c>
      <c r="J44" s="96">
        <v>998456.87000000023</v>
      </c>
      <c r="K44" s="96">
        <v>1171653.98</v>
      </c>
      <c r="L44" s="96">
        <v>1024396.8399999999</v>
      </c>
      <c r="M44" s="96">
        <v>1412360.2500000002</v>
      </c>
      <c r="N44" s="96">
        <v>1293729.111</v>
      </c>
      <c r="O44" s="96">
        <v>1367816.7115</v>
      </c>
      <c r="P44" s="96">
        <v>1212418.68</v>
      </c>
      <c r="Q44" s="96">
        <v>1065749.8730000001</v>
      </c>
      <c r="R44" s="96">
        <v>1166507.57</v>
      </c>
      <c r="S44" s="96">
        <v>1098534.94</v>
      </c>
    </row>
    <row r="45" spans="2:20" s="5" customFormat="1" ht="18" customHeight="1">
      <c r="B45" s="45" t="s">
        <v>29</v>
      </c>
      <c r="C45" s="7"/>
      <c r="D45" s="7"/>
      <c r="E45" s="7"/>
      <c r="F45" s="27"/>
      <c r="G45" s="27"/>
      <c r="H45" s="96">
        <v>-370602</v>
      </c>
      <c r="I45" s="96">
        <v>-333594.23999999999</v>
      </c>
      <c r="J45" s="96">
        <v>-350905.37</v>
      </c>
      <c r="K45" s="96">
        <v>-809251.42999999993</v>
      </c>
      <c r="L45" s="96">
        <v>-481011.87</v>
      </c>
      <c r="M45" s="96">
        <v>-491993.27</v>
      </c>
      <c r="N45" s="96">
        <v>-792763.15</v>
      </c>
      <c r="O45" s="96">
        <v>-668930.54</v>
      </c>
      <c r="P45" s="96">
        <v>-497706.08</v>
      </c>
      <c r="Q45" s="96">
        <v>-528037.27</v>
      </c>
      <c r="R45" s="96">
        <v>-617906</v>
      </c>
      <c r="S45" s="96">
        <v>-25000</v>
      </c>
    </row>
    <row r="46" spans="2:20" s="5" customFormat="1" ht="18" customHeight="1">
      <c r="B46" s="45" t="s">
        <v>30</v>
      </c>
      <c r="C46" s="7"/>
      <c r="D46" s="7"/>
      <c r="E46" s="7"/>
      <c r="F46" s="27"/>
      <c r="G46" s="27"/>
      <c r="H46" s="96">
        <v>534065.04</v>
      </c>
      <c r="I46" s="96">
        <v>276480.93</v>
      </c>
      <c r="J46" s="96">
        <v>258811.58</v>
      </c>
      <c r="K46" s="96">
        <v>333828.33</v>
      </c>
      <c r="L46" s="96">
        <v>342341.73</v>
      </c>
      <c r="M46" s="96">
        <v>410169.05</v>
      </c>
      <c r="N46" s="96">
        <v>397429.50686249998</v>
      </c>
      <c r="O46" s="96">
        <v>355984.3</v>
      </c>
      <c r="P46" s="96">
        <v>436287.03</v>
      </c>
      <c r="Q46" s="96">
        <v>406388.88</v>
      </c>
      <c r="R46" s="96">
        <v>383414.83</v>
      </c>
      <c r="S46" s="96">
        <v>550446.81000000006</v>
      </c>
    </row>
    <row r="47" spans="2:20" s="5" customFormat="1" ht="18" customHeight="1">
      <c r="B47" s="45" t="s">
        <v>31</v>
      </c>
      <c r="C47" s="7"/>
      <c r="D47" s="7"/>
      <c r="E47" s="7"/>
      <c r="F47" s="27"/>
      <c r="G47" s="27"/>
      <c r="H47" s="96">
        <v>674915.05</v>
      </c>
      <c r="I47" s="96">
        <v>433128.67999999993</v>
      </c>
      <c r="J47" s="96">
        <v>277319.07</v>
      </c>
      <c r="K47" s="96">
        <v>348037.68</v>
      </c>
      <c r="L47" s="96">
        <v>219275.08999999997</v>
      </c>
      <c r="M47" s="96">
        <v>588381.37</v>
      </c>
      <c r="N47" s="96">
        <v>426824.26999999996</v>
      </c>
      <c r="O47" s="96">
        <v>275641.18</v>
      </c>
      <c r="P47" s="96">
        <v>400399.77</v>
      </c>
      <c r="Q47" s="96">
        <v>378136.4325</v>
      </c>
      <c r="R47" s="96">
        <v>346518.75</v>
      </c>
      <c r="S47" s="96">
        <v>411714.8995</v>
      </c>
    </row>
    <row r="48" spans="2:20" s="5" customFormat="1" ht="18" customHeight="1">
      <c r="B48" s="45" t="s">
        <v>89</v>
      </c>
      <c r="C48" s="7"/>
      <c r="D48" s="7"/>
      <c r="E48" s="7"/>
      <c r="F48" s="27"/>
      <c r="G48" s="27"/>
      <c r="H48" s="96">
        <v>666916.53</v>
      </c>
      <c r="I48" s="96">
        <v>338386.17999999993</v>
      </c>
      <c r="J48" s="96">
        <v>117991.20999999999</v>
      </c>
      <c r="K48" s="96">
        <v>324023.3</v>
      </c>
      <c r="L48" s="96">
        <v>449399.75</v>
      </c>
      <c r="M48" s="96">
        <v>434251.55</v>
      </c>
      <c r="N48" s="96">
        <v>167639.72</v>
      </c>
      <c r="O48" s="96">
        <v>366694.82</v>
      </c>
      <c r="P48" s="96">
        <v>377248.04000000004</v>
      </c>
      <c r="Q48" s="96">
        <v>509302.19999999995</v>
      </c>
      <c r="R48" s="96">
        <v>412598.35000000003</v>
      </c>
      <c r="S48" s="96">
        <v>473559.94</v>
      </c>
    </row>
    <row r="49" spans="2:19" s="5" customFormat="1" ht="18" customHeight="1">
      <c r="B49" s="45" t="s">
        <v>84</v>
      </c>
      <c r="C49" s="7"/>
      <c r="D49" s="7"/>
      <c r="E49" s="7"/>
      <c r="F49" s="27"/>
      <c r="G49" s="27"/>
      <c r="H49" s="96">
        <v>1390661</v>
      </c>
      <c r="I49" s="96">
        <v>1675561.82</v>
      </c>
      <c r="J49" s="96">
        <v>480180.22000000003</v>
      </c>
      <c r="K49" s="96">
        <v>1006889.3200000001</v>
      </c>
      <c r="L49" s="96">
        <v>845411.88</v>
      </c>
      <c r="M49" s="96">
        <v>1116497.08</v>
      </c>
      <c r="N49" s="96">
        <v>2946871.44</v>
      </c>
      <c r="O49" s="96">
        <v>857418.11999999988</v>
      </c>
      <c r="P49" s="96">
        <v>1030090.8129999998</v>
      </c>
      <c r="Q49" s="96">
        <v>1010582.36</v>
      </c>
      <c r="R49" s="96">
        <v>867748.2</v>
      </c>
      <c r="S49" s="96">
        <v>859845.70000000007</v>
      </c>
    </row>
    <row r="50" spans="2:19" s="5" customFormat="1" ht="18" customHeight="1">
      <c r="B50" s="45" t="s">
        <v>101</v>
      </c>
      <c r="C50" s="7"/>
      <c r="D50" s="7"/>
      <c r="E50" s="7"/>
      <c r="F50" s="27"/>
      <c r="G50" s="27"/>
      <c r="H50" s="96">
        <v>1132899.8595000003</v>
      </c>
      <c r="I50" s="96">
        <v>1547626.14</v>
      </c>
      <c r="J50" s="96">
        <v>865647.57</v>
      </c>
      <c r="K50" s="96">
        <v>818730.1</v>
      </c>
      <c r="L50" s="96">
        <v>866725.92</v>
      </c>
      <c r="M50" s="96">
        <v>977059.05999999994</v>
      </c>
      <c r="N50" s="96">
        <v>1007483.7999999999</v>
      </c>
      <c r="O50" s="96">
        <v>955474.68149999995</v>
      </c>
      <c r="P50" s="96">
        <v>864893.61</v>
      </c>
      <c r="Q50" s="96">
        <v>1129066.4680000001</v>
      </c>
      <c r="R50" s="96">
        <v>1048104.4299999999</v>
      </c>
      <c r="S50" s="96">
        <v>958335.5199999999</v>
      </c>
    </row>
    <row r="51" spans="2:19" s="5" customFormat="1" ht="18" customHeight="1">
      <c r="B51" s="45" t="s">
        <v>115</v>
      </c>
      <c r="C51" s="7"/>
      <c r="D51" s="7"/>
      <c r="E51" s="7"/>
      <c r="F51" s="27"/>
      <c r="G51" s="27"/>
      <c r="H51" s="96">
        <v>8348.3499999999985</v>
      </c>
      <c r="I51" s="96">
        <v>10394.719999999999</v>
      </c>
      <c r="J51" s="96">
        <v>7829.58</v>
      </c>
      <c r="K51" s="96">
        <v>6560.1600000000008</v>
      </c>
      <c r="L51" s="96">
        <v>6576.49</v>
      </c>
      <c r="M51" s="96">
        <v>8013.7800000000007</v>
      </c>
      <c r="N51" s="96">
        <v>7393.64</v>
      </c>
      <c r="O51" s="96">
        <v>8049.0907300889467</v>
      </c>
      <c r="P51" s="96">
        <v>8306.1200000000008</v>
      </c>
      <c r="Q51" s="96">
        <v>6724.19</v>
      </c>
      <c r="R51" s="96">
        <v>7165.92</v>
      </c>
      <c r="S51" s="96">
        <v>8577.6</v>
      </c>
    </row>
    <row r="52" spans="2:19" s="5" customFormat="1" ht="18" customHeight="1">
      <c r="B52" s="45" t="s">
        <v>36</v>
      </c>
      <c r="C52" s="7"/>
      <c r="D52" s="7"/>
      <c r="E52" s="7"/>
      <c r="F52" s="27"/>
      <c r="G52" s="27"/>
      <c r="H52" s="96">
        <v>1010031.0800000001</v>
      </c>
      <c r="I52" s="96">
        <v>694338.39</v>
      </c>
      <c r="J52" s="96">
        <v>618470.14999999991</v>
      </c>
      <c r="K52" s="96">
        <v>741298.06</v>
      </c>
      <c r="L52" s="96">
        <v>710783.91999999993</v>
      </c>
      <c r="M52" s="96">
        <v>726637.62</v>
      </c>
      <c r="N52" s="96">
        <v>736882.61</v>
      </c>
      <c r="O52" s="96">
        <v>676408.33</v>
      </c>
      <c r="P52" s="96">
        <v>687230.6</v>
      </c>
      <c r="Q52" s="96">
        <v>666981.1</v>
      </c>
      <c r="R52" s="96">
        <v>744375.84000000008</v>
      </c>
      <c r="S52" s="96">
        <v>806130.15999999992</v>
      </c>
    </row>
    <row r="53" spans="2:19" s="5" customFormat="1" ht="18" customHeight="1">
      <c r="B53" s="45" t="s">
        <v>102</v>
      </c>
      <c r="C53" s="7"/>
      <c r="D53" s="7"/>
      <c r="E53" s="7"/>
      <c r="F53" s="27"/>
      <c r="G53" s="27"/>
      <c r="H53" s="96">
        <v>4483580.1099999994</v>
      </c>
      <c r="I53" s="96">
        <v>4776020.8199999994</v>
      </c>
      <c r="J53" s="96">
        <v>3434770.7340000002</v>
      </c>
      <c r="K53" s="96">
        <v>3321185.2299999995</v>
      </c>
      <c r="L53" s="96">
        <v>3853577.04</v>
      </c>
      <c r="M53" s="96">
        <v>2777304.1999999997</v>
      </c>
      <c r="N53" s="96">
        <v>3691106.5500000003</v>
      </c>
      <c r="O53" s="96">
        <v>3464871.86</v>
      </c>
      <c r="P53" s="96">
        <v>4268750.8699999992</v>
      </c>
      <c r="Q53" s="96">
        <v>3900672.82</v>
      </c>
      <c r="R53" s="96">
        <v>2706771.77</v>
      </c>
      <c r="S53" s="96">
        <v>3612933.5120000001</v>
      </c>
    </row>
    <row r="54" spans="2:19" s="5" customFormat="1" ht="18" customHeight="1">
      <c r="B54" s="45" t="s">
        <v>149</v>
      </c>
      <c r="C54" s="7"/>
      <c r="D54" s="7"/>
      <c r="E54" s="7"/>
      <c r="F54" s="27"/>
      <c r="G54" s="27"/>
      <c r="H54" s="96">
        <v>2107044.3200000003</v>
      </c>
      <c r="I54" s="96">
        <v>2648569.2000000002</v>
      </c>
      <c r="J54" s="96">
        <v>1735554.6</v>
      </c>
      <c r="K54" s="96">
        <v>1507061.4</v>
      </c>
      <c r="L54" s="96">
        <v>1527349.2</v>
      </c>
      <c r="M54" s="96">
        <v>1728809.21</v>
      </c>
      <c r="N54" s="96">
        <v>1820377.85</v>
      </c>
      <c r="O54" s="96">
        <v>1867354.34</v>
      </c>
      <c r="P54" s="96">
        <v>1828956.7</v>
      </c>
      <c r="Q54" s="96">
        <v>1912770.4999999998</v>
      </c>
      <c r="R54" s="96">
        <v>1513664.75</v>
      </c>
      <c r="S54" s="96">
        <v>1606072.22</v>
      </c>
    </row>
    <row r="55" spans="2:19" s="5" customFormat="1" ht="18" customHeight="1">
      <c r="B55" s="45" t="s">
        <v>147</v>
      </c>
      <c r="C55" s="7"/>
      <c r="D55" s="7"/>
      <c r="E55" s="7"/>
      <c r="F55" s="27"/>
      <c r="G55" s="27"/>
      <c r="H55" s="96">
        <v>1863237.89</v>
      </c>
      <c r="I55" s="96">
        <v>2090375.49</v>
      </c>
      <c r="J55" s="96">
        <v>1014467.4700000001</v>
      </c>
      <c r="K55" s="96">
        <v>606809.03</v>
      </c>
      <c r="L55" s="96">
        <v>1397464.2</v>
      </c>
      <c r="M55" s="96">
        <v>1172946.9100000001</v>
      </c>
      <c r="N55" s="96">
        <v>1373749.9</v>
      </c>
      <c r="O55" s="96">
        <v>1449667.63</v>
      </c>
      <c r="P55" s="96">
        <v>967583.59</v>
      </c>
      <c r="Q55" s="96">
        <v>1532044.05</v>
      </c>
      <c r="R55" s="96">
        <v>1252292.6700000002</v>
      </c>
      <c r="S55" s="96">
        <v>1776191.5899999999</v>
      </c>
    </row>
    <row r="56" spans="2:19" s="5" customFormat="1" ht="18" customHeight="1">
      <c r="B56" s="45" t="s">
        <v>183</v>
      </c>
      <c r="C56" s="7"/>
      <c r="D56" s="7"/>
      <c r="E56" s="7"/>
      <c r="F56" s="27"/>
      <c r="G56" s="27"/>
      <c r="H56" s="96"/>
      <c r="I56" s="96"/>
      <c r="J56" s="96">
        <v>475597.82999999996</v>
      </c>
      <c r="K56" s="96">
        <v>1224766.22</v>
      </c>
      <c r="L56" s="96">
        <v>403662.01</v>
      </c>
      <c r="M56" s="96">
        <v>481277.98</v>
      </c>
      <c r="N56" s="96">
        <v>454798.4</v>
      </c>
      <c r="O56" s="96">
        <v>455627.23375000007</v>
      </c>
      <c r="P56" s="96">
        <v>467440.65</v>
      </c>
      <c r="Q56" s="96">
        <v>420113.85000000003</v>
      </c>
      <c r="R56" s="96">
        <v>412707.61</v>
      </c>
      <c r="S56" s="96">
        <v>453471.43</v>
      </c>
    </row>
    <row r="57" spans="2:19" s="5" customFormat="1" ht="18" customHeight="1">
      <c r="B57" s="97" t="s">
        <v>75</v>
      </c>
      <c r="C57" s="98"/>
      <c r="D57" s="98"/>
      <c r="E57" s="98"/>
      <c r="F57" s="27"/>
      <c r="G57" s="27"/>
      <c r="H57" s="99">
        <f t="shared" ref="H57:I57" si="8">SUM(H58:H64)</f>
        <v>2906698.9000000004</v>
      </c>
      <c r="I57" s="99">
        <f t="shared" si="8"/>
        <v>2948295.62</v>
      </c>
      <c r="J57" s="99">
        <f t="shared" ref="J57:O57" si="9">SUM(J58:J64)</f>
        <v>2952552.8</v>
      </c>
      <c r="K57" s="99">
        <f t="shared" si="9"/>
        <v>2957477.3</v>
      </c>
      <c r="L57" s="99">
        <f t="shared" si="9"/>
        <v>3051646.3</v>
      </c>
      <c r="M57" s="99">
        <f t="shared" si="9"/>
        <v>3411224.62</v>
      </c>
      <c r="N57" s="99">
        <f t="shared" si="9"/>
        <v>4722406.1100000003</v>
      </c>
      <c r="O57" s="99">
        <f t="shared" si="9"/>
        <v>3610956.95</v>
      </c>
      <c r="P57" s="99">
        <f t="shared" ref="P57:Q57" si="10">SUM(P58:P64)</f>
        <v>2861855.53</v>
      </c>
      <c r="Q57" s="99">
        <f t="shared" si="10"/>
        <v>2863859.62</v>
      </c>
      <c r="R57" s="99">
        <f t="shared" ref="R57:S57" si="11">SUM(R58:R64)</f>
        <v>3113262</v>
      </c>
      <c r="S57" s="99">
        <f t="shared" si="11"/>
        <v>3221089.9299999997</v>
      </c>
    </row>
    <row r="58" spans="2:19" s="5" customFormat="1" ht="18" customHeight="1">
      <c r="B58" s="45" t="s">
        <v>82</v>
      </c>
      <c r="C58" s="7"/>
      <c r="D58" s="7"/>
      <c r="E58" s="7"/>
      <c r="F58" s="27"/>
      <c r="H58" s="43">
        <v>1348242.84</v>
      </c>
      <c r="I58" s="43">
        <v>1347764.54</v>
      </c>
      <c r="J58" s="43">
        <v>1348168.92</v>
      </c>
      <c r="K58" s="43">
        <v>1348879.42</v>
      </c>
      <c r="L58" s="43">
        <v>1348371.92</v>
      </c>
      <c r="M58" s="43">
        <v>1349285.42</v>
      </c>
      <c r="N58" s="43">
        <v>1349488.42</v>
      </c>
      <c r="O58" s="43">
        <v>1348026.47</v>
      </c>
      <c r="P58" s="43">
        <v>1347213.28</v>
      </c>
      <c r="Q58" s="43">
        <v>1347585.6700000002</v>
      </c>
      <c r="R58" s="43">
        <v>1347574.11</v>
      </c>
      <c r="S58" s="43">
        <v>1346145.6800000002</v>
      </c>
    </row>
    <row r="59" spans="2:19" s="5" customFormat="1" ht="18" customHeight="1">
      <c r="B59" s="45" t="s">
        <v>76</v>
      </c>
      <c r="C59" s="7"/>
      <c r="D59" s="7"/>
      <c r="E59" s="7"/>
      <c r="F59" s="27"/>
      <c r="H59" s="43">
        <v>208324.8</v>
      </c>
      <c r="I59" s="43">
        <v>173604</v>
      </c>
      <c r="J59" s="43">
        <v>173604</v>
      </c>
      <c r="K59" s="43">
        <v>173604</v>
      </c>
      <c r="L59" s="43">
        <v>173604</v>
      </c>
      <c r="M59" s="43">
        <v>347208</v>
      </c>
      <c r="N59" s="43">
        <v>270822.24</v>
      </c>
      <c r="O59" s="43">
        <v>281238.48</v>
      </c>
      <c r="P59" s="43">
        <v>17360.400000000001</v>
      </c>
      <c r="Q59" s="43">
        <v>17360.400000000001</v>
      </c>
      <c r="R59" s="43">
        <v>69441.600000000006</v>
      </c>
      <c r="S59" s="43">
        <v>173604</v>
      </c>
    </row>
    <row r="60" spans="2:19" s="5" customFormat="1" ht="18" customHeight="1">
      <c r="B60" s="45" t="s">
        <v>194</v>
      </c>
      <c r="C60" s="7"/>
      <c r="D60" s="7"/>
      <c r="E60" s="7"/>
      <c r="F60" s="27"/>
      <c r="H60" s="43">
        <v>0</v>
      </c>
      <c r="I60" s="43">
        <v>0</v>
      </c>
      <c r="J60" s="43">
        <v>0</v>
      </c>
      <c r="K60" s="43">
        <v>0</v>
      </c>
      <c r="L60" s="43">
        <v>0</v>
      </c>
      <c r="M60" s="43">
        <v>0</v>
      </c>
      <c r="N60" s="43">
        <v>0</v>
      </c>
      <c r="O60" s="43">
        <v>0</v>
      </c>
      <c r="P60" s="43">
        <v>0</v>
      </c>
      <c r="Q60" s="43">
        <v>0</v>
      </c>
      <c r="R60" s="43">
        <v>0</v>
      </c>
      <c r="S60" s="43">
        <v>0</v>
      </c>
    </row>
    <row r="61" spans="2:19" s="5" customFormat="1" ht="18" customHeight="1">
      <c r="B61" s="45" t="s">
        <v>84</v>
      </c>
      <c r="C61" s="7"/>
      <c r="D61" s="7"/>
      <c r="E61" s="7"/>
      <c r="F61" s="27"/>
      <c r="H61" s="43">
        <v>209728.26</v>
      </c>
      <c r="I61" s="43">
        <v>235140.08</v>
      </c>
      <c r="J61" s="43">
        <v>238992.88</v>
      </c>
      <c r="K61" s="43">
        <v>243206.88</v>
      </c>
      <c r="L61" s="43">
        <v>245585.18</v>
      </c>
      <c r="M61" s="43">
        <v>246049.6</v>
      </c>
      <c r="N61" s="43">
        <v>484410.15</v>
      </c>
      <c r="O61" s="43">
        <v>768905</v>
      </c>
      <c r="P61" s="43">
        <v>284494.84999999998</v>
      </c>
      <c r="Q61" s="43">
        <v>284494.84999999998</v>
      </c>
      <c r="R61" s="43">
        <v>284494.84999999998</v>
      </c>
      <c r="S61" s="43">
        <v>285328.15000000002</v>
      </c>
    </row>
    <row r="62" spans="2:19" s="5" customFormat="1" ht="18" customHeight="1">
      <c r="B62" s="45" t="s">
        <v>83</v>
      </c>
      <c r="C62" s="7"/>
      <c r="D62" s="7"/>
      <c r="E62" s="7"/>
      <c r="F62" s="27"/>
      <c r="H62" s="43">
        <v>678912</v>
      </c>
      <c r="I62" s="43">
        <v>730296</v>
      </c>
      <c r="J62" s="43">
        <v>730296</v>
      </c>
      <c r="K62" s="43">
        <v>730296</v>
      </c>
      <c r="L62" s="43">
        <v>730296</v>
      </c>
      <c r="M62" s="43">
        <v>730296</v>
      </c>
      <c r="N62" s="43">
        <v>1556256</v>
      </c>
      <c r="O62" s="43">
        <v>751296</v>
      </c>
      <c r="P62" s="43">
        <v>751296</v>
      </c>
      <c r="Q62" s="43">
        <v>752927.7</v>
      </c>
      <c r="R62" s="43">
        <v>811813.14</v>
      </c>
      <c r="S62" s="43">
        <v>816073.8</v>
      </c>
    </row>
    <row r="63" spans="2:19" s="5" customFormat="1" ht="18" customHeight="1">
      <c r="B63" s="45" t="s">
        <v>108</v>
      </c>
      <c r="C63" s="7"/>
      <c r="D63" s="7"/>
      <c r="E63" s="7"/>
      <c r="F63" s="27"/>
      <c r="H63" s="43">
        <v>461491</v>
      </c>
      <c r="I63" s="43">
        <v>461491</v>
      </c>
      <c r="J63" s="43">
        <v>461491</v>
      </c>
      <c r="K63" s="43">
        <v>461491</v>
      </c>
      <c r="L63" s="43">
        <v>553789.19999999995</v>
      </c>
      <c r="M63" s="43">
        <v>738385.6</v>
      </c>
      <c r="N63" s="43">
        <v>1061429.3</v>
      </c>
      <c r="O63" s="43">
        <v>461491</v>
      </c>
      <c r="P63" s="43">
        <v>461491</v>
      </c>
      <c r="Q63" s="43">
        <v>461491</v>
      </c>
      <c r="R63" s="43">
        <v>599938.30000000005</v>
      </c>
      <c r="S63" s="43">
        <v>599938.30000000005</v>
      </c>
    </row>
    <row r="64" spans="2:19" s="5" customFormat="1" ht="18" customHeight="1">
      <c r="B64" s="45" t="s">
        <v>102</v>
      </c>
      <c r="C64" s="7"/>
      <c r="D64" s="7"/>
      <c r="E64" s="7"/>
      <c r="F64" s="27"/>
      <c r="H64" s="43">
        <v>0</v>
      </c>
      <c r="I64" s="43">
        <v>0</v>
      </c>
      <c r="J64" s="43">
        <v>0</v>
      </c>
      <c r="K64" s="43">
        <v>0</v>
      </c>
      <c r="L64" s="43">
        <v>0</v>
      </c>
      <c r="M64" s="43">
        <v>0</v>
      </c>
      <c r="N64" s="43">
        <v>0</v>
      </c>
      <c r="O64" s="43">
        <v>0</v>
      </c>
      <c r="P64" s="43">
        <v>0</v>
      </c>
      <c r="Q64" s="43">
        <v>0</v>
      </c>
      <c r="R64" s="43">
        <v>0</v>
      </c>
      <c r="S64" s="43">
        <v>0</v>
      </c>
    </row>
    <row r="65" spans="2:19" s="5" customFormat="1" ht="18" customHeight="1">
      <c r="B65" s="103"/>
      <c r="C65" s="104"/>
      <c r="D65" s="104"/>
      <c r="E65" s="104"/>
      <c r="F65" s="27"/>
      <c r="G65" s="27"/>
      <c r="H65" s="105"/>
      <c r="I65" s="105"/>
      <c r="J65" s="105"/>
      <c r="K65" s="105"/>
      <c r="L65" s="105"/>
      <c r="M65" s="105"/>
      <c r="N65" s="105"/>
      <c r="O65" s="105"/>
      <c r="P65" s="105"/>
      <c r="Q65" s="105"/>
      <c r="R65" s="105"/>
      <c r="S65" s="105"/>
    </row>
    <row r="66" spans="2:19" s="5" customFormat="1" ht="24.95" customHeight="1">
      <c r="B66" s="29" t="s">
        <v>165</v>
      </c>
      <c r="C66" s="26"/>
      <c r="D66" s="26"/>
      <c r="E66" s="26"/>
      <c r="F66" s="27"/>
      <c r="G66" s="27"/>
      <c r="H66" s="28">
        <v>45292</v>
      </c>
      <c r="I66" s="28">
        <v>45323</v>
      </c>
      <c r="J66" s="28">
        <v>45352</v>
      </c>
      <c r="K66" s="28">
        <v>45383</v>
      </c>
      <c r="L66" s="28">
        <v>45413</v>
      </c>
      <c r="M66" s="28">
        <v>45444</v>
      </c>
      <c r="N66" s="28">
        <v>45474</v>
      </c>
      <c r="O66" s="28">
        <v>45505</v>
      </c>
      <c r="P66" s="28">
        <v>45536</v>
      </c>
      <c r="Q66" s="28">
        <v>45566</v>
      </c>
      <c r="R66" s="28">
        <v>45597</v>
      </c>
      <c r="S66" s="28">
        <v>45627</v>
      </c>
    </row>
    <row r="67" spans="2:19" s="5" customFormat="1" ht="4.5" customHeight="1">
      <c r="B67" s="103"/>
      <c r="C67" s="104"/>
      <c r="D67" s="104"/>
      <c r="E67" s="104"/>
      <c r="F67" s="27"/>
      <c r="G67" s="27"/>
      <c r="H67" s="105"/>
      <c r="I67" s="105"/>
      <c r="J67" s="105"/>
      <c r="K67" s="105"/>
      <c r="L67" s="105"/>
      <c r="M67" s="105"/>
      <c r="N67" s="105"/>
      <c r="O67" s="105"/>
      <c r="P67" s="105"/>
      <c r="Q67" s="105"/>
      <c r="R67" s="105"/>
      <c r="S67" s="105"/>
    </row>
    <row r="68" spans="2:19" s="5" customFormat="1" ht="4.5" customHeight="1">
      <c r="B68" s="103"/>
      <c r="C68" s="104"/>
      <c r="D68" s="104"/>
      <c r="E68" s="104"/>
      <c r="F68" s="27"/>
      <c r="G68" s="27"/>
      <c r="H68" s="105"/>
      <c r="I68" s="105"/>
      <c r="J68" s="105"/>
      <c r="K68" s="105"/>
      <c r="L68" s="105"/>
      <c r="M68" s="105"/>
      <c r="N68" s="105"/>
      <c r="O68" s="105"/>
      <c r="P68" s="105"/>
      <c r="Q68" s="105"/>
      <c r="R68" s="105"/>
      <c r="S68" s="105"/>
    </row>
    <row r="69" spans="2:19" s="5" customFormat="1" ht="18" customHeight="1">
      <c r="B69" s="97" t="s">
        <v>73</v>
      </c>
      <c r="C69" s="98"/>
      <c r="D69" s="98"/>
      <c r="E69" s="98"/>
      <c r="F69" s="27"/>
      <c r="G69" s="27"/>
      <c r="H69" s="99">
        <f t="shared" ref="H69:M69" si="12">SUM(H70:H84)</f>
        <v>17581176.351083681</v>
      </c>
      <c r="I69" s="99">
        <f t="shared" si="12"/>
        <v>19327709.107699998</v>
      </c>
      <c r="J69" s="99">
        <f t="shared" si="12"/>
        <v>12788327.981400002</v>
      </c>
      <c r="K69" s="99">
        <f t="shared" si="12"/>
        <v>12990111.720000003</v>
      </c>
      <c r="L69" s="99">
        <f t="shared" si="12"/>
        <v>14063021.4233</v>
      </c>
      <c r="M69" s="99">
        <f t="shared" si="12"/>
        <v>15740783.157968083</v>
      </c>
      <c r="N69" s="99">
        <f t="shared" ref="N69:O69" si="13">SUM(N70:N84)</f>
        <v>15510253.553884374</v>
      </c>
      <c r="O69" s="99">
        <f t="shared" si="13"/>
        <v>15328777.102494378</v>
      </c>
      <c r="P69" s="99">
        <f t="shared" ref="P69:Q69" si="14">SUM(P70:P84)</f>
        <v>15608879.645400001</v>
      </c>
      <c r="Q69" s="99">
        <f t="shared" si="14"/>
        <v>15285819.43</v>
      </c>
      <c r="R69" s="99">
        <f t="shared" ref="R69" si="15">SUM(R70:R84)</f>
        <v>15146205.149999999</v>
      </c>
      <c r="S69" s="99">
        <f>SUM(S70:S84)</f>
        <v>15952733.066456582</v>
      </c>
    </row>
    <row r="70" spans="2:19" s="5" customFormat="1" ht="18" customHeight="1">
      <c r="B70" s="45" t="s">
        <v>27</v>
      </c>
      <c r="C70" s="7"/>
      <c r="D70" s="7"/>
      <c r="E70" s="7"/>
      <c r="F70" s="27"/>
      <c r="G70" s="27"/>
      <c r="H70" s="96">
        <v>3120000.9954836802</v>
      </c>
      <c r="I70" s="96">
        <v>2438947.8299999996</v>
      </c>
      <c r="J70" s="96">
        <v>2236017.9700000002</v>
      </c>
      <c r="K70" s="96">
        <v>2441680.4700000002</v>
      </c>
      <c r="L70" s="96">
        <v>2096591.52</v>
      </c>
      <c r="M70" s="96">
        <v>2341936.88</v>
      </c>
      <c r="N70" s="96">
        <v>2129727.77</v>
      </c>
      <c r="O70" s="96">
        <v>2515088.5300000003</v>
      </c>
      <c r="P70" s="96">
        <v>2012572.06</v>
      </c>
      <c r="Q70" s="96">
        <v>2208047.11</v>
      </c>
      <c r="R70" s="96">
        <v>2007334.6900000002</v>
      </c>
      <c r="S70" s="96">
        <v>2499810.9699999997</v>
      </c>
    </row>
    <row r="71" spans="2:19" s="5" customFormat="1" ht="18" customHeight="1">
      <c r="B71" s="45" t="s">
        <v>28</v>
      </c>
      <c r="C71" s="7"/>
      <c r="D71" s="7"/>
      <c r="E71" s="7"/>
      <c r="F71" s="27"/>
      <c r="G71" s="27"/>
      <c r="H71" s="96">
        <v>1776315.6825000001</v>
      </c>
      <c r="I71" s="96">
        <v>1534887.7477000002</v>
      </c>
      <c r="J71" s="96">
        <v>1207655.8842</v>
      </c>
      <c r="K71" s="96">
        <v>1508466.3599999999</v>
      </c>
      <c r="L71" s="96">
        <v>1475847.5133</v>
      </c>
      <c r="M71" s="96">
        <v>1376456.85</v>
      </c>
      <c r="N71" s="96">
        <v>1152252.8509</v>
      </c>
      <c r="O71" s="96">
        <v>1421522.1099999999</v>
      </c>
      <c r="P71" s="96">
        <v>1513254.1528999999</v>
      </c>
      <c r="Q71" s="96">
        <v>1538563.02</v>
      </c>
      <c r="R71" s="96">
        <v>1414600.44</v>
      </c>
      <c r="S71" s="96">
        <v>1751989.3762999999</v>
      </c>
    </row>
    <row r="72" spans="2:19" s="5" customFormat="1" ht="18" customHeight="1">
      <c r="B72" s="45" t="s">
        <v>25</v>
      </c>
      <c r="C72" s="7"/>
      <c r="D72" s="7"/>
      <c r="E72" s="7"/>
      <c r="F72" s="27"/>
      <c r="G72" s="27"/>
      <c r="H72" s="96">
        <v>1534056.452</v>
      </c>
      <c r="I72" s="96">
        <v>1855937.72</v>
      </c>
      <c r="J72" s="96">
        <v>1212398.2799999998</v>
      </c>
      <c r="K72" s="96">
        <v>1239025.43</v>
      </c>
      <c r="L72" s="96">
        <v>1187391.1900000002</v>
      </c>
      <c r="M72" s="96">
        <v>1205408.0000000002</v>
      </c>
      <c r="N72" s="96">
        <v>1223649.26</v>
      </c>
      <c r="O72" s="96">
        <v>1282804.58</v>
      </c>
      <c r="P72" s="96">
        <v>1337402.22</v>
      </c>
      <c r="Q72" s="96">
        <v>1305473.98</v>
      </c>
      <c r="R72" s="96">
        <v>1413097.26</v>
      </c>
      <c r="S72" s="96">
        <v>1300087.33</v>
      </c>
    </row>
    <row r="73" spans="2:19" s="5" customFormat="1" ht="18" customHeight="1">
      <c r="B73" s="45" t="s">
        <v>74</v>
      </c>
      <c r="C73" s="7"/>
      <c r="D73" s="7"/>
      <c r="E73" s="7"/>
      <c r="F73" s="27"/>
      <c r="G73" s="27"/>
      <c r="H73" s="96">
        <v>1710762.37</v>
      </c>
      <c r="I73" s="96">
        <v>1621772.15</v>
      </c>
      <c r="J73" s="96">
        <v>1406486.65</v>
      </c>
      <c r="K73" s="96">
        <v>1189077.94</v>
      </c>
      <c r="L73" s="96">
        <v>1114000.98</v>
      </c>
      <c r="M73" s="96">
        <v>1176687</v>
      </c>
      <c r="N73" s="96">
        <v>1233133.7399999998</v>
      </c>
      <c r="O73" s="96">
        <v>1327609.5974943759</v>
      </c>
      <c r="P73" s="96">
        <v>1241436.0300000003</v>
      </c>
      <c r="Q73" s="96">
        <v>1254429.1600000001</v>
      </c>
      <c r="R73" s="96">
        <v>1394290.5200000003</v>
      </c>
      <c r="S73" s="96">
        <v>1264984.3499999999</v>
      </c>
    </row>
    <row r="74" spans="2:19" s="5" customFormat="1" ht="18" customHeight="1">
      <c r="B74" s="45" t="s">
        <v>29</v>
      </c>
      <c r="C74" s="7"/>
      <c r="D74" s="7"/>
      <c r="E74" s="7"/>
      <c r="F74" s="27"/>
      <c r="G74" s="27"/>
      <c r="H74" s="96">
        <v>-298708.74</v>
      </c>
      <c r="I74" s="96">
        <v>-412316.02</v>
      </c>
      <c r="J74" s="96">
        <v>-321035.76</v>
      </c>
      <c r="K74" s="96">
        <v>-578629.92999999993</v>
      </c>
      <c r="L74" s="96">
        <v>-713320.23</v>
      </c>
      <c r="M74" s="96">
        <v>-818755.95000000007</v>
      </c>
      <c r="N74" s="96">
        <v>-684992.07000000007</v>
      </c>
      <c r="O74" s="96">
        <v>-405937.99</v>
      </c>
      <c r="P74" s="96">
        <v>-666404.91</v>
      </c>
      <c r="Q74" s="96">
        <v>-792376.16000000015</v>
      </c>
      <c r="R74" s="96">
        <v>-722786.28</v>
      </c>
      <c r="S74" s="96">
        <v>-641609.66</v>
      </c>
    </row>
    <row r="75" spans="2:19" s="5" customFormat="1" ht="18" customHeight="1">
      <c r="B75" s="45" t="s">
        <v>30</v>
      </c>
      <c r="C75" s="7"/>
      <c r="D75" s="7"/>
      <c r="E75" s="7"/>
      <c r="F75" s="27"/>
      <c r="G75" s="27"/>
      <c r="H75" s="96">
        <v>866314.66390000004</v>
      </c>
      <c r="I75" s="96">
        <v>755925.2</v>
      </c>
      <c r="J75" s="96">
        <v>367502.01</v>
      </c>
      <c r="K75" s="96">
        <v>334632.24</v>
      </c>
      <c r="L75" s="96">
        <v>29681.3</v>
      </c>
      <c r="M75" s="96">
        <v>293935.28000000003</v>
      </c>
      <c r="N75" s="96">
        <v>320351.21999999997</v>
      </c>
      <c r="O75" s="96">
        <v>325629.255</v>
      </c>
      <c r="P75" s="96">
        <v>387034.82</v>
      </c>
      <c r="Q75" s="96">
        <v>314353.64</v>
      </c>
      <c r="R75" s="96">
        <v>294694.76</v>
      </c>
      <c r="S75" s="96">
        <v>586772.42000000004</v>
      </c>
    </row>
    <row r="76" spans="2:19" s="5" customFormat="1" ht="18" customHeight="1">
      <c r="B76" s="45" t="s">
        <v>31</v>
      </c>
      <c r="C76" s="7"/>
      <c r="D76" s="7"/>
      <c r="E76" s="7"/>
      <c r="F76" s="27"/>
      <c r="G76" s="27"/>
      <c r="H76" s="96">
        <v>457471.78149999998</v>
      </c>
      <c r="I76" s="96">
        <v>471184.42</v>
      </c>
      <c r="J76" s="96">
        <v>242975.55</v>
      </c>
      <c r="K76" s="96">
        <v>241947.73</v>
      </c>
      <c r="L76" s="96">
        <v>340384.43</v>
      </c>
      <c r="M76" s="96">
        <v>561651.21</v>
      </c>
      <c r="N76" s="96">
        <v>341942.18</v>
      </c>
      <c r="O76" s="96">
        <v>239786.61</v>
      </c>
      <c r="P76" s="96">
        <v>416612.60250000004</v>
      </c>
      <c r="Q76" s="96">
        <v>220125.61</v>
      </c>
      <c r="R76" s="96">
        <v>312085.16000000003</v>
      </c>
      <c r="S76" s="96">
        <v>366096.79</v>
      </c>
    </row>
    <row r="77" spans="2:19" s="5" customFormat="1" ht="18" customHeight="1">
      <c r="B77" s="45" t="s">
        <v>89</v>
      </c>
      <c r="C77" s="7"/>
      <c r="D77" s="7"/>
      <c r="E77" s="7"/>
      <c r="F77" s="27"/>
      <c r="G77" s="27"/>
      <c r="H77" s="96">
        <v>544498.96000000008</v>
      </c>
      <c r="I77" s="96">
        <v>221234.39</v>
      </c>
      <c r="J77" s="96">
        <v>325849.02</v>
      </c>
      <c r="K77" s="96">
        <v>331315.48000000004</v>
      </c>
      <c r="L77" s="96">
        <v>281553.87</v>
      </c>
      <c r="M77" s="96">
        <v>383896.62</v>
      </c>
      <c r="N77" s="96">
        <v>328257.59999999998</v>
      </c>
      <c r="O77" s="96">
        <v>409891.72</v>
      </c>
      <c r="P77" s="96">
        <v>350205.99999999994</v>
      </c>
      <c r="Q77" s="96">
        <v>130267.81000000001</v>
      </c>
      <c r="R77" s="96">
        <v>522832.87000000005</v>
      </c>
      <c r="S77" s="96">
        <v>200696.95999999999</v>
      </c>
    </row>
    <row r="78" spans="2:19" s="5" customFormat="1" ht="18" customHeight="1">
      <c r="B78" s="45" t="s">
        <v>84</v>
      </c>
      <c r="C78" s="7"/>
      <c r="D78" s="7"/>
      <c r="E78" s="7"/>
      <c r="F78" s="27"/>
      <c r="G78" s="27"/>
      <c r="H78" s="96">
        <v>1551189.3859999999</v>
      </c>
      <c r="I78" s="96">
        <v>1663070.88</v>
      </c>
      <c r="J78" s="96">
        <v>788122.86999999988</v>
      </c>
      <c r="K78" s="96">
        <v>788928.12000000011</v>
      </c>
      <c r="L78" s="96">
        <v>1011326.2999999999</v>
      </c>
      <c r="M78" s="96">
        <v>975728.59000000008</v>
      </c>
      <c r="N78" s="96">
        <v>1155879.0500000003</v>
      </c>
      <c r="O78" s="96">
        <v>732663.54999999993</v>
      </c>
      <c r="P78" s="96">
        <v>1173396.02</v>
      </c>
      <c r="Q78" s="96">
        <v>785286.92999999993</v>
      </c>
      <c r="R78" s="96">
        <v>677149.07000000007</v>
      </c>
      <c r="S78" s="96">
        <v>666874.1</v>
      </c>
    </row>
    <row r="79" spans="2:19" s="5" customFormat="1" ht="18" customHeight="1">
      <c r="B79" s="45" t="s">
        <v>101</v>
      </c>
      <c r="C79" s="7"/>
      <c r="D79" s="7"/>
      <c r="E79" s="7"/>
      <c r="F79" s="27"/>
      <c r="G79" s="27"/>
      <c r="H79" s="96">
        <v>1219206.2445</v>
      </c>
      <c r="I79" s="96">
        <v>1548780.9200000002</v>
      </c>
      <c r="J79" s="96">
        <v>856200.44000000006</v>
      </c>
      <c r="K79" s="96">
        <v>1000273.3600000001</v>
      </c>
      <c r="L79" s="96">
        <v>880805.54</v>
      </c>
      <c r="M79" s="96">
        <v>864415.56</v>
      </c>
      <c r="N79" s="96">
        <v>893139.49</v>
      </c>
      <c r="O79" s="96">
        <v>930213.23</v>
      </c>
      <c r="P79" s="96">
        <v>1045507.3399999999</v>
      </c>
      <c r="Q79" s="96">
        <v>896688.75</v>
      </c>
      <c r="R79" s="96">
        <v>932192.4</v>
      </c>
      <c r="S79" s="96">
        <v>1062325.48</v>
      </c>
    </row>
    <row r="80" spans="2:19" s="5" customFormat="1" ht="18" customHeight="1">
      <c r="B80" s="45" t="s">
        <v>115</v>
      </c>
      <c r="C80" s="7"/>
      <c r="D80" s="7"/>
      <c r="E80" s="7"/>
      <c r="F80" s="27"/>
      <c r="G80" s="27"/>
      <c r="H80" s="96">
        <v>8019.2900000000009</v>
      </c>
      <c r="I80" s="96">
        <v>9100.41</v>
      </c>
      <c r="J80" s="96">
        <v>6540.84</v>
      </c>
      <c r="K80" s="96">
        <v>5152.3900000000003</v>
      </c>
      <c r="L80" s="96">
        <v>5760.9299999999994</v>
      </c>
      <c r="M80" s="96">
        <v>6036.6799999999994</v>
      </c>
      <c r="N80" s="96">
        <v>8057.84</v>
      </c>
      <c r="O80" s="96">
        <v>6660.26</v>
      </c>
      <c r="P80" s="96">
        <v>7333.9299999999994</v>
      </c>
      <c r="Q80" s="96">
        <v>6985.1900000000005</v>
      </c>
      <c r="R80" s="96">
        <v>5894.5599999999995</v>
      </c>
      <c r="S80" s="96">
        <v>6991.5599999999995</v>
      </c>
    </row>
    <row r="81" spans="2:19" s="5" customFormat="1" ht="18" customHeight="1">
      <c r="B81" s="45" t="s">
        <v>36</v>
      </c>
      <c r="C81" s="7"/>
      <c r="D81" s="7"/>
      <c r="E81" s="7"/>
      <c r="F81" s="27"/>
      <c r="G81" s="27"/>
      <c r="H81" s="96">
        <v>990497.06</v>
      </c>
      <c r="I81" s="96">
        <v>676855.54</v>
      </c>
      <c r="J81" s="96">
        <v>645864.80999999994</v>
      </c>
      <c r="K81" s="96">
        <v>686115.79</v>
      </c>
      <c r="L81" s="96">
        <v>682255.40999999992</v>
      </c>
      <c r="M81" s="96">
        <v>679516.89</v>
      </c>
      <c r="N81" s="96">
        <v>662701.1</v>
      </c>
      <c r="O81" s="96">
        <v>603094.14</v>
      </c>
      <c r="P81" s="96">
        <v>616587.78</v>
      </c>
      <c r="Q81" s="96">
        <v>622516.49</v>
      </c>
      <c r="R81" s="96">
        <v>730492.23</v>
      </c>
      <c r="S81" s="96">
        <v>803238.88</v>
      </c>
    </row>
    <row r="82" spans="2:19" s="5" customFormat="1" ht="18" customHeight="1">
      <c r="B82" s="45" t="s">
        <v>102</v>
      </c>
      <c r="C82" s="7"/>
      <c r="D82" s="7"/>
      <c r="E82" s="7"/>
      <c r="F82" s="27"/>
      <c r="G82" s="27"/>
      <c r="H82" s="96">
        <v>1909131.868</v>
      </c>
      <c r="I82" s="96">
        <v>2535790.6400000006</v>
      </c>
      <c r="J82" s="96">
        <v>1439187.62</v>
      </c>
      <c r="K82" s="96">
        <v>1602941.0000000002</v>
      </c>
      <c r="L82" s="96">
        <v>3078532.54</v>
      </c>
      <c r="M82" s="96">
        <v>4348529.3379680822</v>
      </c>
      <c r="N82" s="96">
        <v>3652997.9229843747</v>
      </c>
      <c r="O82" s="96">
        <v>3205579.41</v>
      </c>
      <c r="P82" s="96">
        <v>3226892.2499999995</v>
      </c>
      <c r="Q82" s="96">
        <v>3813109.5500000003</v>
      </c>
      <c r="R82" s="96">
        <v>3612871.38</v>
      </c>
      <c r="S82" s="96">
        <v>3631924.8101565838</v>
      </c>
    </row>
    <row r="83" spans="2:19" s="5" customFormat="1" ht="18" customHeight="1">
      <c r="B83" s="45" t="s">
        <v>149</v>
      </c>
      <c r="C83" s="7"/>
      <c r="D83" s="7"/>
      <c r="E83" s="7"/>
      <c r="F83" s="27"/>
      <c r="G83" s="27"/>
      <c r="H83" s="96">
        <v>2192420.3372</v>
      </c>
      <c r="I83" s="96">
        <v>2217650.9</v>
      </c>
      <c r="J83" s="96">
        <v>1267985.9972000001</v>
      </c>
      <c r="K83" s="96">
        <v>1338215.3999999999</v>
      </c>
      <c r="L83" s="96">
        <v>1502675.4</v>
      </c>
      <c r="M83" s="96">
        <v>1363231.2</v>
      </c>
      <c r="N83" s="96">
        <v>1586863.8</v>
      </c>
      <c r="O83" s="96">
        <v>1676809.8</v>
      </c>
      <c r="P83" s="96">
        <v>1819369.8</v>
      </c>
      <c r="Q83" s="96">
        <v>1556758.2</v>
      </c>
      <c r="R83" s="96">
        <v>1526944.8</v>
      </c>
      <c r="S83" s="96">
        <v>1624915.2</v>
      </c>
    </row>
    <row r="84" spans="2:19" s="5" customFormat="1" ht="18" customHeight="1">
      <c r="B84" s="45" t="s">
        <v>147</v>
      </c>
      <c r="C84" s="7"/>
      <c r="D84" s="7"/>
      <c r="E84" s="7"/>
      <c r="F84" s="27"/>
      <c r="G84" s="27"/>
      <c r="H84" s="96">
        <v>0</v>
      </c>
      <c r="I84" s="96">
        <v>2188886.38</v>
      </c>
      <c r="J84" s="96">
        <v>1106575.8</v>
      </c>
      <c r="K84" s="96">
        <v>860969.94</v>
      </c>
      <c r="L84" s="96">
        <v>1089534.73</v>
      </c>
      <c r="M84" s="96">
        <v>982109.01</v>
      </c>
      <c r="N84" s="96">
        <v>1506291.8</v>
      </c>
      <c r="O84" s="96">
        <v>1057362.3</v>
      </c>
      <c r="P84" s="96">
        <v>1127679.55</v>
      </c>
      <c r="Q84" s="96">
        <v>1425590.15</v>
      </c>
      <c r="R84" s="96">
        <v>1024511.29</v>
      </c>
      <c r="S84" s="96">
        <v>827634.5</v>
      </c>
    </row>
    <row r="85" spans="2:19" s="5" customFormat="1" ht="18" customHeight="1">
      <c r="B85" s="97" t="s">
        <v>75</v>
      </c>
      <c r="C85" s="98"/>
      <c r="D85" s="98"/>
      <c r="E85" s="98"/>
      <c r="F85" s="27"/>
      <c r="G85" s="27"/>
      <c r="H85" s="99">
        <f t="shared" ref="H85:M85" si="16">SUM(H86:H92)</f>
        <v>3118394.3189021433</v>
      </c>
      <c r="I85" s="99">
        <f t="shared" si="16"/>
        <v>3526289.38</v>
      </c>
      <c r="J85" s="99">
        <f t="shared" si="16"/>
        <v>3212049.83</v>
      </c>
      <c r="K85" s="99">
        <f t="shared" si="16"/>
        <v>3093797.76</v>
      </c>
      <c r="L85" s="99">
        <f t="shared" si="16"/>
        <v>3030436.83</v>
      </c>
      <c r="M85" s="99">
        <f t="shared" si="16"/>
        <v>3013999.11</v>
      </c>
      <c r="N85" s="99">
        <f t="shared" ref="N85:O85" si="17">SUM(N86:N92)</f>
        <v>3015116.18</v>
      </c>
      <c r="O85" s="99">
        <f t="shared" si="17"/>
        <v>2980334.04</v>
      </c>
      <c r="P85" s="99">
        <f t="shared" ref="P85:Q85" si="18">SUM(P86:P92)</f>
        <v>2924984.58</v>
      </c>
      <c r="Q85" s="99">
        <f t="shared" si="18"/>
        <v>2990151.5</v>
      </c>
      <c r="R85" s="99">
        <f t="shared" ref="R85" si="19">SUM(R86:R92)</f>
        <v>2808937.19</v>
      </c>
      <c r="S85" s="99">
        <f>SUM(S86:S92)</f>
        <v>2914298.55</v>
      </c>
    </row>
    <row r="86" spans="2:19" s="5" customFormat="1" ht="18" customHeight="1">
      <c r="B86" s="45" t="s">
        <v>82</v>
      </c>
      <c r="C86" s="7"/>
      <c r="D86" s="7"/>
      <c r="E86" s="7"/>
      <c r="F86" s="27"/>
      <c r="H86" s="43">
        <v>1470503.1089021431</v>
      </c>
      <c r="I86" s="43">
        <v>1469848.48</v>
      </c>
      <c r="J86" s="43">
        <v>1471052.77</v>
      </c>
      <c r="K86" s="43">
        <v>1470851.42</v>
      </c>
      <c r="L86" s="43">
        <v>1469144.75</v>
      </c>
      <c r="M86" s="43">
        <v>1469927.43</v>
      </c>
      <c r="N86" s="43">
        <v>1471319.58</v>
      </c>
      <c r="O86" s="43">
        <v>1376781.6</v>
      </c>
      <c r="P86" s="43">
        <v>1283239.2600000002</v>
      </c>
      <c r="Q86" s="43">
        <v>1276930.3800000001</v>
      </c>
      <c r="R86" s="43">
        <v>1276698.53</v>
      </c>
      <c r="S86" s="43">
        <v>1277294.8900000001</v>
      </c>
    </row>
    <row r="87" spans="2:19" s="5" customFormat="1" ht="18" customHeight="1">
      <c r="B87" s="45" t="s">
        <v>76</v>
      </c>
      <c r="C87" s="7"/>
      <c r="D87" s="7"/>
      <c r="E87" s="7"/>
      <c r="F87" s="27"/>
      <c r="H87" s="43">
        <v>156243.6</v>
      </c>
      <c r="I87" s="43">
        <v>381928.8</v>
      </c>
      <c r="J87" s="43">
        <v>361096.32</v>
      </c>
      <c r="K87" s="43">
        <v>243045.6</v>
      </c>
      <c r="L87" s="43">
        <v>208324.8</v>
      </c>
      <c r="M87" s="43">
        <v>190964.4</v>
      </c>
      <c r="N87" s="43">
        <v>267350.15999999997</v>
      </c>
      <c r="O87" s="43">
        <v>111106.56</v>
      </c>
      <c r="P87" s="43">
        <v>149299.44</v>
      </c>
      <c r="Q87" s="43">
        <v>142355.28</v>
      </c>
      <c r="R87" s="43">
        <v>0</v>
      </c>
      <c r="S87" s="43">
        <v>104162.4</v>
      </c>
    </row>
    <row r="88" spans="2:19" s="5" customFormat="1" ht="18" customHeight="1">
      <c r="B88" s="45" t="s">
        <v>194</v>
      </c>
      <c r="C88" s="7"/>
      <c r="D88" s="7"/>
      <c r="E88" s="7"/>
      <c r="F88" s="27"/>
      <c r="H88" s="43">
        <v>0</v>
      </c>
      <c r="I88" s="43">
        <v>0</v>
      </c>
      <c r="J88" s="43">
        <v>0</v>
      </c>
      <c r="K88" s="43">
        <v>0</v>
      </c>
      <c r="L88" s="43">
        <v>0</v>
      </c>
      <c r="M88" s="43">
        <v>0</v>
      </c>
      <c r="N88" s="43">
        <v>0</v>
      </c>
      <c r="O88" s="43">
        <v>0</v>
      </c>
      <c r="P88" s="43">
        <v>0</v>
      </c>
      <c r="Q88" s="43">
        <v>0</v>
      </c>
      <c r="R88" s="43">
        <v>0</v>
      </c>
      <c r="S88" s="43">
        <v>0</v>
      </c>
    </row>
    <row r="89" spans="2:19" s="5" customFormat="1" ht="18" customHeight="1">
      <c r="B89" s="45" t="s">
        <v>84</v>
      </c>
      <c r="C89" s="7"/>
      <c r="D89" s="7"/>
      <c r="E89" s="7"/>
      <c r="F89" s="27"/>
      <c r="H89" s="43">
        <v>278232.56</v>
      </c>
      <c r="I89" s="43">
        <v>278232.56</v>
      </c>
      <c r="J89" s="43">
        <v>278231.74</v>
      </c>
      <c r="K89" s="43">
        <v>278231.74</v>
      </c>
      <c r="L89" s="43">
        <v>278231.74</v>
      </c>
      <c r="M89" s="43">
        <v>278231.74</v>
      </c>
      <c r="N89" s="43">
        <v>278231.74</v>
      </c>
      <c r="O89" s="43">
        <v>244301.03999999998</v>
      </c>
      <c r="P89" s="43">
        <v>244301.03999999998</v>
      </c>
      <c r="Q89" s="43">
        <v>250039.43999999997</v>
      </c>
      <c r="R89" s="43">
        <v>204912.25999999998</v>
      </c>
      <c r="S89" s="43">
        <v>205995.86</v>
      </c>
    </row>
    <row r="90" spans="2:19" s="5" customFormat="1" ht="18" customHeight="1">
      <c r="B90" s="45" t="s">
        <v>83</v>
      </c>
      <c r="C90" s="7"/>
      <c r="D90" s="7"/>
      <c r="E90" s="7"/>
      <c r="F90" s="27"/>
      <c r="H90" s="43">
        <v>613467</v>
      </c>
      <c r="I90" s="43">
        <v>639422</v>
      </c>
      <c r="J90" s="43">
        <v>640178</v>
      </c>
      <c r="K90" s="43">
        <v>640178</v>
      </c>
      <c r="L90" s="43">
        <v>640934</v>
      </c>
      <c r="M90" s="43">
        <v>641074</v>
      </c>
      <c r="N90" s="43">
        <v>675171</v>
      </c>
      <c r="O90" s="43">
        <v>675896</v>
      </c>
      <c r="P90" s="43">
        <v>675896</v>
      </c>
      <c r="Q90" s="43">
        <v>674739</v>
      </c>
      <c r="R90" s="43">
        <v>681239</v>
      </c>
      <c r="S90" s="43">
        <v>680758</v>
      </c>
    </row>
    <row r="91" spans="2:19" s="5" customFormat="1" ht="18" customHeight="1">
      <c r="B91" s="45" t="s">
        <v>108</v>
      </c>
      <c r="C91" s="7"/>
      <c r="D91" s="7"/>
      <c r="E91" s="7"/>
      <c r="F91" s="27"/>
      <c r="H91" s="43">
        <v>599948.05000000005</v>
      </c>
      <c r="I91" s="43">
        <v>756857.54</v>
      </c>
      <c r="J91" s="43">
        <v>461491</v>
      </c>
      <c r="K91" s="43">
        <v>461491</v>
      </c>
      <c r="L91" s="43">
        <v>433801.54</v>
      </c>
      <c r="M91" s="43">
        <v>433801.54</v>
      </c>
      <c r="N91" s="43">
        <v>323043.7</v>
      </c>
      <c r="O91" s="43">
        <v>572248.84</v>
      </c>
      <c r="P91" s="43">
        <v>572248.84</v>
      </c>
      <c r="Q91" s="43">
        <v>646087.4</v>
      </c>
      <c r="R91" s="43">
        <v>646087.4</v>
      </c>
      <c r="S91" s="43">
        <v>646087.4</v>
      </c>
    </row>
    <row r="92" spans="2:19" s="5" customFormat="1" ht="18" customHeight="1">
      <c r="B92" s="45" t="s">
        <v>102</v>
      </c>
      <c r="C92" s="7"/>
      <c r="D92" s="7"/>
      <c r="E92" s="7"/>
      <c r="F92" s="27"/>
      <c r="H92" s="43">
        <v>0</v>
      </c>
      <c r="I92" s="43">
        <v>0</v>
      </c>
      <c r="J92" s="43">
        <v>0</v>
      </c>
      <c r="K92" s="43">
        <v>0</v>
      </c>
      <c r="L92" s="43">
        <v>0</v>
      </c>
      <c r="M92" s="43">
        <v>0</v>
      </c>
      <c r="N92" s="43">
        <v>0</v>
      </c>
      <c r="O92" s="43">
        <v>0</v>
      </c>
      <c r="P92" s="43">
        <v>0</v>
      </c>
      <c r="Q92" s="43">
        <v>0</v>
      </c>
      <c r="R92" s="43">
        <v>0</v>
      </c>
      <c r="S92" s="43">
        <v>0</v>
      </c>
    </row>
    <row r="93" spans="2:19" s="5" customFormat="1" ht="18" customHeight="1">
      <c r="B93" s="103"/>
      <c r="C93" s="104"/>
      <c r="D93" s="104"/>
      <c r="E93" s="104"/>
      <c r="F93" s="27"/>
      <c r="G93" s="27"/>
      <c r="H93" s="105"/>
      <c r="I93" s="105"/>
      <c r="J93" s="105"/>
      <c r="K93" s="105"/>
      <c r="L93" s="105"/>
      <c r="M93" s="105"/>
      <c r="N93" s="105"/>
      <c r="O93" s="105"/>
      <c r="P93" s="105"/>
      <c r="Q93" s="105"/>
      <c r="R93" s="105"/>
      <c r="S93" s="105"/>
    </row>
    <row r="94" spans="2:19" s="5" customFormat="1" ht="24.95" customHeight="1">
      <c r="B94" s="29" t="s">
        <v>140</v>
      </c>
      <c r="C94" s="26"/>
      <c r="D94" s="26"/>
      <c r="E94" s="26"/>
      <c r="F94" s="27"/>
      <c r="G94" s="27"/>
      <c r="H94" s="28">
        <v>44927</v>
      </c>
      <c r="I94" s="28">
        <v>44958</v>
      </c>
      <c r="J94" s="28">
        <v>44986</v>
      </c>
      <c r="K94" s="28">
        <v>45017</v>
      </c>
      <c r="L94" s="28">
        <v>45047</v>
      </c>
      <c r="M94" s="28">
        <v>45078</v>
      </c>
      <c r="N94" s="28">
        <v>45108</v>
      </c>
      <c r="O94" s="28">
        <v>45139</v>
      </c>
      <c r="P94" s="28">
        <v>45170</v>
      </c>
      <c r="Q94" s="28">
        <v>45200</v>
      </c>
      <c r="R94" s="28">
        <v>45231</v>
      </c>
      <c r="S94" s="28">
        <v>45261</v>
      </c>
    </row>
    <row r="95" spans="2:19" s="5" customFormat="1" ht="4.5" customHeight="1">
      <c r="B95" s="103"/>
      <c r="C95" s="104"/>
      <c r="D95" s="104"/>
      <c r="E95" s="104"/>
      <c r="F95" s="27"/>
      <c r="G95" s="27"/>
      <c r="H95" s="105"/>
      <c r="I95" s="105"/>
      <c r="J95" s="105"/>
      <c r="K95" s="105"/>
      <c r="L95" s="105"/>
      <c r="M95" s="105"/>
      <c r="N95" s="105"/>
      <c r="O95" s="105"/>
      <c r="P95" s="105"/>
      <c r="Q95" s="105"/>
      <c r="R95" s="105"/>
      <c r="S95" s="105"/>
    </row>
    <row r="96" spans="2:19" s="5" customFormat="1" ht="4.5" customHeight="1">
      <c r="B96" s="103"/>
      <c r="C96" s="104"/>
      <c r="D96" s="104"/>
      <c r="E96" s="104"/>
      <c r="F96" s="27"/>
      <c r="G96" s="27"/>
      <c r="H96" s="105"/>
      <c r="I96" s="105"/>
      <c r="J96" s="105"/>
      <c r="K96" s="105"/>
      <c r="L96" s="105"/>
      <c r="M96" s="105"/>
      <c r="N96" s="105"/>
      <c r="O96" s="105"/>
      <c r="P96" s="105"/>
      <c r="Q96" s="105"/>
      <c r="R96" s="105"/>
      <c r="S96" s="105"/>
    </row>
    <row r="97" spans="2:19" s="5" customFormat="1" ht="18" customHeight="1">
      <c r="B97" s="97" t="s">
        <v>73</v>
      </c>
      <c r="C97" s="98"/>
      <c r="D97" s="98"/>
      <c r="E97" s="98"/>
      <c r="F97" s="27"/>
      <c r="G97" s="27"/>
      <c r="H97" s="99">
        <f t="shared" ref="H97:Q97" si="20">SUM(H98:H111)</f>
        <v>13803888.390000001</v>
      </c>
      <c r="I97" s="99">
        <f t="shared" si="20"/>
        <v>11029124.121543227</v>
      </c>
      <c r="J97" s="99">
        <f t="shared" si="20"/>
        <v>9400858.1160000004</v>
      </c>
      <c r="K97" s="99">
        <f t="shared" si="20"/>
        <v>9213682.3099999987</v>
      </c>
      <c r="L97" s="99">
        <f t="shared" si="20"/>
        <v>8592736.8499999996</v>
      </c>
      <c r="M97" s="99">
        <f t="shared" si="20"/>
        <v>8928121.9639587551</v>
      </c>
      <c r="N97" s="99">
        <f t="shared" si="20"/>
        <v>9962967.3103146385</v>
      </c>
      <c r="O97" s="99">
        <f t="shared" si="20"/>
        <v>11067828.043458421</v>
      </c>
      <c r="P97" s="99">
        <f t="shared" si="20"/>
        <v>10418974.443600001</v>
      </c>
      <c r="Q97" s="99">
        <f t="shared" si="20"/>
        <v>10402710.012536209</v>
      </c>
      <c r="R97" s="99">
        <f>SUM(R98:R111)</f>
        <v>11151126.790399998</v>
      </c>
      <c r="S97" s="99">
        <f>SUM(S98:S111)</f>
        <v>13182453.521799998</v>
      </c>
    </row>
    <row r="98" spans="2:19" s="5" customFormat="1" ht="18" customHeight="1">
      <c r="B98" s="45" t="s">
        <v>27</v>
      </c>
      <c r="C98" s="7"/>
      <c r="D98" s="7"/>
      <c r="E98" s="7"/>
      <c r="F98" s="27"/>
      <c r="G98" s="27"/>
      <c r="H98" s="96">
        <v>3106385.68</v>
      </c>
      <c r="I98" s="96">
        <v>2019893.19</v>
      </c>
      <c r="J98" s="96">
        <v>2472288.48</v>
      </c>
      <c r="K98" s="96">
        <v>2434009.2800000003</v>
      </c>
      <c r="L98" s="96">
        <v>1753423.0899999999</v>
      </c>
      <c r="M98" s="96">
        <v>2071559.5313955999</v>
      </c>
      <c r="N98" s="96">
        <v>2152682.3272294002</v>
      </c>
      <c r="O98" s="96">
        <v>2191697.4024807201</v>
      </c>
      <c r="P98" s="96">
        <v>1793517.84</v>
      </c>
      <c r="Q98" s="96">
        <v>2213675.5340349199</v>
      </c>
      <c r="R98" s="96">
        <v>2137714.75</v>
      </c>
      <c r="S98" s="96">
        <v>2444114.77</v>
      </c>
    </row>
    <row r="99" spans="2:19" s="5" customFormat="1" ht="18" customHeight="1">
      <c r="B99" s="45" t="s">
        <v>28</v>
      </c>
      <c r="C99" s="7"/>
      <c r="D99" s="7"/>
      <c r="E99" s="7"/>
      <c r="F99" s="27"/>
      <c r="G99" s="27"/>
      <c r="H99" s="96">
        <v>1633576.8499999999</v>
      </c>
      <c r="I99" s="96">
        <v>1077783.96</v>
      </c>
      <c r="J99" s="96">
        <v>1129707.99</v>
      </c>
      <c r="K99" s="96">
        <v>1028058.23</v>
      </c>
      <c r="L99" s="96">
        <v>1536318.12</v>
      </c>
      <c r="M99" s="96">
        <v>1157108.1499999999</v>
      </c>
      <c r="N99" s="96">
        <v>1209461.9100000001</v>
      </c>
      <c r="O99" s="96">
        <v>1301429.51</v>
      </c>
      <c r="P99" s="96">
        <v>1319908.4295999999</v>
      </c>
      <c r="Q99" s="96">
        <v>1372534.0896000001</v>
      </c>
      <c r="R99" s="96">
        <v>1427640.2004</v>
      </c>
      <c r="S99" s="96">
        <v>1566940.9752</v>
      </c>
    </row>
    <row r="100" spans="2:19" s="5" customFormat="1" ht="18" customHeight="1">
      <c r="B100" s="45" t="s">
        <v>25</v>
      </c>
      <c r="C100" s="7"/>
      <c r="D100" s="7"/>
      <c r="E100" s="7"/>
      <c r="F100" s="27"/>
      <c r="G100" s="27"/>
      <c r="H100" s="96">
        <v>1730691.48</v>
      </c>
      <c r="I100" s="96">
        <v>1724926.7500000002</v>
      </c>
      <c r="J100" s="96">
        <v>1119255.1800000002</v>
      </c>
      <c r="K100" s="96">
        <v>1080774.8099999998</v>
      </c>
      <c r="L100" s="96">
        <v>1171074.5</v>
      </c>
      <c r="M100" s="96">
        <v>1252106.9800000002</v>
      </c>
      <c r="N100" s="96">
        <v>1043282.2766801193</v>
      </c>
      <c r="O100" s="96">
        <v>1237704.8800000001</v>
      </c>
      <c r="P100" s="96">
        <v>1203446.95</v>
      </c>
      <c r="Q100" s="96">
        <v>1134925.2967828249</v>
      </c>
      <c r="R100" s="96">
        <v>1327664.6500000001</v>
      </c>
      <c r="S100" s="96">
        <v>1388801.77</v>
      </c>
    </row>
    <row r="101" spans="2:19" s="5" customFormat="1" ht="18" customHeight="1">
      <c r="B101" s="45" t="s">
        <v>74</v>
      </c>
      <c r="C101" s="7"/>
      <c r="D101" s="7"/>
      <c r="E101" s="7"/>
      <c r="F101" s="27"/>
      <c r="G101" s="27"/>
      <c r="H101" s="96">
        <v>1734877.3900000004</v>
      </c>
      <c r="I101" s="96">
        <v>1542458.64</v>
      </c>
      <c r="J101" s="96">
        <v>1137440.8199999998</v>
      </c>
      <c r="K101" s="96">
        <v>1160692.75</v>
      </c>
      <c r="L101" s="96">
        <v>1180179.02</v>
      </c>
      <c r="M101" s="96">
        <v>982136.53</v>
      </c>
      <c r="N101" s="96">
        <v>986950.29166579491</v>
      </c>
      <c r="O101" s="96">
        <v>1246614.6900000002</v>
      </c>
      <c r="P101" s="96">
        <v>1169215.6599999999</v>
      </c>
      <c r="Q101" s="96">
        <v>1154462.1675366396</v>
      </c>
      <c r="R101" s="96">
        <v>1133202.74</v>
      </c>
      <c r="S101" s="96">
        <v>1239928.43</v>
      </c>
    </row>
    <row r="102" spans="2:19" s="5" customFormat="1" ht="18" customHeight="1">
      <c r="B102" s="45" t="s">
        <v>29</v>
      </c>
      <c r="C102" s="7"/>
      <c r="D102" s="7"/>
      <c r="E102" s="7"/>
      <c r="F102" s="27"/>
      <c r="G102" s="27"/>
      <c r="H102" s="96">
        <v>-227139.55</v>
      </c>
      <c r="I102" s="96">
        <v>0</v>
      </c>
      <c r="J102" s="96">
        <v>-221046.84</v>
      </c>
      <c r="K102" s="96">
        <v>-389784.63</v>
      </c>
      <c r="L102" s="96">
        <v>-528066.01</v>
      </c>
      <c r="M102" s="96">
        <v>-524889.32000000007</v>
      </c>
      <c r="N102" s="96">
        <v>-901601.79999999993</v>
      </c>
      <c r="O102" s="96">
        <v>-380300.39</v>
      </c>
      <c r="P102" s="96">
        <v>-631250.16999999993</v>
      </c>
      <c r="Q102" s="96">
        <v>-845253.47000000009</v>
      </c>
      <c r="R102" s="96">
        <v>-618831.52</v>
      </c>
      <c r="S102" s="96">
        <v>-410326.8</v>
      </c>
    </row>
    <row r="103" spans="2:19" s="5" customFormat="1" ht="18" customHeight="1">
      <c r="B103" s="45" t="s">
        <v>30</v>
      </c>
      <c r="C103" s="7"/>
      <c r="D103" s="7"/>
      <c r="E103" s="7"/>
      <c r="F103" s="27"/>
      <c r="G103" s="27"/>
      <c r="H103" s="96">
        <v>1177919.52</v>
      </c>
      <c r="I103" s="96">
        <v>420225.62</v>
      </c>
      <c r="J103" s="96">
        <v>700434.38</v>
      </c>
      <c r="K103" s="96">
        <v>780424.32000000007</v>
      </c>
      <c r="L103" s="96">
        <v>590744.29</v>
      </c>
      <c r="M103" s="96">
        <v>830757</v>
      </c>
      <c r="N103" s="96">
        <v>785470.1568</v>
      </c>
      <c r="O103" s="96">
        <v>895236.1152</v>
      </c>
      <c r="P103" s="96">
        <v>720119.52</v>
      </c>
      <c r="Q103" s="96">
        <v>852091.6054</v>
      </c>
      <c r="R103" s="96">
        <v>856363.75</v>
      </c>
      <c r="S103" s="96">
        <v>1208420.017</v>
      </c>
    </row>
    <row r="104" spans="2:19" s="5" customFormat="1" ht="18" customHeight="1">
      <c r="B104" s="45" t="s">
        <v>31</v>
      </c>
      <c r="C104" s="7"/>
      <c r="D104" s="7"/>
      <c r="E104" s="7"/>
      <c r="F104" s="27"/>
      <c r="G104" s="27"/>
      <c r="H104" s="96">
        <v>354075.5</v>
      </c>
      <c r="I104" s="96">
        <v>464476.61</v>
      </c>
      <c r="J104" s="96">
        <v>331946.12</v>
      </c>
      <c r="K104" s="96">
        <v>310207.92</v>
      </c>
      <c r="L104" s="96">
        <v>231217.6</v>
      </c>
      <c r="M104" s="96">
        <v>243433.71600000001</v>
      </c>
      <c r="N104" s="96">
        <v>277138.70999999967</v>
      </c>
      <c r="O104" s="96">
        <v>273160.08150000003</v>
      </c>
      <c r="P104" s="96">
        <v>331866.86000000004</v>
      </c>
      <c r="Q104" s="96">
        <v>304940.38650000002</v>
      </c>
      <c r="R104" s="96">
        <v>269967.8</v>
      </c>
      <c r="S104" s="96">
        <v>308688.03999999998</v>
      </c>
    </row>
    <row r="105" spans="2:19" s="5" customFormat="1" ht="18" customHeight="1">
      <c r="B105" s="45" t="s">
        <v>89</v>
      </c>
      <c r="C105" s="7"/>
      <c r="D105" s="7"/>
      <c r="E105" s="7"/>
      <c r="F105" s="27"/>
      <c r="G105" s="27"/>
      <c r="H105" s="96">
        <v>606791.98</v>
      </c>
      <c r="I105" s="96">
        <v>302572.64</v>
      </c>
      <c r="J105" s="96">
        <v>334927.43</v>
      </c>
      <c r="K105" s="96">
        <v>292971.12</v>
      </c>
      <c r="L105" s="96">
        <v>185280.88</v>
      </c>
      <c r="M105" s="96">
        <v>305983.32</v>
      </c>
      <c r="N105" s="96">
        <v>342215.47000000003</v>
      </c>
      <c r="O105" s="96">
        <v>329303.28999999998</v>
      </c>
      <c r="P105" s="96">
        <v>311068.71999999997</v>
      </c>
      <c r="Q105" s="96">
        <v>377144.29</v>
      </c>
      <c r="R105" s="96">
        <v>489553.77</v>
      </c>
      <c r="S105" s="96">
        <v>317572.99</v>
      </c>
    </row>
    <row r="106" spans="2:19" s="5" customFormat="1" ht="18" customHeight="1">
      <c r="B106" s="45" t="s">
        <v>84</v>
      </c>
      <c r="C106" s="7"/>
      <c r="D106" s="7"/>
      <c r="E106" s="7"/>
      <c r="F106" s="27"/>
      <c r="G106" s="27"/>
      <c r="H106" s="96">
        <v>1560818.26</v>
      </c>
      <c r="I106" s="96">
        <v>1480632.45</v>
      </c>
      <c r="J106" s="96">
        <v>963072.93599999999</v>
      </c>
      <c r="K106" s="96">
        <v>1141813.3599999999</v>
      </c>
      <c r="L106" s="96">
        <v>1038349.2</v>
      </c>
      <c r="M106" s="96">
        <v>1081251.83</v>
      </c>
      <c r="N106" s="96">
        <v>1007861.754</v>
      </c>
      <c r="O106" s="96">
        <v>1100999.03</v>
      </c>
      <c r="P106" s="96">
        <v>972641.63</v>
      </c>
      <c r="Q106" s="96">
        <v>864562.47200000007</v>
      </c>
      <c r="R106" s="96">
        <v>1029352.28</v>
      </c>
      <c r="S106" s="96">
        <v>1257104.56</v>
      </c>
    </row>
    <row r="107" spans="2:19" s="5" customFormat="1" ht="18" customHeight="1">
      <c r="B107" s="45" t="s">
        <v>101</v>
      </c>
      <c r="C107" s="7"/>
      <c r="D107" s="7"/>
      <c r="E107" s="7"/>
      <c r="F107" s="27"/>
      <c r="G107" s="27"/>
      <c r="H107" s="96">
        <v>1177847.8</v>
      </c>
      <c r="I107" s="96">
        <v>1363093.98</v>
      </c>
      <c r="J107" s="96">
        <v>811782.04999999993</v>
      </c>
      <c r="K107" s="96">
        <v>760882.44000000006</v>
      </c>
      <c r="L107" s="96">
        <v>802202.23</v>
      </c>
      <c r="M107" s="96">
        <v>894814.15999999992</v>
      </c>
      <c r="N107" s="96">
        <v>831389.87299999991</v>
      </c>
      <c r="O107" s="96">
        <v>918358.56900000013</v>
      </c>
      <c r="P107" s="96">
        <v>940988.68</v>
      </c>
      <c r="Q107" s="96">
        <v>909222.22540535277</v>
      </c>
      <c r="R107" s="96">
        <v>895899.61</v>
      </c>
      <c r="S107" s="96">
        <v>922380.34</v>
      </c>
    </row>
    <row r="108" spans="2:19" s="5" customFormat="1" ht="18" customHeight="1">
      <c r="B108" s="45" t="s">
        <v>115</v>
      </c>
      <c r="C108" s="7"/>
      <c r="D108" s="7"/>
      <c r="E108" s="7"/>
      <c r="F108" s="27"/>
      <c r="G108" s="27"/>
      <c r="H108" s="96">
        <v>35041.78</v>
      </c>
      <c r="I108" s="96">
        <v>1331.9815432269791</v>
      </c>
      <c r="J108" s="96">
        <v>2807.78</v>
      </c>
      <c r="K108" s="96">
        <v>997.94</v>
      </c>
      <c r="L108" s="96">
        <v>848.51</v>
      </c>
      <c r="M108" s="96">
        <v>600.20656315521603</v>
      </c>
      <c r="N108" s="96">
        <v>5694.9409393238302</v>
      </c>
      <c r="O108" s="96">
        <v>5755.9152776988685</v>
      </c>
      <c r="P108" s="96">
        <v>4543.75</v>
      </c>
      <c r="Q108" s="96">
        <v>6256.2872764727117</v>
      </c>
      <c r="R108" s="96">
        <v>6023.2</v>
      </c>
      <c r="S108" s="96">
        <v>7245.5899999999992</v>
      </c>
    </row>
    <row r="109" spans="2:19" s="5" customFormat="1" ht="18" customHeight="1">
      <c r="B109" s="45" t="s">
        <v>36</v>
      </c>
      <c r="C109" s="7"/>
      <c r="D109" s="7"/>
      <c r="E109" s="7"/>
      <c r="F109" s="27"/>
      <c r="G109" s="27"/>
      <c r="H109" s="96">
        <v>913001.70000000007</v>
      </c>
      <c r="I109" s="96">
        <v>631728.30000000005</v>
      </c>
      <c r="J109" s="96">
        <v>618241.79</v>
      </c>
      <c r="K109" s="96">
        <v>612634.77</v>
      </c>
      <c r="L109" s="96">
        <v>631165.41999999993</v>
      </c>
      <c r="M109" s="96">
        <v>633259.86</v>
      </c>
      <c r="N109" s="96">
        <v>656564.07000000007</v>
      </c>
      <c r="O109" s="96">
        <v>621580.90999999992</v>
      </c>
      <c r="P109" s="96">
        <v>624477.49</v>
      </c>
      <c r="Q109" s="96">
        <v>627099.6</v>
      </c>
      <c r="R109" s="96">
        <v>674191.77</v>
      </c>
      <c r="S109" s="96">
        <v>738837.7699999999</v>
      </c>
    </row>
    <row r="110" spans="2:19" s="5" customFormat="1" ht="18" customHeight="1">
      <c r="B110" s="45" t="s">
        <v>102</v>
      </c>
      <c r="C110" s="7"/>
      <c r="D110" s="7"/>
      <c r="E110" s="7"/>
      <c r="F110" s="27"/>
      <c r="G110" s="27"/>
      <c r="H110" s="96">
        <v>0</v>
      </c>
      <c r="I110" s="96">
        <v>0</v>
      </c>
      <c r="J110" s="96">
        <v>0</v>
      </c>
      <c r="K110" s="96">
        <v>0</v>
      </c>
      <c r="L110" s="96">
        <v>0</v>
      </c>
      <c r="M110" s="96">
        <v>0</v>
      </c>
      <c r="N110" s="96">
        <v>1565857.33</v>
      </c>
      <c r="O110" s="96">
        <v>1326288.04</v>
      </c>
      <c r="P110" s="96">
        <v>1658429.0840000003</v>
      </c>
      <c r="Q110" s="96">
        <v>1431049.5279999997</v>
      </c>
      <c r="R110" s="96">
        <v>1522383.79</v>
      </c>
      <c r="S110" s="96">
        <v>1548602.5496</v>
      </c>
    </row>
    <row r="111" spans="2:19" s="5" customFormat="1" ht="18" customHeight="1">
      <c r="B111" s="45" t="s">
        <v>149</v>
      </c>
      <c r="C111" s="7"/>
      <c r="D111" s="7"/>
      <c r="E111" s="7"/>
      <c r="F111" s="27"/>
      <c r="G111" s="27"/>
      <c r="H111" s="96">
        <v>0</v>
      </c>
      <c r="I111" s="96">
        <v>0</v>
      </c>
      <c r="J111" s="96">
        <v>0</v>
      </c>
      <c r="K111" s="96">
        <v>0</v>
      </c>
      <c r="L111" s="96">
        <v>0</v>
      </c>
      <c r="M111" s="96">
        <v>0</v>
      </c>
      <c r="N111" s="96">
        <v>0</v>
      </c>
      <c r="O111" s="96">
        <v>0</v>
      </c>
      <c r="P111" s="96">
        <v>0</v>
      </c>
      <c r="Q111" s="96">
        <v>0</v>
      </c>
      <c r="R111" s="96">
        <v>0</v>
      </c>
      <c r="S111" s="96">
        <v>644142.52</v>
      </c>
    </row>
    <row r="112" spans="2:19" s="5" customFormat="1" ht="18" customHeight="1">
      <c r="B112" s="97" t="s">
        <v>75</v>
      </c>
      <c r="C112" s="98"/>
      <c r="D112" s="98"/>
      <c r="E112" s="98"/>
      <c r="F112" s="27"/>
      <c r="G112" s="27"/>
      <c r="H112" s="99">
        <f t="shared" ref="H112:Q112" si="21">SUM(H113:H119)</f>
        <v>3969648.9000000004</v>
      </c>
      <c r="I112" s="99">
        <f t="shared" si="21"/>
        <v>3058319.96</v>
      </c>
      <c r="J112" s="99">
        <f t="shared" si="21"/>
        <v>4117505.1997022107</v>
      </c>
      <c r="K112" s="99">
        <f t="shared" si="21"/>
        <v>3574752.46</v>
      </c>
      <c r="L112" s="99">
        <f t="shared" si="21"/>
        <v>3585610.79</v>
      </c>
      <c r="M112" s="99">
        <f t="shared" si="21"/>
        <v>3590465.6599999997</v>
      </c>
      <c r="N112" s="99">
        <f t="shared" si="21"/>
        <v>5619584.4699999997</v>
      </c>
      <c r="O112" s="99">
        <f t="shared" si="21"/>
        <v>3280469.7199999997</v>
      </c>
      <c r="P112" s="99">
        <f t="shared" si="21"/>
        <v>3297995.18</v>
      </c>
      <c r="Q112" s="99">
        <f t="shared" si="21"/>
        <v>3399670.0200000005</v>
      </c>
      <c r="R112" s="99">
        <f t="shared" ref="R112:S112" si="22">SUM(R113:R119)</f>
        <v>3260227.1500000004</v>
      </c>
      <c r="S112" s="99">
        <f t="shared" si="22"/>
        <v>3295048.1100000003</v>
      </c>
    </row>
    <row r="113" spans="2:20" s="5" customFormat="1" ht="18" customHeight="1">
      <c r="B113" s="45" t="s">
        <v>82</v>
      </c>
      <c r="C113" s="7"/>
      <c r="D113" s="7"/>
      <c r="E113" s="7"/>
      <c r="F113" s="27"/>
      <c r="G113" s="27"/>
      <c r="H113" s="43">
        <v>916337.18</v>
      </c>
      <c r="I113" s="43">
        <v>1285910.3399999999</v>
      </c>
      <c r="J113" s="43">
        <v>1287324.259702211</v>
      </c>
      <c r="K113" s="43">
        <v>1288999.7799999998</v>
      </c>
      <c r="L113" s="43">
        <v>1287137.3699999999</v>
      </c>
      <c r="M113" s="43">
        <v>1429816.18</v>
      </c>
      <c r="N113" s="43">
        <v>2856346.37</v>
      </c>
      <c r="O113" s="43">
        <v>1532932.22</v>
      </c>
      <c r="P113" s="43">
        <v>1536897.5200000003</v>
      </c>
      <c r="Q113" s="43">
        <v>1537522.6600000001</v>
      </c>
      <c r="R113" s="43">
        <v>1536962.9900000002</v>
      </c>
      <c r="S113" s="43">
        <v>1509286.51</v>
      </c>
    </row>
    <row r="114" spans="2:20" s="5" customFormat="1" ht="18" customHeight="1">
      <c r="B114" s="45" t="s">
        <v>76</v>
      </c>
      <c r="C114" s="7"/>
      <c r="D114" s="7"/>
      <c r="E114" s="7"/>
      <c r="F114" s="27"/>
      <c r="G114" s="27"/>
      <c r="H114" s="43">
        <v>449634.36</v>
      </c>
      <c r="I114" s="43">
        <v>430537.92</v>
      </c>
      <c r="J114" s="43">
        <v>215268.96</v>
      </c>
      <c r="K114" s="43">
        <v>284710.56</v>
      </c>
      <c r="L114" s="43">
        <v>347208</v>
      </c>
      <c r="M114" s="43">
        <v>236101.44</v>
      </c>
      <c r="N114" s="43">
        <v>624974.4</v>
      </c>
      <c r="O114" s="43">
        <v>395817.12</v>
      </c>
      <c r="P114" s="43">
        <v>416649.6</v>
      </c>
      <c r="Q114" s="43">
        <v>416649.6</v>
      </c>
      <c r="R114" s="43">
        <v>277766.40000000002</v>
      </c>
      <c r="S114" s="43">
        <v>340263.84</v>
      </c>
    </row>
    <row r="115" spans="2:20" s="5" customFormat="1" ht="18" customHeight="1">
      <c r="B115" s="45" t="s">
        <v>194</v>
      </c>
      <c r="C115" s="7"/>
      <c r="D115" s="7"/>
      <c r="E115" s="7"/>
      <c r="F115" s="27"/>
      <c r="G115" s="27"/>
      <c r="H115" s="43">
        <v>0</v>
      </c>
      <c r="I115" s="43">
        <v>0</v>
      </c>
      <c r="J115" s="43">
        <v>0</v>
      </c>
      <c r="K115" s="43">
        <v>0</v>
      </c>
      <c r="L115" s="43">
        <v>0</v>
      </c>
      <c r="M115" s="43">
        <v>0</v>
      </c>
      <c r="N115" s="43">
        <v>0</v>
      </c>
      <c r="O115" s="43">
        <v>0</v>
      </c>
      <c r="P115" s="43">
        <v>0</v>
      </c>
      <c r="Q115" s="43">
        <v>0</v>
      </c>
      <c r="R115" s="43">
        <v>0</v>
      </c>
      <c r="S115" s="43">
        <v>0</v>
      </c>
    </row>
    <row r="116" spans="2:20" s="5" customFormat="1" ht="18" customHeight="1">
      <c r="B116" s="45" t="s">
        <v>84</v>
      </c>
      <c r="C116" s="7"/>
      <c r="D116" s="7"/>
      <c r="E116" s="7"/>
      <c r="F116" s="27"/>
      <c r="G116" s="27"/>
      <c r="H116" s="43">
        <v>386169.59999999998</v>
      </c>
      <c r="I116" s="43">
        <v>289627.2</v>
      </c>
      <c r="J116" s="43">
        <v>289627.2</v>
      </c>
      <c r="K116" s="43">
        <v>289627.2</v>
      </c>
      <c r="L116" s="43">
        <v>205957.12</v>
      </c>
      <c r="M116" s="43">
        <v>257446.39999999999</v>
      </c>
      <c r="N116" s="43">
        <v>411914</v>
      </c>
      <c r="O116" s="43">
        <v>276754.88</v>
      </c>
      <c r="P116" s="43">
        <v>269482.56</v>
      </c>
      <c r="Q116" s="43">
        <v>278232.56</v>
      </c>
      <c r="R116" s="43">
        <v>278232.56</v>
      </c>
      <c r="S116" s="43">
        <v>278232.56</v>
      </c>
    </row>
    <row r="117" spans="2:20" s="5" customFormat="1" ht="18" customHeight="1">
      <c r="B117" s="45" t="s">
        <v>83</v>
      </c>
      <c r="C117" s="7"/>
      <c r="D117" s="7"/>
      <c r="E117" s="7"/>
      <c r="F117" s="27"/>
      <c r="G117" s="27"/>
      <c r="H117" s="43">
        <v>907700</v>
      </c>
      <c r="I117" s="43">
        <v>590746</v>
      </c>
      <c r="J117" s="43">
        <v>590746</v>
      </c>
      <c r="K117" s="43">
        <v>590746</v>
      </c>
      <c r="L117" s="43">
        <v>613467</v>
      </c>
      <c r="M117" s="43">
        <v>613467</v>
      </c>
      <c r="N117" s="43">
        <v>817956</v>
      </c>
      <c r="O117" s="43">
        <v>613467</v>
      </c>
      <c r="P117" s="43">
        <v>613467</v>
      </c>
      <c r="Q117" s="43">
        <v>613467</v>
      </c>
      <c r="R117" s="43">
        <v>613467</v>
      </c>
      <c r="S117" s="43">
        <v>613467</v>
      </c>
    </row>
    <row r="118" spans="2:20" s="5" customFormat="1" ht="18" customHeight="1">
      <c r="B118" s="45" t="s">
        <v>108</v>
      </c>
      <c r="C118" s="7"/>
      <c r="D118" s="7"/>
      <c r="E118" s="7"/>
      <c r="F118" s="27"/>
      <c r="G118" s="27"/>
      <c r="H118" s="43">
        <v>0</v>
      </c>
      <c r="I118" s="43">
        <v>461498.5</v>
      </c>
      <c r="J118" s="43">
        <v>461498.5</v>
      </c>
      <c r="K118" s="43">
        <v>461498.5</v>
      </c>
      <c r="L118" s="43">
        <v>461498.5</v>
      </c>
      <c r="M118" s="43">
        <v>461498.5</v>
      </c>
      <c r="N118" s="43">
        <v>461498.5</v>
      </c>
      <c r="O118" s="43">
        <v>461498.5</v>
      </c>
      <c r="P118" s="43">
        <v>461498.5</v>
      </c>
      <c r="Q118" s="43">
        <v>553798.19999999995</v>
      </c>
      <c r="R118" s="43">
        <v>553798.19999999995</v>
      </c>
      <c r="S118" s="43">
        <v>553798.19999999995</v>
      </c>
    </row>
    <row r="119" spans="2:20" s="5" customFormat="1" ht="18" customHeight="1">
      <c r="B119" s="45" t="s">
        <v>102</v>
      </c>
      <c r="C119" s="7"/>
      <c r="D119" s="7"/>
      <c r="E119" s="7"/>
      <c r="F119" s="27"/>
      <c r="G119" s="27"/>
      <c r="H119" s="43">
        <v>1309807.76</v>
      </c>
      <c r="I119" s="43">
        <v>0</v>
      </c>
      <c r="J119" s="43">
        <v>1273040.28</v>
      </c>
      <c r="K119" s="43">
        <v>659170.42000000004</v>
      </c>
      <c r="L119" s="43">
        <v>670342.80000000005</v>
      </c>
      <c r="M119" s="43">
        <v>592136.14</v>
      </c>
      <c r="N119" s="43">
        <v>446895.2</v>
      </c>
      <c r="O119" s="43">
        <v>0</v>
      </c>
      <c r="P119" s="43">
        <v>0</v>
      </c>
      <c r="Q119" s="43">
        <v>0</v>
      </c>
      <c r="R119" s="43">
        <v>0</v>
      </c>
      <c r="S119" s="43">
        <v>0</v>
      </c>
    </row>
    <row r="120" spans="2:20" s="5" customFormat="1" ht="18" customHeight="1">
      <c r="B120" s="103"/>
      <c r="C120" s="104"/>
      <c r="D120" s="104"/>
      <c r="E120" s="104"/>
      <c r="F120" s="27"/>
      <c r="G120" s="27"/>
      <c r="H120" s="105"/>
      <c r="I120" s="105"/>
      <c r="J120" s="105"/>
      <c r="K120" s="105"/>
      <c r="L120" s="105"/>
      <c r="M120" s="105"/>
      <c r="N120" s="105"/>
      <c r="O120" s="105"/>
      <c r="P120" s="105"/>
      <c r="Q120" s="105"/>
      <c r="R120" s="105"/>
      <c r="S120" s="105"/>
    </row>
    <row r="121" spans="2:20" s="5" customFormat="1" ht="24.95" customHeight="1">
      <c r="B121" s="29" t="s">
        <v>131</v>
      </c>
      <c r="C121" s="26"/>
      <c r="D121" s="26"/>
      <c r="E121" s="26"/>
      <c r="F121" s="27"/>
      <c r="G121" s="27"/>
      <c r="H121" s="28">
        <f>EDATE(S146,1)</f>
        <v>44562</v>
      </c>
      <c r="I121" s="28">
        <f t="shared" ref="I121" si="23">EDATE(H121,1)</f>
        <v>44593</v>
      </c>
      <c r="J121" s="28">
        <f t="shared" ref="J121" si="24">EDATE(I121,1)</f>
        <v>44621</v>
      </c>
      <c r="K121" s="28">
        <f t="shared" ref="K121" si="25">EDATE(J121,1)</f>
        <v>44652</v>
      </c>
      <c r="L121" s="28">
        <f t="shared" ref="L121" si="26">EDATE(K121,1)</f>
        <v>44682</v>
      </c>
      <c r="M121" s="28">
        <f t="shared" ref="M121" si="27">EDATE(L121,1)</f>
        <v>44713</v>
      </c>
      <c r="N121" s="28">
        <f t="shared" ref="N121" si="28">EDATE(M121,1)</f>
        <v>44743</v>
      </c>
      <c r="O121" s="28">
        <f t="shared" ref="O121" si="29">EDATE(N121,1)</f>
        <v>44774</v>
      </c>
      <c r="P121" s="28">
        <f t="shared" ref="P121" si="30">EDATE(O121,1)</f>
        <v>44805</v>
      </c>
      <c r="Q121" s="28">
        <f t="shared" ref="Q121" si="31">EDATE(P121,1)</f>
        <v>44835</v>
      </c>
      <c r="R121" s="28">
        <f t="shared" ref="R121" si="32">EDATE(Q121,1)</f>
        <v>44866</v>
      </c>
      <c r="S121" s="28">
        <f t="shared" ref="S121" si="33">EDATE(R121,1)</f>
        <v>44896</v>
      </c>
    </row>
    <row r="122" spans="2:20" s="5" customFormat="1" ht="5.0999999999999996" customHeight="1">
      <c r="B122" s="3"/>
      <c r="C122" s="7"/>
      <c r="D122" s="7"/>
      <c r="E122" s="7"/>
      <c r="F122" s="6"/>
      <c r="G122" s="6"/>
      <c r="H122" s="11"/>
      <c r="I122" s="11"/>
      <c r="J122" s="11"/>
      <c r="K122" s="11"/>
      <c r="L122" s="11"/>
      <c r="M122" s="11"/>
      <c r="N122" s="11"/>
      <c r="O122" s="11"/>
      <c r="P122" s="11"/>
      <c r="Q122" s="11"/>
      <c r="R122" s="11"/>
      <c r="S122" s="11"/>
      <c r="T122" s="6"/>
    </row>
    <row r="123" spans="2:20" s="5" customFormat="1" ht="5.0999999999999996" customHeight="1">
      <c r="B123" s="3"/>
      <c r="C123" s="7"/>
      <c r="D123" s="7"/>
      <c r="E123" s="7"/>
      <c r="F123" s="6"/>
      <c r="G123" s="6"/>
      <c r="H123" s="11"/>
      <c r="I123" s="11"/>
      <c r="J123" s="11"/>
      <c r="K123" s="11"/>
      <c r="L123" s="11"/>
      <c r="M123" s="11"/>
      <c r="N123" s="11"/>
      <c r="O123" s="11"/>
      <c r="P123" s="11"/>
      <c r="Q123" s="11"/>
      <c r="R123" s="11"/>
      <c r="S123" s="11"/>
      <c r="T123" s="6"/>
    </row>
    <row r="124" spans="2:20" s="5" customFormat="1" ht="17.45" customHeight="1">
      <c r="B124" s="97" t="s">
        <v>73</v>
      </c>
      <c r="C124" s="98"/>
      <c r="D124" s="98"/>
      <c r="E124" s="98"/>
      <c r="F124" s="6"/>
      <c r="G124" s="6"/>
      <c r="H124" s="99">
        <f t="shared" ref="H124:M124" si="34">SUM(H125:H136)</f>
        <v>13680309.368000001</v>
      </c>
      <c r="I124" s="99">
        <f t="shared" si="34"/>
        <v>10143524.551400002</v>
      </c>
      <c r="J124" s="99">
        <f t="shared" si="34"/>
        <v>7988030.9359999998</v>
      </c>
      <c r="K124" s="99">
        <f t="shared" si="34"/>
        <v>8412840.4800000004</v>
      </c>
      <c r="L124" s="99">
        <f t="shared" si="34"/>
        <v>7225867.5099999998</v>
      </c>
      <c r="M124" s="99">
        <f t="shared" si="34"/>
        <v>5657607.1485000001</v>
      </c>
      <c r="N124" s="99">
        <f t="shared" ref="N124:O124" si="35">SUM(N125:N136)</f>
        <v>12584331.873500001</v>
      </c>
      <c r="O124" s="99">
        <f t="shared" si="35"/>
        <v>8902143.0066772569</v>
      </c>
      <c r="P124" s="99">
        <f t="shared" ref="P124:Q124" si="36">SUM(P125:P136)</f>
        <v>9538482.1360776573</v>
      </c>
      <c r="Q124" s="99">
        <f t="shared" si="36"/>
        <v>8582181.2176639102</v>
      </c>
      <c r="R124" s="99">
        <f t="shared" ref="R124:S124" si="37">SUM(R125:R136)</f>
        <v>9836875.3129399996</v>
      </c>
      <c r="S124" s="99">
        <f t="shared" si="37"/>
        <v>9996536.5857759304</v>
      </c>
    </row>
    <row r="125" spans="2:20" s="5" customFormat="1" ht="17.45" customHeight="1">
      <c r="B125" s="45" t="s">
        <v>27</v>
      </c>
      <c r="C125" s="7"/>
      <c r="D125" s="7"/>
      <c r="E125" s="7"/>
      <c r="F125" s="6"/>
      <c r="G125" s="6"/>
      <c r="H125" s="96">
        <v>4235842.5199999996</v>
      </c>
      <c r="I125" s="96">
        <v>1806814.74</v>
      </c>
      <c r="J125" s="96">
        <v>1908727.99</v>
      </c>
      <c r="K125" s="96">
        <v>1958808.27</v>
      </c>
      <c r="L125" s="96">
        <v>2103862.11</v>
      </c>
      <c r="M125" s="96">
        <v>252682.23</v>
      </c>
      <c r="N125" s="96">
        <v>3918031.8</v>
      </c>
      <c r="O125" s="96">
        <v>2029798.46</v>
      </c>
      <c r="P125" s="96">
        <v>2105553.9</v>
      </c>
      <c r="Q125" s="96">
        <v>2119181.3000000003</v>
      </c>
      <c r="R125" s="96">
        <v>2543641.58</v>
      </c>
      <c r="S125" s="96">
        <v>2556959.2599999998</v>
      </c>
    </row>
    <row r="126" spans="2:20" s="5" customFormat="1" ht="17.45" customHeight="1">
      <c r="B126" s="45" t="s">
        <v>28</v>
      </c>
      <c r="C126" s="7"/>
      <c r="D126" s="7"/>
      <c r="E126" s="7"/>
      <c r="F126" s="6"/>
      <c r="G126" s="6"/>
      <c r="H126" s="96">
        <v>1461475.4000000001</v>
      </c>
      <c r="I126" s="96">
        <v>875287.6</v>
      </c>
      <c r="J126" s="96">
        <v>1171428.8600000001</v>
      </c>
      <c r="K126" s="96">
        <v>1009540.9500000001</v>
      </c>
      <c r="L126" s="96">
        <v>1053541.8999999999</v>
      </c>
      <c r="M126" s="96">
        <v>269308.26</v>
      </c>
      <c r="N126" s="96">
        <v>1731466.86</v>
      </c>
      <c r="O126" s="96">
        <v>1114990.73</v>
      </c>
      <c r="P126" s="96">
        <v>1099679.4310000001</v>
      </c>
      <c r="Q126" s="96">
        <v>1276575.1600000001</v>
      </c>
      <c r="R126" s="96">
        <v>1156840.2294999999</v>
      </c>
      <c r="S126" s="96">
        <v>1202365.6016000002</v>
      </c>
    </row>
    <row r="127" spans="2:20" s="5" customFormat="1" ht="17.45" customHeight="1">
      <c r="B127" s="45" t="s">
        <v>25</v>
      </c>
      <c r="C127" s="7"/>
      <c r="D127" s="7"/>
      <c r="E127" s="7"/>
      <c r="F127" s="6"/>
      <c r="G127" s="6"/>
      <c r="H127" s="96">
        <v>1670868.2900000003</v>
      </c>
      <c r="I127" s="96">
        <v>2169506.71</v>
      </c>
      <c r="J127" s="96">
        <v>886382.24</v>
      </c>
      <c r="K127" s="96">
        <v>1246233.4099999999</v>
      </c>
      <c r="L127" s="96">
        <v>1015838.09</v>
      </c>
      <c r="M127" s="96">
        <v>1149631.7700000003</v>
      </c>
      <c r="N127" s="96">
        <v>1065947.0799999998</v>
      </c>
      <c r="O127" s="96">
        <v>1065063.6300000001</v>
      </c>
      <c r="P127" s="96">
        <v>1117475.3300000003</v>
      </c>
      <c r="Q127" s="96">
        <v>1072565.2820000001</v>
      </c>
      <c r="R127" s="96">
        <v>1007385.5399999999</v>
      </c>
      <c r="S127" s="96">
        <v>1161270.6400000001</v>
      </c>
    </row>
    <row r="128" spans="2:20" s="5" customFormat="1" ht="17.45" customHeight="1">
      <c r="B128" s="45" t="s">
        <v>74</v>
      </c>
      <c r="C128" s="7"/>
      <c r="D128" s="7"/>
      <c r="E128" s="7"/>
      <c r="F128" s="6"/>
      <c r="G128" s="6"/>
      <c r="H128" s="96">
        <v>1379627.2180000001</v>
      </c>
      <c r="I128" s="96">
        <v>1147987.8020000001</v>
      </c>
      <c r="J128" s="96">
        <v>1033901.3705000001</v>
      </c>
      <c r="K128" s="96">
        <v>1097332.55</v>
      </c>
      <c r="L128" s="96">
        <v>1030202.35</v>
      </c>
      <c r="M128" s="96">
        <v>1217778.43</v>
      </c>
      <c r="N128" s="96">
        <v>965831.29</v>
      </c>
      <c r="O128" s="96">
        <v>1080966.49</v>
      </c>
      <c r="P128" s="96">
        <v>1072598.27</v>
      </c>
      <c r="Q128" s="96">
        <v>1056416.4400000002</v>
      </c>
      <c r="R128" s="96">
        <v>1084748.99</v>
      </c>
      <c r="S128" s="96">
        <v>1190799.8741759285</v>
      </c>
    </row>
    <row r="129" spans="2:19" s="5" customFormat="1" ht="17.45" customHeight="1">
      <c r="B129" s="45" t="s">
        <v>29</v>
      </c>
      <c r="C129" s="7"/>
      <c r="D129" s="7"/>
      <c r="E129" s="7"/>
      <c r="F129" s="6"/>
      <c r="G129" s="6"/>
      <c r="H129" s="96">
        <v>-154362.66</v>
      </c>
      <c r="I129" s="96">
        <v>-303057.43</v>
      </c>
      <c r="J129" s="96">
        <v>-510394.7</v>
      </c>
      <c r="K129" s="96">
        <v>0</v>
      </c>
      <c r="L129" s="96">
        <v>-767041.97</v>
      </c>
      <c r="M129" s="96">
        <v>-249508.73</v>
      </c>
      <c r="N129" s="96">
        <v>-140854.97</v>
      </c>
      <c r="O129" s="96">
        <v>-269601.16000000003</v>
      </c>
      <c r="P129" s="96">
        <v>-13497.5</v>
      </c>
      <c r="Q129" s="96">
        <v>-693065.56</v>
      </c>
      <c r="R129" s="96">
        <v>-26995</v>
      </c>
      <c r="S129" s="96">
        <v>-368176.17000000004</v>
      </c>
    </row>
    <row r="130" spans="2:19" s="5" customFormat="1" ht="17.45" customHeight="1">
      <c r="B130" s="45" t="s">
        <v>30</v>
      </c>
      <c r="C130" s="7"/>
      <c r="D130" s="7"/>
      <c r="E130" s="7"/>
      <c r="F130" s="6"/>
      <c r="G130" s="6"/>
      <c r="H130" s="96">
        <v>941994.34</v>
      </c>
      <c r="I130" s="96">
        <v>493090.07540000003</v>
      </c>
      <c r="J130" s="96">
        <v>468662.38</v>
      </c>
      <c r="K130" s="96">
        <v>638179.34</v>
      </c>
      <c r="L130" s="96">
        <v>647474.15</v>
      </c>
      <c r="M130" s="96">
        <v>704523.13</v>
      </c>
      <c r="N130" s="96">
        <v>719124.54</v>
      </c>
      <c r="O130" s="96">
        <v>597610.79630000005</v>
      </c>
      <c r="P130" s="96">
        <v>839040.79</v>
      </c>
      <c r="Q130" s="96">
        <v>513715.25</v>
      </c>
      <c r="R130" s="96">
        <v>750276.27</v>
      </c>
      <c r="S130" s="96">
        <v>811417.86</v>
      </c>
    </row>
    <row r="131" spans="2:19" s="5" customFormat="1" ht="17.45" customHeight="1">
      <c r="B131" s="45" t="s">
        <v>31</v>
      </c>
      <c r="C131" s="7"/>
      <c r="D131" s="7"/>
      <c r="E131" s="7"/>
      <c r="F131" s="6"/>
      <c r="G131" s="6"/>
      <c r="H131" s="96">
        <v>429825.41999999993</v>
      </c>
      <c r="I131" s="96">
        <v>439310.39399999997</v>
      </c>
      <c r="J131" s="96">
        <v>463080.40949999995</v>
      </c>
      <c r="K131" s="96">
        <v>320725.34000000003</v>
      </c>
      <c r="L131" s="96">
        <v>180000</v>
      </c>
      <c r="M131" s="96">
        <v>349610.74</v>
      </c>
      <c r="N131" s="96">
        <v>327128.08</v>
      </c>
      <c r="O131" s="96">
        <v>303490.90000000002</v>
      </c>
      <c r="P131" s="96">
        <v>370550.17</v>
      </c>
      <c r="Q131" s="96">
        <v>329257.61</v>
      </c>
      <c r="R131" s="96">
        <v>302483.98</v>
      </c>
      <c r="S131" s="96">
        <v>301130.37</v>
      </c>
    </row>
    <row r="132" spans="2:19" s="5" customFormat="1" ht="17.45" customHeight="1">
      <c r="B132" s="45" t="s">
        <v>89</v>
      </c>
      <c r="C132" s="7"/>
      <c r="D132" s="7"/>
      <c r="E132" s="7"/>
      <c r="F132" s="6"/>
      <c r="G132" s="6"/>
      <c r="H132" s="96">
        <v>494740.79000000004</v>
      </c>
      <c r="I132" s="96">
        <v>321095.05</v>
      </c>
      <c r="J132" s="96">
        <v>291631.18000000005</v>
      </c>
      <c r="K132" s="96">
        <v>327227.19000000006</v>
      </c>
      <c r="L132" s="96">
        <v>263615.32</v>
      </c>
      <c r="M132" s="96">
        <v>288146.67000000004</v>
      </c>
      <c r="N132" s="96">
        <v>349634.14999999997</v>
      </c>
      <c r="O132" s="96">
        <v>277992.02</v>
      </c>
      <c r="P132" s="96">
        <v>344333.15</v>
      </c>
      <c r="Q132" s="96">
        <v>316841.59000000003</v>
      </c>
      <c r="R132" s="96">
        <v>279887.26999999996</v>
      </c>
      <c r="S132" s="96">
        <v>195107.63</v>
      </c>
    </row>
    <row r="133" spans="2:19" s="5" customFormat="1" ht="17.25" customHeight="1">
      <c r="B133" s="45" t="s">
        <v>84</v>
      </c>
      <c r="C133" s="7"/>
      <c r="D133" s="7"/>
      <c r="E133" s="7"/>
      <c r="F133" s="6"/>
      <c r="G133" s="6"/>
      <c r="H133" s="96">
        <v>1327628.24</v>
      </c>
      <c r="I133" s="96">
        <v>1506409.3399999999</v>
      </c>
      <c r="J133" s="96">
        <v>1075509.6300000001</v>
      </c>
      <c r="K133" s="96">
        <v>444123.32</v>
      </c>
      <c r="L133" s="96">
        <v>364778.69999999995</v>
      </c>
      <c r="M133" s="96">
        <v>402100.89999999997</v>
      </c>
      <c r="N133" s="96">
        <v>2009378.8400000003</v>
      </c>
      <c r="O133" s="96">
        <v>1295666.7899999998</v>
      </c>
      <c r="P133" s="96">
        <v>1165497.0250217339</v>
      </c>
      <c r="Q133" s="96">
        <v>1218506.557</v>
      </c>
      <c r="R133" s="96">
        <v>1250378.24</v>
      </c>
      <c r="S133" s="96">
        <v>1239866.24</v>
      </c>
    </row>
    <row r="134" spans="2:19" s="5" customFormat="1" ht="17.45" customHeight="1">
      <c r="B134" s="45" t="s">
        <v>101</v>
      </c>
      <c r="C134" s="7"/>
      <c r="D134" s="7"/>
      <c r="E134" s="7"/>
      <c r="F134" s="6"/>
      <c r="G134" s="6"/>
      <c r="H134" s="96">
        <v>999541</v>
      </c>
      <c r="I134" s="96">
        <v>1051543.6600000001</v>
      </c>
      <c r="J134" s="96">
        <v>500782.0959999999</v>
      </c>
      <c r="K134" s="96">
        <v>716107.59000000008</v>
      </c>
      <c r="L134" s="96">
        <v>789839.04999999993</v>
      </c>
      <c r="M134" s="96">
        <v>857917.81850000005</v>
      </c>
      <c r="N134" s="96">
        <v>860764.71350000042</v>
      </c>
      <c r="O134" s="96">
        <v>828287.94</v>
      </c>
      <c r="P134" s="96">
        <v>866108.24</v>
      </c>
      <c r="Q134" s="96">
        <v>783584.59000000008</v>
      </c>
      <c r="R134" s="96">
        <v>844221.87</v>
      </c>
      <c r="S134" s="96">
        <v>919396.47</v>
      </c>
    </row>
    <row r="135" spans="2:19" s="5" customFormat="1" ht="17.45" customHeight="1">
      <c r="B135" s="45" t="s">
        <v>115</v>
      </c>
      <c r="C135" s="7"/>
      <c r="D135" s="7"/>
      <c r="E135" s="7"/>
      <c r="F135" s="6"/>
      <c r="G135" s="6"/>
      <c r="H135" s="96">
        <v>515.66999999999996</v>
      </c>
      <c r="I135" s="96">
        <v>150.88</v>
      </c>
      <c r="J135" s="96">
        <v>12471.12</v>
      </c>
      <c r="K135" s="96">
        <v>11057.41</v>
      </c>
      <c r="L135" s="96">
        <v>349.05</v>
      </c>
      <c r="M135" s="96">
        <v>11813</v>
      </c>
      <c r="N135" s="96">
        <v>10108.459999999999</v>
      </c>
      <c r="O135" s="96">
        <v>9180.2603772572929</v>
      </c>
      <c r="P135" s="96">
        <v>4764.6200559225917</v>
      </c>
      <c r="Q135" s="96">
        <v>2751.9686639088959</v>
      </c>
      <c r="R135" s="96">
        <v>10250.040000000001</v>
      </c>
      <c r="S135" s="96">
        <v>4670.66</v>
      </c>
    </row>
    <row r="136" spans="2:19" s="5" customFormat="1" ht="17.45" customHeight="1">
      <c r="B136" s="45" t="s">
        <v>36</v>
      </c>
      <c r="C136" s="7"/>
      <c r="D136" s="7"/>
      <c r="E136" s="7"/>
      <c r="F136" s="6"/>
      <c r="G136" s="6"/>
      <c r="H136" s="96">
        <v>892613.14</v>
      </c>
      <c r="I136" s="96">
        <v>635385.73</v>
      </c>
      <c r="J136" s="96">
        <v>685848.3600000001</v>
      </c>
      <c r="K136" s="96">
        <v>643505.1100000001</v>
      </c>
      <c r="L136" s="96">
        <v>543408.76</v>
      </c>
      <c r="M136" s="96">
        <v>403602.93</v>
      </c>
      <c r="N136" s="96">
        <v>767771.03</v>
      </c>
      <c r="O136" s="96">
        <v>568696.15</v>
      </c>
      <c r="P136" s="96">
        <v>566378.71</v>
      </c>
      <c r="Q136" s="96">
        <v>585851.03</v>
      </c>
      <c r="R136" s="96">
        <v>633756.30344000005</v>
      </c>
      <c r="S136" s="96">
        <v>781728.14999999991</v>
      </c>
    </row>
    <row r="137" spans="2:19" s="5" customFormat="1" ht="17.45" customHeight="1">
      <c r="B137" s="97" t="s">
        <v>75</v>
      </c>
      <c r="C137" s="98"/>
      <c r="D137" s="98"/>
      <c r="E137" s="98"/>
      <c r="F137" s="6"/>
      <c r="G137" s="6"/>
      <c r="H137" s="99">
        <f t="shared" ref="H137:M137" si="38">SUM(H138:H144)</f>
        <v>3203957.9755281615</v>
      </c>
      <c r="I137" s="99">
        <f t="shared" si="38"/>
        <v>3606373.1000000006</v>
      </c>
      <c r="J137" s="99">
        <f t="shared" si="38"/>
        <v>2892680.36</v>
      </c>
      <c r="K137" s="99">
        <f t="shared" si="38"/>
        <v>3063231.16</v>
      </c>
      <c r="L137" s="99">
        <f t="shared" si="38"/>
        <v>3160790.4899999998</v>
      </c>
      <c r="M137" s="99">
        <f t="shared" si="38"/>
        <v>3080534.66</v>
      </c>
      <c r="N137" s="99">
        <f t="shared" ref="N137:O137" si="39">SUM(N138:N144)</f>
        <v>3317442.12</v>
      </c>
      <c r="O137" s="99">
        <f t="shared" si="39"/>
        <v>3374588.03</v>
      </c>
      <c r="P137" s="99">
        <f t="shared" ref="P137:Q137" si="40">SUM(P138:P144)</f>
        <v>3371052.48</v>
      </c>
      <c r="Q137" s="99">
        <f t="shared" si="40"/>
        <v>3703062.7299999995</v>
      </c>
      <c r="R137" s="99">
        <f t="shared" ref="R137:S137" si="41">SUM(R138:R144)</f>
        <v>3524029.23</v>
      </c>
      <c r="S137" s="99">
        <f t="shared" si="41"/>
        <v>3326020.8099999996</v>
      </c>
    </row>
    <row r="138" spans="2:19" s="5" customFormat="1" ht="17.45" customHeight="1">
      <c r="B138" s="45" t="s">
        <v>82</v>
      </c>
      <c r="C138" s="7"/>
      <c r="D138" s="7"/>
      <c r="E138" s="7"/>
      <c r="F138" s="6"/>
      <c r="G138" s="6"/>
      <c r="H138" s="43">
        <v>1426723.6855281619</v>
      </c>
      <c r="I138" s="43">
        <v>1284017.9700000002</v>
      </c>
      <c r="J138" s="43">
        <v>1284045.18</v>
      </c>
      <c r="K138" s="43">
        <v>1284035.52</v>
      </c>
      <c r="L138" s="43">
        <v>1284037.68</v>
      </c>
      <c r="M138" s="43">
        <v>1285255.8399999999</v>
      </c>
      <c r="N138" s="43">
        <v>1288167.32</v>
      </c>
      <c r="O138" s="43">
        <v>1286882.22</v>
      </c>
      <c r="P138" s="43">
        <v>1287619.6199999999</v>
      </c>
      <c r="Q138" s="43">
        <v>1429605.45</v>
      </c>
      <c r="R138" s="43">
        <v>1573088.96</v>
      </c>
      <c r="S138" s="43">
        <v>1430036.6</v>
      </c>
    </row>
    <row r="139" spans="2:19" s="5" customFormat="1" ht="17.45" customHeight="1">
      <c r="B139" s="45" t="s">
        <v>76</v>
      </c>
      <c r="C139" s="7"/>
      <c r="D139" s="7"/>
      <c r="E139" s="7"/>
      <c r="F139" s="6"/>
      <c r="G139" s="6"/>
      <c r="H139" s="43">
        <v>256756.5</v>
      </c>
      <c r="I139" s="43">
        <v>361081.76</v>
      </c>
      <c r="J139" s="43">
        <v>249979.68</v>
      </c>
      <c r="K139" s="43">
        <v>284707.28000000003</v>
      </c>
      <c r="L139" s="43">
        <v>243042.8</v>
      </c>
      <c r="M139" s="43">
        <v>260406</v>
      </c>
      <c r="N139" s="43">
        <v>260406</v>
      </c>
      <c r="O139" s="43">
        <v>249989.76000000001</v>
      </c>
      <c r="P139" s="43">
        <v>180548.16</v>
      </c>
      <c r="Q139" s="43">
        <v>329847.59999999998</v>
      </c>
      <c r="R139" s="43">
        <v>197908.56</v>
      </c>
      <c r="S139" s="43">
        <v>190964.4</v>
      </c>
    </row>
    <row r="140" spans="2:19" s="5" customFormat="1" ht="17.45" customHeight="1">
      <c r="B140" s="45" t="s">
        <v>194</v>
      </c>
      <c r="C140" s="7"/>
      <c r="D140" s="7"/>
      <c r="E140" s="7"/>
      <c r="F140" s="6"/>
      <c r="G140" s="6"/>
      <c r="H140" s="43">
        <v>0</v>
      </c>
      <c r="I140" s="43">
        <v>0</v>
      </c>
      <c r="J140" s="43">
        <v>0</v>
      </c>
      <c r="K140" s="43">
        <v>0</v>
      </c>
      <c r="L140" s="43">
        <v>0</v>
      </c>
      <c r="M140" s="43">
        <v>0</v>
      </c>
      <c r="N140" s="43">
        <v>0</v>
      </c>
      <c r="O140" s="43">
        <v>0</v>
      </c>
      <c r="P140" s="43">
        <v>0</v>
      </c>
      <c r="Q140" s="43">
        <v>0</v>
      </c>
      <c r="R140" s="43">
        <v>0</v>
      </c>
      <c r="S140" s="43">
        <v>0</v>
      </c>
    </row>
    <row r="141" spans="2:19" s="5" customFormat="1" ht="17.45" customHeight="1">
      <c r="B141" s="45" t="s">
        <v>84</v>
      </c>
      <c r="C141" s="7"/>
      <c r="D141" s="7"/>
      <c r="E141" s="7"/>
      <c r="F141" s="6"/>
      <c r="G141" s="6"/>
      <c r="H141" s="43">
        <v>238127.19</v>
      </c>
      <c r="I141" s="43">
        <v>160896.75</v>
      </c>
      <c r="J141" s="43">
        <v>193076.1</v>
      </c>
      <c r="K141" s="43">
        <v>193076.1</v>
      </c>
      <c r="L141" s="43">
        <v>193076.1</v>
      </c>
      <c r="M141" s="43">
        <v>193076.1</v>
      </c>
      <c r="N141" s="43">
        <v>257434.8</v>
      </c>
      <c r="O141" s="43">
        <v>289827.45</v>
      </c>
      <c r="P141" s="43">
        <v>322030.5</v>
      </c>
      <c r="Q141" s="43">
        <v>321808</v>
      </c>
      <c r="R141" s="43">
        <v>321808</v>
      </c>
      <c r="S141" s="43">
        <v>386169.59999999998</v>
      </c>
    </row>
    <row r="142" spans="2:19" s="5" customFormat="1" ht="17.45" customHeight="1">
      <c r="B142" s="45" t="s">
        <v>83</v>
      </c>
      <c r="C142" s="7"/>
      <c r="D142" s="7"/>
      <c r="E142" s="7"/>
      <c r="F142" s="6"/>
      <c r="G142" s="6"/>
      <c r="H142" s="43">
        <v>337207.61</v>
      </c>
      <c r="I142" s="43">
        <v>316864</v>
      </c>
      <c r="J142" s="43">
        <v>396080</v>
      </c>
      <c r="K142" s="43">
        <v>396940</v>
      </c>
      <c r="L142" s="43">
        <v>377796</v>
      </c>
      <c r="M142" s="43">
        <v>439538</v>
      </c>
      <c r="N142" s="43">
        <v>514036.96</v>
      </c>
      <c r="O142" s="43">
        <v>402140</v>
      </c>
      <c r="P142" s="43">
        <v>401220</v>
      </c>
      <c r="Q142" s="43">
        <v>351327.11</v>
      </c>
      <c r="R142" s="43">
        <v>401004.21</v>
      </c>
      <c r="S142" s="43">
        <v>0</v>
      </c>
    </row>
    <row r="143" spans="2:19" s="5" customFormat="1" ht="17.45" customHeight="1">
      <c r="B143" s="45" t="s">
        <v>108</v>
      </c>
      <c r="C143" s="7"/>
      <c r="D143" s="7"/>
      <c r="E143" s="7"/>
      <c r="F143" s="6"/>
      <c r="G143" s="6"/>
      <c r="H143" s="43">
        <v>535338.26</v>
      </c>
      <c r="I143" s="43">
        <v>710707.69</v>
      </c>
      <c r="J143" s="43">
        <v>415348.65</v>
      </c>
      <c r="K143" s="43">
        <v>461498.5</v>
      </c>
      <c r="L143" s="43">
        <v>599948.05000000005</v>
      </c>
      <c r="M143" s="43">
        <v>544568.23</v>
      </c>
      <c r="N143" s="43">
        <v>498418.38</v>
      </c>
      <c r="O143" s="43">
        <v>489188.41</v>
      </c>
      <c r="P143" s="43">
        <v>507648.35</v>
      </c>
      <c r="Q143" s="43">
        <v>479958.44</v>
      </c>
      <c r="R143" s="43">
        <v>507648.35</v>
      </c>
      <c r="S143" s="43">
        <v>553798.19999999995</v>
      </c>
    </row>
    <row r="144" spans="2:19" s="5" customFormat="1" ht="17.45" customHeight="1">
      <c r="B144" s="45" t="s">
        <v>102</v>
      </c>
      <c r="C144" s="7"/>
      <c r="D144" s="7"/>
      <c r="E144" s="7"/>
      <c r="F144" s="6"/>
      <c r="G144" s="6"/>
      <c r="H144" s="43">
        <v>409804.73</v>
      </c>
      <c r="I144" s="43">
        <v>772804.93</v>
      </c>
      <c r="J144" s="43">
        <v>354150.75</v>
      </c>
      <c r="K144" s="43">
        <v>442973.76</v>
      </c>
      <c r="L144" s="43">
        <v>462889.86</v>
      </c>
      <c r="M144" s="43">
        <v>357690.49</v>
      </c>
      <c r="N144" s="43">
        <v>498978.66</v>
      </c>
      <c r="O144" s="43">
        <v>656560.18999999994</v>
      </c>
      <c r="P144" s="43">
        <v>671985.85</v>
      </c>
      <c r="Q144" s="43">
        <v>790516.13</v>
      </c>
      <c r="R144" s="43">
        <v>522571.15</v>
      </c>
      <c r="S144" s="43">
        <v>765052.01</v>
      </c>
    </row>
    <row r="145" spans="2:20" s="5" customFormat="1" ht="17.25" customHeight="1">
      <c r="B145" s="20"/>
      <c r="C145" s="7"/>
      <c r="D145" s="7"/>
      <c r="E145" s="7"/>
      <c r="F145" s="6"/>
      <c r="G145" s="6"/>
      <c r="H145" s="12"/>
      <c r="T145" s="6"/>
    </row>
    <row r="146" spans="2:20" s="5" customFormat="1" ht="24.95" customHeight="1">
      <c r="B146" s="29" t="s">
        <v>127</v>
      </c>
      <c r="C146" s="26"/>
      <c r="D146" s="26"/>
      <c r="E146" s="26"/>
      <c r="F146" s="27"/>
      <c r="G146" s="27"/>
      <c r="H146" s="28">
        <f>EDATE(S171,1)</f>
        <v>44197</v>
      </c>
      <c r="I146" s="28">
        <f t="shared" ref="I146:S146" si="42">EDATE(H146,1)</f>
        <v>44228</v>
      </c>
      <c r="J146" s="28">
        <f t="shared" si="42"/>
        <v>44256</v>
      </c>
      <c r="K146" s="28">
        <f t="shared" si="42"/>
        <v>44287</v>
      </c>
      <c r="L146" s="28">
        <f t="shared" si="42"/>
        <v>44317</v>
      </c>
      <c r="M146" s="28">
        <f t="shared" si="42"/>
        <v>44348</v>
      </c>
      <c r="N146" s="28">
        <f t="shared" si="42"/>
        <v>44378</v>
      </c>
      <c r="O146" s="28">
        <f t="shared" si="42"/>
        <v>44409</v>
      </c>
      <c r="P146" s="28">
        <f t="shared" si="42"/>
        <v>44440</v>
      </c>
      <c r="Q146" s="28">
        <f t="shared" si="42"/>
        <v>44470</v>
      </c>
      <c r="R146" s="28">
        <f t="shared" si="42"/>
        <v>44501</v>
      </c>
      <c r="S146" s="28">
        <f t="shared" si="42"/>
        <v>44531</v>
      </c>
    </row>
    <row r="147" spans="2:20" s="5" customFormat="1" ht="5.0999999999999996" customHeight="1">
      <c r="B147" s="3"/>
      <c r="C147" s="7"/>
      <c r="D147" s="7"/>
      <c r="E147" s="7"/>
      <c r="F147" s="6"/>
      <c r="G147" s="6"/>
      <c r="H147" s="11"/>
      <c r="I147" s="11"/>
      <c r="J147" s="11"/>
      <c r="K147" s="11"/>
      <c r="L147" s="11"/>
      <c r="M147" s="11"/>
      <c r="N147" s="11"/>
      <c r="O147" s="11"/>
      <c r="P147" s="11"/>
      <c r="Q147" s="11"/>
      <c r="R147" s="11"/>
      <c r="S147" s="11"/>
      <c r="T147" s="6"/>
    </row>
    <row r="148" spans="2:20" s="5" customFormat="1" ht="5.0999999999999996" customHeight="1">
      <c r="B148" s="3"/>
      <c r="C148" s="7"/>
      <c r="D148" s="7"/>
      <c r="E148" s="7"/>
      <c r="F148" s="6"/>
      <c r="G148" s="6"/>
      <c r="H148" s="11"/>
      <c r="I148" s="11"/>
      <c r="J148" s="11"/>
      <c r="K148" s="11"/>
      <c r="L148" s="11"/>
      <c r="M148" s="11"/>
      <c r="N148" s="11"/>
      <c r="O148" s="11"/>
      <c r="P148" s="11"/>
      <c r="Q148" s="11"/>
      <c r="R148" s="11"/>
      <c r="S148" s="11"/>
      <c r="T148" s="6"/>
    </row>
    <row r="149" spans="2:20" s="5" customFormat="1" ht="17.45" customHeight="1">
      <c r="B149" s="97" t="s">
        <v>73</v>
      </c>
      <c r="C149" s="98"/>
      <c r="D149" s="98"/>
      <c r="E149" s="98"/>
      <c r="F149" s="6"/>
      <c r="G149" s="6"/>
      <c r="H149" s="99">
        <f t="shared" ref="H149:I149" si="43">SUM(H150:H161)</f>
        <v>7145469.6809999999</v>
      </c>
      <c r="I149" s="99">
        <f t="shared" si="43"/>
        <v>5405732.3134999992</v>
      </c>
      <c r="J149" s="99">
        <f t="shared" ref="J149:P149" si="44">SUM(J150:J161)</f>
        <v>3060957.63</v>
      </c>
      <c r="K149" s="99">
        <f t="shared" si="44"/>
        <v>500578.44999999984</v>
      </c>
      <c r="L149" s="99">
        <f t="shared" si="44"/>
        <v>1625350.8469000002</v>
      </c>
      <c r="M149" s="99">
        <f t="shared" si="44"/>
        <v>3941290.72</v>
      </c>
      <c r="N149" s="99">
        <f t="shared" si="44"/>
        <v>5042284.1000000006</v>
      </c>
      <c r="O149" s="99">
        <f t="shared" si="44"/>
        <v>6312765.3850744059</v>
      </c>
      <c r="P149" s="99">
        <f t="shared" si="44"/>
        <v>6565571.927428999</v>
      </c>
      <c r="Q149" s="99">
        <f t="shared" ref="Q149:R149" si="45">SUM(Q150:Q161)</f>
        <v>6771786.3869864754</v>
      </c>
      <c r="R149" s="99">
        <f t="shared" si="45"/>
        <v>7547740.2104000011</v>
      </c>
      <c r="S149" s="99">
        <f t="shared" ref="S149" si="46">SUM(S150:S161)</f>
        <v>7297848.9978030715</v>
      </c>
      <c r="T149" s="6"/>
    </row>
    <row r="150" spans="2:20" s="5" customFormat="1" ht="17.45" customHeight="1">
      <c r="B150" s="45" t="s">
        <v>27</v>
      </c>
      <c r="C150" s="7"/>
      <c r="D150" s="7"/>
      <c r="E150" s="7"/>
      <c r="F150" s="6"/>
      <c r="G150" s="6"/>
      <c r="H150" s="96">
        <v>1631153.29</v>
      </c>
      <c r="I150" s="96">
        <v>1377428.14</v>
      </c>
      <c r="J150" s="96">
        <v>1005037.4199999999</v>
      </c>
      <c r="K150" s="96">
        <v>656031.34999999986</v>
      </c>
      <c r="L150" s="96">
        <v>965445.02</v>
      </c>
      <c r="M150" s="96">
        <v>733299.3</v>
      </c>
      <c r="N150" s="96">
        <v>1452542.6800000002</v>
      </c>
      <c r="O150" s="96">
        <v>1481634.7200000002</v>
      </c>
      <c r="P150" s="96">
        <v>1555438.0499999998</v>
      </c>
      <c r="Q150" s="96">
        <v>1794753.4000000001</v>
      </c>
      <c r="R150" s="96">
        <v>2002410.9939999999</v>
      </c>
      <c r="S150" s="96">
        <v>1200373.03</v>
      </c>
      <c r="T150" s="6"/>
    </row>
    <row r="151" spans="2:20" s="5" customFormat="1" ht="17.45" customHeight="1">
      <c r="B151" s="45" t="s">
        <v>28</v>
      </c>
      <c r="C151" s="7"/>
      <c r="D151" s="7"/>
      <c r="E151" s="7"/>
      <c r="F151" s="6"/>
      <c r="G151" s="6"/>
      <c r="H151" s="96">
        <v>811360.59</v>
      </c>
      <c r="I151" s="96">
        <v>583536.66</v>
      </c>
      <c r="J151" s="96">
        <v>360550.08</v>
      </c>
      <c r="K151" s="96">
        <v>248862.18</v>
      </c>
      <c r="L151" s="96">
        <v>334808</v>
      </c>
      <c r="M151" s="96">
        <v>579745.80000000005</v>
      </c>
      <c r="N151" s="96">
        <v>897377.47</v>
      </c>
      <c r="O151" s="96">
        <v>962079.82</v>
      </c>
      <c r="P151" s="96">
        <v>1069344.22</v>
      </c>
      <c r="Q151" s="96">
        <v>973610.12569999998</v>
      </c>
      <c r="R151" s="96">
        <v>1074505.6200000001</v>
      </c>
      <c r="S151" s="96">
        <v>1093126.3500000001</v>
      </c>
      <c r="T151" s="6"/>
    </row>
    <row r="152" spans="2:20" s="5" customFormat="1" ht="17.45" customHeight="1">
      <c r="B152" s="45" t="s">
        <v>25</v>
      </c>
      <c r="C152" s="7"/>
      <c r="D152" s="7"/>
      <c r="E152" s="7"/>
      <c r="F152" s="6"/>
      <c r="G152" s="6"/>
      <c r="H152" s="96">
        <v>641498.38</v>
      </c>
      <c r="I152" s="96">
        <v>645168.4800000001</v>
      </c>
      <c r="J152" s="96">
        <v>247766.37</v>
      </c>
      <c r="K152" s="96">
        <v>-42219.59</v>
      </c>
      <c r="L152" s="96">
        <v>306470.97000000003</v>
      </c>
      <c r="M152" s="96">
        <v>645229.89</v>
      </c>
      <c r="N152" s="96">
        <v>87468.93</v>
      </c>
      <c r="O152" s="96">
        <v>1145490.0799999998</v>
      </c>
      <c r="P152" s="96">
        <v>868609.6320000001</v>
      </c>
      <c r="Q152" s="96">
        <v>708596.28999999992</v>
      </c>
      <c r="R152" s="96">
        <v>415380.79</v>
      </c>
      <c r="S152" s="96">
        <v>424784.386</v>
      </c>
      <c r="T152" s="6"/>
    </row>
    <row r="153" spans="2:20" s="5" customFormat="1" ht="17.45" customHeight="1">
      <c r="B153" s="45" t="s">
        <v>74</v>
      </c>
      <c r="C153" s="7"/>
      <c r="D153" s="7"/>
      <c r="E153" s="7"/>
      <c r="F153" s="6"/>
      <c r="G153" s="6"/>
      <c r="H153" s="96">
        <v>472988.16000000003</v>
      </c>
      <c r="I153" s="96">
        <v>787481.99</v>
      </c>
      <c r="J153" s="96">
        <v>630672.01</v>
      </c>
      <c r="K153" s="96">
        <v>-44842.039999999994</v>
      </c>
      <c r="L153" s="96">
        <v>22479.37000000001</v>
      </c>
      <c r="M153" s="96">
        <v>343845.72000000003</v>
      </c>
      <c r="N153" s="96">
        <v>512835.75999999995</v>
      </c>
      <c r="O153" s="96">
        <v>575466.30000000005</v>
      </c>
      <c r="P153" s="96">
        <v>637707.67000000004</v>
      </c>
      <c r="Q153" s="96">
        <v>752716.42500000005</v>
      </c>
      <c r="R153" s="96">
        <v>937550.24</v>
      </c>
      <c r="S153" s="96">
        <v>1011713.9289999999</v>
      </c>
      <c r="T153" s="6"/>
    </row>
    <row r="154" spans="2:20" s="5" customFormat="1" ht="17.45" customHeight="1">
      <c r="B154" s="45" t="s">
        <v>29</v>
      </c>
      <c r="C154" s="7"/>
      <c r="D154" s="7"/>
      <c r="E154" s="7"/>
      <c r="F154" s="6"/>
      <c r="G154" s="6"/>
      <c r="H154" s="96">
        <v>-178714.28</v>
      </c>
      <c r="I154" s="96">
        <v>-266767.12</v>
      </c>
      <c r="J154" s="96">
        <v>-249342.23</v>
      </c>
      <c r="K154" s="96">
        <v>-308499.01</v>
      </c>
      <c r="L154" s="96">
        <v>-366586.32</v>
      </c>
      <c r="M154" s="96">
        <v>-475072.19</v>
      </c>
      <c r="N154" s="96">
        <v>-474445.17</v>
      </c>
      <c r="O154" s="96">
        <v>-329415.65999999997</v>
      </c>
      <c r="P154" s="96">
        <v>-404897.2</v>
      </c>
      <c r="Q154" s="96">
        <v>-301599.83</v>
      </c>
      <c r="R154" s="96">
        <v>-361565.78</v>
      </c>
      <c r="S154" s="96">
        <v>-187332.03</v>
      </c>
      <c r="T154" s="6"/>
    </row>
    <row r="155" spans="2:20" s="5" customFormat="1" ht="17.45" customHeight="1">
      <c r="B155" s="45" t="s">
        <v>30</v>
      </c>
      <c r="C155" s="7"/>
      <c r="D155" s="7"/>
      <c r="E155" s="7"/>
      <c r="F155" s="6"/>
      <c r="G155" s="6"/>
      <c r="H155" s="96">
        <v>1000196.69</v>
      </c>
      <c r="I155" s="96">
        <v>443960.79</v>
      </c>
      <c r="J155" s="96">
        <v>5291.89</v>
      </c>
      <c r="K155" s="96">
        <v>25149.39</v>
      </c>
      <c r="L155" s="96">
        <v>21130.176899999999</v>
      </c>
      <c r="M155" s="96">
        <v>804738.2</v>
      </c>
      <c r="N155" s="96">
        <v>600473.00000000012</v>
      </c>
      <c r="O155" s="96">
        <v>581775.28</v>
      </c>
      <c r="P155" s="96">
        <v>592390.86</v>
      </c>
      <c r="Q155" s="96">
        <v>582512.92000000004</v>
      </c>
      <c r="R155" s="96">
        <v>620852.12340000004</v>
      </c>
      <c r="S155" s="96">
        <v>822207.31</v>
      </c>
      <c r="T155" s="6"/>
    </row>
    <row r="156" spans="2:20" s="5" customFormat="1" ht="17.45" customHeight="1">
      <c r="B156" s="45" t="s">
        <v>31</v>
      </c>
      <c r="C156" s="7"/>
      <c r="D156" s="7"/>
      <c r="E156" s="7"/>
      <c r="F156" s="6"/>
      <c r="G156" s="6"/>
      <c r="H156" s="96">
        <v>210076.25</v>
      </c>
      <c r="I156" s="96">
        <v>290280.03999999998</v>
      </c>
      <c r="J156" s="96">
        <v>0</v>
      </c>
      <c r="K156" s="96">
        <v>5784</v>
      </c>
      <c r="L156" s="96">
        <v>0</v>
      </c>
      <c r="M156" s="96">
        <v>121143.26</v>
      </c>
      <c r="N156" s="96">
        <v>240826.39</v>
      </c>
      <c r="O156" s="96">
        <v>214687.74</v>
      </c>
      <c r="P156" s="96">
        <v>155881.44</v>
      </c>
      <c r="Q156" s="96">
        <v>187898.26</v>
      </c>
      <c r="R156" s="96">
        <v>262044.17</v>
      </c>
      <c r="S156" s="96">
        <v>311074.04550000001</v>
      </c>
      <c r="T156" s="6"/>
    </row>
    <row r="157" spans="2:20" s="5" customFormat="1" ht="17.45" customHeight="1">
      <c r="B157" s="45" t="s">
        <v>89</v>
      </c>
      <c r="C157" s="7"/>
      <c r="D157" s="7"/>
      <c r="E157" s="7"/>
      <c r="F157" s="6"/>
      <c r="G157" s="6"/>
      <c r="H157" s="96">
        <v>369060.25</v>
      </c>
      <c r="I157" s="96">
        <v>229582.34349999999</v>
      </c>
      <c r="J157" s="96">
        <v>319500.93000000005</v>
      </c>
      <c r="K157" s="96">
        <v>253355.47</v>
      </c>
      <c r="L157" s="96">
        <v>319633.84000000003</v>
      </c>
      <c r="M157" s="96">
        <v>365322.31</v>
      </c>
      <c r="N157" s="96">
        <v>321290.65999999997</v>
      </c>
      <c r="O157" s="96">
        <v>321921.37</v>
      </c>
      <c r="P157" s="96">
        <v>314845.11</v>
      </c>
      <c r="Q157" s="96">
        <v>278513.12</v>
      </c>
      <c r="R157" s="96">
        <v>350857.28</v>
      </c>
      <c r="S157" s="96">
        <v>229992.58000000002</v>
      </c>
      <c r="T157" s="6"/>
    </row>
    <row r="158" spans="2:20" s="5" customFormat="1" ht="17.45" customHeight="1">
      <c r="B158" s="45" t="s">
        <v>84</v>
      </c>
      <c r="C158" s="7"/>
      <c r="D158" s="7"/>
      <c r="E158" s="7"/>
      <c r="F158" s="6"/>
      <c r="G158" s="6"/>
      <c r="H158" s="96">
        <v>930801.69000000006</v>
      </c>
      <c r="I158" s="96">
        <v>850337.19000000006</v>
      </c>
      <c r="J158" s="96">
        <v>131518.54</v>
      </c>
      <c r="K158" s="96">
        <v>-605156.44999999995</v>
      </c>
      <c r="L158" s="96">
        <v>-166064.07999999999</v>
      </c>
      <c r="M158" s="96">
        <v>294871.92</v>
      </c>
      <c r="N158" s="96">
        <v>233838.31</v>
      </c>
      <c r="O158" s="96">
        <v>264183.21999999997</v>
      </c>
      <c r="P158" s="96">
        <v>724980.0149999999</v>
      </c>
      <c r="Q158" s="96">
        <v>689303.47900000005</v>
      </c>
      <c r="R158" s="96">
        <v>949881.576</v>
      </c>
      <c r="S158" s="96">
        <v>957577.87900000007</v>
      </c>
      <c r="T158" s="6"/>
    </row>
    <row r="159" spans="2:20" s="5" customFormat="1" ht="17.45" customHeight="1">
      <c r="B159" s="45" t="s">
        <v>101</v>
      </c>
      <c r="C159" s="7"/>
      <c r="D159" s="7"/>
      <c r="E159" s="7"/>
      <c r="F159" s="6"/>
      <c r="G159" s="6"/>
      <c r="H159" s="96">
        <v>1257048.6609999998</v>
      </c>
      <c r="I159" s="96">
        <v>461914.51</v>
      </c>
      <c r="J159" s="96">
        <v>387400.06</v>
      </c>
      <c r="K159" s="96">
        <v>203728.62</v>
      </c>
      <c r="L159" s="96">
        <v>0</v>
      </c>
      <c r="M159" s="96">
        <v>58095.32</v>
      </c>
      <c r="N159" s="96">
        <v>658651.67000000004</v>
      </c>
      <c r="O159" s="96">
        <v>571280.07150000008</v>
      </c>
      <c r="P159" s="96">
        <v>512813.78449999983</v>
      </c>
      <c r="Q159" s="96">
        <v>569748.20100000012</v>
      </c>
      <c r="R159" s="96">
        <v>710668.29700000095</v>
      </c>
      <c r="S159" s="96">
        <v>797804.53</v>
      </c>
      <c r="T159" s="6"/>
    </row>
    <row r="160" spans="2:20" s="5" customFormat="1" ht="17.45" customHeight="1">
      <c r="B160" s="45" t="s">
        <v>115</v>
      </c>
      <c r="C160" s="7"/>
      <c r="D160" s="7"/>
      <c r="E160" s="7"/>
      <c r="F160" s="6"/>
      <c r="G160" s="6"/>
      <c r="H160" s="96">
        <v>0</v>
      </c>
      <c r="I160" s="96">
        <v>2809.29</v>
      </c>
      <c r="J160" s="96">
        <v>3255.94</v>
      </c>
      <c r="K160" s="96">
        <v>9.58</v>
      </c>
      <c r="L160" s="96">
        <v>0</v>
      </c>
      <c r="M160" s="96">
        <v>136.77000000000001</v>
      </c>
      <c r="N160" s="96">
        <v>187.51</v>
      </c>
      <c r="O160" s="96">
        <v>156.12357440506258</v>
      </c>
      <c r="P160" s="96">
        <v>19.095928999112278</v>
      </c>
      <c r="Q160" s="96">
        <v>419.26628647469238</v>
      </c>
      <c r="R160" s="96">
        <v>135.38999999999999</v>
      </c>
      <c r="S160" s="96">
        <v>42.428303070872879</v>
      </c>
      <c r="T160" s="6"/>
    </row>
    <row r="161" spans="2:20" s="5" customFormat="1" ht="17.45" customHeight="1">
      <c r="B161" s="45" t="s">
        <v>36</v>
      </c>
      <c r="C161" s="7"/>
      <c r="D161" s="7"/>
      <c r="E161" s="7"/>
      <c r="F161" s="6"/>
      <c r="G161" s="6"/>
      <c r="H161" s="96"/>
      <c r="I161" s="96"/>
      <c r="J161" s="96">
        <v>219306.62</v>
      </c>
      <c r="K161" s="96">
        <v>108374.95</v>
      </c>
      <c r="L161" s="96">
        <v>188033.87</v>
      </c>
      <c r="M161" s="96">
        <v>469934.42000000004</v>
      </c>
      <c r="N161" s="96">
        <v>511236.89</v>
      </c>
      <c r="O161" s="96">
        <v>523506.31999999995</v>
      </c>
      <c r="P161" s="96">
        <v>538439.25</v>
      </c>
      <c r="Q161" s="96">
        <v>535314.73</v>
      </c>
      <c r="R161" s="96">
        <v>585019.51</v>
      </c>
      <c r="S161" s="96">
        <v>636484.56000000006</v>
      </c>
      <c r="T161" s="6"/>
    </row>
    <row r="162" spans="2:20" s="5" customFormat="1" ht="17.45" customHeight="1">
      <c r="B162" s="97" t="s">
        <v>75</v>
      </c>
      <c r="C162" s="98"/>
      <c r="D162" s="98"/>
      <c r="E162" s="98"/>
      <c r="F162" s="6"/>
      <c r="G162" s="6"/>
      <c r="H162" s="99">
        <f t="shared" ref="H162:N162" si="47">SUM(H163:H169)</f>
        <v>2099301.6700000004</v>
      </c>
      <c r="I162" s="99">
        <f t="shared" si="47"/>
        <v>1908090.2900000003</v>
      </c>
      <c r="J162" s="99">
        <f t="shared" si="47"/>
        <v>2371589.3309159572</v>
      </c>
      <c r="K162" s="99">
        <f t="shared" si="47"/>
        <v>550786.89</v>
      </c>
      <c r="L162" s="99">
        <f t="shared" si="47"/>
        <v>467543.54000000004</v>
      </c>
      <c r="M162" s="99">
        <f t="shared" si="47"/>
        <v>993274.78</v>
      </c>
      <c r="N162" s="99">
        <f t="shared" si="47"/>
        <v>1645172.71</v>
      </c>
      <c r="O162" s="99">
        <f t="shared" ref="O162:P162" si="48">SUM(O163:O169)</f>
        <v>1574533.29</v>
      </c>
      <c r="P162" s="99">
        <f t="shared" si="48"/>
        <v>1984999.119593923</v>
      </c>
      <c r="Q162" s="99">
        <f t="shared" ref="Q162:R162" si="49">SUM(Q163:Q169)</f>
        <v>2031132.5250769425</v>
      </c>
      <c r="R162" s="99">
        <f t="shared" si="49"/>
        <v>2325009.0700000003</v>
      </c>
      <c r="S162" s="99">
        <f t="shared" ref="S162" si="50">SUM(S163:S169)</f>
        <v>2732937.5900000003</v>
      </c>
      <c r="T162" s="6"/>
    </row>
    <row r="163" spans="2:20" s="5" customFormat="1" ht="17.45" customHeight="1">
      <c r="B163" s="45" t="s">
        <v>82</v>
      </c>
      <c r="C163" s="7"/>
      <c r="D163" s="7"/>
      <c r="E163" s="7"/>
      <c r="F163" s="6"/>
      <c r="G163" s="6"/>
      <c r="H163" s="43">
        <v>881490.83000000007</v>
      </c>
      <c r="I163" s="43">
        <v>554089.35000000009</v>
      </c>
      <c r="J163" s="43">
        <v>755588.03</v>
      </c>
      <c r="K163" s="43">
        <v>77455.34</v>
      </c>
      <c r="L163" s="43">
        <v>129038.14</v>
      </c>
      <c r="M163" s="43">
        <v>206460.52000000002</v>
      </c>
      <c r="N163" s="43">
        <v>855815.38</v>
      </c>
      <c r="O163" s="43">
        <v>855854.18</v>
      </c>
      <c r="P163" s="43">
        <v>998707.21959392296</v>
      </c>
      <c r="Q163" s="43">
        <v>998717.5950768753</v>
      </c>
      <c r="R163" s="43">
        <v>1141377.6100000001</v>
      </c>
      <c r="S163" s="43">
        <v>1141387.55</v>
      </c>
      <c r="T163" s="6"/>
    </row>
    <row r="164" spans="2:20" s="5" customFormat="1" ht="17.45" customHeight="1">
      <c r="B164" s="45" t="s">
        <v>76</v>
      </c>
      <c r="C164" s="7"/>
      <c r="D164" s="7"/>
      <c r="E164" s="7"/>
      <c r="F164" s="6"/>
      <c r="G164" s="6"/>
      <c r="H164" s="43">
        <v>156028</v>
      </c>
      <c r="I164" s="43">
        <v>179719.52</v>
      </c>
      <c r="J164" s="43">
        <v>475141.8</v>
      </c>
      <c r="K164" s="43">
        <v>0</v>
      </c>
      <c r="L164" s="43">
        <v>0</v>
      </c>
      <c r="M164" s="43">
        <v>145936.41</v>
      </c>
      <c r="N164" s="43">
        <v>145936.41</v>
      </c>
      <c r="O164" s="43">
        <v>0</v>
      </c>
      <c r="P164" s="43">
        <v>244370.16</v>
      </c>
      <c r="Q164" s="43">
        <v>169701.5</v>
      </c>
      <c r="R164" s="43">
        <v>115407.22</v>
      </c>
      <c r="S164" s="43">
        <v>203663.4</v>
      </c>
      <c r="T164" s="6"/>
    </row>
    <row r="165" spans="2:20" s="5" customFormat="1" ht="17.45" customHeight="1">
      <c r="B165" s="45" t="s">
        <v>194</v>
      </c>
      <c r="C165" s="7"/>
      <c r="D165" s="7"/>
      <c r="E165" s="7"/>
      <c r="F165" s="6"/>
      <c r="G165" s="6"/>
      <c r="H165" s="43">
        <v>384089.58</v>
      </c>
      <c r="I165" s="43">
        <v>304833</v>
      </c>
      <c r="J165" s="43">
        <v>306606</v>
      </c>
      <c r="K165" s="43">
        <v>0</v>
      </c>
      <c r="L165" s="43">
        <v>0</v>
      </c>
      <c r="M165" s="43">
        <v>0</v>
      </c>
      <c r="N165" s="43">
        <v>0</v>
      </c>
      <c r="O165" s="43">
        <v>0</v>
      </c>
      <c r="P165" s="43">
        <v>0</v>
      </c>
      <c r="Q165" s="43">
        <v>0</v>
      </c>
      <c r="R165" s="43">
        <v>0</v>
      </c>
      <c r="S165" s="43">
        <v>0</v>
      </c>
      <c r="T165" s="6"/>
    </row>
    <row r="166" spans="2:20" s="5" customFormat="1" ht="17.45" customHeight="1">
      <c r="B166" s="45" t="s">
        <v>84</v>
      </c>
      <c r="C166" s="7"/>
      <c r="D166" s="7"/>
      <c r="E166" s="7"/>
      <c r="F166" s="6"/>
      <c r="G166" s="6"/>
      <c r="H166" s="43">
        <v>0</v>
      </c>
      <c r="I166" s="43">
        <v>0</v>
      </c>
      <c r="J166" s="43">
        <v>64207</v>
      </c>
      <c r="K166" s="43">
        <v>0</v>
      </c>
      <c r="L166" s="43">
        <v>0</v>
      </c>
      <c r="M166" s="43">
        <v>0</v>
      </c>
      <c r="N166" s="43">
        <v>0</v>
      </c>
      <c r="O166" s="43">
        <v>0</v>
      </c>
      <c r="P166" s="43">
        <v>0</v>
      </c>
      <c r="Q166" s="43">
        <v>96452.25</v>
      </c>
      <c r="R166" s="43">
        <v>160753.75</v>
      </c>
      <c r="S166" s="43">
        <v>225251.6</v>
      </c>
      <c r="T166" s="6"/>
    </row>
    <row r="167" spans="2:20" s="5" customFormat="1" ht="17.45" customHeight="1">
      <c r="B167" s="45" t="s">
        <v>83</v>
      </c>
      <c r="C167" s="7"/>
      <c r="D167" s="7"/>
      <c r="E167" s="7"/>
      <c r="F167" s="6"/>
      <c r="G167" s="6"/>
      <c r="H167" s="43">
        <v>240093.04</v>
      </c>
      <c r="I167" s="43">
        <v>260881.72</v>
      </c>
      <c r="J167" s="43">
        <v>220767.48091595701</v>
      </c>
      <c r="K167" s="43">
        <v>221484.6</v>
      </c>
      <c r="L167" s="43">
        <v>156896</v>
      </c>
      <c r="M167" s="43">
        <v>178076.96</v>
      </c>
      <c r="N167" s="43">
        <v>172692.45</v>
      </c>
      <c r="O167" s="43">
        <v>196575</v>
      </c>
      <c r="P167" s="43">
        <v>256704.5</v>
      </c>
      <c r="Q167" s="43">
        <v>237006</v>
      </c>
      <c r="R167" s="43">
        <v>237012</v>
      </c>
      <c r="S167" s="43">
        <v>264703.60000000003</v>
      </c>
      <c r="T167" s="6"/>
    </row>
    <row r="168" spans="2:20" s="5" customFormat="1" ht="17.45" customHeight="1">
      <c r="B168" s="45" t="s">
        <v>108</v>
      </c>
      <c r="C168" s="7"/>
      <c r="D168" s="7"/>
      <c r="E168" s="7"/>
      <c r="F168" s="6"/>
      <c r="G168" s="6"/>
      <c r="H168" s="43">
        <v>334031.09999999998</v>
      </c>
      <c r="I168" s="43">
        <v>456543.36</v>
      </c>
      <c r="J168" s="43">
        <v>343887.6</v>
      </c>
      <c r="K168" s="43">
        <v>44376.55</v>
      </c>
      <c r="L168" s="43">
        <v>0</v>
      </c>
      <c r="M168" s="43">
        <v>359968.83</v>
      </c>
      <c r="N168" s="43">
        <v>470728.47</v>
      </c>
      <c r="O168" s="43">
        <v>489188.41</v>
      </c>
      <c r="P168" s="43">
        <v>387658.74</v>
      </c>
      <c r="Q168" s="43">
        <v>387658.74000006734</v>
      </c>
      <c r="R168" s="43">
        <v>424578.62</v>
      </c>
      <c r="S168" s="43">
        <v>516878.32</v>
      </c>
      <c r="T168" s="6"/>
    </row>
    <row r="169" spans="2:20" s="5" customFormat="1" ht="17.45" customHeight="1">
      <c r="B169" s="45" t="s">
        <v>102</v>
      </c>
      <c r="C169" s="7"/>
      <c r="D169" s="7"/>
      <c r="E169" s="7"/>
      <c r="F169" s="6"/>
      <c r="G169" s="6"/>
      <c r="H169" s="43">
        <v>103569.12</v>
      </c>
      <c r="I169" s="43">
        <v>152023.34</v>
      </c>
      <c r="J169" s="43">
        <v>205391.42</v>
      </c>
      <c r="K169" s="43">
        <v>207470.4</v>
      </c>
      <c r="L169" s="43">
        <v>181609.4</v>
      </c>
      <c r="M169" s="43">
        <v>102832.06</v>
      </c>
      <c r="N169" s="43">
        <v>0</v>
      </c>
      <c r="O169" s="43">
        <v>32915.699999999997</v>
      </c>
      <c r="P169" s="43">
        <v>97558.5</v>
      </c>
      <c r="Q169" s="43">
        <v>141596.44</v>
      </c>
      <c r="R169" s="43">
        <v>245879.87</v>
      </c>
      <c r="S169" s="43">
        <v>381053.12</v>
      </c>
      <c r="T169" s="6"/>
    </row>
    <row r="170" spans="2:20" s="5" customFormat="1" ht="17.25" customHeight="1">
      <c r="B170" s="20"/>
      <c r="C170" s="7"/>
      <c r="D170" s="7"/>
      <c r="E170" s="7"/>
      <c r="F170" s="6"/>
      <c r="G170" s="6"/>
      <c r="H170" s="12"/>
      <c r="I170" s="12"/>
      <c r="J170" s="12"/>
      <c r="K170" s="12"/>
      <c r="L170" s="12"/>
      <c r="M170" s="12"/>
      <c r="N170" s="12"/>
      <c r="O170" s="12"/>
      <c r="P170" s="12"/>
      <c r="Q170" s="12"/>
      <c r="R170" s="12"/>
      <c r="S170" s="12"/>
      <c r="T170" s="6"/>
    </row>
    <row r="171" spans="2:20" s="5" customFormat="1" ht="24.95" customHeight="1">
      <c r="B171" s="29" t="s">
        <v>107</v>
      </c>
      <c r="C171" s="26"/>
      <c r="D171" s="26"/>
      <c r="E171" s="26"/>
      <c r="F171" s="27"/>
      <c r="G171" s="27"/>
      <c r="H171" s="28">
        <f>EDATE(S195,1)</f>
        <v>43831</v>
      </c>
      <c r="I171" s="28">
        <f t="shared" ref="I171:S171" si="51">EDATE(H171,1)</f>
        <v>43862</v>
      </c>
      <c r="J171" s="28">
        <f t="shared" si="51"/>
        <v>43891</v>
      </c>
      <c r="K171" s="28">
        <f t="shared" si="51"/>
        <v>43922</v>
      </c>
      <c r="L171" s="28">
        <f t="shared" si="51"/>
        <v>43952</v>
      </c>
      <c r="M171" s="28">
        <f t="shared" si="51"/>
        <v>43983</v>
      </c>
      <c r="N171" s="28">
        <f t="shared" si="51"/>
        <v>44013</v>
      </c>
      <c r="O171" s="28">
        <f t="shared" si="51"/>
        <v>44044</v>
      </c>
      <c r="P171" s="28">
        <f t="shared" si="51"/>
        <v>44075</v>
      </c>
      <c r="Q171" s="28">
        <f t="shared" si="51"/>
        <v>44105</v>
      </c>
      <c r="R171" s="28">
        <f t="shared" si="51"/>
        <v>44136</v>
      </c>
      <c r="S171" s="28">
        <f t="shared" si="51"/>
        <v>44166</v>
      </c>
      <c r="T171" s="6"/>
    </row>
    <row r="172" spans="2:20" s="5" customFormat="1" ht="5.0999999999999996" customHeight="1">
      <c r="B172" s="3"/>
      <c r="C172" s="7"/>
      <c r="D172" s="7"/>
      <c r="E172" s="7"/>
      <c r="F172" s="6"/>
      <c r="G172" s="6"/>
      <c r="H172" s="11"/>
      <c r="I172" s="11"/>
      <c r="J172" s="11"/>
      <c r="T172" s="6"/>
    </row>
    <row r="173" spans="2:20" s="5" customFormat="1" ht="5.0999999999999996" customHeight="1">
      <c r="B173" s="3"/>
      <c r="C173" s="7"/>
      <c r="D173" s="7"/>
      <c r="E173" s="7"/>
      <c r="F173" s="6"/>
      <c r="G173" s="6"/>
      <c r="H173" s="11"/>
      <c r="I173" s="11"/>
      <c r="J173" s="11"/>
      <c r="T173" s="6"/>
    </row>
    <row r="174" spans="2:20" s="5" customFormat="1" ht="17.45" customHeight="1">
      <c r="B174" s="97" t="s">
        <v>73</v>
      </c>
      <c r="C174" s="98"/>
      <c r="D174" s="98"/>
      <c r="E174" s="98"/>
      <c r="F174" s="6"/>
      <c r="G174" s="6"/>
      <c r="H174" s="99">
        <f>SUM(H175:H183)</f>
        <v>8570234.0895091202</v>
      </c>
      <c r="I174" s="99">
        <f>SUM(I175:I183)</f>
        <v>8757266.3804158811</v>
      </c>
      <c r="J174" s="99">
        <f t="shared" ref="J174:O174" si="52">SUM(J175:J184)</f>
        <v>6698852.7487999992</v>
      </c>
      <c r="K174" s="99">
        <f t="shared" si="52"/>
        <v>719667.17349999992</v>
      </c>
      <c r="L174" s="99">
        <f t="shared" si="52"/>
        <v>184552.93499999997</v>
      </c>
      <c r="M174" s="99">
        <f t="shared" si="52"/>
        <v>-996798.62</v>
      </c>
      <c r="N174" s="99">
        <f t="shared" si="52"/>
        <v>1187732.2593999999</v>
      </c>
      <c r="O174" s="99">
        <f t="shared" si="52"/>
        <v>1361867.8844999999</v>
      </c>
      <c r="P174" s="99">
        <f>SUM(P175:P184)</f>
        <v>2182362.5700000003</v>
      </c>
      <c r="Q174" s="99">
        <f>SUM(Q175:Q184)</f>
        <v>2970701.5284000002</v>
      </c>
      <c r="R174" s="99">
        <f>SUM(R175:R184)</f>
        <v>4987575.2700000005</v>
      </c>
      <c r="S174" s="99">
        <f>SUM(S175:S184)</f>
        <v>4556116.2385</v>
      </c>
      <c r="T174" s="6"/>
    </row>
    <row r="175" spans="2:20" s="5" customFormat="1" ht="17.45" customHeight="1">
      <c r="B175" s="45" t="s">
        <v>27</v>
      </c>
      <c r="C175" s="46"/>
      <c r="D175" s="46"/>
      <c r="E175" s="46"/>
      <c r="F175" s="42"/>
      <c r="G175" s="42"/>
      <c r="H175" s="43">
        <v>2497982.88870912</v>
      </c>
      <c r="I175" s="43">
        <v>1854355.5942158801</v>
      </c>
      <c r="J175" s="43">
        <v>1395099.28</v>
      </c>
      <c r="K175" s="43">
        <v>227897.06</v>
      </c>
      <c r="L175" s="43">
        <v>238682.44</v>
      </c>
      <c r="M175" s="43">
        <v>0</v>
      </c>
      <c r="N175" s="43">
        <v>310997.96999999997</v>
      </c>
      <c r="O175" s="43">
        <v>802552.78</v>
      </c>
      <c r="P175" s="43">
        <v>851788.13</v>
      </c>
      <c r="Q175" s="43">
        <v>1031399.25</v>
      </c>
      <c r="R175" s="43">
        <v>1182405.1399999999</v>
      </c>
      <c r="S175" s="43">
        <v>1279550.3000000003</v>
      </c>
      <c r="T175" s="6"/>
    </row>
    <row r="176" spans="2:20" s="5" customFormat="1" ht="17.45" customHeight="1">
      <c r="B176" s="45" t="s">
        <v>28</v>
      </c>
      <c r="C176" s="46"/>
      <c r="D176" s="46"/>
      <c r="E176" s="46"/>
      <c r="F176" s="42"/>
      <c r="G176" s="42"/>
      <c r="H176" s="43">
        <v>1237625.03</v>
      </c>
      <c r="I176" s="43">
        <v>863764.14620000008</v>
      </c>
      <c r="J176" s="43">
        <v>662641.19329999993</v>
      </c>
      <c r="K176" s="43">
        <v>23074.12</v>
      </c>
      <c r="L176" s="43">
        <v>30378.37</v>
      </c>
      <c r="M176" s="43">
        <v>0</v>
      </c>
      <c r="N176" s="43">
        <v>174128.59</v>
      </c>
      <c r="O176" s="43">
        <v>163873.56</v>
      </c>
      <c r="P176" s="43">
        <v>487017.68</v>
      </c>
      <c r="Q176" s="43">
        <v>496132.75839999999</v>
      </c>
      <c r="R176" s="43">
        <v>687682.5199999999</v>
      </c>
      <c r="S176" s="43">
        <v>796349.92</v>
      </c>
      <c r="T176" s="6"/>
    </row>
    <row r="177" spans="2:20" s="5" customFormat="1" ht="17.45" customHeight="1">
      <c r="B177" s="45" t="s">
        <v>25</v>
      </c>
      <c r="C177" s="47"/>
      <c r="D177" s="47"/>
      <c r="E177" s="47"/>
      <c r="F177" s="42"/>
      <c r="G177" s="42"/>
      <c r="H177" s="43">
        <v>1490467.9600000002</v>
      </c>
      <c r="I177" s="43">
        <v>1146912.6100000001</v>
      </c>
      <c r="J177" s="43">
        <v>703268.81199999992</v>
      </c>
      <c r="K177" s="43">
        <v>59126.66</v>
      </c>
      <c r="L177" s="43">
        <v>-22815.159999999996</v>
      </c>
      <c r="M177" s="43">
        <v>-81313.47</v>
      </c>
      <c r="N177" s="43">
        <v>34096.53</v>
      </c>
      <c r="O177" s="43">
        <v>116024.71</v>
      </c>
      <c r="P177" s="43">
        <v>97086.6</v>
      </c>
      <c r="Q177" s="43">
        <v>1092200.68</v>
      </c>
      <c r="R177" s="43">
        <v>1019708.55</v>
      </c>
      <c r="S177" s="43">
        <v>664845.93999999994</v>
      </c>
      <c r="T177" s="6"/>
    </row>
    <row r="178" spans="2:20" s="5" customFormat="1" ht="17.45" customHeight="1">
      <c r="B178" s="45" t="s">
        <v>74</v>
      </c>
      <c r="C178" s="46"/>
      <c r="D178" s="46"/>
      <c r="E178" s="46"/>
      <c r="F178" s="42"/>
      <c r="G178" s="42"/>
      <c r="H178" s="43">
        <v>1531467.18</v>
      </c>
      <c r="I178" s="43">
        <v>891837.62999999989</v>
      </c>
      <c r="J178" s="43">
        <v>757902.20000000007</v>
      </c>
      <c r="K178" s="43">
        <v>56510.809500000003</v>
      </c>
      <c r="L178" s="43">
        <v>-26245.820000000003</v>
      </c>
      <c r="M178" s="43">
        <v>-93662.12</v>
      </c>
      <c r="N178" s="43">
        <v>15197.370000000003</v>
      </c>
      <c r="O178" s="43">
        <v>194429.8</v>
      </c>
      <c r="P178" s="43">
        <v>78797.859999999986</v>
      </c>
      <c r="Q178" s="43">
        <v>693196.1</v>
      </c>
      <c r="R178" s="43">
        <v>594261.49</v>
      </c>
      <c r="S178" s="43">
        <v>558531.19999999995</v>
      </c>
      <c r="T178" s="6"/>
    </row>
    <row r="179" spans="2:20" s="5" customFormat="1" ht="17.45" customHeight="1">
      <c r="B179" s="45" t="s">
        <v>29</v>
      </c>
      <c r="C179" s="46"/>
      <c r="D179" s="46"/>
      <c r="E179" s="46"/>
      <c r="F179" s="42"/>
      <c r="G179" s="42"/>
      <c r="H179" s="43">
        <v>0</v>
      </c>
      <c r="I179" s="43">
        <v>0</v>
      </c>
      <c r="J179" s="43">
        <v>89438.87</v>
      </c>
      <c r="K179" s="43">
        <v>9119.19</v>
      </c>
      <c r="L179" s="43">
        <v>2544.62</v>
      </c>
      <c r="M179" s="43">
        <v>1533.32</v>
      </c>
      <c r="N179" s="43">
        <v>304.2</v>
      </c>
      <c r="O179" s="43">
        <v>2192.4299999999998</v>
      </c>
      <c r="P179" s="43">
        <v>0</v>
      </c>
      <c r="Q179" s="43">
        <v>36156.559999999998</v>
      </c>
      <c r="R179" s="43">
        <v>-83183.850000000006</v>
      </c>
      <c r="S179" s="43">
        <v>-565031.29</v>
      </c>
      <c r="T179" s="6"/>
    </row>
    <row r="180" spans="2:20" s="5" customFormat="1" ht="17.45" customHeight="1">
      <c r="B180" s="45" t="s">
        <v>30</v>
      </c>
      <c r="C180" s="46"/>
      <c r="D180" s="46"/>
      <c r="E180" s="46"/>
      <c r="F180" s="42"/>
      <c r="G180" s="42"/>
      <c r="H180" s="43">
        <v>744253.12079999992</v>
      </c>
      <c r="I180" s="43">
        <v>397012.95</v>
      </c>
      <c r="J180" s="43">
        <v>318552.12</v>
      </c>
      <c r="K180" s="43">
        <v>19391.48</v>
      </c>
      <c r="L180" s="43">
        <v>-242039.21</v>
      </c>
      <c r="M180" s="43">
        <v>-291137.90000000002</v>
      </c>
      <c r="N180" s="43">
        <v>789.51739999999995</v>
      </c>
      <c r="O180" s="43">
        <v>763.2</v>
      </c>
      <c r="P180" s="43">
        <v>15660.32</v>
      </c>
      <c r="Q180" s="43">
        <v>344301.7</v>
      </c>
      <c r="R180" s="43">
        <v>496628.69</v>
      </c>
      <c r="S180" s="43">
        <v>885113.15999999992</v>
      </c>
      <c r="T180" s="6"/>
    </row>
    <row r="181" spans="2:20" s="5" customFormat="1" ht="17.45" customHeight="1">
      <c r="B181" s="45" t="s">
        <v>31</v>
      </c>
      <c r="C181" s="46"/>
      <c r="D181" s="46"/>
      <c r="E181" s="46"/>
      <c r="F181" s="42"/>
      <c r="G181" s="42"/>
      <c r="H181" s="43">
        <v>357231.26</v>
      </c>
      <c r="I181" s="43">
        <v>503693.32999999996</v>
      </c>
      <c r="J181" s="43">
        <v>292310.89350000001</v>
      </c>
      <c r="K181" s="43">
        <v>3891.7470000000003</v>
      </c>
      <c r="L181" s="43">
        <v>750.55499999999995</v>
      </c>
      <c r="M181" s="43">
        <v>32.630000000000003</v>
      </c>
      <c r="N181" s="43">
        <v>322.48500000000001</v>
      </c>
      <c r="O181" s="43">
        <v>-57649.15</v>
      </c>
      <c r="P181" s="43">
        <v>27599.13</v>
      </c>
      <c r="Q181" s="43">
        <v>113048.87999999999</v>
      </c>
      <c r="R181" s="43">
        <v>201013.5</v>
      </c>
      <c r="S181" s="43">
        <v>195115.15</v>
      </c>
      <c r="T181" s="6"/>
    </row>
    <row r="182" spans="2:20" s="5" customFormat="1" ht="17.45" customHeight="1">
      <c r="B182" s="45" t="s">
        <v>89</v>
      </c>
      <c r="C182" s="46"/>
      <c r="D182" s="46"/>
      <c r="E182" s="46"/>
      <c r="F182" s="42"/>
      <c r="G182" s="42"/>
      <c r="H182" s="43">
        <v>357044.69</v>
      </c>
      <c r="I182" s="43">
        <v>337754.07</v>
      </c>
      <c r="J182" s="43">
        <v>315756.51</v>
      </c>
      <c r="K182" s="43">
        <v>72039.97</v>
      </c>
      <c r="L182" s="43">
        <v>51062.42</v>
      </c>
      <c r="M182" s="43">
        <v>18291.53</v>
      </c>
      <c r="N182" s="43">
        <v>422590.51699999999</v>
      </c>
      <c r="O182" s="43">
        <v>419149.3</v>
      </c>
      <c r="P182" s="43">
        <v>417546.28</v>
      </c>
      <c r="Q182" s="43">
        <v>405910.14</v>
      </c>
      <c r="R182" s="43">
        <v>423632.69</v>
      </c>
      <c r="S182" s="43">
        <v>430059.81</v>
      </c>
      <c r="T182" s="6"/>
    </row>
    <row r="183" spans="2:20" s="5" customFormat="1" ht="17.45" customHeight="1">
      <c r="B183" s="45" t="s">
        <v>84</v>
      </c>
      <c r="C183" s="46"/>
      <c r="D183" s="46"/>
      <c r="E183" s="46"/>
      <c r="F183" s="42"/>
      <c r="G183" s="42"/>
      <c r="H183" s="43">
        <v>354161.96</v>
      </c>
      <c r="I183" s="43">
        <v>2761936.05</v>
      </c>
      <c r="J183" s="43">
        <v>1299432.2519999999</v>
      </c>
      <c r="K183" s="43">
        <v>16176.233000000022</v>
      </c>
      <c r="L183" s="43">
        <v>131996.19999999998</v>
      </c>
      <c r="M183" s="43">
        <v>-569582.67000000004</v>
      </c>
      <c r="N183" s="43">
        <v>229305.08000000002</v>
      </c>
      <c r="O183" s="43">
        <v>-411786.79</v>
      </c>
      <c r="P183" s="43">
        <v>112371.1</v>
      </c>
      <c r="Q183" s="43">
        <v>-1264997.6000000001</v>
      </c>
      <c r="R183" s="43">
        <v>194345.28999999998</v>
      </c>
      <c r="S183" s="43">
        <v>309326.97000000009</v>
      </c>
      <c r="T183" s="6"/>
    </row>
    <row r="184" spans="2:20" s="5" customFormat="1" ht="17.45" customHeight="1">
      <c r="B184" s="45" t="s">
        <v>101</v>
      </c>
      <c r="C184" s="46"/>
      <c r="D184" s="46"/>
      <c r="E184" s="46"/>
      <c r="F184" s="42"/>
      <c r="G184" s="42"/>
      <c r="H184" s="43"/>
      <c r="I184" s="43"/>
      <c r="J184" s="43">
        <v>864450.61800000013</v>
      </c>
      <c r="K184" s="43">
        <v>232439.90400000001</v>
      </c>
      <c r="L184" s="43">
        <v>20238.52</v>
      </c>
      <c r="M184" s="43">
        <v>19040.060000000001</v>
      </c>
      <c r="N184" s="43">
        <v>0</v>
      </c>
      <c r="O184" s="43">
        <v>132318.04449999984</v>
      </c>
      <c r="P184" s="43">
        <v>94495.47</v>
      </c>
      <c r="Q184" s="43">
        <v>23353.06</v>
      </c>
      <c r="R184" s="43">
        <v>271081.25</v>
      </c>
      <c r="S184" s="43">
        <v>2255.0784999995958</v>
      </c>
      <c r="T184" s="6"/>
    </row>
    <row r="185" spans="2:20" s="5" customFormat="1" ht="17.45" customHeight="1">
      <c r="B185" s="97" t="s">
        <v>75</v>
      </c>
      <c r="C185" s="98"/>
      <c r="D185" s="98"/>
      <c r="E185" s="98"/>
      <c r="F185" s="6"/>
      <c r="G185" s="6"/>
      <c r="H185" s="99">
        <f t="shared" ref="H185:N185" si="53">SUM(H186:H192)</f>
        <v>3356062.2804501001</v>
      </c>
      <c r="I185" s="99">
        <f t="shared" si="53"/>
        <v>4443703.6100000003</v>
      </c>
      <c r="J185" s="99">
        <f t="shared" si="53"/>
        <v>2503915.9600000004</v>
      </c>
      <c r="K185" s="99">
        <f t="shared" si="53"/>
        <v>235167.66</v>
      </c>
      <c r="L185" s="99">
        <f t="shared" si="53"/>
        <v>138816.95000000001</v>
      </c>
      <c r="M185" s="99">
        <f t="shared" si="53"/>
        <v>170924.5</v>
      </c>
      <c r="N185" s="99">
        <f t="shared" si="53"/>
        <v>1561173.1099999999</v>
      </c>
      <c r="O185" s="99">
        <f>SUM(O186:O192)</f>
        <v>329942.69</v>
      </c>
      <c r="P185" s="99">
        <f>SUM(P186:P192)</f>
        <v>1100121.8999999999</v>
      </c>
      <c r="Q185" s="99">
        <f>SUM(Q186:Q192)</f>
        <v>1158595.0900000001</v>
      </c>
      <c r="R185" s="99">
        <f>SUM(R186:R192)</f>
        <v>1358347.9600000002</v>
      </c>
      <c r="S185" s="99">
        <f>SUM(S186:S192)</f>
        <v>1611274.97</v>
      </c>
      <c r="T185" s="6"/>
    </row>
    <row r="186" spans="2:20" s="5" customFormat="1" ht="17.45" customHeight="1">
      <c r="B186" s="45" t="s">
        <v>82</v>
      </c>
      <c r="C186" s="63"/>
      <c r="D186" s="63"/>
      <c r="E186" s="63"/>
      <c r="F186" s="63"/>
      <c r="G186" s="63"/>
      <c r="H186" s="43">
        <v>1488007.7704501001</v>
      </c>
      <c r="I186" s="43">
        <v>1756817.3900000001</v>
      </c>
      <c r="J186" s="43">
        <v>573627.65</v>
      </c>
      <c r="K186" s="43">
        <v>144.66</v>
      </c>
      <c r="L186" s="43">
        <v>0</v>
      </c>
      <c r="M186" s="43">
        <v>0</v>
      </c>
      <c r="N186" s="43">
        <v>150170.94</v>
      </c>
      <c r="O186" s="43">
        <v>0</v>
      </c>
      <c r="P186" s="43">
        <v>875997.15</v>
      </c>
      <c r="Q186" s="43">
        <v>751179.16999999993</v>
      </c>
      <c r="R186" s="43">
        <v>755565.95000000007</v>
      </c>
      <c r="S186" s="43">
        <v>881490.47000000009</v>
      </c>
      <c r="T186" s="43"/>
    </row>
    <row r="187" spans="2:20" s="5" customFormat="1" ht="17.45" customHeight="1">
      <c r="B187" s="45" t="s">
        <v>76</v>
      </c>
      <c r="C187" s="63"/>
      <c r="D187" s="63"/>
      <c r="E187" s="63"/>
      <c r="F187" s="63"/>
      <c r="G187" s="63"/>
      <c r="H187" s="43">
        <v>582670.80000000005</v>
      </c>
      <c r="I187" s="43">
        <v>563154.48</v>
      </c>
      <c r="J187" s="43">
        <v>276841.83</v>
      </c>
      <c r="K187" s="43">
        <v>0</v>
      </c>
      <c r="L187" s="43">
        <v>0</v>
      </c>
      <c r="M187" s="43">
        <v>0</v>
      </c>
      <c r="N187" s="43">
        <v>263969.09000000003</v>
      </c>
      <c r="O187" s="43">
        <v>28086.400000000001</v>
      </c>
      <c r="P187" s="43">
        <v>0</v>
      </c>
      <c r="Q187" s="43">
        <v>0</v>
      </c>
      <c r="R187" s="43">
        <v>0</v>
      </c>
      <c r="S187" s="43">
        <v>0</v>
      </c>
      <c r="T187" s="43"/>
    </row>
    <row r="188" spans="2:20" s="5" customFormat="1" ht="17.45" customHeight="1">
      <c r="B188" s="45" t="s">
        <v>194</v>
      </c>
      <c r="C188" s="63"/>
      <c r="D188" s="63"/>
      <c r="E188" s="63"/>
      <c r="F188" s="63"/>
      <c r="G188" s="63"/>
      <c r="H188" s="43">
        <v>357673.2</v>
      </c>
      <c r="I188" s="43">
        <v>378540.01</v>
      </c>
      <c r="J188" s="43">
        <v>379009.91000000003</v>
      </c>
      <c r="K188" s="43">
        <v>74670</v>
      </c>
      <c r="L188" s="43">
        <v>74670.25</v>
      </c>
      <c r="M188" s="43">
        <v>74670.25</v>
      </c>
      <c r="N188" s="43">
        <v>0</v>
      </c>
      <c r="O188" s="43">
        <v>30386</v>
      </c>
      <c r="P188" s="43">
        <v>75964.75</v>
      </c>
      <c r="Q188" s="43">
        <v>151959.5</v>
      </c>
      <c r="R188" s="43">
        <v>182865</v>
      </c>
      <c r="S188" s="43">
        <v>243866.4</v>
      </c>
      <c r="T188" s="43"/>
    </row>
    <row r="189" spans="2:20" s="5" customFormat="1" ht="17.45" customHeight="1">
      <c r="B189" s="45" t="s">
        <v>84</v>
      </c>
      <c r="C189" s="63"/>
      <c r="D189" s="63"/>
      <c r="E189" s="63"/>
      <c r="F189" s="63"/>
      <c r="G189" s="63"/>
      <c r="H189" s="43">
        <v>358710.8</v>
      </c>
      <c r="I189" s="43">
        <v>288010.34999999998</v>
      </c>
      <c r="J189" s="43">
        <v>673162.35</v>
      </c>
      <c r="K189" s="43">
        <v>160353</v>
      </c>
      <c r="L189" s="43">
        <v>64146.7</v>
      </c>
      <c r="M189" s="43">
        <v>96254.25</v>
      </c>
      <c r="N189" s="43">
        <v>32103.5</v>
      </c>
      <c r="O189" s="43">
        <v>0</v>
      </c>
      <c r="P189" s="43">
        <v>0</v>
      </c>
      <c r="Q189" s="43">
        <v>0</v>
      </c>
      <c r="R189" s="43">
        <v>0</v>
      </c>
      <c r="S189" s="43">
        <v>0</v>
      </c>
      <c r="T189" s="43"/>
    </row>
    <row r="190" spans="2:20" s="5" customFormat="1" ht="17.45" customHeight="1">
      <c r="B190" s="45" t="s">
        <v>83</v>
      </c>
      <c r="C190" s="63"/>
      <c r="D190" s="63"/>
      <c r="E190" s="63"/>
      <c r="F190" s="63"/>
      <c r="G190" s="63"/>
      <c r="H190" s="43">
        <v>240547.81</v>
      </c>
      <c r="I190" s="43">
        <v>397935.18</v>
      </c>
      <c r="J190" s="43">
        <v>0</v>
      </c>
      <c r="K190" s="43">
        <v>0</v>
      </c>
      <c r="L190" s="43">
        <v>0</v>
      </c>
      <c r="M190" s="43">
        <v>0</v>
      </c>
      <c r="N190" s="43">
        <v>740896.41</v>
      </c>
      <c r="O190" s="43">
        <v>167864.08000000002</v>
      </c>
      <c r="P190" s="43">
        <v>63322.61</v>
      </c>
      <c r="Q190" s="43">
        <v>106408.07</v>
      </c>
      <c r="R190" s="43">
        <v>125515.88</v>
      </c>
      <c r="S190" s="43">
        <v>145099.79999999999</v>
      </c>
      <c r="T190" s="43"/>
    </row>
    <row r="191" spans="2:20" s="5" customFormat="1" ht="17.45" customHeight="1">
      <c r="B191" s="45" t="s">
        <v>108</v>
      </c>
      <c r="C191" s="63"/>
      <c r="D191" s="63"/>
      <c r="E191" s="63"/>
      <c r="F191" s="63"/>
      <c r="H191" s="43">
        <v>43898.61</v>
      </c>
      <c r="I191" s="43">
        <v>573028.68000000005</v>
      </c>
      <c r="J191" s="43">
        <v>355243.14</v>
      </c>
      <c r="K191" s="43">
        <v>0</v>
      </c>
      <c r="L191" s="43">
        <v>0</v>
      </c>
      <c r="M191" s="43">
        <v>0</v>
      </c>
      <c r="N191" s="43">
        <v>374033.17</v>
      </c>
      <c r="O191" s="43">
        <v>0</v>
      </c>
      <c r="P191" s="43">
        <v>84837.39</v>
      </c>
      <c r="Q191" s="43">
        <v>149048.35</v>
      </c>
      <c r="R191" s="43">
        <v>236318.1</v>
      </c>
      <c r="S191" s="43">
        <v>276281.59999999998</v>
      </c>
      <c r="T191" s="43"/>
    </row>
    <row r="192" spans="2:20" s="5" customFormat="1" ht="17.45" customHeight="1">
      <c r="B192" s="45" t="s">
        <v>102</v>
      </c>
      <c r="C192" s="63"/>
      <c r="D192" s="63"/>
      <c r="E192" s="63"/>
      <c r="F192" s="63"/>
      <c r="H192" s="43">
        <v>284553.28999999998</v>
      </c>
      <c r="I192" s="43">
        <v>486217.52</v>
      </c>
      <c r="J192" s="43">
        <v>246031.08</v>
      </c>
      <c r="K192" s="43">
        <v>0</v>
      </c>
      <c r="L192" s="43">
        <v>0</v>
      </c>
      <c r="M192" s="43">
        <v>0</v>
      </c>
      <c r="N192" s="43">
        <v>0</v>
      </c>
      <c r="O192" s="43">
        <v>103606.21</v>
      </c>
      <c r="P192" s="43">
        <v>0</v>
      </c>
      <c r="Q192" s="43">
        <v>0</v>
      </c>
      <c r="R192" s="43">
        <v>58083.03</v>
      </c>
      <c r="S192" s="43">
        <v>64536.7</v>
      </c>
      <c r="T192" s="43"/>
    </row>
    <row r="193" spans="2:20" s="5" customFormat="1" ht="17.45" customHeight="1">
      <c r="B193" s="61" t="s">
        <v>6</v>
      </c>
      <c r="C193" s="62"/>
      <c r="D193" s="38"/>
      <c r="E193" s="38"/>
      <c r="F193" s="6"/>
      <c r="G193" s="6"/>
      <c r="H193" s="40">
        <f t="shared" ref="H193:M193" si="54">+H174+H185</f>
        <v>11926296.36995922</v>
      </c>
      <c r="I193" s="40">
        <f t="shared" si="54"/>
        <v>13200969.990415882</v>
      </c>
      <c r="J193" s="40">
        <f t="shared" si="54"/>
        <v>9202768.7087999992</v>
      </c>
      <c r="K193" s="40">
        <f t="shared" si="54"/>
        <v>954834.83349999995</v>
      </c>
      <c r="L193" s="40">
        <f t="shared" si="54"/>
        <v>323369.88500000001</v>
      </c>
      <c r="M193" s="40">
        <f t="shared" si="54"/>
        <v>-825874.12</v>
      </c>
      <c r="N193" s="40">
        <f t="shared" ref="N193:S193" si="55">+N174+N185</f>
        <v>2748905.3693999997</v>
      </c>
      <c r="O193" s="40">
        <f t="shared" si="55"/>
        <v>1691810.5744999999</v>
      </c>
      <c r="P193" s="40">
        <f t="shared" si="55"/>
        <v>3282484.47</v>
      </c>
      <c r="Q193" s="40">
        <f t="shared" si="55"/>
        <v>4129296.6184</v>
      </c>
      <c r="R193" s="40">
        <f t="shared" si="55"/>
        <v>6345923.2300000004</v>
      </c>
      <c r="S193" s="40">
        <f t="shared" si="55"/>
        <v>6167391.2084999997</v>
      </c>
      <c r="T193" s="6"/>
    </row>
    <row r="194" spans="2:20" s="5" customFormat="1" ht="17.45" customHeight="1">
      <c r="F194" s="6"/>
      <c r="G194" s="6"/>
      <c r="H194" s="37"/>
      <c r="T194" s="6"/>
    </row>
    <row r="195" spans="2:20" s="5" customFormat="1" ht="24.95" customHeight="1">
      <c r="B195" s="29" t="s">
        <v>72</v>
      </c>
      <c r="C195" s="26"/>
      <c r="D195" s="26"/>
      <c r="E195" s="26"/>
      <c r="F195" s="27"/>
      <c r="G195" s="27"/>
      <c r="H195" s="28">
        <v>43466</v>
      </c>
      <c r="I195" s="28">
        <f>EDATE(H195,1)</f>
        <v>43497</v>
      </c>
      <c r="J195" s="28">
        <f t="shared" ref="J195:S195" si="56">EDATE(I195,1)</f>
        <v>43525</v>
      </c>
      <c r="K195" s="28">
        <f t="shared" si="56"/>
        <v>43556</v>
      </c>
      <c r="L195" s="28">
        <f t="shared" si="56"/>
        <v>43586</v>
      </c>
      <c r="M195" s="28">
        <f t="shared" si="56"/>
        <v>43617</v>
      </c>
      <c r="N195" s="28">
        <f t="shared" si="56"/>
        <v>43647</v>
      </c>
      <c r="O195" s="28">
        <f t="shared" si="56"/>
        <v>43678</v>
      </c>
      <c r="P195" s="28">
        <f t="shared" si="56"/>
        <v>43709</v>
      </c>
      <c r="Q195" s="28">
        <f t="shared" si="56"/>
        <v>43739</v>
      </c>
      <c r="R195" s="28">
        <f t="shared" si="56"/>
        <v>43770</v>
      </c>
      <c r="S195" s="28">
        <f t="shared" si="56"/>
        <v>43800</v>
      </c>
      <c r="T195" s="6"/>
    </row>
    <row r="196" spans="2:20" s="5" customFormat="1" ht="5.0999999999999996" customHeight="1">
      <c r="B196" s="3"/>
      <c r="C196" s="7"/>
      <c r="D196" s="7"/>
      <c r="E196" s="7"/>
      <c r="F196" s="6"/>
      <c r="G196" s="6"/>
      <c r="H196" s="11"/>
      <c r="I196" s="11"/>
      <c r="J196" s="11"/>
      <c r="K196" s="11"/>
      <c r="L196" s="11"/>
      <c r="M196" s="11"/>
      <c r="N196" s="11"/>
      <c r="O196" s="11"/>
      <c r="P196" s="11"/>
      <c r="Q196" s="11"/>
      <c r="R196" s="11"/>
      <c r="S196" s="11"/>
      <c r="T196" s="6"/>
    </row>
    <row r="197" spans="2:20" s="5" customFormat="1" ht="5.0999999999999996" customHeight="1">
      <c r="B197" s="3"/>
      <c r="C197" s="7"/>
      <c r="D197" s="7"/>
      <c r="E197" s="7"/>
      <c r="F197" s="6"/>
      <c r="G197" s="6"/>
      <c r="H197" s="11"/>
      <c r="I197" s="11"/>
      <c r="J197" s="11"/>
      <c r="K197" s="11"/>
      <c r="L197" s="11"/>
      <c r="M197" s="11"/>
      <c r="N197" s="11"/>
      <c r="O197" s="11"/>
      <c r="P197" s="11"/>
      <c r="Q197" s="11"/>
      <c r="R197" s="11"/>
      <c r="S197" s="11"/>
      <c r="T197" s="6"/>
    </row>
    <row r="198" spans="2:20">
      <c r="B198" s="97" t="s">
        <v>73</v>
      </c>
      <c r="C198" s="98"/>
      <c r="D198" s="98"/>
      <c r="E198" s="98"/>
      <c r="F198" s="6"/>
      <c r="G198" s="6"/>
      <c r="H198" s="99">
        <v>6320608.7300000004</v>
      </c>
      <c r="I198" s="99">
        <v>6588027.7334999992</v>
      </c>
      <c r="J198" s="99">
        <v>4942013.0799999991</v>
      </c>
      <c r="K198" s="99">
        <v>4093203.3200000003</v>
      </c>
      <c r="L198" s="99">
        <v>4358332.5371902464</v>
      </c>
      <c r="M198" s="99">
        <v>3137429.04</v>
      </c>
      <c r="N198" s="99">
        <v>5775013.5100000007</v>
      </c>
      <c r="O198" s="99">
        <v>4822885.7529999996</v>
      </c>
      <c r="P198" s="99">
        <v>4980096.34</v>
      </c>
      <c r="Q198" s="99">
        <v>4700614.96</v>
      </c>
      <c r="R198" s="99">
        <v>4948053.4300000006</v>
      </c>
      <c r="S198" s="99">
        <v>9409681.2499999981</v>
      </c>
    </row>
    <row r="199" spans="2:20">
      <c r="B199" s="45" t="s">
        <v>27</v>
      </c>
      <c r="C199" s="46"/>
      <c r="D199" s="46"/>
      <c r="E199" s="46"/>
      <c r="F199" s="42"/>
      <c r="G199" s="42"/>
      <c r="H199" s="43">
        <v>2334854.52</v>
      </c>
      <c r="I199" s="43">
        <v>1890716.0199999998</v>
      </c>
      <c r="J199" s="43">
        <v>1687032.28</v>
      </c>
      <c r="K199" s="43">
        <v>1856885.1800000002</v>
      </c>
      <c r="L199" s="43">
        <v>1549595.1665902466</v>
      </c>
      <c r="M199" s="43">
        <v>525376.80000000005</v>
      </c>
      <c r="N199" s="43">
        <v>2409704.87</v>
      </c>
      <c r="O199" s="43">
        <v>1825193.61</v>
      </c>
      <c r="P199" s="43">
        <v>2192788.67</v>
      </c>
      <c r="Q199" s="43">
        <v>2253444.27</v>
      </c>
      <c r="R199" s="43">
        <v>1859380.65</v>
      </c>
      <c r="S199" s="43">
        <v>4459689.0899999989</v>
      </c>
    </row>
    <row r="200" spans="2:20">
      <c r="B200" s="45" t="s">
        <v>28</v>
      </c>
      <c r="C200" s="46"/>
      <c r="D200" s="46"/>
      <c r="E200" s="46"/>
      <c r="F200" s="42"/>
      <c r="G200" s="42"/>
      <c r="H200" s="43">
        <v>968558.21</v>
      </c>
      <c r="I200" s="43">
        <v>955916.3</v>
      </c>
      <c r="J200" s="43">
        <v>819187.24</v>
      </c>
      <c r="K200" s="43">
        <v>943365.52</v>
      </c>
      <c r="L200" s="43">
        <v>796558.21059999999</v>
      </c>
      <c r="M200" s="43">
        <v>785116.14</v>
      </c>
      <c r="N200" s="43">
        <v>882835.96</v>
      </c>
      <c r="O200" s="43">
        <v>843249.99300000002</v>
      </c>
      <c r="P200" s="43">
        <v>905033.96</v>
      </c>
      <c r="Q200" s="43">
        <v>1012914.22</v>
      </c>
      <c r="R200" s="43">
        <v>841396.91</v>
      </c>
      <c r="S200" s="43">
        <v>1005406.9500000001</v>
      </c>
    </row>
    <row r="201" spans="2:20">
      <c r="B201" s="45" t="s">
        <v>25</v>
      </c>
      <c r="C201" s="47"/>
      <c r="D201" s="47"/>
      <c r="E201" s="47"/>
      <c r="F201" s="42"/>
      <c r="G201" s="42"/>
      <c r="H201" s="43">
        <v>1235067.1270718221</v>
      </c>
      <c r="I201" s="43">
        <v>1213139.3069135859</v>
      </c>
      <c r="J201" s="43">
        <v>903528.41999999993</v>
      </c>
      <c r="K201" s="43">
        <v>785582.21</v>
      </c>
      <c r="L201" s="43">
        <v>899428.61</v>
      </c>
      <c r="M201" s="43">
        <v>924184.22000000009</v>
      </c>
      <c r="N201" s="43">
        <v>800866.13</v>
      </c>
      <c r="O201" s="43">
        <v>673883.26</v>
      </c>
      <c r="P201" s="43">
        <v>722635.40999999992</v>
      </c>
      <c r="Q201" s="43">
        <v>873674.79999999993</v>
      </c>
      <c r="R201" s="43">
        <v>772789.73</v>
      </c>
      <c r="S201" s="43">
        <v>932435.46000000008</v>
      </c>
    </row>
    <row r="202" spans="2:20">
      <c r="B202" s="45" t="s">
        <v>74</v>
      </c>
      <c r="C202" s="46"/>
      <c r="D202" s="46"/>
      <c r="E202" s="46"/>
      <c r="F202" s="42"/>
      <c r="G202" s="42"/>
      <c r="H202" s="43">
        <v>793048.46292817791</v>
      </c>
      <c r="I202" s="43">
        <v>1424207.8065864139</v>
      </c>
      <c r="J202" s="43">
        <v>826412.33</v>
      </c>
      <c r="K202" s="43">
        <v>796671.69999999984</v>
      </c>
      <c r="L202" s="43">
        <v>894305.63</v>
      </c>
      <c r="M202" s="43">
        <v>1017802.6499999998</v>
      </c>
      <c r="N202" s="43">
        <v>901749.52</v>
      </c>
      <c r="O202" s="43">
        <v>914396.26</v>
      </c>
      <c r="P202" s="43">
        <v>801952.55999999982</v>
      </c>
      <c r="Q202" s="43">
        <v>870241.17</v>
      </c>
      <c r="R202" s="43">
        <v>862191.40999999992</v>
      </c>
      <c r="S202" s="43">
        <v>970890.27</v>
      </c>
    </row>
    <row r="203" spans="2:20">
      <c r="B203" s="45" t="s">
        <v>29</v>
      </c>
      <c r="C203" s="46"/>
      <c r="D203" s="46"/>
      <c r="E203" s="46"/>
      <c r="F203" s="42"/>
      <c r="G203" s="42"/>
      <c r="H203" s="43">
        <v>142548.14000000001</v>
      </c>
      <c r="I203" s="43">
        <v>719777.71</v>
      </c>
      <c r="J203" s="43">
        <v>425659.05</v>
      </c>
      <c r="K203" s="43">
        <v>-657280.85</v>
      </c>
      <c r="L203" s="43">
        <v>-118825.1</v>
      </c>
      <c r="M203" s="43">
        <v>-506580.72</v>
      </c>
      <c r="N203" s="43">
        <v>11503.82</v>
      </c>
      <c r="O203" s="43">
        <v>-62124.95</v>
      </c>
      <c r="P203" s="43">
        <v>-522513.94</v>
      </c>
      <c r="Q203" s="43">
        <v>-875788.02</v>
      </c>
      <c r="R203" s="43">
        <v>-213730.65</v>
      </c>
      <c r="S203" s="43">
        <v>848204.29999999993</v>
      </c>
    </row>
    <row r="204" spans="2:20">
      <c r="B204" s="45" t="s">
        <v>30</v>
      </c>
      <c r="C204" s="46"/>
      <c r="D204" s="46"/>
      <c r="E204" s="46"/>
      <c r="F204" s="42"/>
      <c r="G204" s="42"/>
      <c r="H204" s="43">
        <v>846532.27</v>
      </c>
      <c r="I204" s="43">
        <v>384270.59</v>
      </c>
      <c r="J204" s="43">
        <v>280193.76</v>
      </c>
      <c r="K204" s="43">
        <v>367979.56</v>
      </c>
      <c r="L204" s="43">
        <v>337270.02</v>
      </c>
      <c r="M204" s="43">
        <v>391529.95</v>
      </c>
      <c r="N204" s="43">
        <v>254701.87</v>
      </c>
      <c r="O204" s="43">
        <v>628287.57999999996</v>
      </c>
      <c r="P204" s="43">
        <v>430199.68</v>
      </c>
      <c r="Q204" s="43">
        <v>391074.63999999996</v>
      </c>
      <c r="R204" s="43">
        <v>404590.75</v>
      </c>
      <c r="S204" s="43">
        <v>582946.55000000005</v>
      </c>
    </row>
    <row r="205" spans="2:20">
      <c r="B205" s="45" t="s">
        <v>31</v>
      </c>
      <c r="C205" s="46"/>
      <c r="D205" s="46"/>
      <c r="E205" s="46"/>
      <c r="F205" s="42"/>
      <c r="G205" s="42"/>
      <c r="H205" s="43">
        <v>0</v>
      </c>
      <c r="I205" s="43">
        <v>0</v>
      </c>
      <c r="J205" s="43">
        <v>0</v>
      </c>
      <c r="K205" s="43">
        <v>0</v>
      </c>
      <c r="L205" s="43">
        <v>0</v>
      </c>
      <c r="M205" s="43">
        <v>0</v>
      </c>
      <c r="N205" s="43">
        <v>513651.34</v>
      </c>
      <c r="O205" s="43">
        <v>0</v>
      </c>
      <c r="P205" s="43">
        <v>450000</v>
      </c>
      <c r="Q205" s="43">
        <v>175053.88</v>
      </c>
      <c r="R205" s="43">
        <v>421434.63</v>
      </c>
      <c r="S205" s="43">
        <v>371263.94999999995</v>
      </c>
    </row>
    <row r="206" spans="2:20">
      <c r="B206" s="45" t="s">
        <v>89</v>
      </c>
      <c r="C206" s="46"/>
      <c r="D206" s="46"/>
      <c r="E206" s="46"/>
      <c r="F206" s="42"/>
      <c r="G206" s="42"/>
      <c r="H206" s="43"/>
      <c r="I206" s="43"/>
      <c r="J206" s="43"/>
      <c r="K206" s="43"/>
      <c r="L206" s="43"/>
      <c r="M206" s="43"/>
      <c r="N206" s="43"/>
      <c r="O206" s="43"/>
      <c r="P206" s="43"/>
      <c r="Q206" s="43"/>
      <c r="R206" s="43"/>
      <c r="S206" s="43">
        <v>238844.68000000002</v>
      </c>
    </row>
    <row r="207" spans="2:20">
      <c r="B207" s="45" t="s">
        <v>84</v>
      </c>
      <c r="C207" s="46"/>
      <c r="D207" s="46"/>
      <c r="E207" s="46"/>
      <c r="F207" s="42"/>
      <c r="G207" s="42"/>
      <c r="H207" s="43"/>
      <c r="I207" s="43"/>
      <c r="J207" s="43"/>
      <c r="K207" s="43"/>
      <c r="L207" s="43"/>
      <c r="M207" s="43"/>
      <c r="N207" s="43"/>
      <c r="O207" s="43"/>
      <c r="P207" s="43"/>
      <c r="Q207" s="43"/>
      <c r="R207" s="43"/>
      <c r="S207" s="43">
        <v>0</v>
      </c>
    </row>
    <row r="208" spans="2:20">
      <c r="B208" s="97" t="s">
        <v>75</v>
      </c>
      <c r="C208" s="98"/>
      <c r="D208" s="98"/>
      <c r="E208" s="98"/>
      <c r="F208" s="6"/>
      <c r="G208" s="6"/>
      <c r="H208" s="99">
        <f>SUM(H209:H213)</f>
        <v>2060840.04</v>
      </c>
      <c r="I208" s="99">
        <f t="shared" ref="I208:R208" si="57">SUM(I209:I213)</f>
        <v>1628521.51</v>
      </c>
      <c r="J208" s="99">
        <f t="shared" si="57"/>
        <v>1819837.6500000001</v>
      </c>
      <c r="K208" s="99">
        <f t="shared" si="57"/>
        <v>1627081.22</v>
      </c>
      <c r="L208" s="99">
        <f t="shared" si="57"/>
        <v>1872235.0899999999</v>
      </c>
      <c r="M208" s="99">
        <f t="shared" si="57"/>
        <v>1970190.94</v>
      </c>
      <c r="N208" s="99">
        <f t="shared" si="57"/>
        <v>2699802.44</v>
      </c>
      <c r="O208" s="99">
        <f t="shared" si="57"/>
        <v>2453065.36</v>
      </c>
      <c r="P208" s="99">
        <f t="shared" si="57"/>
        <v>2531901.62</v>
      </c>
      <c r="Q208" s="99">
        <f t="shared" si="57"/>
        <v>2772536.7800000003</v>
      </c>
      <c r="R208" s="99">
        <f t="shared" si="57"/>
        <v>2748164.96</v>
      </c>
      <c r="S208" s="99">
        <f>SUM(S209:S215)</f>
        <v>3157386.12</v>
      </c>
    </row>
    <row r="209" spans="2:23">
      <c r="B209" s="45" t="s">
        <v>82</v>
      </c>
      <c r="C209" s="63"/>
      <c r="D209" s="63"/>
      <c r="E209" s="63"/>
      <c r="F209" s="63"/>
      <c r="G209" s="63"/>
      <c r="H209" s="43">
        <v>1466673.1800000002</v>
      </c>
      <c r="I209" s="43">
        <v>1045282.81</v>
      </c>
      <c r="J209" s="43">
        <v>1341981.48</v>
      </c>
      <c r="K209" s="43">
        <v>1117694.7</v>
      </c>
      <c r="L209" s="43">
        <v>1290775.96</v>
      </c>
      <c r="M209" s="43">
        <v>1400925.54</v>
      </c>
      <c r="N209" s="43">
        <v>1227542.53</v>
      </c>
      <c r="O209" s="43">
        <v>1287217.22</v>
      </c>
      <c r="P209" s="43">
        <v>1422452.01</v>
      </c>
      <c r="Q209" s="43">
        <v>1002096.63</v>
      </c>
      <c r="R209" s="43">
        <v>1235880.4200000002</v>
      </c>
      <c r="S209" s="43">
        <v>1404577.91</v>
      </c>
    </row>
    <row r="210" spans="2:23">
      <c r="B210" s="45" t="s">
        <v>76</v>
      </c>
      <c r="C210" s="63"/>
      <c r="D210" s="63"/>
      <c r="E210" s="63"/>
      <c r="F210" s="63"/>
      <c r="G210" s="63"/>
      <c r="H210" s="43">
        <v>594166.86</v>
      </c>
      <c r="I210" s="43">
        <v>449766.89999999997</v>
      </c>
      <c r="J210" s="43">
        <v>189721.62</v>
      </c>
      <c r="K210" s="43">
        <v>115519.97</v>
      </c>
      <c r="L210" s="43">
        <v>187483.22999999998</v>
      </c>
      <c r="M210" s="43">
        <v>175111.30000000002</v>
      </c>
      <c r="N210" s="43">
        <v>1091642.01</v>
      </c>
      <c r="O210" s="43">
        <v>575400.57000000007</v>
      </c>
      <c r="P210" s="43">
        <v>367726.81</v>
      </c>
      <c r="Q210" s="43">
        <v>948281.4</v>
      </c>
      <c r="R210" s="43">
        <v>658980</v>
      </c>
      <c r="S210" s="43">
        <v>404632.5</v>
      </c>
    </row>
    <row r="211" spans="2:23">
      <c r="B211" s="45" t="s">
        <v>194</v>
      </c>
      <c r="C211" s="63"/>
      <c r="D211" s="63"/>
      <c r="E211" s="63"/>
      <c r="F211" s="63"/>
      <c r="G211" s="63"/>
      <c r="H211" s="43"/>
      <c r="I211" s="43">
        <v>133471.79999999999</v>
      </c>
      <c r="J211" s="43">
        <v>288134.55</v>
      </c>
      <c r="K211" s="43">
        <v>393866.55</v>
      </c>
      <c r="L211" s="43">
        <v>393975.9</v>
      </c>
      <c r="M211" s="43">
        <v>394154.1</v>
      </c>
      <c r="N211" s="43">
        <v>380617.9</v>
      </c>
      <c r="O211" s="43">
        <v>381846.4</v>
      </c>
      <c r="P211" s="43">
        <v>384116.2</v>
      </c>
      <c r="Q211" s="43">
        <v>371597.5</v>
      </c>
      <c r="R211" s="43">
        <v>356806.8</v>
      </c>
      <c r="S211" s="43">
        <v>357337.2</v>
      </c>
    </row>
    <row r="212" spans="2:23">
      <c r="B212" s="45" t="s">
        <v>84</v>
      </c>
      <c r="C212" s="63"/>
      <c r="D212" s="63"/>
      <c r="E212" s="63"/>
      <c r="F212" s="63"/>
      <c r="G212" s="63"/>
      <c r="H212" s="43"/>
      <c r="I212" s="43"/>
      <c r="J212" s="43"/>
      <c r="K212" s="43"/>
      <c r="L212" s="43"/>
      <c r="M212" s="43"/>
      <c r="N212" s="43"/>
      <c r="O212" s="43">
        <v>186919.03999999998</v>
      </c>
      <c r="P212" s="43">
        <v>204633</v>
      </c>
      <c r="Q212" s="43">
        <v>287170.84000000003</v>
      </c>
      <c r="R212" s="43">
        <v>291642.3</v>
      </c>
      <c r="S212" s="43">
        <v>420644.25</v>
      </c>
    </row>
    <row r="213" spans="2:23">
      <c r="B213" s="45" t="s">
        <v>83</v>
      </c>
      <c r="C213" s="63"/>
      <c r="D213" s="63"/>
      <c r="E213" s="63"/>
      <c r="F213" s="63"/>
      <c r="G213" s="63"/>
      <c r="H213" s="43"/>
      <c r="I213" s="43"/>
      <c r="J213" s="43"/>
      <c r="K213" s="43"/>
      <c r="L213" s="43"/>
      <c r="M213" s="43"/>
      <c r="N213" s="43"/>
      <c r="O213" s="43">
        <v>21682.13</v>
      </c>
      <c r="P213" s="43">
        <v>152973.6</v>
      </c>
      <c r="Q213" s="43">
        <v>163390.41</v>
      </c>
      <c r="R213" s="43">
        <v>204855.44</v>
      </c>
      <c r="S213" s="43">
        <v>227665.37</v>
      </c>
    </row>
    <row r="214" spans="2:23">
      <c r="B214" s="45" t="s">
        <v>108</v>
      </c>
      <c r="C214" s="63"/>
      <c r="D214" s="63"/>
      <c r="E214" s="63"/>
      <c r="F214" s="63"/>
      <c r="G214" s="63"/>
      <c r="H214" s="43"/>
      <c r="I214" s="43"/>
      <c r="J214" s="43"/>
      <c r="K214" s="43"/>
      <c r="L214" s="43"/>
      <c r="M214" s="43"/>
      <c r="N214" s="43"/>
      <c r="O214" s="43"/>
      <c r="P214" s="43"/>
      <c r="Q214" s="43"/>
      <c r="R214" s="43"/>
      <c r="S214" s="43">
        <v>43898.61</v>
      </c>
    </row>
    <row r="215" spans="2:23">
      <c r="B215" s="45" t="s">
        <v>102</v>
      </c>
      <c r="C215" s="63"/>
      <c r="D215" s="63"/>
      <c r="E215" s="63"/>
      <c r="F215" s="63"/>
      <c r="G215" s="63"/>
      <c r="H215" s="43"/>
      <c r="I215" s="43"/>
      <c r="J215" s="43"/>
      <c r="K215" s="43"/>
      <c r="L215" s="43"/>
      <c r="M215" s="43"/>
      <c r="N215" s="43"/>
      <c r="O215" s="43"/>
      <c r="P215" s="43"/>
      <c r="Q215" s="43"/>
      <c r="R215" s="43"/>
      <c r="S215" s="43">
        <v>298630.28000000003</v>
      </c>
    </row>
    <row r="216" spans="2:23">
      <c r="B216" s="61" t="s">
        <v>6</v>
      </c>
      <c r="C216" s="62"/>
      <c r="D216" s="38"/>
      <c r="E216" s="38"/>
      <c r="F216" s="6"/>
      <c r="G216" s="6"/>
      <c r="H216" s="40">
        <f t="shared" ref="H216:S216" si="58">+H198+H208</f>
        <v>8381448.7700000005</v>
      </c>
      <c r="I216" s="40">
        <f t="shared" si="58"/>
        <v>8216549.2434999989</v>
      </c>
      <c r="J216" s="40">
        <f t="shared" si="58"/>
        <v>6761850.7299999995</v>
      </c>
      <c r="K216" s="40">
        <f t="shared" si="58"/>
        <v>5720284.54</v>
      </c>
      <c r="L216" s="40">
        <f t="shared" si="58"/>
        <v>6230567.6271902462</v>
      </c>
      <c r="M216" s="40">
        <f t="shared" si="58"/>
        <v>5107619.9800000004</v>
      </c>
      <c r="N216" s="40">
        <f t="shared" si="58"/>
        <v>8474815.9500000011</v>
      </c>
      <c r="O216" s="40">
        <f t="shared" si="58"/>
        <v>7275951.1129999999</v>
      </c>
      <c r="P216" s="40">
        <f t="shared" si="58"/>
        <v>7511997.96</v>
      </c>
      <c r="Q216" s="40">
        <f t="shared" si="58"/>
        <v>7473151.7400000002</v>
      </c>
      <c r="R216" s="40">
        <f t="shared" si="58"/>
        <v>7696218.3900000006</v>
      </c>
      <c r="S216" s="40">
        <f t="shared" si="58"/>
        <v>12567067.369999997</v>
      </c>
    </row>
    <row r="217" spans="2:23">
      <c r="B217" s="64"/>
      <c r="C217" s="65"/>
      <c r="D217" s="65"/>
      <c r="E217" s="65"/>
      <c r="F217" s="6"/>
      <c r="G217" s="6"/>
      <c r="H217" s="37"/>
      <c r="I217" s="37"/>
      <c r="J217" s="37"/>
      <c r="K217" s="37"/>
      <c r="L217" s="37"/>
      <c r="M217" s="37"/>
      <c r="N217" s="37"/>
      <c r="O217" s="37"/>
      <c r="P217" s="37"/>
      <c r="Q217" s="37"/>
      <c r="R217" s="37"/>
      <c r="S217" s="37"/>
    </row>
    <row r="219" spans="2:23" s="5" customFormat="1" ht="24.95" customHeight="1">
      <c r="B219" s="29" t="s">
        <v>19</v>
      </c>
      <c r="C219" s="26"/>
      <c r="D219" s="26"/>
      <c r="E219" s="26"/>
      <c r="F219" s="27"/>
      <c r="G219" s="27"/>
      <c r="H219" s="30">
        <v>43101</v>
      </c>
      <c r="I219" s="30">
        <f>EDATE(H219,1)</f>
        <v>43132</v>
      </c>
      <c r="J219" s="30">
        <f t="shared" ref="J219:S219" si="59">EDATE(I219,1)</f>
        <v>43160</v>
      </c>
      <c r="K219" s="30">
        <f t="shared" si="59"/>
        <v>43191</v>
      </c>
      <c r="L219" s="30">
        <f t="shared" si="59"/>
        <v>43221</v>
      </c>
      <c r="M219" s="30">
        <f t="shared" si="59"/>
        <v>43252</v>
      </c>
      <c r="N219" s="30">
        <f t="shared" si="59"/>
        <v>43282</v>
      </c>
      <c r="O219" s="30">
        <f t="shared" si="59"/>
        <v>43313</v>
      </c>
      <c r="P219" s="30">
        <f t="shared" si="59"/>
        <v>43344</v>
      </c>
      <c r="Q219" s="30">
        <f t="shared" si="59"/>
        <v>43374</v>
      </c>
      <c r="R219" s="30">
        <f t="shared" si="59"/>
        <v>43405</v>
      </c>
      <c r="S219" s="30">
        <f t="shared" si="59"/>
        <v>43435</v>
      </c>
      <c r="T219" s="6"/>
    </row>
    <row r="220" spans="2:23" s="5" customFormat="1" ht="5.0999999999999996" customHeight="1">
      <c r="B220" s="3"/>
      <c r="C220" s="7"/>
      <c r="D220" s="7"/>
      <c r="E220" s="7"/>
      <c r="F220" s="6"/>
      <c r="G220" s="6"/>
      <c r="H220" s="8"/>
      <c r="I220" s="8"/>
      <c r="J220" s="8"/>
      <c r="K220" s="8"/>
      <c r="L220" s="8"/>
      <c r="M220" s="8"/>
      <c r="N220" s="8"/>
      <c r="O220" s="8"/>
      <c r="P220" s="8"/>
      <c r="Q220" s="8"/>
      <c r="R220" s="8"/>
      <c r="S220" s="8"/>
      <c r="T220" s="6"/>
      <c r="U220" s="8"/>
      <c r="V220" s="6"/>
      <c r="W220" s="8"/>
    </row>
    <row r="221" spans="2:23" s="5" customFormat="1" ht="5.0999999999999996" customHeight="1">
      <c r="B221" s="3"/>
      <c r="C221" s="7"/>
      <c r="D221" s="7"/>
      <c r="E221" s="7"/>
      <c r="F221" s="6"/>
      <c r="G221" s="6"/>
      <c r="H221" s="8"/>
      <c r="I221" s="8"/>
      <c r="J221" s="8"/>
      <c r="K221" s="8"/>
      <c r="L221" s="8"/>
      <c r="M221" s="8"/>
      <c r="N221" s="8"/>
      <c r="O221" s="8"/>
      <c r="P221" s="8"/>
      <c r="Q221" s="8"/>
      <c r="R221" s="8"/>
      <c r="S221" s="8"/>
      <c r="T221" s="6"/>
      <c r="U221" s="8"/>
      <c r="V221" s="6"/>
      <c r="W221" s="8"/>
    </row>
    <row r="222" spans="2:23">
      <c r="B222" s="20" t="s">
        <v>73</v>
      </c>
      <c r="C222" s="7"/>
      <c r="D222" s="7"/>
      <c r="E222" s="7"/>
      <c r="F222" s="6"/>
      <c r="G222" s="6"/>
      <c r="H222" s="12">
        <f t="shared" ref="H222:S222" si="60">SUM(H223:H228)</f>
        <v>6251222.1200000001</v>
      </c>
      <c r="I222" s="12">
        <f t="shared" si="60"/>
        <v>6003517.75</v>
      </c>
      <c r="J222" s="12">
        <f t="shared" si="60"/>
        <v>4673164.82</v>
      </c>
      <c r="K222" s="12">
        <f t="shared" si="60"/>
        <v>4794722.7799999993</v>
      </c>
      <c r="L222" s="12">
        <f t="shared" si="60"/>
        <v>4351102.97</v>
      </c>
      <c r="M222" s="12">
        <f t="shared" si="60"/>
        <v>3860595.3499999996</v>
      </c>
      <c r="N222" s="12">
        <f t="shared" si="60"/>
        <v>4869421.1800000006</v>
      </c>
      <c r="O222" s="12">
        <f t="shared" si="60"/>
        <v>4616146.6100000003</v>
      </c>
      <c r="P222" s="12">
        <f t="shared" si="60"/>
        <v>4997553.3600000003</v>
      </c>
      <c r="Q222" s="12">
        <f t="shared" si="60"/>
        <v>7372943.5126363793</v>
      </c>
      <c r="R222" s="12">
        <f t="shared" si="60"/>
        <v>4925243.6100000003</v>
      </c>
      <c r="S222" s="12">
        <f t="shared" si="60"/>
        <v>4833084.1599999992</v>
      </c>
      <c r="T222" s="14"/>
    </row>
    <row r="223" spans="2:23">
      <c r="B223" s="4" t="s">
        <v>27</v>
      </c>
      <c r="C223" s="9"/>
      <c r="D223" s="9"/>
      <c r="E223" s="9"/>
      <c r="F223" s="6"/>
      <c r="G223" s="6"/>
      <c r="H223" s="13">
        <v>1629511.72</v>
      </c>
      <c r="I223" s="13">
        <v>2049555.62</v>
      </c>
      <c r="J223" s="13">
        <v>1510995.3900000001</v>
      </c>
      <c r="K223" s="13">
        <v>1636088.6099999999</v>
      </c>
      <c r="L223" s="13">
        <v>1373456.01</v>
      </c>
      <c r="M223" s="13">
        <v>1239686.2500000002</v>
      </c>
      <c r="N223" s="13">
        <v>1683382.72</v>
      </c>
      <c r="O223" s="13">
        <v>1495559.99</v>
      </c>
      <c r="P223" s="13">
        <v>2477905.9199999999</v>
      </c>
      <c r="Q223" s="13">
        <v>3737401.0026363786</v>
      </c>
      <c r="R223" s="13">
        <v>1714324.3299999998</v>
      </c>
      <c r="S223" s="13">
        <v>1735116.21</v>
      </c>
      <c r="T223" s="14"/>
    </row>
    <row r="224" spans="2:23">
      <c r="B224" s="4" t="s">
        <v>28</v>
      </c>
      <c r="C224" s="9"/>
      <c r="D224" s="9"/>
      <c r="E224" s="9"/>
      <c r="F224" s="6"/>
      <c r="G224" s="6"/>
      <c r="H224" s="13">
        <v>1041619.49</v>
      </c>
      <c r="I224" s="13">
        <v>811454.13</v>
      </c>
      <c r="J224" s="13">
        <v>678809.59999999998</v>
      </c>
      <c r="K224" s="13">
        <v>702861.52</v>
      </c>
      <c r="L224" s="13">
        <v>622087.01</v>
      </c>
      <c r="M224" s="13">
        <v>917280.66999999993</v>
      </c>
      <c r="N224" s="13">
        <v>543129.93999999994</v>
      </c>
      <c r="O224" s="13">
        <v>639299.06000000006</v>
      </c>
      <c r="P224" s="13">
        <v>943892.90000000014</v>
      </c>
      <c r="Q224" s="13">
        <v>770495.02</v>
      </c>
      <c r="R224" s="13">
        <v>781743.72</v>
      </c>
      <c r="S224" s="13">
        <v>707141.54999999993</v>
      </c>
      <c r="T224" s="14"/>
    </row>
    <row r="225" spans="2:20">
      <c r="B225" s="4" t="s">
        <v>25</v>
      </c>
      <c r="C225" s="7"/>
      <c r="D225" s="7"/>
      <c r="E225" s="7"/>
      <c r="F225" s="6"/>
      <c r="G225" s="6"/>
      <c r="H225" s="13">
        <v>1019010.41</v>
      </c>
      <c r="I225" s="13">
        <v>1058576.42</v>
      </c>
      <c r="J225" s="13">
        <v>758188.51</v>
      </c>
      <c r="K225" s="13">
        <v>731204.39999999991</v>
      </c>
      <c r="L225" s="13">
        <v>682428.16999999993</v>
      </c>
      <c r="M225" s="13">
        <v>155856.28999999998</v>
      </c>
      <c r="N225" s="13">
        <v>854558.29</v>
      </c>
      <c r="O225" s="13">
        <v>795114.2</v>
      </c>
      <c r="P225" s="13">
        <v>360462.43999999994</v>
      </c>
      <c r="Q225" s="13">
        <v>1146727.5300000003</v>
      </c>
      <c r="R225" s="13">
        <v>1007241.6300000001</v>
      </c>
      <c r="S225" s="13">
        <v>835439.25</v>
      </c>
      <c r="T225" s="14"/>
    </row>
    <row r="226" spans="2:20">
      <c r="B226" s="4" t="s">
        <v>74</v>
      </c>
      <c r="C226" s="9"/>
      <c r="D226" s="9"/>
      <c r="E226" s="9"/>
      <c r="F226" s="6"/>
      <c r="G226" s="6"/>
      <c r="H226" s="13">
        <v>740083.29</v>
      </c>
      <c r="I226" s="13">
        <v>1146424.1600000001</v>
      </c>
      <c r="J226" s="13">
        <v>592144.49000000011</v>
      </c>
      <c r="K226" s="13">
        <v>679905.69</v>
      </c>
      <c r="L226" s="13">
        <v>674093.69</v>
      </c>
      <c r="M226" s="13">
        <v>652768.86</v>
      </c>
      <c r="N226" s="13">
        <v>848159.9800000001</v>
      </c>
      <c r="O226" s="13">
        <v>733693.16</v>
      </c>
      <c r="P226" s="13">
        <v>735089.96000000008</v>
      </c>
      <c r="Q226" s="13">
        <v>659866.36</v>
      </c>
      <c r="R226" s="13">
        <v>816211.9</v>
      </c>
      <c r="S226" s="13">
        <v>752048.59000000008</v>
      </c>
      <c r="T226" s="14"/>
    </row>
    <row r="227" spans="2:20">
      <c r="B227" s="4" t="s">
        <v>29</v>
      </c>
      <c r="C227" s="9"/>
      <c r="D227" s="9"/>
      <c r="E227" s="9"/>
      <c r="F227" s="6"/>
      <c r="G227" s="6"/>
      <c r="H227" s="13">
        <v>1074026.97</v>
      </c>
      <c r="I227" s="13">
        <v>618562.45000000007</v>
      </c>
      <c r="J227" s="13">
        <v>792039.78</v>
      </c>
      <c r="K227" s="13">
        <v>652229</v>
      </c>
      <c r="L227" s="13">
        <v>602138.09</v>
      </c>
      <c r="M227" s="13">
        <v>580786.12999999989</v>
      </c>
      <c r="N227" s="13">
        <v>514953.83999999997</v>
      </c>
      <c r="O227" s="13">
        <v>500022.81</v>
      </c>
      <c r="P227" s="13">
        <v>241229.13999999998</v>
      </c>
      <c r="Q227" s="13">
        <v>480351.37</v>
      </c>
      <c r="R227" s="13">
        <v>358790.08999999997</v>
      </c>
      <c r="S227" s="13">
        <v>479053.01</v>
      </c>
      <c r="T227" s="14"/>
    </row>
    <row r="228" spans="2:20">
      <c r="B228" s="4" t="s">
        <v>30</v>
      </c>
      <c r="C228" s="9"/>
      <c r="D228" s="9"/>
      <c r="E228" s="9"/>
      <c r="F228" s="6"/>
      <c r="G228" s="6"/>
      <c r="H228" s="13">
        <v>746970.24</v>
      </c>
      <c r="I228" s="13">
        <v>318944.96999999997</v>
      </c>
      <c r="J228" s="13">
        <v>340987.05</v>
      </c>
      <c r="K228" s="13">
        <v>392433.56</v>
      </c>
      <c r="L228" s="13">
        <v>396900</v>
      </c>
      <c r="M228" s="13">
        <v>314217.15000000002</v>
      </c>
      <c r="N228" s="13">
        <v>425236.41</v>
      </c>
      <c r="O228" s="13">
        <v>452457.39</v>
      </c>
      <c r="P228" s="13">
        <v>238973</v>
      </c>
      <c r="Q228" s="13">
        <v>578102.2300000001</v>
      </c>
      <c r="R228" s="13">
        <v>246931.94</v>
      </c>
      <c r="S228" s="13">
        <v>324285.55</v>
      </c>
      <c r="T228" s="14"/>
    </row>
    <row r="229" spans="2:20">
      <c r="B229" s="4" t="s">
        <v>31</v>
      </c>
      <c r="C229" s="9"/>
      <c r="D229" s="9"/>
      <c r="E229" s="9"/>
      <c r="F229" s="6"/>
      <c r="G229" s="6"/>
      <c r="H229" s="13"/>
      <c r="I229" s="13"/>
      <c r="J229" s="13"/>
      <c r="K229" s="13"/>
      <c r="L229" s="13"/>
      <c r="M229" s="13"/>
      <c r="N229" s="13"/>
      <c r="O229" s="13"/>
      <c r="P229" s="13"/>
      <c r="Q229" s="13"/>
      <c r="R229" s="13"/>
      <c r="S229" s="13"/>
      <c r="T229" s="14"/>
    </row>
    <row r="230" spans="2:20">
      <c r="B230" s="20" t="s">
        <v>75</v>
      </c>
      <c r="C230" s="7"/>
      <c r="D230" s="7"/>
      <c r="E230" s="7"/>
      <c r="F230" s="6"/>
      <c r="G230" s="6"/>
      <c r="H230" s="12">
        <f t="shared" ref="H230:S230" si="61">+H231+H232+H233</f>
        <v>1921034.7404705817</v>
      </c>
      <c r="I230" s="12">
        <f t="shared" si="61"/>
        <v>1149543.6263776894</v>
      </c>
      <c r="J230" s="12">
        <f t="shared" si="61"/>
        <v>1232316.4353748898</v>
      </c>
      <c r="K230" s="12">
        <f t="shared" si="61"/>
        <v>1930841.5095439223</v>
      </c>
      <c r="L230" s="12">
        <f t="shared" si="61"/>
        <v>1624939.6231707882</v>
      </c>
      <c r="M230" s="12">
        <f t="shared" si="61"/>
        <v>1708467.2882934969</v>
      </c>
      <c r="N230" s="12">
        <f t="shared" si="61"/>
        <v>1758336.8711598993</v>
      </c>
      <c r="O230" s="12">
        <f t="shared" si="61"/>
        <v>1661248.4123594961</v>
      </c>
      <c r="P230" s="12">
        <f t="shared" si="61"/>
        <v>1884901.6998183737</v>
      </c>
      <c r="Q230" s="12">
        <f t="shared" si="61"/>
        <v>967365.29510899982</v>
      </c>
      <c r="R230" s="12">
        <f t="shared" si="61"/>
        <v>2809204.9351298772</v>
      </c>
      <c r="S230" s="12">
        <f t="shared" si="61"/>
        <v>1940913.4851323054</v>
      </c>
    </row>
    <row r="231" spans="2:20">
      <c r="B231" s="4" t="s">
        <v>82</v>
      </c>
      <c r="H231" s="13">
        <v>1322285.9104705818</v>
      </c>
      <c r="I231" s="13">
        <v>1002377.3263776894</v>
      </c>
      <c r="J231" s="13">
        <v>1100917.9353748898</v>
      </c>
      <c r="K231" s="13">
        <v>1190097.9795439222</v>
      </c>
      <c r="L231" s="13">
        <v>1176945.0331707881</v>
      </c>
      <c r="M231" s="13">
        <v>1264779.2882934969</v>
      </c>
      <c r="N231" s="13">
        <v>1268724.6711598993</v>
      </c>
      <c r="O231" s="13">
        <v>1174311.6223594961</v>
      </c>
      <c r="P231" s="13">
        <v>1323662.9498183737</v>
      </c>
      <c r="Q231" s="13">
        <v>492220.34510899993</v>
      </c>
      <c r="R231" s="13">
        <v>2197046.0851298771</v>
      </c>
      <c r="S231" s="13">
        <v>1329437.7351323054</v>
      </c>
    </row>
    <row r="232" spans="2:20">
      <c r="B232" s="4" t="s">
        <v>76</v>
      </c>
      <c r="H232" s="13">
        <v>598748.82999999996</v>
      </c>
      <c r="I232" s="13">
        <v>147166.30000000002</v>
      </c>
      <c r="J232" s="13">
        <v>131398.5</v>
      </c>
      <c r="K232" s="13">
        <v>740743.53</v>
      </c>
      <c r="L232" s="13">
        <v>447994.59</v>
      </c>
      <c r="M232" s="13">
        <v>443688</v>
      </c>
      <c r="N232" s="13">
        <v>489612.2</v>
      </c>
      <c r="O232" s="13">
        <v>486936.79</v>
      </c>
      <c r="P232" s="13">
        <v>561238.75</v>
      </c>
      <c r="Q232" s="13">
        <v>475144.94999999995</v>
      </c>
      <c r="R232" s="13">
        <v>612158.85</v>
      </c>
      <c r="S232" s="13">
        <v>611475.75</v>
      </c>
    </row>
    <row r="233" spans="2:20">
      <c r="B233" s="4" t="s">
        <v>194</v>
      </c>
      <c r="H233" s="13"/>
      <c r="I233" s="13"/>
      <c r="J233" s="13"/>
      <c r="K233" s="13"/>
      <c r="L233" s="13"/>
      <c r="M233" s="13"/>
      <c r="N233" s="13"/>
      <c r="O233" s="13"/>
      <c r="P233" s="13"/>
      <c r="Q233" s="13"/>
      <c r="R233" s="13"/>
      <c r="S233" s="13"/>
    </row>
    <row r="234" spans="2:20">
      <c r="B234" s="61" t="s">
        <v>6</v>
      </c>
      <c r="C234" s="62"/>
      <c r="D234" s="38"/>
      <c r="E234" s="38"/>
      <c r="F234" s="6"/>
      <c r="G234" s="6"/>
      <c r="H234" s="40">
        <f t="shared" ref="H234:M234" si="62">+H222+H230</f>
        <v>8172256.8604705818</v>
      </c>
      <c r="I234" s="40">
        <f t="shared" si="62"/>
        <v>7153061.3763776897</v>
      </c>
      <c r="J234" s="40">
        <f t="shared" si="62"/>
        <v>5905481.2553748898</v>
      </c>
      <c r="K234" s="40">
        <f t="shared" si="62"/>
        <v>6725564.2895439211</v>
      </c>
      <c r="L234" s="40">
        <f t="shared" si="62"/>
        <v>5976042.5931707881</v>
      </c>
      <c r="M234" s="40">
        <f t="shared" si="62"/>
        <v>5569062.6382934963</v>
      </c>
      <c r="N234" s="40">
        <f t="shared" ref="N234:S234" si="63">+N222+N230</f>
        <v>6627758.0511598997</v>
      </c>
      <c r="O234" s="40">
        <f t="shared" si="63"/>
        <v>6277395.022359496</v>
      </c>
      <c r="P234" s="40">
        <f t="shared" si="63"/>
        <v>6882455.059818374</v>
      </c>
      <c r="Q234" s="40">
        <f t="shared" si="63"/>
        <v>8340308.8077453794</v>
      </c>
      <c r="R234" s="40">
        <f t="shared" si="63"/>
        <v>7734448.5451298775</v>
      </c>
      <c r="S234" s="40">
        <f t="shared" si="63"/>
        <v>6773997.6451323051</v>
      </c>
    </row>
    <row r="235" spans="2:20">
      <c r="B235" s="64"/>
      <c r="C235" s="65"/>
      <c r="D235" s="65"/>
      <c r="E235" s="65"/>
      <c r="F235" s="6"/>
      <c r="G235" s="6"/>
      <c r="H235" s="37"/>
      <c r="I235" s="37"/>
      <c r="J235" s="37"/>
      <c r="K235" s="37"/>
      <c r="L235" s="37"/>
      <c r="M235" s="37"/>
      <c r="N235" s="37"/>
      <c r="O235" s="37"/>
      <c r="P235" s="37"/>
      <c r="Q235" s="37"/>
      <c r="R235" s="37"/>
      <c r="S235" s="37"/>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2F1D-5556-4B80-94BC-E138BDB77706}">
  <sheetPr codeName="Sheet7"/>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5A08-CEEB-4468-8B00-F065912D4C5F}">
  <sheetPr codeName="Sheet8"/>
  <dimension ref="A1:FU308"/>
  <sheetViews>
    <sheetView showGridLines="0" zoomScale="85" zoomScaleNormal="85" workbookViewId="0">
      <pane xSplit="6" ySplit="13" topLeftCell="EI14" activePane="bottomRight" state="frozen"/>
      <selection activeCell="G33" sqref="G33"/>
      <selection pane="topRight" activeCell="G33" sqref="G33"/>
      <selection pane="bottomLeft" activeCell="G33" sqref="G33"/>
      <selection pane="bottomRight" activeCell="ER1" sqref="ER1"/>
    </sheetView>
  </sheetViews>
  <sheetFormatPr defaultColWidth="10.7109375" defaultRowHeight="17.45" customHeight="1"/>
  <cols>
    <col min="1" max="1" width="1.7109375" style="133" customWidth="1"/>
    <col min="2" max="5" width="10.7109375" style="133"/>
    <col min="6" max="7" width="0.85546875" style="134" customWidth="1"/>
    <col min="8" max="143" width="12.7109375" style="133" customWidth="1"/>
    <col min="144" max="144" width="0.85546875" style="134" customWidth="1"/>
    <col min="145" max="145" width="15.7109375" style="133" customWidth="1"/>
    <col min="146" max="146" width="0.85546875" style="134" customWidth="1"/>
    <col min="147" max="147" width="15.7109375" style="133" customWidth="1"/>
    <col min="148" max="148" width="0.85546875" style="133" customWidth="1"/>
    <col min="149" max="149" width="8.42578125" style="133" customWidth="1"/>
    <col min="150" max="150" width="11.7109375" style="133" bestFit="1" customWidth="1"/>
    <col min="151" max="151" width="8.42578125" style="133" customWidth="1"/>
    <col min="152" max="165" width="13.42578125" style="133" bestFit="1" customWidth="1"/>
    <col min="166" max="166" width="6.7109375" style="133" customWidth="1"/>
    <col min="167" max="169" width="13.42578125" style="133" bestFit="1" customWidth="1"/>
    <col min="170" max="171" width="14.42578125" style="133" bestFit="1" customWidth="1"/>
    <col min="172" max="174" width="14.28515625" style="133" bestFit="1" customWidth="1"/>
    <col min="175" max="16384" width="10.7109375" style="133"/>
  </cols>
  <sheetData>
    <row r="1" spans="1:177" ht="9.9499999999999993" customHeight="1"/>
    <row r="5" spans="1:177" ht="20.25" hidden="1" customHeight="1">
      <c r="H5" s="211">
        <f t="shared" ref="H5:BS5" si="0">YEAR(H7)</f>
        <v>2015</v>
      </c>
      <c r="I5" s="211">
        <f t="shared" si="0"/>
        <v>2015</v>
      </c>
      <c r="J5" s="211">
        <f t="shared" si="0"/>
        <v>2015</v>
      </c>
      <c r="K5" s="211">
        <f t="shared" si="0"/>
        <v>2015</v>
      </c>
      <c r="L5" s="211">
        <f t="shared" si="0"/>
        <v>2015</v>
      </c>
      <c r="M5" s="211">
        <f t="shared" si="0"/>
        <v>2015</v>
      </c>
      <c r="N5" s="211">
        <f t="shared" si="0"/>
        <v>2015</v>
      </c>
      <c r="O5" s="211">
        <f t="shared" si="0"/>
        <v>2015</v>
      </c>
      <c r="P5" s="211">
        <f t="shared" si="0"/>
        <v>2015</v>
      </c>
      <c r="Q5" s="211">
        <f t="shared" si="0"/>
        <v>2015</v>
      </c>
      <c r="R5" s="211">
        <f t="shared" si="0"/>
        <v>2015</v>
      </c>
      <c r="S5" s="211">
        <f t="shared" si="0"/>
        <v>2015</v>
      </c>
      <c r="T5" s="211">
        <f t="shared" si="0"/>
        <v>2016</v>
      </c>
      <c r="U5" s="211">
        <f t="shared" si="0"/>
        <v>2016</v>
      </c>
      <c r="V5" s="211">
        <f t="shared" si="0"/>
        <v>2016</v>
      </c>
      <c r="W5" s="211">
        <f t="shared" si="0"/>
        <v>2016</v>
      </c>
      <c r="X5" s="211">
        <f t="shared" si="0"/>
        <v>2016</v>
      </c>
      <c r="Y5" s="211">
        <f t="shared" si="0"/>
        <v>2016</v>
      </c>
      <c r="Z5" s="211">
        <f t="shared" si="0"/>
        <v>2016</v>
      </c>
      <c r="AA5" s="211">
        <f t="shared" si="0"/>
        <v>2016</v>
      </c>
      <c r="AB5" s="211">
        <f t="shared" si="0"/>
        <v>2016</v>
      </c>
      <c r="AC5" s="211">
        <f t="shared" si="0"/>
        <v>2016</v>
      </c>
      <c r="AD5" s="211">
        <f t="shared" si="0"/>
        <v>2016</v>
      </c>
      <c r="AE5" s="211">
        <f t="shared" si="0"/>
        <v>2016</v>
      </c>
      <c r="AF5" s="211">
        <f t="shared" si="0"/>
        <v>2017</v>
      </c>
      <c r="AG5" s="211">
        <f t="shared" si="0"/>
        <v>2017</v>
      </c>
      <c r="AH5" s="211">
        <f t="shared" si="0"/>
        <v>2017</v>
      </c>
      <c r="AI5" s="211">
        <f t="shared" si="0"/>
        <v>2017</v>
      </c>
      <c r="AJ5" s="211">
        <f t="shared" si="0"/>
        <v>2017</v>
      </c>
      <c r="AK5" s="211">
        <f t="shared" si="0"/>
        <v>2017</v>
      </c>
      <c r="AL5" s="211">
        <f t="shared" si="0"/>
        <v>2017</v>
      </c>
      <c r="AM5" s="211">
        <f t="shared" si="0"/>
        <v>2017</v>
      </c>
      <c r="AN5" s="211">
        <f t="shared" si="0"/>
        <v>2017</v>
      </c>
      <c r="AO5" s="211">
        <f t="shared" si="0"/>
        <v>2017</v>
      </c>
      <c r="AP5" s="211">
        <f t="shared" si="0"/>
        <v>2017</v>
      </c>
      <c r="AQ5" s="211">
        <f t="shared" si="0"/>
        <v>2017</v>
      </c>
      <c r="AR5" s="211">
        <f t="shared" si="0"/>
        <v>2018</v>
      </c>
      <c r="AS5" s="211">
        <f t="shared" si="0"/>
        <v>2018</v>
      </c>
      <c r="AT5" s="211">
        <f t="shared" si="0"/>
        <v>2018</v>
      </c>
      <c r="AU5" s="211">
        <f t="shared" si="0"/>
        <v>2018</v>
      </c>
      <c r="AV5" s="211">
        <f t="shared" si="0"/>
        <v>2018</v>
      </c>
      <c r="AW5" s="211">
        <f t="shared" si="0"/>
        <v>2018</v>
      </c>
      <c r="AX5" s="211">
        <f t="shared" si="0"/>
        <v>2018</v>
      </c>
      <c r="AY5" s="211">
        <f t="shared" si="0"/>
        <v>2018</v>
      </c>
      <c r="AZ5" s="211">
        <f t="shared" si="0"/>
        <v>2018</v>
      </c>
      <c r="BA5" s="211">
        <f t="shared" si="0"/>
        <v>2018</v>
      </c>
      <c r="BB5" s="211">
        <f t="shared" si="0"/>
        <v>2018</v>
      </c>
      <c r="BC5" s="211">
        <f t="shared" si="0"/>
        <v>2018</v>
      </c>
      <c r="BD5" s="211">
        <f t="shared" si="0"/>
        <v>2019</v>
      </c>
      <c r="BE5" s="211">
        <f t="shared" si="0"/>
        <v>2019</v>
      </c>
      <c r="BF5" s="211">
        <f t="shared" si="0"/>
        <v>2019</v>
      </c>
      <c r="BG5" s="211">
        <f t="shared" si="0"/>
        <v>2019</v>
      </c>
      <c r="BH5" s="211">
        <f t="shared" si="0"/>
        <v>2019</v>
      </c>
      <c r="BI5" s="211">
        <f t="shared" si="0"/>
        <v>2019</v>
      </c>
      <c r="BJ5" s="211">
        <f t="shared" si="0"/>
        <v>2019</v>
      </c>
      <c r="BK5" s="211">
        <f t="shared" si="0"/>
        <v>2019</v>
      </c>
      <c r="BL5" s="211">
        <f t="shared" si="0"/>
        <v>2019</v>
      </c>
      <c r="BM5" s="211">
        <f t="shared" si="0"/>
        <v>2019</v>
      </c>
      <c r="BN5" s="211">
        <f t="shared" si="0"/>
        <v>2019</v>
      </c>
      <c r="BO5" s="211">
        <f t="shared" si="0"/>
        <v>2019</v>
      </c>
      <c r="BP5" s="211">
        <f t="shared" si="0"/>
        <v>2020</v>
      </c>
      <c r="BQ5" s="211">
        <f t="shared" si="0"/>
        <v>2020</v>
      </c>
      <c r="BR5" s="211">
        <f t="shared" si="0"/>
        <v>2020</v>
      </c>
      <c r="BS5" s="211">
        <f t="shared" si="0"/>
        <v>2020</v>
      </c>
      <c r="BT5" s="211">
        <f t="shared" ref="BT5:DN5" si="1">YEAR(BT7)</f>
        <v>2020</v>
      </c>
      <c r="BU5" s="211">
        <f t="shared" si="1"/>
        <v>2020</v>
      </c>
      <c r="BV5" s="211">
        <f t="shared" si="1"/>
        <v>2020</v>
      </c>
      <c r="BW5" s="211">
        <f t="shared" si="1"/>
        <v>2020</v>
      </c>
      <c r="BX5" s="211">
        <f t="shared" si="1"/>
        <v>2020</v>
      </c>
      <c r="BY5" s="211">
        <f t="shared" si="1"/>
        <v>2020</v>
      </c>
      <c r="BZ5" s="211">
        <f t="shared" si="1"/>
        <v>2020</v>
      </c>
      <c r="CA5" s="211">
        <f t="shared" si="1"/>
        <v>2020</v>
      </c>
      <c r="CB5" s="211">
        <f t="shared" si="1"/>
        <v>2021</v>
      </c>
      <c r="CC5" s="211">
        <f t="shared" si="1"/>
        <v>2021</v>
      </c>
      <c r="CD5" s="211">
        <f t="shared" si="1"/>
        <v>2021</v>
      </c>
      <c r="CE5" s="211">
        <f t="shared" si="1"/>
        <v>2021</v>
      </c>
      <c r="CF5" s="211">
        <f t="shared" si="1"/>
        <v>2021</v>
      </c>
      <c r="CG5" s="211">
        <f t="shared" si="1"/>
        <v>2021</v>
      </c>
      <c r="CH5" s="211">
        <f t="shared" si="1"/>
        <v>2021</v>
      </c>
      <c r="CI5" s="211">
        <f t="shared" si="1"/>
        <v>2021</v>
      </c>
      <c r="CJ5" s="211">
        <f t="shared" si="1"/>
        <v>2021</v>
      </c>
      <c r="CK5" s="211">
        <f t="shared" si="1"/>
        <v>2021</v>
      </c>
      <c r="CL5" s="211">
        <f t="shared" si="1"/>
        <v>2021</v>
      </c>
      <c r="CM5" s="211">
        <f t="shared" si="1"/>
        <v>2021</v>
      </c>
      <c r="CN5" s="211">
        <f t="shared" si="1"/>
        <v>2022</v>
      </c>
      <c r="CO5" s="211">
        <f t="shared" si="1"/>
        <v>2022</v>
      </c>
      <c r="CP5" s="211">
        <f t="shared" si="1"/>
        <v>2022</v>
      </c>
      <c r="CQ5" s="211">
        <f t="shared" si="1"/>
        <v>2022</v>
      </c>
      <c r="CR5" s="211">
        <f t="shared" si="1"/>
        <v>2022</v>
      </c>
      <c r="CS5" s="211">
        <f t="shared" si="1"/>
        <v>2022</v>
      </c>
      <c r="CT5" s="211">
        <f t="shared" si="1"/>
        <v>2022</v>
      </c>
      <c r="CU5" s="211">
        <f t="shared" si="1"/>
        <v>2022</v>
      </c>
      <c r="CV5" s="211">
        <f t="shared" si="1"/>
        <v>2022</v>
      </c>
      <c r="CW5" s="211">
        <f t="shared" si="1"/>
        <v>2022</v>
      </c>
      <c r="CX5" s="211">
        <f t="shared" si="1"/>
        <v>2022</v>
      </c>
      <c r="CY5" s="211">
        <f t="shared" si="1"/>
        <v>2022</v>
      </c>
      <c r="CZ5" s="211">
        <f t="shared" si="1"/>
        <v>2023</v>
      </c>
      <c r="DA5" s="211">
        <f t="shared" si="1"/>
        <v>2023</v>
      </c>
      <c r="DB5" s="211">
        <f t="shared" si="1"/>
        <v>2023</v>
      </c>
      <c r="DC5" s="211">
        <f t="shared" si="1"/>
        <v>2023</v>
      </c>
      <c r="DD5" s="211">
        <f t="shared" si="1"/>
        <v>2023</v>
      </c>
      <c r="DE5" s="211">
        <f t="shared" si="1"/>
        <v>2023</v>
      </c>
      <c r="DF5" s="211">
        <f t="shared" si="1"/>
        <v>2023</v>
      </c>
      <c r="DG5" s="211">
        <f t="shared" si="1"/>
        <v>2023</v>
      </c>
      <c r="DH5" s="211">
        <f t="shared" si="1"/>
        <v>2023</v>
      </c>
      <c r="DI5" s="211">
        <f t="shared" si="1"/>
        <v>2023</v>
      </c>
      <c r="DJ5" s="211">
        <f t="shared" si="1"/>
        <v>2023</v>
      </c>
      <c r="DK5" s="211">
        <f t="shared" si="1"/>
        <v>2023</v>
      </c>
      <c r="DL5" s="211">
        <f t="shared" si="1"/>
        <v>2024</v>
      </c>
      <c r="DM5" s="211">
        <f t="shared" si="1"/>
        <v>2024</v>
      </c>
      <c r="DN5" s="211">
        <f t="shared" si="1"/>
        <v>2024</v>
      </c>
      <c r="DO5" s="211">
        <f t="shared" ref="DO5:DT5" si="2">YEAR(DO7)</f>
        <v>2024</v>
      </c>
      <c r="DP5" s="211">
        <f t="shared" si="2"/>
        <v>2024</v>
      </c>
      <c r="DQ5" s="211">
        <f t="shared" si="2"/>
        <v>2024</v>
      </c>
      <c r="DR5" s="211">
        <f t="shared" si="2"/>
        <v>2024</v>
      </c>
      <c r="DS5" s="211">
        <f t="shared" si="2"/>
        <v>2024</v>
      </c>
      <c r="DT5" s="211">
        <f t="shared" si="2"/>
        <v>2024</v>
      </c>
      <c r="DU5" s="211">
        <f t="shared" ref="DU5:DV5" si="3">YEAR(DU7)</f>
        <v>2024</v>
      </c>
      <c r="DV5" s="211">
        <f t="shared" si="3"/>
        <v>2024</v>
      </c>
      <c r="DW5" s="211">
        <f t="shared" ref="DW5:DX5" si="4">YEAR(DW7)</f>
        <v>2024</v>
      </c>
      <c r="DX5" s="211">
        <f t="shared" si="4"/>
        <v>2025</v>
      </c>
      <c r="DY5" s="211">
        <f t="shared" ref="DY5:DZ5" si="5">YEAR(DY7)</f>
        <v>2025</v>
      </c>
      <c r="DZ5" s="211">
        <f t="shared" si="5"/>
        <v>2025</v>
      </c>
      <c r="EA5" s="211">
        <f t="shared" ref="EA5:EB5" si="6">YEAR(EA7)</f>
        <v>2025</v>
      </c>
      <c r="EB5" s="211">
        <f t="shared" si="6"/>
        <v>2025</v>
      </c>
      <c r="EC5" s="211">
        <f t="shared" ref="EC5:ED5" si="7">YEAR(EC7)</f>
        <v>2025</v>
      </c>
      <c r="ED5" s="211">
        <f t="shared" si="7"/>
        <v>2025</v>
      </c>
      <c r="EE5" s="211">
        <f t="shared" ref="EE5:EF5" si="8">YEAR(EE7)</f>
        <v>2025</v>
      </c>
      <c r="EF5" s="211">
        <f t="shared" si="8"/>
        <v>2025</v>
      </c>
      <c r="EG5" s="211">
        <f t="shared" ref="EG5:EH5" si="9">YEAR(EG7)</f>
        <v>2025</v>
      </c>
      <c r="EH5" s="211">
        <f t="shared" si="9"/>
        <v>2025</v>
      </c>
      <c r="EI5" s="211">
        <f t="shared" ref="EI5:EJ5" si="10">YEAR(EI7)</f>
        <v>2025</v>
      </c>
      <c r="EJ5" s="211">
        <f t="shared" si="10"/>
        <v>2026</v>
      </c>
      <c r="EK5" s="211">
        <f t="shared" ref="EK5:EL5" si="11">YEAR(EK7)</f>
        <v>2026</v>
      </c>
      <c r="EL5" s="211">
        <f t="shared" si="11"/>
        <v>2026</v>
      </c>
      <c r="EM5" s="211">
        <f t="shared" ref="EM5" si="12">YEAR(EM7)</f>
        <v>2026</v>
      </c>
    </row>
    <row r="6" spans="1:177" ht="21.75" customHeight="1">
      <c r="F6" s="133"/>
      <c r="H6" s="28" t="str">
        <f t="shared" ref="H6:BS6" si="13">IF(MONTH(H7)&lt;4,1,IF(MONTH(H7)&lt;7,2,IF(MONTH(H7)&lt;10,3,4)))&amp;"T"&amp;YEAR(H7)-2000</f>
        <v>1T15</v>
      </c>
      <c r="I6" s="28" t="str">
        <f t="shared" si="13"/>
        <v>1T15</v>
      </c>
      <c r="J6" s="28" t="str">
        <f t="shared" si="13"/>
        <v>1T15</v>
      </c>
      <c r="K6" s="28" t="str">
        <f t="shared" si="13"/>
        <v>2T15</v>
      </c>
      <c r="L6" s="28" t="str">
        <f t="shared" si="13"/>
        <v>2T15</v>
      </c>
      <c r="M6" s="28" t="str">
        <f t="shared" si="13"/>
        <v>2T15</v>
      </c>
      <c r="N6" s="28" t="str">
        <f t="shared" si="13"/>
        <v>3T15</v>
      </c>
      <c r="O6" s="28" t="str">
        <f t="shared" si="13"/>
        <v>3T15</v>
      </c>
      <c r="P6" s="28" t="str">
        <f t="shared" si="13"/>
        <v>3T15</v>
      </c>
      <c r="Q6" s="28" t="str">
        <f t="shared" si="13"/>
        <v>4T15</v>
      </c>
      <c r="R6" s="28" t="str">
        <f t="shared" si="13"/>
        <v>4T15</v>
      </c>
      <c r="S6" s="28" t="str">
        <f t="shared" si="13"/>
        <v>4T15</v>
      </c>
      <c r="T6" s="28" t="str">
        <f t="shared" si="13"/>
        <v>1T16</v>
      </c>
      <c r="U6" s="28" t="str">
        <f t="shared" si="13"/>
        <v>1T16</v>
      </c>
      <c r="V6" s="28" t="str">
        <f t="shared" si="13"/>
        <v>1T16</v>
      </c>
      <c r="W6" s="28" t="str">
        <f t="shared" si="13"/>
        <v>2T16</v>
      </c>
      <c r="X6" s="28" t="str">
        <f t="shared" si="13"/>
        <v>2T16</v>
      </c>
      <c r="Y6" s="28" t="str">
        <f t="shared" si="13"/>
        <v>2T16</v>
      </c>
      <c r="Z6" s="28" t="str">
        <f t="shared" si="13"/>
        <v>3T16</v>
      </c>
      <c r="AA6" s="28" t="str">
        <f t="shared" si="13"/>
        <v>3T16</v>
      </c>
      <c r="AB6" s="28" t="str">
        <f t="shared" si="13"/>
        <v>3T16</v>
      </c>
      <c r="AC6" s="28" t="str">
        <f t="shared" si="13"/>
        <v>4T16</v>
      </c>
      <c r="AD6" s="28" t="str">
        <f t="shared" si="13"/>
        <v>4T16</v>
      </c>
      <c r="AE6" s="28" t="str">
        <f t="shared" si="13"/>
        <v>4T16</v>
      </c>
      <c r="AF6" s="28" t="str">
        <f t="shared" si="13"/>
        <v>1T17</v>
      </c>
      <c r="AG6" s="28" t="str">
        <f t="shared" si="13"/>
        <v>1T17</v>
      </c>
      <c r="AH6" s="28" t="str">
        <f t="shared" si="13"/>
        <v>1T17</v>
      </c>
      <c r="AI6" s="28" t="str">
        <f t="shared" si="13"/>
        <v>2T17</v>
      </c>
      <c r="AJ6" s="28" t="str">
        <f t="shared" si="13"/>
        <v>2T17</v>
      </c>
      <c r="AK6" s="28" t="str">
        <f t="shared" si="13"/>
        <v>2T17</v>
      </c>
      <c r="AL6" s="28" t="str">
        <f t="shared" si="13"/>
        <v>3T17</v>
      </c>
      <c r="AM6" s="28" t="str">
        <f t="shared" si="13"/>
        <v>3T17</v>
      </c>
      <c r="AN6" s="28" t="str">
        <f t="shared" si="13"/>
        <v>3T17</v>
      </c>
      <c r="AO6" s="28" t="str">
        <f t="shared" si="13"/>
        <v>4T17</v>
      </c>
      <c r="AP6" s="28" t="str">
        <f t="shared" si="13"/>
        <v>4T17</v>
      </c>
      <c r="AQ6" s="28" t="str">
        <f t="shared" si="13"/>
        <v>4T17</v>
      </c>
      <c r="AR6" s="28" t="str">
        <f t="shared" si="13"/>
        <v>1T18</v>
      </c>
      <c r="AS6" s="28" t="str">
        <f t="shared" si="13"/>
        <v>1T18</v>
      </c>
      <c r="AT6" s="28" t="str">
        <f t="shared" si="13"/>
        <v>1T18</v>
      </c>
      <c r="AU6" s="28" t="str">
        <f t="shared" si="13"/>
        <v>2T18</v>
      </c>
      <c r="AV6" s="28" t="str">
        <f t="shared" si="13"/>
        <v>2T18</v>
      </c>
      <c r="AW6" s="28" t="str">
        <f t="shared" si="13"/>
        <v>2T18</v>
      </c>
      <c r="AX6" s="28" t="str">
        <f t="shared" si="13"/>
        <v>3T18</v>
      </c>
      <c r="AY6" s="28" t="str">
        <f t="shared" si="13"/>
        <v>3T18</v>
      </c>
      <c r="AZ6" s="28" t="str">
        <f t="shared" si="13"/>
        <v>3T18</v>
      </c>
      <c r="BA6" s="28" t="str">
        <f t="shared" si="13"/>
        <v>4T18</v>
      </c>
      <c r="BB6" s="28" t="str">
        <f t="shared" si="13"/>
        <v>4T18</v>
      </c>
      <c r="BC6" s="28" t="str">
        <f t="shared" si="13"/>
        <v>4T18</v>
      </c>
      <c r="BD6" s="28" t="str">
        <f t="shared" si="13"/>
        <v>1T19</v>
      </c>
      <c r="BE6" s="28" t="str">
        <f t="shared" si="13"/>
        <v>1T19</v>
      </c>
      <c r="BF6" s="28" t="str">
        <f t="shared" si="13"/>
        <v>1T19</v>
      </c>
      <c r="BG6" s="28" t="str">
        <f t="shared" si="13"/>
        <v>2T19</v>
      </c>
      <c r="BH6" s="28" t="str">
        <f t="shared" si="13"/>
        <v>2T19</v>
      </c>
      <c r="BI6" s="28" t="str">
        <f t="shared" si="13"/>
        <v>2T19</v>
      </c>
      <c r="BJ6" s="28" t="str">
        <f t="shared" si="13"/>
        <v>3T19</v>
      </c>
      <c r="BK6" s="28" t="str">
        <f t="shared" si="13"/>
        <v>3T19</v>
      </c>
      <c r="BL6" s="28" t="str">
        <f t="shared" si="13"/>
        <v>3T19</v>
      </c>
      <c r="BM6" s="28" t="str">
        <f t="shared" si="13"/>
        <v>4T19</v>
      </c>
      <c r="BN6" s="28" t="str">
        <f t="shared" si="13"/>
        <v>4T19</v>
      </c>
      <c r="BO6" s="28" t="str">
        <f t="shared" si="13"/>
        <v>4T19</v>
      </c>
      <c r="BP6" s="28" t="str">
        <f t="shared" si="13"/>
        <v>1T20</v>
      </c>
      <c r="BQ6" s="28" t="str">
        <f t="shared" si="13"/>
        <v>1T20</v>
      </c>
      <c r="BR6" s="28" t="str">
        <f t="shared" si="13"/>
        <v>1T20</v>
      </c>
      <c r="BS6" s="28" t="str">
        <f t="shared" si="13"/>
        <v>2T20</v>
      </c>
      <c r="BT6" s="28" t="str">
        <f t="shared" ref="BT6:DM6" si="14">IF(MONTH(BT7)&lt;4,1,IF(MONTH(BT7)&lt;7,2,IF(MONTH(BT7)&lt;10,3,4)))&amp;"T"&amp;YEAR(BT7)-2000</f>
        <v>2T20</v>
      </c>
      <c r="BU6" s="28" t="str">
        <f t="shared" si="14"/>
        <v>2T20</v>
      </c>
      <c r="BV6" s="28" t="str">
        <f t="shared" si="14"/>
        <v>3T20</v>
      </c>
      <c r="BW6" s="28" t="str">
        <f t="shared" si="14"/>
        <v>3T20</v>
      </c>
      <c r="BX6" s="28" t="str">
        <f t="shared" si="14"/>
        <v>3T20</v>
      </c>
      <c r="BY6" s="28" t="str">
        <f t="shared" si="14"/>
        <v>4T20</v>
      </c>
      <c r="BZ6" s="28" t="str">
        <f t="shared" si="14"/>
        <v>4T20</v>
      </c>
      <c r="CA6" s="28" t="str">
        <f t="shared" si="14"/>
        <v>4T20</v>
      </c>
      <c r="CB6" s="28" t="str">
        <f t="shared" si="14"/>
        <v>1T21</v>
      </c>
      <c r="CC6" s="28" t="str">
        <f t="shared" si="14"/>
        <v>1T21</v>
      </c>
      <c r="CD6" s="28" t="str">
        <f t="shared" si="14"/>
        <v>1T21</v>
      </c>
      <c r="CE6" s="28" t="str">
        <f t="shared" si="14"/>
        <v>2T21</v>
      </c>
      <c r="CF6" s="28" t="str">
        <f t="shared" si="14"/>
        <v>2T21</v>
      </c>
      <c r="CG6" s="28" t="str">
        <f t="shared" si="14"/>
        <v>2T21</v>
      </c>
      <c r="CH6" s="28" t="str">
        <f t="shared" si="14"/>
        <v>3T21</v>
      </c>
      <c r="CI6" s="28" t="str">
        <f t="shared" si="14"/>
        <v>3T21</v>
      </c>
      <c r="CJ6" s="28" t="str">
        <f t="shared" si="14"/>
        <v>3T21</v>
      </c>
      <c r="CK6" s="28" t="str">
        <f t="shared" si="14"/>
        <v>4T21</v>
      </c>
      <c r="CL6" s="28" t="str">
        <f t="shared" si="14"/>
        <v>4T21</v>
      </c>
      <c r="CM6" s="28" t="str">
        <f t="shared" si="14"/>
        <v>4T21</v>
      </c>
      <c r="CN6" s="28" t="str">
        <f t="shared" si="14"/>
        <v>1T22</v>
      </c>
      <c r="CO6" s="28" t="str">
        <f t="shared" si="14"/>
        <v>1T22</v>
      </c>
      <c r="CP6" s="28" t="str">
        <f t="shared" si="14"/>
        <v>1T22</v>
      </c>
      <c r="CQ6" s="28" t="str">
        <f t="shared" si="14"/>
        <v>2T22</v>
      </c>
      <c r="CR6" s="28" t="str">
        <f t="shared" si="14"/>
        <v>2T22</v>
      </c>
      <c r="CS6" s="28" t="str">
        <f t="shared" si="14"/>
        <v>2T22</v>
      </c>
      <c r="CT6" s="28" t="str">
        <f t="shared" si="14"/>
        <v>3T22</v>
      </c>
      <c r="CU6" s="28" t="str">
        <f t="shared" si="14"/>
        <v>3T22</v>
      </c>
      <c r="CV6" s="28" t="str">
        <f t="shared" si="14"/>
        <v>3T22</v>
      </c>
      <c r="CW6" s="28" t="str">
        <f t="shared" si="14"/>
        <v>4T22</v>
      </c>
      <c r="CX6" s="28" t="str">
        <f t="shared" si="14"/>
        <v>4T22</v>
      </c>
      <c r="CY6" s="28" t="str">
        <f t="shared" si="14"/>
        <v>4T22</v>
      </c>
      <c r="CZ6" s="28" t="str">
        <f t="shared" si="14"/>
        <v>1T23</v>
      </c>
      <c r="DA6" s="28" t="str">
        <f t="shared" si="14"/>
        <v>1T23</v>
      </c>
      <c r="DB6" s="28" t="str">
        <f t="shared" si="14"/>
        <v>1T23</v>
      </c>
      <c r="DC6" s="28" t="str">
        <f t="shared" si="14"/>
        <v>2T23</v>
      </c>
      <c r="DD6" s="28" t="str">
        <f t="shared" si="14"/>
        <v>2T23</v>
      </c>
      <c r="DE6" s="28" t="str">
        <f t="shared" si="14"/>
        <v>2T23</v>
      </c>
      <c r="DF6" s="28" t="str">
        <f t="shared" si="14"/>
        <v>3T23</v>
      </c>
      <c r="DG6" s="28" t="str">
        <f t="shared" si="14"/>
        <v>3T23</v>
      </c>
      <c r="DH6" s="28" t="str">
        <f t="shared" si="14"/>
        <v>3T23</v>
      </c>
      <c r="DI6" s="28" t="str">
        <f t="shared" si="14"/>
        <v>4T23</v>
      </c>
      <c r="DJ6" s="28" t="str">
        <f t="shared" si="14"/>
        <v>4T23</v>
      </c>
      <c r="DK6" s="28" t="str">
        <f t="shared" si="14"/>
        <v>4T23</v>
      </c>
      <c r="DL6" s="28" t="str">
        <f t="shared" si="14"/>
        <v>1T24</v>
      </c>
      <c r="DM6" s="28" t="str">
        <f t="shared" si="14"/>
        <v>1T24</v>
      </c>
      <c r="DN6" s="28" t="str">
        <f t="shared" ref="DN6:EM6" si="15">IF(MONTH(DN7)&lt;4,1,IF(MONTH(DN7)&lt;7,2,IF(MONTH(DN7)&lt;10,3,4)))&amp;"T"&amp;YEAR(DN7)-2000</f>
        <v>1T24</v>
      </c>
      <c r="DO6" s="28" t="str">
        <f t="shared" si="15"/>
        <v>2T24</v>
      </c>
      <c r="DP6" s="28" t="str">
        <f t="shared" si="15"/>
        <v>2T24</v>
      </c>
      <c r="DQ6" s="28" t="str">
        <f t="shared" si="15"/>
        <v>2T24</v>
      </c>
      <c r="DR6" s="28" t="str">
        <f t="shared" si="15"/>
        <v>3T24</v>
      </c>
      <c r="DS6" s="28" t="str">
        <f t="shared" si="15"/>
        <v>3T24</v>
      </c>
      <c r="DT6" s="28" t="str">
        <f t="shared" si="15"/>
        <v>3T24</v>
      </c>
      <c r="DU6" s="28" t="str">
        <f t="shared" si="15"/>
        <v>4T24</v>
      </c>
      <c r="DV6" s="28" t="str">
        <f t="shared" si="15"/>
        <v>4T24</v>
      </c>
      <c r="DW6" s="28" t="str">
        <f t="shared" si="15"/>
        <v>4T24</v>
      </c>
      <c r="DX6" s="28" t="str">
        <f t="shared" si="15"/>
        <v>1T25</v>
      </c>
      <c r="DY6" s="28" t="str">
        <f t="shared" si="15"/>
        <v>1T25</v>
      </c>
      <c r="DZ6" s="28" t="str">
        <f t="shared" si="15"/>
        <v>1T25</v>
      </c>
      <c r="EA6" s="28" t="str">
        <f t="shared" si="15"/>
        <v>2T25</v>
      </c>
      <c r="EB6" s="28" t="str">
        <f t="shared" si="15"/>
        <v>2T25</v>
      </c>
      <c r="EC6" s="28" t="str">
        <f t="shared" si="15"/>
        <v>2T25</v>
      </c>
      <c r="ED6" s="28" t="str">
        <f t="shared" si="15"/>
        <v>3T25</v>
      </c>
      <c r="EE6" s="28" t="str">
        <f t="shared" si="15"/>
        <v>3T25</v>
      </c>
      <c r="EF6" s="28" t="str">
        <f t="shared" si="15"/>
        <v>3T25</v>
      </c>
      <c r="EG6" s="28" t="str">
        <f t="shared" si="15"/>
        <v>4T25</v>
      </c>
      <c r="EH6" s="28" t="str">
        <f t="shared" si="15"/>
        <v>4T25</v>
      </c>
      <c r="EI6" s="28" t="str">
        <f t="shared" si="15"/>
        <v>4T25</v>
      </c>
      <c r="EJ6" s="28" t="str">
        <f t="shared" si="15"/>
        <v>1T26</v>
      </c>
      <c r="EK6" s="28" t="str">
        <f t="shared" si="15"/>
        <v>1T26</v>
      </c>
      <c r="EL6" s="28" t="str">
        <f t="shared" si="15"/>
        <v>1T26</v>
      </c>
      <c r="EM6" s="28" t="str">
        <f t="shared" si="15"/>
        <v>2T26</v>
      </c>
      <c r="EO6" s="196"/>
      <c r="EQ6" s="135"/>
      <c r="ER6" s="135"/>
    </row>
    <row r="7" spans="1:177" s="171" customFormat="1" ht="23.25" customHeight="1">
      <c r="B7" s="172" t="s">
        <v>152</v>
      </c>
      <c r="C7" s="173"/>
      <c r="D7" s="173"/>
      <c r="E7" s="173"/>
      <c r="F7" s="174"/>
      <c r="G7" s="174"/>
      <c r="H7" s="175">
        <f t="shared" ref="H7:AP7" si="16">EDATE(I7,-1)</f>
        <v>42005</v>
      </c>
      <c r="I7" s="175">
        <f t="shared" si="16"/>
        <v>42036</v>
      </c>
      <c r="J7" s="175">
        <f t="shared" si="16"/>
        <v>42064</v>
      </c>
      <c r="K7" s="175">
        <f t="shared" si="16"/>
        <v>42095</v>
      </c>
      <c r="L7" s="175">
        <f t="shared" si="16"/>
        <v>42125</v>
      </c>
      <c r="M7" s="175">
        <f t="shared" si="16"/>
        <v>42156</v>
      </c>
      <c r="N7" s="175">
        <f t="shared" si="16"/>
        <v>42186</v>
      </c>
      <c r="O7" s="175">
        <f t="shared" si="16"/>
        <v>42217</v>
      </c>
      <c r="P7" s="175">
        <f t="shared" si="16"/>
        <v>42248</v>
      </c>
      <c r="Q7" s="175">
        <f t="shared" si="16"/>
        <v>42278</v>
      </c>
      <c r="R7" s="175">
        <f t="shared" si="16"/>
        <v>42309</v>
      </c>
      <c r="S7" s="175">
        <f t="shared" si="16"/>
        <v>42339</v>
      </c>
      <c r="T7" s="175">
        <f t="shared" si="16"/>
        <v>42370</v>
      </c>
      <c r="U7" s="175">
        <f t="shared" si="16"/>
        <v>42401</v>
      </c>
      <c r="V7" s="175">
        <f t="shared" si="16"/>
        <v>42430</v>
      </c>
      <c r="W7" s="175">
        <f t="shared" si="16"/>
        <v>42461</v>
      </c>
      <c r="X7" s="175">
        <f t="shared" si="16"/>
        <v>42491</v>
      </c>
      <c r="Y7" s="175">
        <f t="shared" si="16"/>
        <v>42522</v>
      </c>
      <c r="Z7" s="175">
        <f t="shared" si="16"/>
        <v>42552</v>
      </c>
      <c r="AA7" s="175">
        <f t="shared" si="16"/>
        <v>42583</v>
      </c>
      <c r="AB7" s="175">
        <f t="shared" si="16"/>
        <v>42614</v>
      </c>
      <c r="AC7" s="175">
        <f t="shared" si="16"/>
        <v>42644</v>
      </c>
      <c r="AD7" s="175">
        <f t="shared" si="16"/>
        <v>42675</v>
      </c>
      <c r="AE7" s="175">
        <f t="shared" si="16"/>
        <v>42705</v>
      </c>
      <c r="AF7" s="175">
        <f t="shared" si="16"/>
        <v>42736</v>
      </c>
      <c r="AG7" s="175">
        <f t="shared" si="16"/>
        <v>42767</v>
      </c>
      <c r="AH7" s="175">
        <f t="shared" si="16"/>
        <v>42795</v>
      </c>
      <c r="AI7" s="175">
        <f t="shared" si="16"/>
        <v>42826</v>
      </c>
      <c r="AJ7" s="175">
        <f t="shared" si="16"/>
        <v>42856</v>
      </c>
      <c r="AK7" s="175">
        <f t="shared" si="16"/>
        <v>42887</v>
      </c>
      <c r="AL7" s="175">
        <f t="shared" si="16"/>
        <v>42917</v>
      </c>
      <c r="AM7" s="175">
        <f t="shared" si="16"/>
        <v>42948</v>
      </c>
      <c r="AN7" s="175">
        <f t="shared" si="16"/>
        <v>42979</v>
      </c>
      <c r="AO7" s="175">
        <f t="shared" si="16"/>
        <v>43009</v>
      </c>
      <c r="AP7" s="175">
        <f t="shared" si="16"/>
        <v>43040</v>
      </c>
      <c r="AQ7" s="175">
        <f>EDATE(AR7,-1)</f>
        <v>43070</v>
      </c>
      <c r="AR7" s="175">
        <v>43101</v>
      </c>
      <c r="AS7" s="175">
        <f t="shared" ref="AS7:DD7" si="17">EDATE(AR7,1)</f>
        <v>43132</v>
      </c>
      <c r="AT7" s="175">
        <f t="shared" si="17"/>
        <v>43160</v>
      </c>
      <c r="AU7" s="175">
        <f t="shared" si="17"/>
        <v>43191</v>
      </c>
      <c r="AV7" s="175">
        <f t="shared" si="17"/>
        <v>43221</v>
      </c>
      <c r="AW7" s="175">
        <f t="shared" si="17"/>
        <v>43252</v>
      </c>
      <c r="AX7" s="175">
        <f t="shared" si="17"/>
        <v>43282</v>
      </c>
      <c r="AY7" s="175">
        <f t="shared" si="17"/>
        <v>43313</v>
      </c>
      <c r="AZ7" s="175">
        <f t="shared" si="17"/>
        <v>43344</v>
      </c>
      <c r="BA7" s="175">
        <f t="shared" si="17"/>
        <v>43374</v>
      </c>
      <c r="BB7" s="175">
        <f t="shared" si="17"/>
        <v>43405</v>
      </c>
      <c r="BC7" s="175">
        <f t="shared" si="17"/>
        <v>43435</v>
      </c>
      <c r="BD7" s="176">
        <f t="shared" si="17"/>
        <v>43466</v>
      </c>
      <c r="BE7" s="176">
        <f t="shared" si="17"/>
        <v>43497</v>
      </c>
      <c r="BF7" s="176">
        <f t="shared" si="17"/>
        <v>43525</v>
      </c>
      <c r="BG7" s="176">
        <f t="shared" si="17"/>
        <v>43556</v>
      </c>
      <c r="BH7" s="176">
        <f t="shared" si="17"/>
        <v>43586</v>
      </c>
      <c r="BI7" s="176">
        <f t="shared" si="17"/>
        <v>43617</v>
      </c>
      <c r="BJ7" s="176">
        <f t="shared" si="17"/>
        <v>43647</v>
      </c>
      <c r="BK7" s="176">
        <f t="shared" si="17"/>
        <v>43678</v>
      </c>
      <c r="BL7" s="176">
        <f t="shared" si="17"/>
        <v>43709</v>
      </c>
      <c r="BM7" s="176">
        <f t="shared" si="17"/>
        <v>43739</v>
      </c>
      <c r="BN7" s="176">
        <f t="shared" si="17"/>
        <v>43770</v>
      </c>
      <c r="BO7" s="176">
        <f t="shared" si="17"/>
        <v>43800</v>
      </c>
      <c r="BP7" s="176">
        <f t="shared" si="17"/>
        <v>43831</v>
      </c>
      <c r="BQ7" s="176">
        <f t="shared" si="17"/>
        <v>43862</v>
      </c>
      <c r="BR7" s="176">
        <f t="shared" si="17"/>
        <v>43891</v>
      </c>
      <c r="BS7" s="176">
        <f t="shared" si="17"/>
        <v>43922</v>
      </c>
      <c r="BT7" s="176">
        <f t="shared" si="17"/>
        <v>43952</v>
      </c>
      <c r="BU7" s="176">
        <f t="shared" si="17"/>
        <v>43983</v>
      </c>
      <c r="BV7" s="176">
        <f t="shared" si="17"/>
        <v>44013</v>
      </c>
      <c r="BW7" s="176">
        <f t="shared" si="17"/>
        <v>44044</v>
      </c>
      <c r="BX7" s="176">
        <f t="shared" si="17"/>
        <v>44075</v>
      </c>
      <c r="BY7" s="176">
        <f t="shared" si="17"/>
        <v>44105</v>
      </c>
      <c r="BZ7" s="176">
        <f t="shared" si="17"/>
        <v>44136</v>
      </c>
      <c r="CA7" s="176">
        <f t="shared" si="17"/>
        <v>44166</v>
      </c>
      <c r="CB7" s="176">
        <f t="shared" si="17"/>
        <v>44197</v>
      </c>
      <c r="CC7" s="176">
        <f t="shared" si="17"/>
        <v>44228</v>
      </c>
      <c r="CD7" s="176">
        <f t="shared" si="17"/>
        <v>44256</v>
      </c>
      <c r="CE7" s="176">
        <f t="shared" si="17"/>
        <v>44287</v>
      </c>
      <c r="CF7" s="176">
        <f t="shared" si="17"/>
        <v>44317</v>
      </c>
      <c r="CG7" s="176">
        <f t="shared" si="17"/>
        <v>44348</v>
      </c>
      <c r="CH7" s="176">
        <f t="shared" si="17"/>
        <v>44378</v>
      </c>
      <c r="CI7" s="176">
        <f t="shared" si="17"/>
        <v>44409</v>
      </c>
      <c r="CJ7" s="176">
        <f t="shared" si="17"/>
        <v>44440</v>
      </c>
      <c r="CK7" s="176">
        <f t="shared" si="17"/>
        <v>44470</v>
      </c>
      <c r="CL7" s="176">
        <f t="shared" si="17"/>
        <v>44501</v>
      </c>
      <c r="CM7" s="176">
        <f t="shared" si="17"/>
        <v>44531</v>
      </c>
      <c r="CN7" s="176">
        <f t="shared" si="17"/>
        <v>44562</v>
      </c>
      <c r="CO7" s="176">
        <f t="shared" si="17"/>
        <v>44593</v>
      </c>
      <c r="CP7" s="176">
        <f t="shared" si="17"/>
        <v>44621</v>
      </c>
      <c r="CQ7" s="176">
        <f t="shared" si="17"/>
        <v>44652</v>
      </c>
      <c r="CR7" s="176">
        <f t="shared" si="17"/>
        <v>44682</v>
      </c>
      <c r="CS7" s="176">
        <f t="shared" si="17"/>
        <v>44713</v>
      </c>
      <c r="CT7" s="176">
        <f t="shared" si="17"/>
        <v>44743</v>
      </c>
      <c r="CU7" s="176">
        <f t="shared" si="17"/>
        <v>44774</v>
      </c>
      <c r="CV7" s="176">
        <f t="shared" si="17"/>
        <v>44805</v>
      </c>
      <c r="CW7" s="176">
        <f t="shared" si="17"/>
        <v>44835</v>
      </c>
      <c r="CX7" s="176">
        <f t="shared" si="17"/>
        <v>44866</v>
      </c>
      <c r="CY7" s="176">
        <f t="shared" si="17"/>
        <v>44896</v>
      </c>
      <c r="CZ7" s="176">
        <f t="shared" si="17"/>
        <v>44927</v>
      </c>
      <c r="DA7" s="176">
        <f t="shared" si="17"/>
        <v>44958</v>
      </c>
      <c r="DB7" s="176">
        <f t="shared" si="17"/>
        <v>44986</v>
      </c>
      <c r="DC7" s="176">
        <f t="shared" si="17"/>
        <v>45017</v>
      </c>
      <c r="DD7" s="176">
        <f t="shared" si="17"/>
        <v>45047</v>
      </c>
      <c r="DE7" s="176">
        <f t="shared" ref="DE7:EM7" si="18">EDATE(DD7,1)</f>
        <v>45078</v>
      </c>
      <c r="DF7" s="176">
        <f t="shared" si="18"/>
        <v>45108</v>
      </c>
      <c r="DG7" s="176">
        <f t="shared" si="18"/>
        <v>45139</v>
      </c>
      <c r="DH7" s="176">
        <f t="shared" si="18"/>
        <v>45170</v>
      </c>
      <c r="DI7" s="176">
        <f t="shared" si="18"/>
        <v>45200</v>
      </c>
      <c r="DJ7" s="176">
        <f t="shared" si="18"/>
        <v>45231</v>
      </c>
      <c r="DK7" s="176">
        <f t="shared" si="18"/>
        <v>45261</v>
      </c>
      <c r="DL7" s="176">
        <f t="shared" si="18"/>
        <v>45292</v>
      </c>
      <c r="DM7" s="176">
        <f t="shared" si="18"/>
        <v>45323</v>
      </c>
      <c r="DN7" s="176">
        <f t="shared" si="18"/>
        <v>45352</v>
      </c>
      <c r="DO7" s="176">
        <f t="shared" si="18"/>
        <v>45383</v>
      </c>
      <c r="DP7" s="176">
        <f t="shared" si="18"/>
        <v>45413</v>
      </c>
      <c r="DQ7" s="176">
        <f t="shared" si="18"/>
        <v>45444</v>
      </c>
      <c r="DR7" s="176">
        <f t="shared" si="18"/>
        <v>45474</v>
      </c>
      <c r="DS7" s="176">
        <f t="shared" si="18"/>
        <v>45505</v>
      </c>
      <c r="DT7" s="176">
        <f t="shared" si="18"/>
        <v>45536</v>
      </c>
      <c r="DU7" s="176">
        <f t="shared" si="18"/>
        <v>45566</v>
      </c>
      <c r="DV7" s="176">
        <f t="shared" si="18"/>
        <v>45597</v>
      </c>
      <c r="DW7" s="176">
        <f t="shared" si="18"/>
        <v>45627</v>
      </c>
      <c r="DX7" s="176">
        <f t="shared" si="18"/>
        <v>45658</v>
      </c>
      <c r="DY7" s="176">
        <f t="shared" si="18"/>
        <v>45689</v>
      </c>
      <c r="DZ7" s="176">
        <f t="shared" si="18"/>
        <v>45717</v>
      </c>
      <c r="EA7" s="176">
        <f t="shared" si="18"/>
        <v>45748</v>
      </c>
      <c r="EB7" s="176">
        <f t="shared" si="18"/>
        <v>45778</v>
      </c>
      <c r="EC7" s="176">
        <f t="shared" si="18"/>
        <v>45809</v>
      </c>
      <c r="ED7" s="176">
        <f t="shared" si="18"/>
        <v>45839</v>
      </c>
      <c r="EE7" s="176">
        <f t="shared" si="18"/>
        <v>45870</v>
      </c>
      <c r="EF7" s="176">
        <f t="shared" si="18"/>
        <v>45901</v>
      </c>
      <c r="EG7" s="176">
        <f t="shared" si="18"/>
        <v>45931</v>
      </c>
      <c r="EH7" s="176">
        <f t="shared" si="18"/>
        <v>45962</v>
      </c>
      <c r="EI7" s="176">
        <f t="shared" si="18"/>
        <v>45992</v>
      </c>
      <c r="EJ7" s="176">
        <f t="shared" si="18"/>
        <v>46023</v>
      </c>
      <c r="EK7" s="176">
        <f t="shared" si="18"/>
        <v>46054</v>
      </c>
      <c r="EL7" s="176">
        <f t="shared" si="18"/>
        <v>46082</v>
      </c>
      <c r="EM7" s="176">
        <f t="shared" si="18"/>
        <v>46113</v>
      </c>
      <c r="EN7" s="174"/>
      <c r="EO7" s="177">
        <v>2026</v>
      </c>
      <c r="EP7" s="174"/>
      <c r="EQ7" s="177" t="str">
        <f>"Jan/"&amp;PROPER(TEXT(MAX(G7:EN7),"mmm"))&amp;"-25"</f>
        <v>Jan/Abr-25</v>
      </c>
      <c r="ER7" s="177"/>
      <c r="EV7" s="177" t="s">
        <v>170</v>
      </c>
      <c r="EW7" s="177" t="s">
        <v>171</v>
      </c>
      <c r="EX7" s="177" t="s">
        <v>172</v>
      </c>
      <c r="EY7" s="177" t="s">
        <v>173</v>
      </c>
      <c r="EZ7" s="177" t="s">
        <v>174</v>
      </c>
      <c r="FA7" s="177" t="s">
        <v>179</v>
      </c>
      <c r="FB7" s="177" t="s">
        <v>187</v>
      </c>
      <c r="FC7" s="177" t="s">
        <v>188</v>
      </c>
      <c r="FD7" s="177" t="s">
        <v>193</v>
      </c>
      <c r="FE7" s="177" t="s">
        <v>197</v>
      </c>
      <c r="FF7" s="177" t="s">
        <v>202</v>
      </c>
      <c r="FG7" s="177" t="s">
        <v>206</v>
      </c>
      <c r="FH7" s="177" t="s">
        <v>224</v>
      </c>
      <c r="FI7" s="177" t="s">
        <v>227</v>
      </c>
      <c r="FK7" s="177">
        <v>2019</v>
      </c>
      <c r="FL7" s="177">
        <v>2020</v>
      </c>
      <c r="FM7" s="177">
        <v>2021</v>
      </c>
      <c r="FN7" s="177">
        <v>2022</v>
      </c>
      <c r="FO7" s="177">
        <v>2023</v>
      </c>
      <c r="FP7" s="177">
        <v>2024</v>
      </c>
      <c r="FQ7" s="177">
        <v>2025</v>
      </c>
      <c r="FR7" s="177">
        <v>2026</v>
      </c>
      <c r="FS7" s="132"/>
      <c r="FT7" s="132"/>
      <c r="FU7" s="132"/>
    </row>
    <row r="8" spans="1:177" s="132" customFormat="1" ht="18.75" customHeight="1">
      <c r="A8" s="131"/>
      <c r="B8" s="178" t="s">
        <v>158</v>
      </c>
      <c r="C8" s="179"/>
      <c r="D8" s="179"/>
      <c r="E8" s="179"/>
      <c r="F8" s="131"/>
      <c r="G8" s="131"/>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29">
        <f>SUMPRODUCT(BD16:BD34,'Indicadores Operacionais'!BE12:BE30)</f>
        <v>8842012.497936761</v>
      </c>
      <c r="BE8" s="129">
        <f>SUMPRODUCT(BE16:BE34,'Indicadores Operacionais'!BF12:BF30)</f>
        <v>6846594.6132493988</v>
      </c>
      <c r="BF8" s="129">
        <f>SUMPRODUCT(BF16:BF34,'Indicadores Operacionais'!BG12:BG30)</f>
        <v>6373707.1349976184</v>
      </c>
      <c r="BG8" s="129">
        <f>SUMPRODUCT(BG16:BG34,'Indicadores Operacionais'!BH12:BH30)</f>
        <v>6511287.9138147887</v>
      </c>
      <c r="BH8" s="129">
        <f>SUMPRODUCT(BH16:BH34,'Indicadores Operacionais'!BI12:BI30)</f>
        <v>7214349.1200430803</v>
      </c>
      <c r="BI8" s="129">
        <f>SUMPRODUCT(BI16:BI34,'Indicadores Operacionais'!BJ12:BJ30)</f>
        <v>6601545.7290168246</v>
      </c>
      <c r="BJ8" s="129">
        <f>SUMPRODUCT(BJ16:BJ34,'Indicadores Operacionais'!BK12:BK30)</f>
        <v>7719616.3911325447</v>
      </c>
      <c r="BK8" s="129">
        <f>SUMPRODUCT(BK16:BK34,'Indicadores Operacionais'!BL12:BL30)</f>
        <v>7723342.2774035158</v>
      </c>
      <c r="BL8" s="129">
        <f>SUMPRODUCT(BL16:BL34,'Indicadores Operacionais'!BM12:BM30)</f>
        <v>6972484.7924909461</v>
      </c>
      <c r="BM8" s="129">
        <f>SUMPRODUCT(BM16:BM34,'Indicadores Operacionais'!BN12:BN30)</f>
        <v>7745744.3020628002</v>
      </c>
      <c r="BN8" s="129">
        <f>SUMPRODUCT(BN16:BN34,'Indicadores Operacionais'!BO12:BO30)</f>
        <v>8777302.2021633741</v>
      </c>
      <c r="BO8" s="129">
        <f>SUMPRODUCT(BO16:BO34,'Indicadores Operacionais'!BP12:BP30)</f>
        <v>13454386.615755092</v>
      </c>
      <c r="BP8" s="129">
        <f>SUMPRODUCT(BP16:BP34,'Indicadores Operacionais'!BQ12:BQ30)</f>
        <v>13115838.507631088</v>
      </c>
      <c r="BQ8" s="129">
        <f>SUMPRODUCT(BQ16:BQ34,'Indicadores Operacionais'!BR12:BR30)</f>
        <v>9626308.4857178647</v>
      </c>
      <c r="BR8" s="129">
        <f>SUMPRODUCT(BR16:BR34,'Indicadores Operacionais'!BS12:BS30)</f>
        <v>8945326.9935474545</v>
      </c>
      <c r="BS8" s="129">
        <f>SUMPRODUCT(BS16:BS34,'Indicadores Operacionais'!BT12:BT30)</f>
        <v>-825593.62315216544</v>
      </c>
      <c r="BT8" s="129">
        <f>SUMPRODUCT(BT16:BT34,'Indicadores Operacionais'!BU12:BU30)</f>
        <v>356264.1020177126</v>
      </c>
      <c r="BU8" s="129">
        <f>SUMPRODUCT(BU16:BU34,'Indicadores Operacionais'!BV12:BV30)</f>
        <v>-439377.49806212517</v>
      </c>
      <c r="BV8" s="129">
        <f>SUMPRODUCT(BV16:BV34,'Indicadores Operacionais'!BW12:BW30)</f>
        <v>1864364.8111374991</v>
      </c>
      <c r="BW8" s="129">
        <f>SUMPRODUCT(BW16:BW34,'Indicadores Operacionais'!BX12:BX30)</f>
        <v>2095119.1690341281</v>
      </c>
      <c r="BX8" s="129">
        <f>SUMPRODUCT(BX16:BX34,'Indicadores Operacionais'!BY12:BY30)</f>
        <v>3355353.603793649</v>
      </c>
      <c r="BY8" s="129">
        <f>SUMPRODUCT(BY16:BY34,'Indicadores Operacionais'!BZ12:BZ30)</f>
        <v>4409854.8172689201</v>
      </c>
      <c r="BZ8" s="129">
        <f>SUMPRODUCT(BZ16:BZ34,'Indicadores Operacionais'!CA12:CA30)</f>
        <v>3619846.0564545118</v>
      </c>
      <c r="CA8" s="129">
        <f>SUMPRODUCT(CA16:CA34,'Indicadores Operacionais'!CB12:CB30)</f>
        <v>6824525.7369407592</v>
      </c>
      <c r="CB8" s="129">
        <f>SUMPRODUCT(CB16:CB34,'Indicadores Operacionais'!CC12:CC30)</f>
        <v>7930365.1233164314</v>
      </c>
      <c r="CC8" s="129">
        <f>SUMPRODUCT(CC16:CC34,'Indicadores Operacionais'!CD12:CD30)</f>
        <v>6334854.0582852382</v>
      </c>
      <c r="CD8" s="129">
        <f>SUMPRODUCT(CD16:CD34,'Indicadores Operacionais'!CE12:CE30)</f>
        <v>4410261.927412454</v>
      </c>
      <c r="CE8" s="129">
        <f>SUMPRODUCT(CE16:CE34,'Indicadores Operacionais'!CF12:CF30)</f>
        <v>239306.51649781139</v>
      </c>
      <c r="CF8" s="129">
        <f>SUMPRODUCT(CF16:CF34,'Indicadores Operacionais'!CG12:CG30)</f>
        <v>2282965.3686644295</v>
      </c>
      <c r="CG8" s="129">
        <f>SUMPRODUCT(CG16:CG34,'Indicadores Operacionais'!CH12:CH30)</f>
        <v>5764858.6974572288</v>
      </c>
      <c r="CH8" s="129">
        <f>SUMPRODUCT(CH16:CH34,'Indicadores Operacionais'!CI12:CI30)</f>
        <v>6230267.2136925673</v>
      </c>
      <c r="CI8" s="129">
        <f>SUMPRODUCT(CI16:CI34,'Indicadores Operacionais'!CJ12:CJ30)</f>
        <v>8160692.6943271831</v>
      </c>
      <c r="CJ8" s="129">
        <f>SUMPRODUCT(CJ16:CJ34,'Indicadores Operacionais'!CK12:CK30)</f>
        <v>7671113.4942012988</v>
      </c>
      <c r="CK8" s="129">
        <f>SUMPRODUCT(CK16:CK34,'Indicadores Operacionais'!CL12:CL30)</f>
        <v>9112051.5037285294</v>
      </c>
      <c r="CL8" s="129">
        <f>SUMPRODUCT(CL16:CL34,'Indicadores Operacionais'!CM12:CM30)</f>
        <v>9930155.021383334</v>
      </c>
      <c r="CM8" s="129">
        <f>SUMPRODUCT(CM16:CM34,'Indicadores Operacionais'!CN12:CN30)</f>
        <v>11789779.245928271</v>
      </c>
      <c r="CN8" s="129">
        <f>SUMPRODUCT(CN16:CN34,'Indicadores Operacionais'!CO12:CO30)</f>
        <v>13463700.008884631</v>
      </c>
      <c r="CO8" s="129">
        <f>SUMPRODUCT(CO16:CO34,'Indicadores Operacionais'!CP12:CP30)</f>
        <v>9296426.3943330161</v>
      </c>
      <c r="CP8" s="129">
        <f>SUMPRODUCT(CP16:CP34,'Indicadores Operacionais'!CQ12:CQ30)</f>
        <v>10409148.399482023</v>
      </c>
      <c r="CQ8" s="129">
        <f>SUMPRODUCT(CQ16:CQ34,'Indicadores Operacionais'!CR12:CR30)</f>
        <v>10508049.100008912</v>
      </c>
      <c r="CR8" s="129">
        <f>SUMPRODUCT(CR16:CR34,'Indicadores Operacionais'!CS12:CS30)</f>
        <v>10947186.096677454</v>
      </c>
      <c r="CS8" s="129">
        <f>SUMPRODUCT(CS16:CS34,'Indicadores Operacionais'!CT12:CT30)</f>
        <v>11165883.195492651</v>
      </c>
      <c r="CT8" s="129">
        <f>SUMPRODUCT(CT16:CT34,'Indicadores Operacionais'!CU12:CU30)</f>
        <v>10983034.661492029</v>
      </c>
      <c r="CU8" s="129">
        <f>SUMPRODUCT(CU16:CU34,'Indicadores Operacionais'!CV12:CV30)</f>
        <v>11091845.211504748</v>
      </c>
      <c r="CV8" s="129">
        <f>SUMPRODUCT(CV16:CV34,'Indicadores Operacionais'!CW12:CW30)</f>
        <v>11376743.25674922</v>
      </c>
      <c r="CW8" s="129">
        <f>SUMPRODUCT(CW16:CW34,'Indicadores Operacionais'!CX12:CX30)</f>
        <v>11090745.297023857</v>
      </c>
      <c r="CX8" s="129">
        <f>SUMPRODUCT(CX16:CX34,'Indicadores Operacionais'!CY12:CY30)</f>
        <v>12145280.682682497</v>
      </c>
      <c r="CY8" s="129">
        <f>SUMPRODUCT(CY16:CY34,'Indicadores Operacionais'!CZ12:CZ30)</f>
        <v>14497027.740242021</v>
      </c>
      <c r="CZ8" s="129">
        <f>SUMPRODUCT(CZ16:CZ34,'Indicadores Operacionais'!DA12:DA30)</f>
        <v>18366190.249184791</v>
      </c>
      <c r="DA8" s="129">
        <f>SUMPRODUCT(DA16:DA34,'Indicadores Operacionais'!DB12:DB30)</f>
        <v>12294300.800100692</v>
      </c>
      <c r="DB8" s="129">
        <f>SUMPRODUCT(DB16:DB34,'Indicadores Operacionais'!DC12:DC30)</f>
        <v>12581408.295901235</v>
      </c>
      <c r="DC8" s="129">
        <f>SUMPRODUCT(DC16:DC34,'Indicadores Operacionais'!DD12:DD30)</f>
        <v>11711269.361413937</v>
      </c>
      <c r="DD8" s="129">
        <f>SUMPRODUCT(DD16:DD34,'Indicadores Operacionais'!DE12:DE30)</f>
        <v>13004673.692521352</v>
      </c>
      <c r="DE8" s="129">
        <f>SUMPRODUCT(DE16:DE34,'Indicadores Operacionais'!DF12:DF30)</f>
        <v>13330228.384121398</v>
      </c>
      <c r="DF8" s="129">
        <f>SUMPRODUCT(DF16:DF34,'Indicadores Operacionais'!DG12:DG30)</f>
        <v>13664922.300614079</v>
      </c>
      <c r="DG8" s="129">
        <f>SUMPRODUCT(DG16:DG34,'Indicadores Operacionais'!DH12:DH30)</f>
        <v>14367273.641548878</v>
      </c>
      <c r="DH8" s="129">
        <f>SUMPRODUCT(DH16:DH34,'Indicadores Operacionais'!DI12:DI30)</f>
        <v>13693466.640145803</v>
      </c>
      <c r="DI8" s="129">
        <f>SUMPRODUCT(DI16:DI34,'Indicadores Operacionais'!DJ12:DJ30)</f>
        <v>13938070.705779459</v>
      </c>
      <c r="DJ8" s="129">
        <f>SUMPRODUCT(DJ16:DJ34,'Indicadores Operacionais'!DK12:DK30)</f>
        <v>16064421.287559941</v>
      </c>
      <c r="DK8" s="129">
        <f>SUMPRODUCT(DK16:DK34,'Indicadores Operacionais'!DL12:DL30)</f>
        <v>19776579.252345592</v>
      </c>
      <c r="DL8" s="129">
        <f>SUMPRODUCT(DL16:DL34,'Indicadores Operacionais'!DM12:DM30)</f>
        <v>24611627.115894157</v>
      </c>
      <c r="DM8" s="129">
        <f>SUMPRODUCT(DM16:DM34,'Indicadores Operacionais'!DN12:DN30)</f>
        <v>15659879.720515234</v>
      </c>
      <c r="DN8" s="129">
        <f>SUMPRODUCT(DN16:DN34,'Indicadores Operacionais'!DO12:DO30)</f>
        <v>16731989.302980343</v>
      </c>
      <c r="DO8" s="129">
        <f>SUMPRODUCT(DO16:DO34,'Indicadores Operacionais'!DP12:DP30)</f>
        <v>17415978.194379549</v>
      </c>
      <c r="DP8" s="129">
        <f>SUMPRODUCT(DP16:DP34,'Indicadores Operacionais'!DQ12:DQ30)</f>
        <v>17131697.137352314</v>
      </c>
      <c r="DQ8" s="129">
        <f>SUMPRODUCT(DQ16:DQ34,'Indicadores Operacionais'!DR12:DR30)</f>
        <v>17572922.023712136</v>
      </c>
      <c r="DR8" s="129">
        <f>SUMPRODUCT(DR16:DR34,'Indicadores Operacionais'!DS12:DS30)</f>
        <v>18364875.364478391</v>
      </c>
      <c r="DS8" s="129">
        <f>SUMPRODUCT(DS16:DS34,'Indicadores Operacionais'!DT12:DT30)</f>
        <v>18419789.215787809</v>
      </c>
      <c r="DT8" s="129">
        <f>SUMPRODUCT(DT16:DT34,'Indicadores Operacionais'!DU12:DU30)</f>
        <v>17739229.832560062</v>
      </c>
      <c r="DU8" s="129">
        <f>SUMPRODUCT(DU16:DU34,'Indicadores Operacionais'!DV12:DV30)</f>
        <v>17750419.476499204</v>
      </c>
      <c r="DV8" s="129">
        <f>SUMPRODUCT(DV16:DV34,'Indicadores Operacionais'!DW12:DW30)</f>
        <v>18300010.342541743</v>
      </c>
      <c r="DW8" s="129">
        <f>SUMPRODUCT(DW16:DW34,'Indicadores Operacionais'!DX12:DX30)</f>
        <v>23084869.85827367</v>
      </c>
      <c r="DX8" s="129">
        <f>SUMPRODUCT(DX16:DX35,'Indicadores Operacionais'!DY12:DY31)</f>
        <v>29444857.018836547</v>
      </c>
      <c r="DY8" s="129">
        <f>SUMPRODUCT(DY16:DY35,'Indicadores Operacionais'!DZ12:DZ31)</f>
        <v>17902579.092697155</v>
      </c>
      <c r="DZ8" s="129">
        <f>SUMPRODUCT(DZ16:DZ35,'Indicadores Operacionais'!EA12:EA31)</f>
        <v>17764833.531719312</v>
      </c>
      <c r="EA8" s="129">
        <f>SUMPRODUCT(EA16:EA35,'Indicadores Operacionais'!EB12:EB31)</f>
        <v>16996210.910910241</v>
      </c>
      <c r="EB8" s="129">
        <f>SUMPRODUCT(EB16:EB35,'Indicadores Operacionais'!EC12:EC31)</f>
        <v>19823643.2573702</v>
      </c>
      <c r="EC8" s="129">
        <f>SUMPRODUCT(EC16:EC35,'Indicadores Operacionais'!ED12:ED31)</f>
        <v>19914026.244675361</v>
      </c>
      <c r="ED8" s="129">
        <f>SUMPRODUCT(ED16:ED35,'Indicadores Operacionais'!EE12:EE31)</f>
        <v>20359291.95500648</v>
      </c>
      <c r="EE8" s="129">
        <f>SUMPRODUCT(EE16:EE35,'Indicadores Operacionais'!EF12:EF31)</f>
        <v>19334400.932511561</v>
      </c>
      <c r="EF8" s="129">
        <f>SUMPRODUCT(EF16:EF35,'Indicadores Operacionais'!EG12:EG31)</f>
        <v>21102185.089602772</v>
      </c>
      <c r="EG8" s="129">
        <f>SUMPRODUCT(EG16:EG35,'Indicadores Operacionais'!EH12:EH31)</f>
        <v>20496764.399533376</v>
      </c>
      <c r="EH8" s="129">
        <f>SUMPRODUCT(EH16:EH35,'Indicadores Operacionais'!EI12:EI31)</f>
        <v>20444354.53389113</v>
      </c>
      <c r="EI8" s="129">
        <f>SUMPRODUCT(EI16:EI35,'Indicadores Operacionais'!EJ12:EJ31)</f>
        <v>25656318.895902343</v>
      </c>
      <c r="EJ8" s="129">
        <f>SUMPRODUCT(EJ16:EJ35,'Indicadores Operacionais'!EK12:EK31)</f>
        <v>32805716.82841979</v>
      </c>
      <c r="EK8" s="129">
        <f>SUMPRODUCT(EK16:EK35,'Indicadores Operacionais'!EL12:EL31)</f>
        <v>21979934.587556612</v>
      </c>
      <c r="EL8" s="129">
        <f>SUMPRODUCT(EL16:EL35,'Indicadores Operacionais'!EM12:EM31)</f>
        <v>23227067.111442059</v>
      </c>
      <c r="EM8" s="129">
        <f>SUMPRODUCT(EM16:EM35,'Indicadores Operacionais'!EN12:EN31)</f>
        <v>23071968.123232257</v>
      </c>
      <c r="EN8" s="131"/>
      <c r="EO8" s="129">
        <f>SUMIFS($G8:$EN8,$G$13:$EN$13,$EO$7)</f>
        <v>101084686.65065072</v>
      </c>
      <c r="EP8" s="131"/>
      <c r="EQ8" s="129">
        <f ca="1">SUM(OFFSET($B8,0,COLUMN($DX$7)-2,1,MONTH(MAX($G$7:$EN$7))))</f>
        <v>82108480.554163247</v>
      </c>
      <c r="ER8" s="129"/>
      <c r="EV8" s="129">
        <f>SUMIF($H$6:$EN$6,EV$12,$H8:$EN8)</f>
        <v>43241899.345186718</v>
      </c>
      <c r="EW8" s="129">
        <f>SUMIF($H$6:$EN$6,EW$12,$H8:$EN8)</f>
        <v>38046171.438056685</v>
      </c>
      <c r="EX8" s="129">
        <f>SUMIF($H$6:$EN$6,EX$12,$H8:$EN8)</f>
        <v>41725662.582308762</v>
      </c>
      <c r="EY8" s="129">
        <f>SUMIF($H$6:$EN$6,EY$12,$H8:$EN8)</f>
        <v>49779071.245684996</v>
      </c>
      <c r="EZ8" s="129">
        <f>SUMIF($H$6:$EN$6,EZ$12,$H8:$EN8)</f>
        <v>57003496.139389731</v>
      </c>
      <c r="FA8" s="129">
        <f>SUMIF($H$6:$EN$6,FA$12,$H8:$EN8)</f>
        <v>52120597.355443999</v>
      </c>
      <c r="FB8" s="129">
        <f>SUMIF($H$6:$EN$6,FB$12,$H8:$EN8)</f>
        <v>54523894.412826262</v>
      </c>
      <c r="FC8" s="129">
        <f>SUMIF($H$6:$EN$6,FC$12,$H8:$EN8)</f>
        <v>59135299.677314617</v>
      </c>
      <c r="FD8" s="129">
        <f>SUMIF($H$6:$EN$6,FD$12,$H8:$EN8)</f>
        <v>65112269.643253013</v>
      </c>
      <c r="FE8" s="129">
        <f>SUMIF($H$6:$EN$6,FE$12,$H8:$EN8)</f>
        <v>56733880.412955798</v>
      </c>
      <c r="FF8" s="129">
        <f>SUMIF($H$6:$EN$6,FF$12,$H8:$EN8)</f>
        <v>60795877.977120817</v>
      </c>
      <c r="FG8" s="129">
        <f>SUMIF($H$6:$EN$6,FG$12,$H8:$EN8)</f>
        <v>66597437.829326846</v>
      </c>
      <c r="FH8" s="129">
        <f>SUMIF($H$6:$EN$6,FH$12,$H8:$EN8)</f>
        <v>78012718.527418464</v>
      </c>
      <c r="FI8" s="129">
        <f>SUMIF($H$6:$EN$6,FI$12,$H8:$EN8)</f>
        <v>23071968.123232257</v>
      </c>
      <c r="FK8" s="129">
        <f>SUMIF($H$5:$EN$5,FK$12,$H8:$EN8)</f>
        <v>94782373.590066746</v>
      </c>
      <c r="FL8" s="129">
        <f>SUMIF($H$5:$EN$5,FL$12,$H8:$EN8)</f>
        <v>52947831.162329294</v>
      </c>
      <c r="FM8" s="129">
        <f>SUMIF($H$5:$EN$5,FM$12,$H8:$EN8)</f>
        <v>79856670.864894792</v>
      </c>
      <c r="FN8" s="129">
        <f>SUMIF($H$5:$EN$5,FN$12,$H8:$EN8)</f>
        <v>136975070.04457307</v>
      </c>
      <c r="FO8" s="129">
        <f>SUMIF($H$5:$EN$5,FO$12,$H8:$EN8)</f>
        <v>172792804.61123714</v>
      </c>
      <c r="FP8" s="129">
        <f>SUMIF($H$5:$EN$5,FP$12,$H8:$EN8)</f>
        <v>222783287.58497465</v>
      </c>
      <c r="FQ8" s="129">
        <f>SUMIF($H$5:$EN$5,FQ$12,$H8:$EN8)</f>
        <v>249239465.86265647</v>
      </c>
      <c r="FR8" s="129">
        <f>SUMIF($H$5:$EN$5,FR$12,$H8:$EN8)</f>
        <v>101084686.65065072</v>
      </c>
    </row>
    <row r="9" spans="1:177" s="5" customFormat="1" ht="6" customHeight="1">
      <c r="A9" s="6"/>
      <c r="B9" s="181"/>
      <c r="C9" s="182"/>
      <c r="D9" s="182"/>
      <c r="E9" s="182"/>
      <c r="F9" s="6"/>
      <c r="G9" s="6"/>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6"/>
      <c r="EO9" s="130"/>
      <c r="EP9" s="6"/>
      <c r="EQ9" s="130"/>
      <c r="ER9" s="130"/>
      <c r="EV9" s="130"/>
      <c r="EW9" s="130"/>
      <c r="EX9" s="130"/>
      <c r="EY9" s="130"/>
      <c r="EZ9" s="130"/>
      <c r="FA9" s="130"/>
      <c r="FB9" s="130"/>
      <c r="FC9" s="130"/>
      <c r="FD9" s="130"/>
      <c r="FE9" s="130"/>
      <c r="FF9" s="130"/>
      <c r="FG9" s="130"/>
      <c r="FH9" s="130"/>
      <c r="FI9" s="130"/>
      <c r="FK9" s="130"/>
      <c r="FL9" s="130"/>
      <c r="FM9" s="130"/>
      <c r="FN9" s="130"/>
      <c r="FO9" s="130"/>
      <c r="FP9" s="130"/>
      <c r="FQ9" s="130"/>
      <c r="FR9" s="130"/>
    </row>
    <row r="10" spans="1:177" s="195" customFormat="1" ht="18.75" customHeight="1">
      <c r="A10" s="190"/>
      <c r="B10" s="191" t="s">
        <v>159</v>
      </c>
      <c r="C10" s="192"/>
      <c r="D10" s="192"/>
      <c r="E10" s="192"/>
      <c r="F10" s="190"/>
      <c r="G10" s="190"/>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4">
        <f>BD8/'Indicadores Operacionais'!BE195</f>
        <v>84.40906552061746</v>
      </c>
      <c r="BE10" s="194">
        <f>BE8/'Indicadores Operacionais'!BF195</f>
        <v>64.481246147581018</v>
      </c>
      <c r="BF10" s="194">
        <f>BF8/'Indicadores Operacionais'!BG195</f>
        <v>60.026767339556734</v>
      </c>
      <c r="BG10" s="194">
        <f>BG8/'Indicadores Operacionais'!BH195</f>
        <v>61.321115139110958</v>
      </c>
      <c r="BH10" s="194">
        <f>BH8/'Indicadores Operacionais'!BI195</f>
        <v>65.441120120068163</v>
      </c>
      <c r="BI10" s="194">
        <f>BI8/'Indicadores Operacionais'!BJ195</f>
        <v>59.873067137260612</v>
      </c>
      <c r="BJ10" s="194">
        <f>BJ8/'Indicadores Operacionais'!BK195</f>
        <v>66.944843482844078</v>
      </c>
      <c r="BK10" s="194">
        <f>BK8/'Indicadores Operacionais'!BL195</f>
        <v>65.804033307373913</v>
      </c>
      <c r="BL10" s="194">
        <f>BL8/'Indicadores Operacionais'!BM195</f>
        <v>59.452267327886481</v>
      </c>
      <c r="BM10" s="194">
        <f>BM8/'Indicadores Operacionais'!BN195</f>
        <v>64.084517030095796</v>
      </c>
      <c r="BN10" s="194">
        <f>BN8/'Indicadores Operacionais'!BO195</f>
        <v>59.896867384756035</v>
      </c>
      <c r="BO10" s="194">
        <f>BO8/'Indicadores Operacionais'!BP195</f>
        <v>91.879829309970191</v>
      </c>
      <c r="BP10" s="194">
        <f>BP8/'Indicadores Operacionais'!BQ195</f>
        <v>87.058921944146419</v>
      </c>
      <c r="BQ10" s="194">
        <f>BQ8/'Indicadores Operacionais'!BR195</f>
        <v>64.639801703416992</v>
      </c>
      <c r="BR10" s="194">
        <f>BR8/'Indicadores Operacionais'!BS195</f>
        <v>60.027341553803268</v>
      </c>
      <c r="BS10" s="194">
        <f>BS8/'Indicadores Operacionais'!BT195</f>
        <v>-5.5398919279265844</v>
      </c>
      <c r="BT10" s="194">
        <f>BT8/'Indicadores Operacionais'!BU195</f>
        <v>2.381980761078561</v>
      </c>
      <c r="BU10" s="194">
        <f>BU8/'Indicadores Operacionais'!BV195</f>
        <v>-2.9365890482085084</v>
      </c>
      <c r="BV10" s="194">
        <f>BV8/'Indicadores Operacionais'!BW195</f>
        <v>12.461173215870421</v>
      </c>
      <c r="BW10" s="194">
        <f>BW8/'Indicadores Operacionais'!BX195</f>
        <v>13.998161750277472</v>
      </c>
      <c r="BX10" s="194">
        <f>BX8/'Indicadores Operacionais'!BY195</f>
        <v>22.406011558770061</v>
      </c>
      <c r="BY10" s="194">
        <f>BY8/'Indicadores Operacionais'!BZ195</f>
        <v>29.446572260268304</v>
      </c>
      <c r="BZ10" s="194">
        <f>BZ8/'Indicadores Operacionais'!CA195</f>
        <v>24.172250582393353</v>
      </c>
      <c r="CA10" s="194">
        <f>CA8/'Indicadores Operacionais'!CB195</f>
        <v>45.542709956913853</v>
      </c>
      <c r="CB10" s="194">
        <f>CB8/'Indicadores Operacionais'!CC195</f>
        <v>52.931942895253989</v>
      </c>
      <c r="CC10" s="194">
        <f>CC8/'Indicadores Operacionais'!CD195</f>
        <v>41.814697559411293</v>
      </c>
      <c r="CD10" s="194">
        <f>CD8/'Indicadores Operacionais'!CE195</f>
        <v>29.111312757156217</v>
      </c>
      <c r="CE10" s="194">
        <f>CE8/'Indicadores Operacionais'!CF195</f>
        <v>1.5796174930681284</v>
      </c>
      <c r="CF10" s="194">
        <f>CF8/'Indicadores Operacionais'!CG195</f>
        <v>14.946171086826489</v>
      </c>
      <c r="CG10" s="194">
        <f>CG8/'Indicadores Operacionais'!CH195</f>
        <v>37.600861326063587</v>
      </c>
      <c r="CH10" s="194">
        <f>CH8/'Indicadores Operacionais'!CI195</f>
        <v>40.635675572368676</v>
      </c>
      <c r="CI10" s="194">
        <f>CI8/'Indicadores Operacionais'!CJ195</f>
        <v>53.222655606965077</v>
      </c>
      <c r="CJ10" s="194">
        <f>CJ8/'Indicadores Operacionais'!CK195</f>
        <v>50.028298363106984</v>
      </c>
      <c r="CK10" s="194">
        <f>CK8/'Indicadores Operacionais'!CL195</f>
        <v>59.424973208854389</v>
      </c>
      <c r="CL10" s="194">
        <f>CL8/'Indicadores Operacionais'!CM195</f>
        <v>64.760267031880431</v>
      </c>
      <c r="CM10" s="194">
        <f>CM8/'Indicadores Operacionais'!CN195</f>
        <v>76.883766680251796</v>
      </c>
      <c r="CN10" s="194">
        <f>CN8/'Indicadores Operacionais'!CO195</f>
        <v>87.729322559975628</v>
      </c>
      <c r="CO10" s="194">
        <f>CO8/'Indicadores Operacionais'!CP195</f>
        <v>60.586304682397724</v>
      </c>
      <c r="CP10" s="194">
        <f>CP8/'Indicadores Operacionais'!CQ195</f>
        <v>67.837186921694155</v>
      </c>
      <c r="CQ10" s="194">
        <f>CQ8/'Indicadores Operacionais'!CR195</f>
        <v>68.481730072665371</v>
      </c>
      <c r="CR10" s="194">
        <f>CR8/'Indicadores Operacionais'!CS195</f>
        <v>71.343625203777165</v>
      </c>
      <c r="CS10" s="194">
        <f>CS8/'Indicadores Operacionais'!CT195</f>
        <v>72.743143829435681</v>
      </c>
      <c r="CT10" s="194">
        <f>CT8/'Indicadores Operacionais'!CU195</f>
        <v>71.55222513275109</v>
      </c>
      <c r="CU10" s="194">
        <f>CU8/'Indicadores Operacionais'!CV195</f>
        <v>72.267388125031275</v>
      </c>
      <c r="CV10" s="194">
        <f>CV8/'Indicadores Operacionais'!CW195</f>
        <v>74.136309085437247</v>
      </c>
      <c r="CW10" s="194">
        <f>CW8/'Indicadores Operacionais'!CX195</f>
        <v>72.279407213180917</v>
      </c>
      <c r="CX10" s="194">
        <f>CX8/'Indicadores Operacionais'!CY195</f>
        <v>79.142356073881132</v>
      </c>
      <c r="CY10" s="194">
        <f>CY8/'Indicadores Operacionais'!CZ195</f>
        <v>87.717243162242852</v>
      </c>
      <c r="CZ10" s="194">
        <f>CZ8/'Indicadores Operacionais'!DA195</f>
        <v>107.80405963690113</v>
      </c>
      <c r="DA10" s="194">
        <f>DA8/'Indicadores Operacionais'!DB195</f>
        <v>72.161362094407366</v>
      </c>
      <c r="DB10" s="194">
        <f>DB8/'Indicadores Operacionais'!DC195</f>
        <v>73.814874706102387</v>
      </c>
      <c r="DC10" s="194">
        <f>DC8/'Indicadores Operacionais'!DD195</f>
        <v>68.754568905681921</v>
      </c>
      <c r="DD10" s="194">
        <f>DD8/'Indicadores Operacionais'!DE195</f>
        <v>76.306786147492929</v>
      </c>
      <c r="DE10" s="194">
        <f>DE8/'Indicadores Operacionais'!DF195</f>
        <v>75.382943574513888</v>
      </c>
      <c r="DF10" s="194">
        <f>DF8/'Indicadores Operacionais'!DG195</f>
        <v>77.266947253097797</v>
      </c>
      <c r="DG10" s="194">
        <f>DG8/'Indicadores Operacionais'!DH195</f>
        <v>81.24478693143179</v>
      </c>
      <c r="DH10" s="194">
        <f>DH8/'Indicadores Operacionais'!DI195</f>
        <v>77.431052157200796</v>
      </c>
      <c r="DI10" s="194">
        <f>DI8/'Indicadores Operacionais'!DJ195</f>
        <v>78.76876657613218</v>
      </c>
      <c r="DJ10" s="194">
        <f>DJ8/'Indicadores Operacionais'!DK195</f>
        <v>80.646810180471419</v>
      </c>
      <c r="DK10" s="194">
        <f>DK8/'Indicadores Operacionais'!DL195</f>
        <v>89.570517941951806</v>
      </c>
      <c r="DL10" s="194">
        <f>DL8/'Indicadores Operacionais'!DM195</f>
        <v>111.39807857020834</v>
      </c>
      <c r="DM10" s="194">
        <f>DM8/'Indicadores Operacionais'!DN195</f>
        <v>71.695613953988286</v>
      </c>
      <c r="DN10" s="194">
        <f>DN8/'Indicadores Operacionais'!DO195</f>
        <v>73.253587303950383</v>
      </c>
      <c r="DO10" s="194">
        <f>DO8/'Indicadores Operacionais'!DP195</f>
        <v>76.216894154753817</v>
      </c>
      <c r="DP10" s="194">
        <f>DP8/'Indicadores Operacionais'!DQ195</f>
        <v>74.795282284402063</v>
      </c>
      <c r="DQ10" s="194">
        <f>DQ8/'Indicadores Operacionais'!DR195</f>
        <v>76.642006210820227</v>
      </c>
      <c r="DR10" s="194">
        <f>DR8/'Indicadores Operacionais'!DS195</f>
        <v>80.245172928078645</v>
      </c>
      <c r="DS10" s="194">
        <f>DS8/'Indicadores Operacionais'!DT195</f>
        <v>80.910608820072198</v>
      </c>
      <c r="DT10" s="194">
        <f>DT8/'Indicadores Operacionais'!DU195</f>
        <v>77.909702228341999</v>
      </c>
      <c r="DU10" s="194">
        <f>DU8/'Indicadores Operacionais'!DV195</f>
        <v>77.931601513996199</v>
      </c>
      <c r="DV10" s="194">
        <f>DV8/'Indicadores Operacionais'!DW195</f>
        <v>80.351687689303517</v>
      </c>
      <c r="DW10" s="194">
        <f>DW8/'Indicadores Operacionais'!DX195</f>
        <v>101.35373327136921</v>
      </c>
      <c r="DX10" s="194">
        <f>DX8/'Indicadores Operacionais'!DY195</f>
        <v>126.51769163157452</v>
      </c>
      <c r="DY10" s="194">
        <f>DY8/'Indicadores Operacionais'!DZ195</f>
        <v>76.932748415187817</v>
      </c>
      <c r="DZ10" s="194">
        <f>DZ8/'Indicadores Operacionais'!EA195</f>
        <v>76.329096804399839</v>
      </c>
      <c r="EA10" s="194">
        <f>EA8/'Indicadores Operacionais'!EB195</f>
        <v>73.0238626225687</v>
      </c>
      <c r="EB10" s="194">
        <f>EB8/'Indicadores Operacionais'!EC195</f>
        <v>85.14306363513812</v>
      </c>
      <c r="EC10" s="194">
        <f>EC8/'Indicadores Operacionais'!ED195</f>
        <v>85.412170500301315</v>
      </c>
      <c r="ED10" s="194">
        <f>ED8/'Indicadores Operacionais'!EE195</f>
        <v>84.770992261527979</v>
      </c>
      <c r="EE10" s="194">
        <f>EE8/'Indicadores Operacionais'!EF195</f>
        <v>80.503626268947784</v>
      </c>
      <c r="EF10" s="194">
        <f>EF8/'Indicadores Operacionais'!EG195</f>
        <v>88.117277359391792</v>
      </c>
      <c r="EG10" s="194">
        <f>EG8/'Indicadores Operacionais'!EH195</f>
        <v>86.617664736383034</v>
      </c>
      <c r="EH10" s="194">
        <f>EH8/'Indicadores Operacionais'!EI195</f>
        <v>86.401243304433351</v>
      </c>
      <c r="EI10" s="194">
        <f>EI8/'Indicadores Operacionais'!EJ195</f>
        <v>108.39712231633743</v>
      </c>
      <c r="EJ10" s="194">
        <f>EJ8/'Indicadores Operacionais'!EK195</f>
        <v>129.7226291607754</v>
      </c>
      <c r="EK10" s="194">
        <f>EK8/'Indicadores Operacionais'!EL195</f>
        <v>84.104416799516315</v>
      </c>
      <c r="EL10" s="194">
        <f>EL8/'Indicadores Operacionais'!EM195</f>
        <v>85.789666854505001</v>
      </c>
      <c r="EM10" s="194">
        <f>EM8/'Indicadores Operacionais'!EN195</f>
        <v>85.06453537815382</v>
      </c>
      <c r="EN10" s="190"/>
      <c r="EO10" s="194">
        <f>SUMIFS($G10:$EN10,$G$13:$EN$13,$EO$7)</f>
        <v>384.68124819295053</v>
      </c>
      <c r="EP10" s="190"/>
      <c r="EQ10" s="194">
        <f ca="1">SUM(OFFSET($B10,0,COLUMN($DX$7)-2,1,MONTH(MAX($G$7:$EN$7))))</f>
        <v>352.80339947373085</v>
      </c>
      <c r="ER10" s="194"/>
      <c r="ES10" s="212"/>
      <c r="ET10" s="212"/>
      <c r="EV10" s="194">
        <f>SUMIF($H$6:$EN$6,EV$12,$H10:$EN10)</f>
        <v>253.78029643741087</v>
      </c>
      <c r="EW10" s="194">
        <f>SUMIF($H$6:$EN$6,EW$12,$H10:$EN10)</f>
        <v>220.44429862768874</v>
      </c>
      <c r="EX10" s="194">
        <f>SUMIF($H$6:$EN$6,EX$12,$H10:$EN10)</f>
        <v>235.94278634173037</v>
      </c>
      <c r="EY10" s="194">
        <f>SUMIF($H$6:$EN$6,EY$12,$H10:$EN10)</f>
        <v>248.98609469855541</v>
      </c>
      <c r="EZ10" s="194">
        <f>SUMIF($H$6:$EN$6,EZ$12,$H10:$EN10)</f>
        <v>256.34727982814701</v>
      </c>
      <c r="FA10" s="194">
        <f>SUMIF($H$6:$EN$6,FA$12,$H10:$EN10)</f>
        <v>227.65418264997612</v>
      </c>
      <c r="FB10" s="194">
        <f>SUMIF($H$6:$EN$6,FB$12,$H10:$EN10)</f>
        <v>239.06548397649283</v>
      </c>
      <c r="FC10" s="194">
        <f>SUMIF($H$6:$EN$6,FC$12,$H10:$EN10)</f>
        <v>259.63702247466892</v>
      </c>
      <c r="FD10" s="194">
        <f>SUMIF($H$6:$EN$6,FD$12,$H10:$EN10)</f>
        <v>279.77953685116216</v>
      </c>
      <c r="FE10" s="194">
        <f>SUMIF($H$6:$EN$6,FE$12,$H10:$EN10)</f>
        <v>243.57909675800812</v>
      </c>
      <c r="FF10" s="194">
        <f>SUMIF($H$6:$EN$6,FF$12,$H10:$EN10)</f>
        <v>253.39189588986756</v>
      </c>
      <c r="FG10" s="194">
        <f>SUMIF($H$6:$EN$6,FG$12,$H10:$EN10)</f>
        <v>281.41603035715377</v>
      </c>
      <c r="FH10" s="194">
        <f>SUMIF($H$6:$EN$6,FH$12,$H10:$EN10)</f>
        <v>299.6167128147967</v>
      </c>
      <c r="FI10" s="194">
        <f>SUMIF($H$6:$EN$6,FI$12,$H10:$EN10)</f>
        <v>85.06453537815382</v>
      </c>
      <c r="FK10" s="194">
        <f>SUMIF($H$5:$EN$5,FK$12,$H10:$EN10)</f>
        <v>803.61473924712129</v>
      </c>
      <c r="FL10" s="194">
        <f>SUMIF($H$5:$EN$5,FL$12,$H10:$EN10)</f>
        <v>353.65844431080359</v>
      </c>
      <c r="FM10" s="194">
        <f>SUMIF($H$5:$EN$5,FM$12,$H10:$EN10)</f>
        <v>522.94023958120715</v>
      </c>
      <c r="FN10" s="194">
        <f>SUMIF($H$5:$EN$5,FN$12,$H10:$EN10)</f>
        <v>885.81624206247022</v>
      </c>
      <c r="FO10" s="194">
        <f>SUMIF($H$5:$EN$5,FO$12,$H10:$EN10)</f>
        <v>959.15347610538549</v>
      </c>
      <c r="FP10" s="194">
        <f>SUMIF($H$5:$EN$5,FP$12,$H10:$EN10)</f>
        <v>982.70396892928466</v>
      </c>
      <c r="FQ10" s="194">
        <f>SUMIF($H$5:$EN$5,FQ$12,$H10:$EN10)</f>
        <v>1058.1665598561917</v>
      </c>
      <c r="FR10" s="194">
        <f>SUMIF($H$5:$EN$5,FR$12,$H10:$EN10)</f>
        <v>384.68124819295053</v>
      </c>
    </row>
    <row r="11" spans="1:177" s="136" customFormat="1" ht="12">
      <c r="B11" s="137"/>
      <c r="C11" s="138"/>
      <c r="D11" s="138"/>
      <c r="E11" s="138"/>
      <c r="F11" s="139"/>
      <c r="G11" s="139"/>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41"/>
      <c r="EK11" s="141"/>
      <c r="EL11" s="141"/>
      <c r="EM11" s="141"/>
      <c r="EN11" s="134"/>
      <c r="EO11" s="142"/>
      <c r="EP11" s="134"/>
      <c r="EQ11" s="142"/>
      <c r="ER11" s="142"/>
    </row>
    <row r="12" spans="1:177" s="171" customFormat="1" ht="23.25" customHeight="1">
      <c r="B12" s="172" t="s">
        <v>23</v>
      </c>
      <c r="C12" s="173"/>
      <c r="D12" s="173"/>
      <c r="E12" s="173"/>
      <c r="F12" s="174"/>
      <c r="G12" s="174"/>
      <c r="H12" s="175">
        <f t="shared" ref="H12" si="19">EDATE(I12,-1)</f>
        <v>42005</v>
      </c>
      <c r="I12" s="175">
        <f t="shared" ref="I12" si="20">EDATE(J12,-1)</f>
        <v>42036</v>
      </c>
      <c r="J12" s="175">
        <f t="shared" ref="J12" si="21">EDATE(K12,-1)</f>
        <v>42064</v>
      </c>
      <c r="K12" s="175">
        <f t="shared" ref="K12" si="22">EDATE(L12,-1)</f>
        <v>42095</v>
      </c>
      <c r="L12" s="175">
        <f t="shared" ref="L12" si="23">EDATE(M12,-1)</f>
        <v>42125</v>
      </c>
      <c r="M12" s="175">
        <f t="shared" ref="M12" si="24">EDATE(N12,-1)</f>
        <v>42156</v>
      </c>
      <c r="N12" s="175">
        <f t="shared" ref="N12" si="25">EDATE(O12,-1)</f>
        <v>42186</v>
      </c>
      <c r="O12" s="175">
        <f t="shared" ref="O12" si="26">EDATE(P12,-1)</f>
        <v>42217</v>
      </c>
      <c r="P12" s="175">
        <f t="shared" ref="P12" si="27">EDATE(Q12,-1)</f>
        <v>42248</v>
      </c>
      <c r="Q12" s="175">
        <f t="shared" ref="Q12" si="28">EDATE(R12,-1)</f>
        <v>42278</v>
      </c>
      <c r="R12" s="175">
        <f t="shared" ref="R12" si="29">EDATE(S12,-1)</f>
        <v>42309</v>
      </c>
      <c r="S12" s="175">
        <f t="shared" ref="S12" si="30">EDATE(T12,-1)</f>
        <v>42339</v>
      </c>
      <c r="T12" s="175">
        <f t="shared" ref="T12" si="31">EDATE(U12,-1)</f>
        <v>42370</v>
      </c>
      <c r="U12" s="175">
        <f t="shared" ref="U12" si="32">EDATE(V12,-1)</f>
        <v>42401</v>
      </c>
      <c r="V12" s="175">
        <f t="shared" ref="V12" si="33">EDATE(W12,-1)</f>
        <v>42430</v>
      </c>
      <c r="W12" s="175">
        <f t="shared" ref="W12" si="34">EDATE(X12,-1)</f>
        <v>42461</v>
      </c>
      <c r="X12" s="175">
        <f t="shared" ref="X12" si="35">EDATE(Y12,-1)</f>
        <v>42491</v>
      </c>
      <c r="Y12" s="175">
        <f t="shared" ref="Y12" si="36">EDATE(Z12,-1)</f>
        <v>42522</v>
      </c>
      <c r="Z12" s="175">
        <f t="shared" ref="Z12" si="37">EDATE(AA12,-1)</f>
        <v>42552</v>
      </c>
      <c r="AA12" s="175">
        <f t="shared" ref="AA12" si="38">EDATE(AB12,-1)</f>
        <v>42583</v>
      </c>
      <c r="AB12" s="175">
        <f t="shared" ref="AB12" si="39">EDATE(AC12,-1)</f>
        <v>42614</v>
      </c>
      <c r="AC12" s="175">
        <f t="shared" ref="AC12" si="40">EDATE(AD12,-1)</f>
        <v>42644</v>
      </c>
      <c r="AD12" s="175">
        <f t="shared" ref="AD12" si="41">EDATE(AE12,-1)</f>
        <v>42675</v>
      </c>
      <c r="AE12" s="175">
        <f t="shared" ref="AE12" si="42">EDATE(AF12,-1)</f>
        <v>42705</v>
      </c>
      <c r="AF12" s="175">
        <f t="shared" ref="AF12" si="43">EDATE(AG12,-1)</f>
        <v>42736</v>
      </c>
      <c r="AG12" s="175">
        <f t="shared" ref="AG12" si="44">EDATE(AH12,-1)</f>
        <v>42767</v>
      </c>
      <c r="AH12" s="175">
        <f t="shared" ref="AH12" si="45">EDATE(AI12,-1)</f>
        <v>42795</v>
      </c>
      <c r="AI12" s="175">
        <f t="shared" ref="AI12" si="46">EDATE(AJ12,-1)</f>
        <v>42826</v>
      </c>
      <c r="AJ12" s="175">
        <f t="shared" ref="AJ12" si="47">EDATE(AK12,-1)</f>
        <v>42856</v>
      </c>
      <c r="AK12" s="175">
        <f t="shared" ref="AK12" si="48">EDATE(AL12,-1)</f>
        <v>42887</v>
      </c>
      <c r="AL12" s="175">
        <f t="shared" ref="AL12" si="49">EDATE(AM12,-1)</f>
        <v>42917</v>
      </c>
      <c r="AM12" s="175">
        <f t="shared" ref="AM12" si="50">EDATE(AN12,-1)</f>
        <v>42948</v>
      </c>
      <c r="AN12" s="175">
        <f t="shared" ref="AN12" si="51">EDATE(AO12,-1)</f>
        <v>42979</v>
      </c>
      <c r="AO12" s="175">
        <f t="shared" ref="AO12" si="52">EDATE(AP12,-1)</f>
        <v>43009</v>
      </c>
      <c r="AP12" s="175">
        <f t="shared" ref="AP12" si="53">EDATE(AQ12,-1)</f>
        <v>43040</v>
      </c>
      <c r="AQ12" s="175">
        <f>EDATE(AR12,-1)</f>
        <v>43070</v>
      </c>
      <c r="AR12" s="175">
        <v>43101</v>
      </c>
      <c r="AS12" s="175">
        <f t="shared" ref="AS12" si="54">EDATE(AR12,1)</f>
        <v>43132</v>
      </c>
      <c r="AT12" s="175">
        <f t="shared" ref="AT12" si="55">EDATE(AS12,1)</f>
        <v>43160</v>
      </c>
      <c r="AU12" s="175">
        <f t="shared" ref="AU12" si="56">EDATE(AT12,1)</f>
        <v>43191</v>
      </c>
      <c r="AV12" s="175">
        <f t="shared" ref="AV12" si="57">EDATE(AU12,1)</f>
        <v>43221</v>
      </c>
      <c r="AW12" s="175">
        <f t="shared" ref="AW12" si="58">EDATE(AV12,1)</f>
        <v>43252</v>
      </c>
      <c r="AX12" s="175">
        <f t="shared" ref="AX12" si="59">EDATE(AW12,1)</f>
        <v>43282</v>
      </c>
      <c r="AY12" s="175">
        <f t="shared" ref="AY12" si="60">EDATE(AX12,1)</f>
        <v>43313</v>
      </c>
      <c r="AZ12" s="175">
        <f t="shared" ref="AZ12" si="61">EDATE(AY12,1)</f>
        <v>43344</v>
      </c>
      <c r="BA12" s="175">
        <f t="shared" ref="BA12" si="62">EDATE(AZ12,1)</f>
        <v>43374</v>
      </c>
      <c r="BB12" s="175">
        <f t="shared" ref="BB12" si="63">EDATE(BA12,1)</f>
        <v>43405</v>
      </c>
      <c r="BC12" s="175">
        <f t="shared" ref="BC12" si="64">EDATE(BB12,1)</f>
        <v>43435</v>
      </c>
      <c r="BD12" s="176">
        <f t="shared" ref="BD12" si="65">EDATE(BC12,1)</f>
        <v>43466</v>
      </c>
      <c r="BE12" s="176">
        <f t="shared" ref="BE12" si="66">EDATE(BD12,1)</f>
        <v>43497</v>
      </c>
      <c r="BF12" s="176">
        <f t="shared" ref="BF12" si="67">EDATE(BE12,1)</f>
        <v>43525</v>
      </c>
      <c r="BG12" s="176">
        <f t="shared" ref="BG12" si="68">EDATE(BF12,1)</f>
        <v>43556</v>
      </c>
      <c r="BH12" s="176">
        <f t="shared" ref="BH12" si="69">EDATE(BG12,1)</f>
        <v>43586</v>
      </c>
      <c r="BI12" s="176">
        <f t="shared" ref="BI12" si="70">EDATE(BH12,1)</f>
        <v>43617</v>
      </c>
      <c r="BJ12" s="176">
        <f t="shared" ref="BJ12" si="71">EDATE(BI12,1)</f>
        <v>43647</v>
      </c>
      <c r="BK12" s="176">
        <f t="shared" ref="BK12" si="72">EDATE(BJ12,1)</f>
        <v>43678</v>
      </c>
      <c r="BL12" s="176">
        <f t="shared" ref="BL12" si="73">EDATE(BK12,1)</f>
        <v>43709</v>
      </c>
      <c r="BM12" s="176">
        <f t="shared" ref="BM12" si="74">EDATE(BL12,1)</f>
        <v>43739</v>
      </c>
      <c r="BN12" s="176">
        <f t="shared" ref="BN12" si="75">EDATE(BM12,1)</f>
        <v>43770</v>
      </c>
      <c r="BO12" s="176">
        <f t="shared" ref="BO12" si="76">EDATE(BN12,1)</f>
        <v>43800</v>
      </c>
      <c r="BP12" s="176">
        <f t="shared" ref="BP12" si="77">EDATE(BO12,1)</f>
        <v>43831</v>
      </c>
      <c r="BQ12" s="176">
        <f t="shared" ref="BQ12" si="78">EDATE(BP12,1)</f>
        <v>43862</v>
      </c>
      <c r="BR12" s="176">
        <f t="shared" ref="BR12" si="79">EDATE(BQ12,1)</f>
        <v>43891</v>
      </c>
      <c r="BS12" s="176">
        <f t="shared" ref="BS12" si="80">EDATE(BR12,1)</f>
        <v>43922</v>
      </c>
      <c r="BT12" s="176">
        <f t="shared" ref="BT12" si="81">EDATE(BS12,1)</f>
        <v>43952</v>
      </c>
      <c r="BU12" s="176">
        <f t="shared" ref="BU12" si="82">EDATE(BT12,1)</f>
        <v>43983</v>
      </c>
      <c r="BV12" s="176">
        <f t="shared" ref="BV12" si="83">EDATE(BU12,1)</f>
        <v>44013</v>
      </c>
      <c r="BW12" s="176">
        <f t="shared" ref="BW12" si="84">EDATE(BV12,1)</f>
        <v>44044</v>
      </c>
      <c r="BX12" s="176">
        <f t="shared" ref="BX12" si="85">EDATE(BW12,1)</f>
        <v>44075</v>
      </c>
      <c r="BY12" s="176">
        <f t="shared" ref="BY12" si="86">EDATE(BX12,1)</f>
        <v>44105</v>
      </c>
      <c r="BZ12" s="176">
        <f t="shared" ref="BZ12" si="87">EDATE(BY12,1)</f>
        <v>44136</v>
      </c>
      <c r="CA12" s="176">
        <f t="shared" ref="CA12" si="88">EDATE(BZ12,1)</f>
        <v>44166</v>
      </c>
      <c r="CB12" s="176">
        <f t="shared" ref="CB12" si="89">EDATE(CA12,1)</f>
        <v>44197</v>
      </c>
      <c r="CC12" s="176">
        <f t="shared" ref="CC12" si="90">EDATE(CB12,1)</f>
        <v>44228</v>
      </c>
      <c r="CD12" s="176">
        <f t="shared" ref="CD12" si="91">EDATE(CC12,1)</f>
        <v>44256</v>
      </c>
      <c r="CE12" s="176">
        <f t="shared" ref="CE12" si="92">EDATE(CD12,1)</f>
        <v>44287</v>
      </c>
      <c r="CF12" s="176">
        <f t="shared" ref="CF12" si="93">EDATE(CE12,1)</f>
        <v>44317</v>
      </c>
      <c r="CG12" s="176">
        <f t="shared" ref="CG12" si="94">EDATE(CF12,1)</f>
        <v>44348</v>
      </c>
      <c r="CH12" s="176">
        <f t="shared" ref="CH12" si="95">EDATE(CG12,1)</f>
        <v>44378</v>
      </c>
      <c r="CI12" s="176">
        <f t="shared" ref="CI12" si="96">EDATE(CH12,1)</f>
        <v>44409</v>
      </c>
      <c r="CJ12" s="176">
        <f t="shared" ref="CJ12" si="97">EDATE(CI12,1)</f>
        <v>44440</v>
      </c>
      <c r="CK12" s="176">
        <f t="shared" ref="CK12" si="98">EDATE(CJ12,1)</f>
        <v>44470</v>
      </c>
      <c r="CL12" s="176">
        <f t="shared" ref="CL12" si="99">EDATE(CK12,1)</f>
        <v>44501</v>
      </c>
      <c r="CM12" s="176">
        <f t="shared" ref="CM12" si="100">EDATE(CL12,1)</f>
        <v>44531</v>
      </c>
      <c r="CN12" s="176">
        <f t="shared" ref="CN12" si="101">EDATE(CM12,1)</f>
        <v>44562</v>
      </c>
      <c r="CO12" s="176">
        <f t="shared" ref="CO12" si="102">EDATE(CN12,1)</f>
        <v>44593</v>
      </c>
      <c r="CP12" s="176">
        <f t="shared" ref="CP12" si="103">EDATE(CO12,1)</f>
        <v>44621</v>
      </c>
      <c r="CQ12" s="176">
        <f t="shared" ref="CQ12" si="104">EDATE(CP12,1)</f>
        <v>44652</v>
      </c>
      <c r="CR12" s="176">
        <f t="shared" ref="CR12" si="105">EDATE(CQ12,1)</f>
        <v>44682</v>
      </c>
      <c r="CS12" s="176">
        <f t="shared" ref="CS12" si="106">EDATE(CR12,1)</f>
        <v>44713</v>
      </c>
      <c r="CT12" s="176">
        <f t="shared" ref="CT12" si="107">EDATE(CS12,1)</f>
        <v>44743</v>
      </c>
      <c r="CU12" s="176">
        <f t="shared" ref="CU12" si="108">EDATE(CT12,1)</f>
        <v>44774</v>
      </c>
      <c r="CV12" s="176">
        <f t="shared" ref="CV12" si="109">EDATE(CU12,1)</f>
        <v>44805</v>
      </c>
      <c r="CW12" s="176">
        <f t="shared" ref="CW12" si="110">EDATE(CV12,1)</f>
        <v>44835</v>
      </c>
      <c r="CX12" s="176">
        <f t="shared" ref="CX12" si="111">EDATE(CW12,1)</f>
        <v>44866</v>
      </c>
      <c r="CY12" s="176">
        <f t="shared" ref="CY12" si="112">EDATE(CX12,1)</f>
        <v>44896</v>
      </c>
      <c r="CZ12" s="176">
        <f t="shared" ref="CZ12" si="113">EDATE(CY12,1)</f>
        <v>44927</v>
      </c>
      <c r="DA12" s="176">
        <f t="shared" ref="DA12" si="114">EDATE(CZ12,1)</f>
        <v>44958</v>
      </c>
      <c r="DB12" s="176">
        <f t="shared" ref="DB12" si="115">EDATE(DA12,1)</f>
        <v>44986</v>
      </c>
      <c r="DC12" s="176">
        <f t="shared" ref="DC12" si="116">EDATE(DB12,1)</f>
        <v>45017</v>
      </c>
      <c r="DD12" s="176">
        <f t="shared" ref="DD12" si="117">EDATE(DC12,1)</f>
        <v>45047</v>
      </c>
      <c r="DE12" s="176">
        <f t="shared" ref="DE12" si="118">EDATE(DD12,1)</f>
        <v>45078</v>
      </c>
      <c r="DF12" s="176">
        <f t="shared" ref="DF12" si="119">EDATE(DE12,1)</f>
        <v>45108</v>
      </c>
      <c r="DG12" s="176">
        <f t="shared" ref="DG12" si="120">EDATE(DF12,1)</f>
        <v>45139</v>
      </c>
      <c r="DH12" s="176">
        <f t="shared" ref="DH12" si="121">EDATE(DG12,1)</f>
        <v>45170</v>
      </c>
      <c r="DI12" s="176">
        <f t="shared" ref="DI12" si="122">EDATE(DH12,1)</f>
        <v>45200</v>
      </c>
      <c r="DJ12" s="176">
        <f t="shared" ref="DJ12" si="123">EDATE(DI12,1)</f>
        <v>45231</v>
      </c>
      <c r="DK12" s="176">
        <f t="shared" ref="DK12" si="124">EDATE(DJ12,1)</f>
        <v>45261</v>
      </c>
      <c r="DL12" s="176">
        <f t="shared" ref="DL12" si="125">EDATE(DK12,1)</f>
        <v>45292</v>
      </c>
      <c r="DM12" s="176">
        <f t="shared" ref="DM12" si="126">EDATE(DL12,1)</f>
        <v>45323</v>
      </c>
      <c r="DN12" s="176">
        <f t="shared" ref="DN12:EM12" si="127">EDATE(DM12,1)</f>
        <v>45352</v>
      </c>
      <c r="DO12" s="176">
        <f t="shared" si="127"/>
        <v>45383</v>
      </c>
      <c r="DP12" s="176">
        <f t="shared" si="127"/>
        <v>45413</v>
      </c>
      <c r="DQ12" s="176">
        <f t="shared" si="127"/>
        <v>45444</v>
      </c>
      <c r="DR12" s="176">
        <f t="shared" si="127"/>
        <v>45474</v>
      </c>
      <c r="DS12" s="176">
        <f t="shared" si="127"/>
        <v>45505</v>
      </c>
      <c r="DT12" s="176">
        <f t="shared" si="127"/>
        <v>45536</v>
      </c>
      <c r="DU12" s="176">
        <f t="shared" si="127"/>
        <v>45566</v>
      </c>
      <c r="DV12" s="176">
        <f t="shared" si="127"/>
        <v>45597</v>
      </c>
      <c r="DW12" s="176">
        <f t="shared" si="127"/>
        <v>45627</v>
      </c>
      <c r="DX12" s="176">
        <f t="shared" si="127"/>
        <v>45658</v>
      </c>
      <c r="DY12" s="176">
        <f t="shared" si="127"/>
        <v>45689</v>
      </c>
      <c r="DZ12" s="176">
        <f t="shared" si="127"/>
        <v>45717</v>
      </c>
      <c r="EA12" s="176">
        <f t="shared" si="127"/>
        <v>45748</v>
      </c>
      <c r="EB12" s="176">
        <f t="shared" si="127"/>
        <v>45778</v>
      </c>
      <c r="EC12" s="176">
        <f t="shared" si="127"/>
        <v>45809</v>
      </c>
      <c r="ED12" s="176">
        <f t="shared" si="127"/>
        <v>45839</v>
      </c>
      <c r="EE12" s="176">
        <f t="shared" si="127"/>
        <v>45870</v>
      </c>
      <c r="EF12" s="176">
        <f t="shared" si="127"/>
        <v>45901</v>
      </c>
      <c r="EG12" s="176">
        <f t="shared" si="127"/>
        <v>45931</v>
      </c>
      <c r="EH12" s="176">
        <f t="shared" si="127"/>
        <v>45962</v>
      </c>
      <c r="EI12" s="176">
        <f t="shared" si="127"/>
        <v>45992</v>
      </c>
      <c r="EJ12" s="176">
        <f t="shared" si="127"/>
        <v>46023</v>
      </c>
      <c r="EK12" s="176">
        <f t="shared" si="127"/>
        <v>46054</v>
      </c>
      <c r="EL12" s="176">
        <f t="shared" si="127"/>
        <v>46082</v>
      </c>
      <c r="EM12" s="176">
        <f t="shared" si="127"/>
        <v>46113</v>
      </c>
      <c r="EN12" s="174"/>
      <c r="EO12" s="177">
        <v>2025</v>
      </c>
      <c r="EP12" s="174"/>
      <c r="EQ12" s="177" t="str">
        <f>"Jan/"&amp;PROPER(TEXT(MAX(G12:EN12),"mmm"))&amp;"-24"</f>
        <v>Jan/Abr-24</v>
      </c>
      <c r="ER12" s="177"/>
      <c r="EV12" s="177" t="s">
        <v>170</v>
      </c>
      <c r="EW12" s="177" t="s">
        <v>171</v>
      </c>
      <c r="EX12" s="177" t="s">
        <v>172</v>
      </c>
      <c r="EY12" s="177" t="s">
        <v>173</v>
      </c>
      <c r="EZ12" s="177" t="s">
        <v>174</v>
      </c>
      <c r="FA12" s="177" t="s">
        <v>179</v>
      </c>
      <c r="FB12" s="177" t="s">
        <v>187</v>
      </c>
      <c r="FC12" s="177" t="s">
        <v>188</v>
      </c>
      <c r="FD12" s="177" t="s">
        <v>193</v>
      </c>
      <c r="FE12" s="177" t="s">
        <v>197</v>
      </c>
      <c r="FF12" s="177" t="s">
        <v>202</v>
      </c>
      <c r="FG12" s="177" t="s">
        <v>206</v>
      </c>
      <c r="FH12" s="177" t="s">
        <v>224</v>
      </c>
      <c r="FI12" s="177" t="s">
        <v>227</v>
      </c>
      <c r="FK12" s="177">
        <v>2019</v>
      </c>
      <c r="FL12" s="177">
        <v>2020</v>
      </c>
      <c r="FM12" s="177">
        <v>2021</v>
      </c>
      <c r="FN12" s="177">
        <v>2022</v>
      </c>
      <c r="FO12" s="177">
        <v>2023</v>
      </c>
      <c r="FP12" s="177">
        <v>2024</v>
      </c>
      <c r="FQ12" s="177">
        <v>2025</v>
      </c>
      <c r="FR12" s="177">
        <v>2026</v>
      </c>
    </row>
    <row r="13" spans="1:177" ht="5.0999999999999996" customHeight="1">
      <c r="B13" s="143"/>
      <c r="C13" s="144"/>
      <c r="D13" s="144"/>
      <c r="E13" s="144"/>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6">
        <f t="shared" ref="BD13:DK13" si="128">YEAR(BD7)</f>
        <v>2019</v>
      </c>
      <c r="BE13" s="146">
        <f t="shared" si="128"/>
        <v>2019</v>
      </c>
      <c r="BF13" s="146">
        <f t="shared" si="128"/>
        <v>2019</v>
      </c>
      <c r="BG13" s="146">
        <f t="shared" si="128"/>
        <v>2019</v>
      </c>
      <c r="BH13" s="146">
        <f t="shared" si="128"/>
        <v>2019</v>
      </c>
      <c r="BI13" s="146">
        <f t="shared" si="128"/>
        <v>2019</v>
      </c>
      <c r="BJ13" s="146">
        <f t="shared" si="128"/>
        <v>2019</v>
      </c>
      <c r="BK13" s="146">
        <f t="shared" si="128"/>
        <v>2019</v>
      </c>
      <c r="BL13" s="146">
        <f t="shared" si="128"/>
        <v>2019</v>
      </c>
      <c r="BM13" s="146">
        <f t="shared" si="128"/>
        <v>2019</v>
      </c>
      <c r="BN13" s="146">
        <f t="shared" si="128"/>
        <v>2019</v>
      </c>
      <c r="BO13" s="146">
        <f t="shared" si="128"/>
        <v>2019</v>
      </c>
      <c r="BP13" s="146">
        <f t="shared" si="128"/>
        <v>2020</v>
      </c>
      <c r="BQ13" s="146">
        <f t="shared" si="128"/>
        <v>2020</v>
      </c>
      <c r="BR13" s="146">
        <f t="shared" si="128"/>
        <v>2020</v>
      </c>
      <c r="BS13" s="146">
        <f t="shared" si="128"/>
        <v>2020</v>
      </c>
      <c r="BT13" s="146">
        <f t="shared" si="128"/>
        <v>2020</v>
      </c>
      <c r="BU13" s="146">
        <f t="shared" si="128"/>
        <v>2020</v>
      </c>
      <c r="BV13" s="146">
        <f t="shared" si="128"/>
        <v>2020</v>
      </c>
      <c r="BW13" s="146">
        <f t="shared" si="128"/>
        <v>2020</v>
      </c>
      <c r="BX13" s="146">
        <f t="shared" si="128"/>
        <v>2020</v>
      </c>
      <c r="BY13" s="146">
        <f t="shared" si="128"/>
        <v>2020</v>
      </c>
      <c r="BZ13" s="146">
        <f t="shared" si="128"/>
        <v>2020</v>
      </c>
      <c r="CA13" s="146">
        <f t="shared" si="128"/>
        <v>2020</v>
      </c>
      <c r="CB13" s="146">
        <f t="shared" si="128"/>
        <v>2021</v>
      </c>
      <c r="CC13" s="146">
        <f t="shared" si="128"/>
        <v>2021</v>
      </c>
      <c r="CD13" s="146">
        <f t="shared" si="128"/>
        <v>2021</v>
      </c>
      <c r="CE13" s="146">
        <f t="shared" si="128"/>
        <v>2021</v>
      </c>
      <c r="CF13" s="146">
        <f t="shared" si="128"/>
        <v>2021</v>
      </c>
      <c r="CG13" s="146">
        <f t="shared" si="128"/>
        <v>2021</v>
      </c>
      <c r="CH13" s="146">
        <f t="shared" si="128"/>
        <v>2021</v>
      </c>
      <c r="CI13" s="146">
        <f t="shared" si="128"/>
        <v>2021</v>
      </c>
      <c r="CJ13" s="146">
        <f t="shared" si="128"/>
        <v>2021</v>
      </c>
      <c r="CK13" s="146">
        <f t="shared" si="128"/>
        <v>2021</v>
      </c>
      <c r="CL13" s="146">
        <f t="shared" si="128"/>
        <v>2021</v>
      </c>
      <c r="CM13" s="146">
        <f t="shared" si="128"/>
        <v>2021</v>
      </c>
      <c r="CN13" s="146">
        <f t="shared" si="128"/>
        <v>2022</v>
      </c>
      <c r="CO13" s="146">
        <f t="shared" si="128"/>
        <v>2022</v>
      </c>
      <c r="CP13" s="146">
        <f t="shared" si="128"/>
        <v>2022</v>
      </c>
      <c r="CQ13" s="146">
        <f t="shared" si="128"/>
        <v>2022</v>
      </c>
      <c r="CR13" s="146">
        <f t="shared" si="128"/>
        <v>2022</v>
      </c>
      <c r="CS13" s="146">
        <f t="shared" si="128"/>
        <v>2022</v>
      </c>
      <c r="CT13" s="146">
        <f t="shared" si="128"/>
        <v>2022</v>
      </c>
      <c r="CU13" s="146">
        <f t="shared" si="128"/>
        <v>2022</v>
      </c>
      <c r="CV13" s="146">
        <f t="shared" si="128"/>
        <v>2022</v>
      </c>
      <c r="CW13" s="146">
        <f t="shared" si="128"/>
        <v>2022</v>
      </c>
      <c r="CX13" s="146">
        <f t="shared" si="128"/>
        <v>2022</v>
      </c>
      <c r="CY13" s="146">
        <f t="shared" si="128"/>
        <v>2022</v>
      </c>
      <c r="CZ13" s="146">
        <f t="shared" si="128"/>
        <v>2023</v>
      </c>
      <c r="DA13" s="146">
        <f t="shared" si="128"/>
        <v>2023</v>
      </c>
      <c r="DB13" s="146">
        <f t="shared" si="128"/>
        <v>2023</v>
      </c>
      <c r="DC13" s="146">
        <f t="shared" si="128"/>
        <v>2023</v>
      </c>
      <c r="DD13" s="146">
        <f t="shared" si="128"/>
        <v>2023</v>
      </c>
      <c r="DE13" s="146">
        <f t="shared" si="128"/>
        <v>2023</v>
      </c>
      <c r="DF13" s="146">
        <f t="shared" si="128"/>
        <v>2023</v>
      </c>
      <c r="DG13" s="146">
        <f t="shared" si="128"/>
        <v>2023</v>
      </c>
      <c r="DH13" s="146">
        <f t="shared" si="128"/>
        <v>2023</v>
      </c>
      <c r="DI13" s="146">
        <f t="shared" si="128"/>
        <v>2023</v>
      </c>
      <c r="DJ13" s="146">
        <f t="shared" si="128"/>
        <v>2023</v>
      </c>
      <c r="DK13" s="146">
        <f t="shared" si="128"/>
        <v>2023</v>
      </c>
      <c r="DL13" s="146">
        <f t="shared" ref="DL13" si="129">YEAR(DL7)</f>
        <v>2024</v>
      </c>
      <c r="DM13" s="146">
        <f t="shared" ref="DM13:DN13" si="130">YEAR(DM7)</f>
        <v>2024</v>
      </c>
      <c r="DN13" s="146">
        <f t="shared" si="130"/>
        <v>2024</v>
      </c>
      <c r="DO13" s="146">
        <f t="shared" ref="DO13:DP13" si="131">YEAR(DO7)</f>
        <v>2024</v>
      </c>
      <c r="DP13" s="146">
        <f t="shared" si="131"/>
        <v>2024</v>
      </c>
      <c r="DQ13" s="146">
        <f t="shared" ref="DQ13:DR13" si="132">YEAR(DQ7)</f>
        <v>2024</v>
      </c>
      <c r="DR13" s="146">
        <f t="shared" si="132"/>
        <v>2024</v>
      </c>
      <c r="DS13" s="146">
        <f t="shared" ref="DS13:DT13" si="133">YEAR(DS7)</f>
        <v>2024</v>
      </c>
      <c r="DT13" s="146">
        <f t="shared" si="133"/>
        <v>2024</v>
      </c>
      <c r="DU13" s="146">
        <f t="shared" ref="DU13:DV13" si="134">YEAR(DU7)</f>
        <v>2024</v>
      </c>
      <c r="DV13" s="146">
        <f t="shared" si="134"/>
        <v>2024</v>
      </c>
      <c r="DW13" s="146">
        <f t="shared" ref="DW13:DX13" si="135">YEAR(DW7)</f>
        <v>2024</v>
      </c>
      <c r="DX13" s="146">
        <f t="shared" si="135"/>
        <v>2025</v>
      </c>
      <c r="DY13" s="146">
        <f t="shared" ref="DY13:DZ13" si="136">YEAR(DY7)</f>
        <v>2025</v>
      </c>
      <c r="DZ13" s="146">
        <f t="shared" si="136"/>
        <v>2025</v>
      </c>
      <c r="EA13" s="146">
        <f t="shared" ref="EA13:EB13" si="137">YEAR(EA7)</f>
        <v>2025</v>
      </c>
      <c r="EB13" s="146">
        <f t="shared" si="137"/>
        <v>2025</v>
      </c>
      <c r="EC13" s="146">
        <f t="shared" ref="EC13:ED13" si="138">YEAR(EC7)</f>
        <v>2025</v>
      </c>
      <c r="ED13" s="146">
        <f t="shared" si="138"/>
        <v>2025</v>
      </c>
      <c r="EE13" s="146">
        <f t="shared" ref="EE13:EF13" si="139">YEAR(EE7)</f>
        <v>2025</v>
      </c>
      <c r="EF13" s="146">
        <f t="shared" si="139"/>
        <v>2025</v>
      </c>
      <c r="EG13" s="146">
        <f t="shared" ref="EG13:EH13" si="140">YEAR(EG7)</f>
        <v>2025</v>
      </c>
      <c r="EH13" s="146">
        <f t="shared" si="140"/>
        <v>2025</v>
      </c>
      <c r="EI13" s="146">
        <f t="shared" ref="EI13:EJ13" si="141">YEAR(EI7)</f>
        <v>2025</v>
      </c>
      <c r="EJ13" s="146">
        <f t="shared" si="141"/>
        <v>2026</v>
      </c>
      <c r="EK13" s="146">
        <f t="shared" ref="EK13:EL13" si="142">YEAR(EK7)</f>
        <v>2026</v>
      </c>
      <c r="EL13" s="146">
        <f t="shared" si="142"/>
        <v>2026</v>
      </c>
      <c r="EM13" s="146">
        <f t="shared" ref="EM13" si="143">YEAR(EM7)</f>
        <v>2026</v>
      </c>
      <c r="EO13" s="145"/>
      <c r="EQ13" s="145"/>
      <c r="ER13" s="145"/>
    </row>
    <row r="14" spans="1:177" ht="9" customHeight="1">
      <c r="B14" s="143"/>
      <c r="C14" s="144"/>
      <c r="D14" s="144"/>
      <c r="E14" s="144"/>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6"/>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O14" s="145"/>
      <c r="EQ14" s="145"/>
      <c r="ER14" s="145"/>
    </row>
    <row r="15" spans="1:177" ht="17.45" customHeight="1">
      <c r="B15" s="208" t="s">
        <v>176</v>
      </c>
      <c r="C15" s="207"/>
      <c r="D15" s="207"/>
      <c r="E15" s="207"/>
      <c r="F15" s="209"/>
      <c r="G15" s="209"/>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O15" s="207"/>
      <c r="EQ15" s="207"/>
      <c r="ER15" s="177"/>
      <c r="EV15" s="207"/>
      <c r="EW15" s="207"/>
      <c r="EX15" s="207"/>
      <c r="EY15" s="207"/>
      <c r="EZ15" s="207"/>
      <c r="FA15" s="207"/>
      <c r="FB15" s="207"/>
      <c r="FC15" s="207"/>
      <c r="FD15" s="207"/>
      <c r="FE15" s="207"/>
      <c r="FF15" s="207"/>
      <c r="FG15" s="207"/>
      <c r="FH15" s="207"/>
      <c r="FI15" s="207"/>
      <c r="FK15" s="207"/>
      <c r="FL15" s="207"/>
      <c r="FM15" s="207"/>
      <c r="FN15" s="207"/>
      <c r="FO15" s="207"/>
      <c r="FP15" s="207"/>
      <c r="FQ15" s="207"/>
      <c r="FR15" s="207"/>
    </row>
    <row r="16" spans="1:177" s="70" customFormat="1" ht="17.45" customHeight="1">
      <c r="B16" s="66" t="s">
        <v>27</v>
      </c>
      <c r="C16" s="67"/>
      <c r="D16" s="67"/>
      <c r="E16" s="67"/>
      <c r="F16" s="68"/>
      <c r="G16" s="68"/>
      <c r="H16" s="68"/>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f>BD49</f>
        <v>2665633.7600000012</v>
      </c>
      <c r="BE16" s="75">
        <f t="shared" ref="BE16:DO16" si="144">BE49</f>
        <v>2158311.9799999995</v>
      </c>
      <c r="BF16" s="75">
        <f t="shared" si="144"/>
        <v>1911316.9900000002</v>
      </c>
      <c r="BG16" s="75">
        <f t="shared" si="144"/>
        <v>1981133.2300000004</v>
      </c>
      <c r="BH16" s="75">
        <f t="shared" si="144"/>
        <v>1871192.264</v>
      </c>
      <c r="BI16" s="75">
        <f t="shared" si="144"/>
        <v>1854306.2700000014</v>
      </c>
      <c r="BJ16" s="75">
        <f t="shared" si="144"/>
        <v>2182537.2599999998</v>
      </c>
      <c r="BK16" s="75">
        <f t="shared" si="144"/>
        <v>2363121.4300000006</v>
      </c>
      <c r="BL16" s="75">
        <f t="shared" si="144"/>
        <v>2064689.45</v>
      </c>
      <c r="BM16" s="75">
        <f t="shared" si="144"/>
        <v>2271820.4899999998</v>
      </c>
      <c r="BN16" s="75">
        <f t="shared" si="144"/>
        <v>2079462.5200000007</v>
      </c>
      <c r="BO16" s="75">
        <f t="shared" si="144"/>
        <v>5015668.709999999</v>
      </c>
      <c r="BP16" s="75">
        <f t="shared" si="144"/>
        <v>2800922.14</v>
      </c>
      <c r="BQ16" s="75">
        <f t="shared" si="144"/>
        <v>2117209.1600000011</v>
      </c>
      <c r="BR16" s="75">
        <f t="shared" si="144"/>
        <v>1667280.4800000004</v>
      </c>
      <c r="BS16" s="75">
        <f t="shared" si="144"/>
        <v>173252.86999999976</v>
      </c>
      <c r="BT16" s="75">
        <f t="shared" si="144"/>
        <v>131805.14000000007</v>
      </c>
      <c r="BU16" s="75">
        <f t="shared" si="144"/>
        <v>162530.83999999991</v>
      </c>
      <c r="BV16" s="75">
        <f t="shared" si="144"/>
        <v>488597.03266666678</v>
      </c>
      <c r="BW16" s="75">
        <f t="shared" si="144"/>
        <v>824589.07000000007</v>
      </c>
      <c r="BX16" s="75">
        <f t="shared" si="144"/>
        <v>1018687.7500000009</v>
      </c>
      <c r="BY16" s="75">
        <f t="shared" si="144"/>
        <v>1099916.8199999998</v>
      </c>
      <c r="BZ16" s="75">
        <f t="shared" si="144"/>
        <v>1341444.3500000006</v>
      </c>
      <c r="CA16" s="75">
        <f t="shared" si="144"/>
        <v>1833380.9800000004</v>
      </c>
      <c r="CB16" s="75">
        <f t="shared" si="144"/>
        <v>1879272.9299999995</v>
      </c>
      <c r="CC16" s="75">
        <f t="shared" si="144"/>
        <v>1971872.6900000002</v>
      </c>
      <c r="CD16" s="75">
        <f t="shared" si="144"/>
        <v>1201319.575</v>
      </c>
      <c r="CE16" s="75">
        <f t="shared" si="144"/>
        <v>607335.09999999986</v>
      </c>
      <c r="CF16" s="75">
        <f t="shared" si="144"/>
        <v>865949.53000000073</v>
      </c>
      <c r="CG16" s="75">
        <f t="shared" si="144"/>
        <v>1357581.42</v>
      </c>
      <c r="CH16" s="75">
        <f t="shared" si="144"/>
        <v>1408787.0599999989</v>
      </c>
      <c r="CI16" s="75">
        <f t="shared" si="144"/>
        <v>1685380.0999999996</v>
      </c>
      <c r="CJ16" s="75">
        <f t="shared" si="144"/>
        <v>1802673.3999999997</v>
      </c>
      <c r="CK16" s="75">
        <f t="shared" si="144"/>
        <v>1993983.4699999995</v>
      </c>
      <c r="CL16" s="75">
        <f t="shared" si="144"/>
        <v>2483879.2699999991</v>
      </c>
      <c r="CM16" s="75">
        <f t="shared" si="144"/>
        <v>2449621.9899999998</v>
      </c>
      <c r="CN16" s="75">
        <f t="shared" si="144"/>
        <v>3031122.140000002</v>
      </c>
      <c r="CO16" s="75">
        <f t="shared" si="144"/>
        <v>1919362.77</v>
      </c>
      <c r="CP16" s="75">
        <f t="shared" si="144"/>
        <v>2251616.0600000005</v>
      </c>
      <c r="CQ16" s="75">
        <f t="shared" si="144"/>
        <v>2263624.2800000003</v>
      </c>
      <c r="CR16" s="75">
        <f t="shared" si="144"/>
        <v>2326738.4099999997</v>
      </c>
      <c r="CS16" s="75">
        <f t="shared" si="144"/>
        <v>2465162.8200000003</v>
      </c>
      <c r="CT16" s="75">
        <f t="shared" si="144"/>
        <v>2350081.8600000008</v>
      </c>
      <c r="CU16" s="75">
        <f t="shared" si="144"/>
        <v>2409116.3199999998</v>
      </c>
      <c r="CV16" s="75">
        <f t="shared" si="144"/>
        <v>2262657.049999998</v>
      </c>
      <c r="CW16" s="75">
        <f t="shared" si="144"/>
        <v>2561672.4399999976</v>
      </c>
      <c r="CX16" s="75">
        <f t="shared" si="144"/>
        <v>2903730.4400000004</v>
      </c>
      <c r="CY16" s="75">
        <f t="shared" si="144"/>
        <v>2946039.5000000005</v>
      </c>
      <c r="CZ16" s="75">
        <f t="shared" si="144"/>
        <v>3405649.5599999996</v>
      </c>
      <c r="DA16" s="75">
        <f t="shared" si="144"/>
        <v>2753291.8</v>
      </c>
      <c r="DB16" s="75">
        <f t="shared" si="144"/>
        <v>2493652.0300000003</v>
      </c>
      <c r="DC16" s="75">
        <f t="shared" si="144"/>
        <v>2339280.4700000002</v>
      </c>
      <c r="DD16" s="75">
        <f t="shared" si="144"/>
        <v>2463411.1300000008</v>
      </c>
      <c r="DE16" s="75">
        <f t="shared" si="144"/>
        <v>2264606.2599999998</v>
      </c>
      <c r="DF16" s="75">
        <f t="shared" si="144"/>
        <v>2468178.21</v>
      </c>
      <c r="DG16" s="75">
        <f t="shared" si="144"/>
        <v>2443168.48</v>
      </c>
      <c r="DH16" s="75">
        <f t="shared" si="144"/>
        <v>2284546.3599999989</v>
      </c>
      <c r="DI16" s="75">
        <f t="shared" si="144"/>
        <v>2356486.209999999</v>
      </c>
      <c r="DJ16" s="75">
        <f t="shared" si="144"/>
        <v>2599970.9900000002</v>
      </c>
      <c r="DK16" s="75">
        <f t="shared" si="144"/>
        <v>2638698.5200000019</v>
      </c>
      <c r="DL16" s="75">
        <f t="shared" si="144"/>
        <v>3716781.33</v>
      </c>
      <c r="DM16" s="75">
        <f t="shared" si="144"/>
        <v>2691361.9999999991</v>
      </c>
      <c r="DN16" s="75">
        <f t="shared" si="144"/>
        <v>2465826.3099999991</v>
      </c>
      <c r="DO16" s="75">
        <f t="shared" si="144"/>
        <v>2604280.5299999984</v>
      </c>
      <c r="DP16" s="75">
        <f t="shared" ref="DP16:DQ16" si="145">DP49</f>
        <v>2445074.1682155193</v>
      </c>
      <c r="DQ16" s="75">
        <f t="shared" si="145"/>
        <v>2626216.5199999996</v>
      </c>
      <c r="DR16" s="75">
        <f t="shared" ref="DR16:DS16" si="146">DR49</f>
        <v>2414342.7299999991</v>
      </c>
      <c r="DS16" s="75">
        <f t="shared" si="146"/>
        <v>2863706.9599999981</v>
      </c>
      <c r="DT16" s="75">
        <f t="shared" ref="DT16:DU16" si="147">DT49</f>
        <v>2374335.9799999995</v>
      </c>
      <c r="DU16" s="75">
        <f t="shared" si="147"/>
        <v>2514466.5699999994</v>
      </c>
      <c r="DV16" s="75">
        <f t="shared" ref="DV16:DW16" si="148">DV49</f>
        <v>2507677.9700000007</v>
      </c>
      <c r="DW16" s="75">
        <f t="shared" si="148"/>
        <v>2898897.61</v>
      </c>
      <c r="DX16" s="75">
        <f t="shared" ref="DX16:DY16" si="149">DX49</f>
        <v>4048074.6800000016</v>
      </c>
      <c r="DY16" s="75">
        <f t="shared" si="149"/>
        <v>2808178.38</v>
      </c>
      <c r="DZ16" s="75">
        <f t="shared" ref="DZ16:EA16" si="150">DZ49</f>
        <v>2592264.6452400004</v>
      </c>
      <c r="EA16" s="75">
        <f t="shared" si="150"/>
        <v>2469366.7299999995</v>
      </c>
      <c r="EB16" s="75">
        <f t="shared" ref="EB16:EC16" si="151">EB49</f>
        <v>2799771.6800000006</v>
      </c>
      <c r="EC16" s="75">
        <f t="shared" si="151"/>
        <v>2911731.6400000006</v>
      </c>
      <c r="ED16" s="75">
        <f t="shared" ref="ED16:EE16" si="152">ED49</f>
        <v>2784572.29</v>
      </c>
      <c r="EE16" s="75">
        <f t="shared" si="152"/>
        <v>2729902.21</v>
      </c>
      <c r="EF16" s="75">
        <f t="shared" ref="EF16:EG16" si="153">EF49</f>
        <v>2605690.1800000002</v>
      </c>
      <c r="EG16" s="75">
        <f t="shared" si="153"/>
        <v>3854846.8299999996</v>
      </c>
      <c r="EH16" s="75">
        <f t="shared" ref="EH16:EI16" si="154">EH49</f>
        <v>3737666.8900000006</v>
      </c>
      <c r="EI16" s="75">
        <f t="shared" si="154"/>
        <v>3809383.4300000006</v>
      </c>
      <c r="EJ16" s="75">
        <f t="shared" ref="EJ16:EK16" si="155">EJ49</f>
        <v>4133560.76</v>
      </c>
      <c r="EK16" s="75">
        <f t="shared" si="155"/>
        <v>3035466.22</v>
      </c>
      <c r="EL16" s="75">
        <f t="shared" ref="EL16:EM16" si="156">EL49</f>
        <v>3037088.26</v>
      </c>
      <c r="EM16" s="75">
        <f t="shared" si="156"/>
        <v>2766297.9300000006</v>
      </c>
      <c r="EN16" s="75"/>
      <c r="EO16" s="154">
        <f t="shared" ref="EO16:EO35" si="157">SUMIFS($G16:$EN16,$G$13:$EN$13,$EO$7)</f>
        <v>12972413.170000002</v>
      </c>
      <c r="EP16" s="134"/>
      <c r="EQ16" s="154">
        <f t="shared" ref="EQ16:EQ35" ca="1" si="158">SUM(OFFSET($B16,0,COLUMN($DX$7)-2,1,MONTH(MAX($G$7:$EN$7))))</f>
        <v>11917884.43524</v>
      </c>
      <c r="ER16" s="75"/>
      <c r="ES16" s="75"/>
      <c r="ET16" s="75"/>
      <c r="EU16" s="75"/>
      <c r="EV16" s="154">
        <f t="shared" ref="EV16:FI25" si="159">SUMIF($H$6:$EN$6,EV$12,$H16:$EN16)</f>
        <v>8652593.3900000006</v>
      </c>
      <c r="EW16" s="154">
        <f t="shared" si="159"/>
        <v>7067297.8600000013</v>
      </c>
      <c r="EX16" s="154">
        <f t="shared" si="159"/>
        <v>7195893.0499999989</v>
      </c>
      <c r="EY16" s="154">
        <f t="shared" si="159"/>
        <v>7595155.7200000007</v>
      </c>
      <c r="EZ16" s="154">
        <f t="shared" si="159"/>
        <v>8873969.6399999987</v>
      </c>
      <c r="FA16" s="154">
        <f t="shared" si="159"/>
        <v>7675571.2182155177</v>
      </c>
      <c r="FB16" s="154">
        <f t="shared" si="159"/>
        <v>7652385.6699999971</v>
      </c>
      <c r="FC16" s="154">
        <f t="shared" si="159"/>
        <v>7921042.1500000004</v>
      </c>
      <c r="FD16" s="154">
        <f t="shared" si="159"/>
        <v>9448517.7052400019</v>
      </c>
      <c r="FE16" s="154">
        <f t="shared" si="159"/>
        <v>8180870.0500000007</v>
      </c>
      <c r="FF16" s="154">
        <f t="shared" si="159"/>
        <v>8120164.6799999997</v>
      </c>
      <c r="FG16" s="154">
        <f t="shared" si="159"/>
        <v>11401897.150000002</v>
      </c>
      <c r="FH16" s="154">
        <f t="shared" si="159"/>
        <v>10206115.24</v>
      </c>
      <c r="FI16" s="154">
        <f t="shared" si="159"/>
        <v>2766297.9300000006</v>
      </c>
      <c r="FJ16" s="133"/>
      <c r="FK16" s="154">
        <f t="shared" ref="FK16:FR25" si="160">SUMIF($H$5:$EN$5,FK$12,$H16:$EN16)</f>
        <v>28419194.354000002</v>
      </c>
      <c r="FL16" s="154">
        <f t="shared" si="160"/>
        <v>13659616.63266667</v>
      </c>
      <c r="FM16" s="154">
        <f t="shared" si="160"/>
        <v>19707656.534999993</v>
      </c>
      <c r="FN16" s="154">
        <f t="shared" si="160"/>
        <v>29690924.09</v>
      </c>
      <c r="FO16" s="154">
        <f t="shared" si="160"/>
        <v>30510940.020000003</v>
      </c>
      <c r="FP16" s="154">
        <f t="shared" si="160"/>
        <v>32122968.678215511</v>
      </c>
      <c r="FQ16" s="154">
        <f t="shared" si="160"/>
        <v>37151449.585239999</v>
      </c>
      <c r="FR16" s="154">
        <f t="shared" si="160"/>
        <v>12972413.170000002</v>
      </c>
    </row>
    <row r="17" spans="2:174" s="70" customFormat="1" ht="17.45" customHeight="1">
      <c r="B17" s="66" t="s">
        <v>26</v>
      </c>
      <c r="C17" s="67"/>
      <c r="D17" s="67"/>
      <c r="E17" s="67"/>
      <c r="F17" s="68"/>
      <c r="G17" s="68"/>
      <c r="H17" s="68"/>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f>BD65</f>
        <v>3665070.95</v>
      </c>
      <c r="BE17" s="75">
        <f t="shared" ref="BE17:DO17" si="161">BE65</f>
        <v>2391720.649999999</v>
      </c>
      <c r="BF17" s="75">
        <f t="shared" si="161"/>
        <v>2314119.8633994143</v>
      </c>
      <c r="BG17" s="75">
        <f t="shared" si="161"/>
        <v>2622118.9945568498</v>
      </c>
      <c r="BH17" s="75">
        <f t="shared" si="161"/>
        <v>2781104.9215631327</v>
      </c>
      <c r="BI17" s="75">
        <f t="shared" si="161"/>
        <v>2527339.8632063158</v>
      </c>
      <c r="BJ17" s="75">
        <f t="shared" si="161"/>
        <v>2646909.0090537453</v>
      </c>
      <c r="BK17" s="75">
        <f t="shared" si="161"/>
        <v>2339629.6589185349</v>
      </c>
      <c r="BL17" s="75">
        <f t="shared" si="161"/>
        <v>2471215.4029956488</v>
      </c>
      <c r="BM17" s="75">
        <f t="shared" si="161"/>
        <v>2355441.4100033017</v>
      </c>
      <c r="BN17" s="75">
        <f t="shared" si="161"/>
        <v>2687993.3209276106</v>
      </c>
      <c r="BO17" s="75">
        <f t="shared" si="161"/>
        <v>2981632.1009717551</v>
      </c>
      <c r="BP17" s="75">
        <f t="shared" si="161"/>
        <v>4023923.8939199662</v>
      </c>
      <c r="BQ17" s="75">
        <f t="shared" si="161"/>
        <v>2974069.2974838065</v>
      </c>
      <c r="BR17" s="75">
        <f t="shared" si="161"/>
        <v>2513289.2193631176</v>
      </c>
      <c r="BS17" s="75">
        <f t="shared" si="161"/>
        <v>265868.72735714284</v>
      </c>
      <c r="BT17" s="75">
        <f t="shared" si="161"/>
        <v>-302896.5478749437</v>
      </c>
      <c r="BU17" s="75">
        <f t="shared" si="161"/>
        <v>-79725.859289857879</v>
      </c>
      <c r="BV17" s="75">
        <f t="shared" si="161"/>
        <v>188617.86663859896</v>
      </c>
      <c r="BW17" s="75">
        <f t="shared" si="161"/>
        <v>544426.29078194732</v>
      </c>
      <c r="BX17" s="75">
        <f t="shared" si="161"/>
        <v>1118257.2554811612</v>
      </c>
      <c r="BY17" s="75">
        <f t="shared" si="161"/>
        <v>850076.37283519795</v>
      </c>
      <c r="BZ17" s="75">
        <f t="shared" si="161"/>
        <v>1000586.199978055</v>
      </c>
      <c r="CA17" s="75">
        <f t="shared" si="161"/>
        <v>1170668.8791017691</v>
      </c>
      <c r="CB17" s="75">
        <f t="shared" si="161"/>
        <v>2570943.3853787454</v>
      </c>
      <c r="CC17" s="75">
        <f t="shared" si="161"/>
        <v>2015702.7289648419</v>
      </c>
      <c r="CD17" s="75">
        <f t="shared" si="161"/>
        <v>1609580.4143098455</v>
      </c>
      <c r="CE17" s="75">
        <f t="shared" si="161"/>
        <v>-74058.615402428492</v>
      </c>
      <c r="CF17" s="75">
        <f t="shared" si="161"/>
        <v>-293572.8952255238</v>
      </c>
      <c r="CG17" s="75">
        <f t="shared" si="161"/>
        <v>1163848.3537892844</v>
      </c>
      <c r="CH17" s="75">
        <f t="shared" si="161"/>
        <v>1674189.0424054288</v>
      </c>
      <c r="CI17" s="75">
        <f t="shared" si="161"/>
        <v>1933298.9999162168</v>
      </c>
      <c r="CJ17" s="75">
        <f t="shared" si="161"/>
        <v>2231634.7963297041</v>
      </c>
      <c r="CK17" s="75">
        <f t="shared" si="161"/>
        <v>2520170.4441525014</v>
      </c>
      <c r="CL17" s="75">
        <f t="shared" si="161"/>
        <v>2761760.7066321601</v>
      </c>
      <c r="CM17" s="75">
        <f t="shared" si="161"/>
        <v>3259155.7188333585</v>
      </c>
      <c r="CN17" s="75">
        <f t="shared" si="161"/>
        <v>3615195.0156368334</v>
      </c>
      <c r="CO17" s="75">
        <f t="shared" si="161"/>
        <v>3055248.6128326436</v>
      </c>
      <c r="CP17" s="75">
        <f t="shared" si="161"/>
        <v>3031471.3594262432</v>
      </c>
      <c r="CQ17" s="75">
        <f t="shared" si="161"/>
        <v>2860537.3089472149</v>
      </c>
      <c r="CR17" s="75">
        <f t="shared" si="161"/>
        <v>3399582.7390789296</v>
      </c>
      <c r="CS17" s="75">
        <f t="shared" si="161"/>
        <v>2838252.4562759516</v>
      </c>
      <c r="CT17" s="75">
        <f t="shared" si="161"/>
        <v>2995100.7625992554</v>
      </c>
      <c r="CU17" s="75">
        <f t="shared" si="161"/>
        <v>3249207.6477525216</v>
      </c>
      <c r="CV17" s="75">
        <f t="shared" si="161"/>
        <v>2939914.315816381</v>
      </c>
      <c r="CW17" s="75">
        <f t="shared" si="161"/>
        <v>3033885.2061848035</v>
      </c>
      <c r="CX17" s="75">
        <f t="shared" si="161"/>
        <v>3454483.9032195369</v>
      </c>
      <c r="CY17" s="75">
        <f t="shared" si="161"/>
        <v>4248104.1626896467</v>
      </c>
      <c r="CZ17" s="75">
        <f t="shared" si="161"/>
        <v>4819547.6988098091</v>
      </c>
      <c r="DA17" s="75">
        <f t="shared" si="161"/>
        <v>3357780.2072812789</v>
      </c>
      <c r="DB17" s="75">
        <f t="shared" si="161"/>
        <v>3309137.3896726239</v>
      </c>
      <c r="DC17" s="75">
        <f t="shared" si="161"/>
        <v>2963082.9394645449</v>
      </c>
      <c r="DD17" s="75">
        <f t="shared" si="161"/>
        <v>3114343.2115026983</v>
      </c>
      <c r="DE17" s="75">
        <f t="shared" si="161"/>
        <v>2821590.5872997046</v>
      </c>
      <c r="DF17" s="75">
        <f t="shared" si="161"/>
        <v>3432854.9028352639</v>
      </c>
      <c r="DG17" s="75">
        <f t="shared" si="161"/>
        <v>3603641.1932349647</v>
      </c>
      <c r="DH17" s="75">
        <f t="shared" si="161"/>
        <v>3290347.2986230403</v>
      </c>
      <c r="DI17" s="75">
        <f t="shared" si="161"/>
        <v>3132307.3082000418</v>
      </c>
      <c r="DJ17" s="75">
        <f t="shared" si="161"/>
        <v>3469936.9387602806</v>
      </c>
      <c r="DK17" s="75">
        <f t="shared" si="161"/>
        <v>4378914.9221532159</v>
      </c>
      <c r="DL17" s="75">
        <f t="shared" si="161"/>
        <v>5227981.5563868424</v>
      </c>
      <c r="DM17" s="75">
        <f t="shared" si="161"/>
        <v>3480263.8578595403</v>
      </c>
      <c r="DN17" s="75">
        <f t="shared" si="161"/>
        <v>3237743.956496594</v>
      </c>
      <c r="DO17" s="75">
        <f t="shared" si="161"/>
        <v>3387626.6370267039</v>
      </c>
      <c r="DP17" s="75">
        <f t="shared" ref="DP17:DQ17" si="162">DP65</f>
        <v>3228469.1140591213</v>
      </c>
      <c r="DQ17" s="75">
        <f t="shared" si="162"/>
        <v>3544346.4862435674</v>
      </c>
      <c r="DR17" s="75">
        <f t="shared" ref="DR17:DS17" si="163">DR65</f>
        <v>3741124.8358855927</v>
      </c>
      <c r="DS17" s="75">
        <f t="shared" si="163"/>
        <v>3750996.1332790134</v>
      </c>
      <c r="DT17" s="75">
        <f t="shared" ref="DT17:DU17" si="164">DT65</f>
        <v>3709858.9165550009</v>
      </c>
      <c r="DU17" s="75">
        <f t="shared" si="164"/>
        <v>3757728.283402862</v>
      </c>
      <c r="DV17" s="75">
        <f t="shared" ref="DV17:DW17" si="165">DV65</f>
        <v>3537074.3804605789</v>
      </c>
      <c r="DW17" s="75">
        <f t="shared" si="165"/>
        <v>4508335.9445243031</v>
      </c>
      <c r="DX17" s="75">
        <f t="shared" ref="DX17:DY17" si="166">DX65</f>
        <v>5877943.7509149984</v>
      </c>
      <c r="DY17" s="75">
        <f t="shared" si="166"/>
        <v>3009643.8823814653</v>
      </c>
      <c r="DZ17" s="75">
        <f t="shared" ref="DZ17:EA17" si="167">DZ65</f>
        <v>3245606.9633560367</v>
      </c>
      <c r="EA17" s="75">
        <f t="shared" si="167"/>
        <v>2933715.8111376734</v>
      </c>
      <c r="EB17" s="75">
        <f t="shared" ref="EB17:EC17" si="168">EB65</f>
        <v>3919311.9436180647</v>
      </c>
      <c r="EC17" s="75">
        <f t="shared" si="168"/>
        <v>3730717.7037100559</v>
      </c>
      <c r="ED17" s="75">
        <f t="shared" ref="ED17:EE17" si="169">ED65</f>
        <v>3990619.5440502483</v>
      </c>
      <c r="EE17" s="75">
        <f t="shared" si="169"/>
        <v>3654164.7013026639</v>
      </c>
      <c r="EF17" s="75">
        <f t="shared" ref="EF17:EG17" si="170">EF65</f>
        <v>3443693.666597283</v>
      </c>
      <c r="EG17" s="75">
        <f t="shared" si="170"/>
        <v>3205061.6401368254</v>
      </c>
      <c r="EH17" s="75">
        <f t="shared" ref="EH17:EI17" si="171">EH65</f>
        <v>3224526.1171428571</v>
      </c>
      <c r="EI17" s="75">
        <f t="shared" si="171"/>
        <v>4607796.928882977</v>
      </c>
      <c r="EJ17" s="75">
        <f t="shared" ref="EJ17:EK17" si="172">EJ65</f>
        <v>5659210.8222121233</v>
      </c>
      <c r="EK17" s="75">
        <f t="shared" si="172"/>
        <v>3371329.5528571429</v>
      </c>
      <c r="EL17" s="75">
        <f t="shared" ref="EL17:EM17" si="173">EL65</f>
        <v>3125789.4821397145</v>
      </c>
      <c r="EM17" s="75">
        <f t="shared" si="173"/>
        <v>3341548.7272174275</v>
      </c>
      <c r="EN17" s="75"/>
      <c r="EO17" s="154">
        <f t="shared" si="157"/>
        <v>15497878.584426407</v>
      </c>
      <c r="EP17" s="134"/>
      <c r="EQ17" s="154">
        <f t="shared" ca="1" si="158"/>
        <v>15066910.407790173</v>
      </c>
      <c r="ER17" s="75"/>
      <c r="ES17" s="75"/>
      <c r="ET17" s="75"/>
      <c r="EU17" s="75"/>
      <c r="EV17" s="154">
        <f t="shared" si="159"/>
        <v>11486465.295763712</v>
      </c>
      <c r="EW17" s="154">
        <f t="shared" si="159"/>
        <v>8899016.7382669486</v>
      </c>
      <c r="EX17" s="154">
        <f t="shared" si="159"/>
        <v>10326843.394693268</v>
      </c>
      <c r="EY17" s="154">
        <f t="shared" si="159"/>
        <v>10981159.169113539</v>
      </c>
      <c r="EZ17" s="154">
        <f t="shared" si="159"/>
        <v>11945989.370742977</v>
      </c>
      <c r="FA17" s="154">
        <f t="shared" si="159"/>
        <v>10160442.237329394</v>
      </c>
      <c r="FB17" s="154">
        <f t="shared" si="159"/>
        <v>11201979.885719607</v>
      </c>
      <c r="FC17" s="154">
        <f t="shared" si="159"/>
        <v>11803138.608387744</v>
      </c>
      <c r="FD17" s="154">
        <f t="shared" si="159"/>
        <v>12133194.5966525</v>
      </c>
      <c r="FE17" s="154">
        <f t="shared" si="159"/>
        <v>10583745.458465794</v>
      </c>
      <c r="FF17" s="154">
        <f t="shared" si="159"/>
        <v>11088477.911950195</v>
      </c>
      <c r="FG17" s="154">
        <f t="shared" si="159"/>
        <v>11037384.68616266</v>
      </c>
      <c r="FH17" s="154">
        <f t="shared" si="159"/>
        <v>12156329.85720898</v>
      </c>
      <c r="FI17" s="154">
        <f t="shared" si="159"/>
        <v>3341548.7272174275</v>
      </c>
      <c r="FJ17" s="133"/>
      <c r="FK17" s="154">
        <f t="shared" si="160"/>
        <v>31784296.145596307</v>
      </c>
      <c r="FL17" s="154">
        <f t="shared" si="160"/>
        <v>14267161.595775962</v>
      </c>
      <c r="FM17" s="154">
        <f t="shared" si="160"/>
        <v>21372653.08008413</v>
      </c>
      <c r="FN17" s="154">
        <f t="shared" si="160"/>
        <v>38720983.490459964</v>
      </c>
      <c r="FO17" s="154">
        <f t="shared" si="160"/>
        <v>41693484.597837463</v>
      </c>
      <c r="FP17" s="154">
        <f t="shared" si="160"/>
        <v>45111550.102179721</v>
      </c>
      <c r="FQ17" s="154">
        <f t="shared" si="160"/>
        <v>44842802.653231144</v>
      </c>
      <c r="FR17" s="154">
        <f t="shared" si="160"/>
        <v>15497878.584426407</v>
      </c>
    </row>
    <row r="18" spans="2:174" s="70" customFormat="1" ht="17.45" customHeight="1">
      <c r="B18" s="66" t="s">
        <v>25</v>
      </c>
      <c r="C18" s="67"/>
      <c r="D18" s="67"/>
      <c r="E18" s="67"/>
      <c r="F18" s="68"/>
      <c r="G18" s="68"/>
      <c r="H18" s="68"/>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f>BD81</f>
        <v>6322845.0959224906</v>
      </c>
      <c r="BE18" s="75">
        <f t="shared" ref="BE18:DO18" si="174">BE81</f>
        <v>4423314.665922489</v>
      </c>
      <c r="BF18" s="75">
        <f t="shared" si="174"/>
        <v>4139345.7659224896</v>
      </c>
      <c r="BG18" s="75">
        <f t="shared" si="174"/>
        <v>4607709.8759224899</v>
      </c>
      <c r="BH18" s="75">
        <f t="shared" si="174"/>
        <v>4256647.3759224899</v>
      </c>
      <c r="BI18" s="75">
        <f t="shared" si="174"/>
        <v>4154504.3059224905</v>
      </c>
      <c r="BJ18" s="75">
        <f t="shared" si="174"/>
        <v>4533659.3959224904</v>
      </c>
      <c r="BK18" s="75">
        <f t="shared" si="174"/>
        <v>4224758.3659224901</v>
      </c>
      <c r="BL18" s="75">
        <f t="shared" si="174"/>
        <v>3935279.9659224907</v>
      </c>
      <c r="BM18" s="75">
        <f t="shared" si="174"/>
        <v>3773748.3259224896</v>
      </c>
      <c r="BN18" s="75">
        <f t="shared" si="174"/>
        <v>4611350.6559224892</v>
      </c>
      <c r="BO18" s="75">
        <f t="shared" si="174"/>
        <v>4831008.9059224902</v>
      </c>
      <c r="BP18" s="75">
        <f t="shared" si="174"/>
        <v>7054372.6259224899</v>
      </c>
      <c r="BQ18" s="75">
        <f t="shared" si="174"/>
        <v>4627381.9459224902</v>
      </c>
      <c r="BR18" s="75">
        <f t="shared" si="174"/>
        <v>4136639.330326939</v>
      </c>
      <c r="BS18" s="75">
        <f t="shared" si="174"/>
        <v>649521.50215007213</v>
      </c>
      <c r="BT18" s="75">
        <f t="shared" si="174"/>
        <v>-73256.895595552938</v>
      </c>
      <c r="BU18" s="75">
        <f t="shared" si="174"/>
        <v>-463305.66559555306</v>
      </c>
      <c r="BV18" s="75">
        <f t="shared" si="174"/>
        <v>1003804.544404447</v>
      </c>
      <c r="BW18" s="75">
        <f t="shared" si="174"/>
        <v>1889297.5044044501</v>
      </c>
      <c r="BX18" s="75">
        <f t="shared" si="174"/>
        <v>2688987.9444044498</v>
      </c>
      <c r="BY18" s="75">
        <f t="shared" si="174"/>
        <v>2451230.0944044497</v>
      </c>
      <c r="BZ18" s="75">
        <f t="shared" si="174"/>
        <v>3499795.6544044502</v>
      </c>
      <c r="CA18" s="75">
        <f t="shared" si="174"/>
        <v>3018694.7727837842</v>
      </c>
      <c r="CB18" s="75">
        <f t="shared" si="174"/>
        <v>3704179.1854914501</v>
      </c>
      <c r="CC18" s="75">
        <f t="shared" si="174"/>
        <v>2752238.8495414504</v>
      </c>
      <c r="CD18" s="75">
        <f t="shared" si="174"/>
        <v>2280740.5577864498</v>
      </c>
      <c r="CE18" s="75">
        <f t="shared" si="174"/>
        <v>-157120.65372899995</v>
      </c>
      <c r="CF18" s="75">
        <f t="shared" si="174"/>
        <v>841512.69616900047</v>
      </c>
      <c r="CG18" s="75">
        <f t="shared" si="174"/>
        <v>3205434.6938560004</v>
      </c>
      <c r="CH18" s="75">
        <f t="shared" si="174"/>
        <v>3461877.7366009979</v>
      </c>
      <c r="CI18" s="75">
        <f t="shared" si="174"/>
        <v>3817314.2581003783</v>
      </c>
      <c r="CJ18" s="75">
        <f t="shared" si="174"/>
        <v>4648765.0727281356</v>
      </c>
      <c r="CK18" s="75">
        <f t="shared" si="174"/>
        <v>3951389.4352603848</v>
      </c>
      <c r="CL18" s="75">
        <f t="shared" si="174"/>
        <v>4565949.3106054915</v>
      </c>
      <c r="CM18" s="75">
        <f t="shared" si="174"/>
        <v>5716858.5234363806</v>
      </c>
      <c r="CN18" s="75">
        <f t="shared" si="174"/>
        <v>7274237.4748779759</v>
      </c>
      <c r="CO18" s="75">
        <f t="shared" si="174"/>
        <v>4522366.5890592597</v>
      </c>
      <c r="CP18" s="75">
        <f t="shared" si="174"/>
        <v>5293975.732773453</v>
      </c>
      <c r="CQ18" s="75">
        <f t="shared" si="174"/>
        <v>5010148.1785383886</v>
      </c>
      <c r="CR18" s="75">
        <f t="shared" si="174"/>
        <v>5659159.3111464297</v>
      </c>
      <c r="CS18" s="75">
        <f t="shared" si="174"/>
        <v>5429406.7937385589</v>
      </c>
      <c r="CT18" s="75">
        <f t="shared" si="174"/>
        <v>5151614.1388044218</v>
      </c>
      <c r="CU18" s="75">
        <f t="shared" si="174"/>
        <v>5569023.1324223485</v>
      </c>
      <c r="CV18" s="75">
        <f t="shared" si="174"/>
        <v>5593613.1095040049</v>
      </c>
      <c r="CW18" s="75">
        <f t="shared" si="174"/>
        <v>5018835.4574834537</v>
      </c>
      <c r="CX18" s="75">
        <f t="shared" si="174"/>
        <v>5693680.1470704488</v>
      </c>
      <c r="CY18" s="75">
        <f t="shared" si="174"/>
        <v>7787382.8299573604</v>
      </c>
      <c r="CZ18" s="75">
        <f t="shared" si="174"/>
        <v>9365809.6023678705</v>
      </c>
      <c r="DA18" s="75">
        <f t="shared" si="174"/>
        <v>5549009.5539977774</v>
      </c>
      <c r="DB18" s="75">
        <f t="shared" si="174"/>
        <v>5562284.7488363907</v>
      </c>
      <c r="DC18" s="75">
        <f t="shared" si="174"/>
        <v>5508938.0637892392</v>
      </c>
      <c r="DD18" s="75">
        <f t="shared" si="174"/>
        <v>6121775.2982094819</v>
      </c>
      <c r="DE18" s="75">
        <f t="shared" si="174"/>
        <v>5595924.8010463975</v>
      </c>
      <c r="DF18" s="75">
        <f t="shared" si="174"/>
        <v>5872015.2842201889</v>
      </c>
      <c r="DG18" s="75">
        <f t="shared" si="174"/>
        <v>6394771.140277544</v>
      </c>
      <c r="DH18" s="75">
        <f t="shared" si="174"/>
        <v>5787685.3868372776</v>
      </c>
      <c r="DI18" s="75">
        <f t="shared" si="174"/>
        <v>6503177.0819733124</v>
      </c>
      <c r="DJ18" s="75">
        <f t="shared" si="174"/>
        <v>6811017.5342999864</v>
      </c>
      <c r="DK18" s="75">
        <f t="shared" si="174"/>
        <v>7130980.8617820349</v>
      </c>
      <c r="DL18" s="75">
        <f t="shared" si="174"/>
        <v>10002140.849999992</v>
      </c>
      <c r="DM18" s="75">
        <f t="shared" si="174"/>
        <v>6386668.7417483889</v>
      </c>
      <c r="DN18" s="75">
        <f t="shared" si="174"/>
        <v>6114268.3828903884</v>
      </c>
      <c r="DO18" s="75">
        <f t="shared" si="174"/>
        <v>6092170.4175274502</v>
      </c>
      <c r="DP18" s="75">
        <f t="shared" ref="DP18:DQ18" si="175">DP81</f>
        <v>5841522.6963796783</v>
      </c>
      <c r="DQ18" s="75">
        <f t="shared" si="175"/>
        <v>6009033.2120358068</v>
      </c>
      <c r="DR18" s="75">
        <f t="shared" ref="DR18:DS18" si="176">DR81</f>
        <v>6386102.4847779032</v>
      </c>
      <c r="DS18" s="75">
        <f t="shared" si="176"/>
        <v>6718124.1345789582</v>
      </c>
      <c r="DT18" s="75">
        <f t="shared" ref="DT18:DU18" si="177">DT81</f>
        <v>6737480.5186522901</v>
      </c>
      <c r="DU18" s="75">
        <f t="shared" si="177"/>
        <v>6997836.396841161</v>
      </c>
      <c r="DV18" s="75">
        <f t="shared" ref="DV18:DW18" si="178">DV81</f>
        <v>6550823.6776772588</v>
      </c>
      <c r="DW18" s="75">
        <f t="shared" si="178"/>
        <v>7496209.5409385804</v>
      </c>
      <c r="DX18" s="75">
        <f t="shared" ref="DX18:DY18" si="179">DX81</f>
        <v>10899957.341165386</v>
      </c>
      <c r="DY18" s="75">
        <f t="shared" si="179"/>
        <v>6514764.1224954464</v>
      </c>
      <c r="DZ18" s="75">
        <f t="shared" ref="DZ18:EA18" si="180">DZ81</f>
        <v>5990073.8065198325</v>
      </c>
      <c r="EA18" s="75">
        <f t="shared" si="180"/>
        <v>5421560.4858641867</v>
      </c>
      <c r="EB18" s="75">
        <f t="shared" ref="EB18:EC18" si="181">EB81</f>
        <v>6799349.6299999971</v>
      </c>
      <c r="EC18" s="75">
        <f t="shared" si="181"/>
        <v>7157562.1601727009</v>
      </c>
      <c r="ED18" s="75">
        <f t="shared" ref="ED18:EE18" si="182">ED81</f>
        <v>7375764.3422438586</v>
      </c>
      <c r="EE18" s="75">
        <f t="shared" si="182"/>
        <v>7070324.0835553436</v>
      </c>
      <c r="EF18" s="75">
        <f t="shared" ref="EF18:EG18" si="183">EF81</f>
        <v>7052801.3836971931</v>
      </c>
      <c r="EG18" s="75">
        <f t="shared" si="183"/>
        <v>6844996.8795979824</v>
      </c>
      <c r="EH18" s="75">
        <f t="shared" ref="EH18:EI18" si="184">EH81</f>
        <v>6966823.7389016515</v>
      </c>
      <c r="EI18" s="75">
        <f t="shared" si="184"/>
        <v>8546357.4111636523</v>
      </c>
      <c r="EJ18" s="75">
        <f t="shared" ref="EJ18:EK18" si="185">EJ81</f>
        <v>11137282.605071299</v>
      </c>
      <c r="EK18" s="75">
        <f t="shared" si="185"/>
        <v>7227669.6054432988</v>
      </c>
      <c r="EL18" s="75">
        <f t="shared" ref="EL18:EM18" si="186">EL81</f>
        <v>6486132.1085279984</v>
      </c>
      <c r="EM18" s="75">
        <f t="shared" si="186"/>
        <v>6613607.7283550017</v>
      </c>
      <c r="EN18" s="75"/>
      <c r="EO18" s="154">
        <f t="shared" si="157"/>
        <v>31464692.047397599</v>
      </c>
      <c r="EP18" s="134"/>
      <c r="EQ18" s="154">
        <f t="shared" ca="1" si="158"/>
        <v>28826355.75604485</v>
      </c>
      <c r="ER18" s="75"/>
      <c r="ES18" s="75"/>
      <c r="ET18" s="75"/>
      <c r="EU18" s="75"/>
      <c r="EV18" s="154">
        <f t="shared" si="159"/>
        <v>20477103.905202039</v>
      </c>
      <c r="EW18" s="154">
        <f t="shared" si="159"/>
        <v>17226638.163045119</v>
      </c>
      <c r="EX18" s="154">
        <f t="shared" si="159"/>
        <v>18054471.811335012</v>
      </c>
      <c r="EY18" s="154">
        <f t="shared" si="159"/>
        <v>20445175.478055336</v>
      </c>
      <c r="EZ18" s="154">
        <f t="shared" si="159"/>
        <v>22503077.974638768</v>
      </c>
      <c r="FA18" s="154">
        <f t="shared" si="159"/>
        <v>17942726.325942934</v>
      </c>
      <c r="FB18" s="154">
        <f t="shared" si="159"/>
        <v>19841707.138009153</v>
      </c>
      <c r="FC18" s="154">
        <f t="shared" si="159"/>
        <v>21044869.615456998</v>
      </c>
      <c r="FD18" s="154">
        <f t="shared" si="159"/>
        <v>23404795.270180665</v>
      </c>
      <c r="FE18" s="154">
        <f t="shared" si="159"/>
        <v>19378472.276036885</v>
      </c>
      <c r="FF18" s="154">
        <f t="shared" si="159"/>
        <v>21498889.809496395</v>
      </c>
      <c r="FG18" s="154">
        <f t="shared" si="159"/>
        <v>22358178.029663287</v>
      </c>
      <c r="FH18" s="154">
        <f t="shared" si="159"/>
        <v>24851084.319042597</v>
      </c>
      <c r="FI18" s="154">
        <f t="shared" si="159"/>
        <v>6613607.7283550017</v>
      </c>
      <c r="FJ18" s="133"/>
      <c r="FK18" s="154">
        <f t="shared" si="160"/>
        <v>53814172.701069869</v>
      </c>
      <c r="FL18" s="154">
        <f t="shared" si="160"/>
        <v>30483163.357936911</v>
      </c>
      <c r="FM18" s="154">
        <f t="shared" si="160"/>
        <v>38789139.665847123</v>
      </c>
      <c r="FN18" s="154">
        <f t="shared" si="160"/>
        <v>68003442.895376116</v>
      </c>
      <c r="FO18" s="154">
        <f t="shared" si="160"/>
        <v>76203389.357637495</v>
      </c>
      <c r="FP18" s="154">
        <f t="shared" si="160"/>
        <v>81332381.054047868</v>
      </c>
      <c r="FQ18" s="154">
        <f t="shared" si="160"/>
        <v>86640335.385377213</v>
      </c>
      <c r="FR18" s="154">
        <f t="shared" si="160"/>
        <v>31464692.047397599</v>
      </c>
    </row>
    <row r="19" spans="2:174" s="70" customFormat="1" ht="17.45" customHeight="1">
      <c r="B19" s="66" t="s">
        <v>28</v>
      </c>
      <c r="C19" s="67"/>
      <c r="D19" s="67"/>
      <c r="E19" s="67"/>
      <c r="F19" s="68"/>
      <c r="G19" s="68"/>
      <c r="H19" s="68"/>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f>BD97</f>
        <v>1840197.1199999999</v>
      </c>
      <c r="BE19" s="75">
        <f t="shared" ref="BE19:DO19" si="187">BE97</f>
        <v>1436452.95</v>
      </c>
      <c r="BF19" s="75">
        <f t="shared" si="187"/>
        <v>1350924.5999999996</v>
      </c>
      <c r="BG19" s="75">
        <f t="shared" si="187"/>
        <v>1350098.6600000001</v>
      </c>
      <c r="BH19" s="75">
        <f t="shared" si="187"/>
        <v>1530705.3162105265</v>
      </c>
      <c r="BI19" s="75">
        <f t="shared" si="187"/>
        <v>1446332.1452631578</v>
      </c>
      <c r="BJ19" s="75">
        <f t="shared" si="187"/>
        <v>1394237.2808421056</v>
      </c>
      <c r="BK19" s="75">
        <f t="shared" si="187"/>
        <v>1398955.8639999998</v>
      </c>
      <c r="BL19" s="75">
        <f t="shared" si="187"/>
        <v>1543791.8610526319</v>
      </c>
      <c r="BM19" s="75">
        <f t="shared" si="187"/>
        <v>1594248.3797894737</v>
      </c>
      <c r="BN19" s="75">
        <f t="shared" si="187"/>
        <v>1385557.5360000001</v>
      </c>
      <c r="BO19" s="75">
        <f t="shared" si="187"/>
        <v>1748229.7191578951</v>
      </c>
      <c r="BP19" s="75">
        <f t="shared" si="187"/>
        <v>2049750.6837894737</v>
      </c>
      <c r="BQ19" s="75">
        <f t="shared" si="187"/>
        <v>1534707.0063157892</v>
      </c>
      <c r="BR19" s="75">
        <f t="shared" si="187"/>
        <v>1213157.7199999997</v>
      </c>
      <c r="BS19" s="75">
        <f t="shared" si="187"/>
        <v>93559.369999999864</v>
      </c>
      <c r="BT19" s="75">
        <f t="shared" si="187"/>
        <v>20130.739999999925</v>
      </c>
      <c r="BU19" s="75">
        <f t="shared" si="187"/>
        <v>90592.280000000159</v>
      </c>
      <c r="BV19" s="75">
        <f t="shared" si="187"/>
        <v>247980.7000000001</v>
      </c>
      <c r="BW19" s="75">
        <f t="shared" si="187"/>
        <v>149007.6399999999</v>
      </c>
      <c r="BX19" s="75">
        <f t="shared" si="187"/>
        <v>703718.23</v>
      </c>
      <c r="BY19" s="75">
        <f t="shared" si="187"/>
        <v>846410.94999999984</v>
      </c>
      <c r="BZ19" s="75">
        <f t="shared" si="187"/>
        <v>1187883.0199999996</v>
      </c>
      <c r="CA19" s="75">
        <f t="shared" si="187"/>
        <v>1470546</v>
      </c>
      <c r="CB19" s="75">
        <f t="shared" si="187"/>
        <v>1235787.97</v>
      </c>
      <c r="CC19" s="75">
        <f t="shared" si="187"/>
        <v>1126857.4253123198</v>
      </c>
      <c r="CD19" s="75">
        <f t="shared" si="187"/>
        <v>887992.88531231997</v>
      </c>
      <c r="CE19" s="75">
        <f t="shared" si="187"/>
        <v>166656.72999999992</v>
      </c>
      <c r="CF19" s="75">
        <f t="shared" si="187"/>
        <v>453522.91915789479</v>
      </c>
      <c r="CG19" s="75">
        <f t="shared" si="187"/>
        <v>1271824.8399999996</v>
      </c>
      <c r="CH19" s="75">
        <f t="shared" si="187"/>
        <v>1331877.6400000001</v>
      </c>
      <c r="CI19" s="75">
        <f t="shared" si="187"/>
        <v>1591625.0100000002</v>
      </c>
      <c r="CJ19" s="75">
        <f t="shared" si="187"/>
        <v>1625741.3699999999</v>
      </c>
      <c r="CK19" s="75">
        <f t="shared" si="187"/>
        <v>1876021.4900000002</v>
      </c>
      <c r="CL19" s="75">
        <f t="shared" si="187"/>
        <v>1776215.7199999995</v>
      </c>
      <c r="CM19" s="75">
        <f t="shared" si="187"/>
        <v>2010660.271157895</v>
      </c>
      <c r="CN19" s="75">
        <f t="shared" si="187"/>
        <v>2322657.8899999997</v>
      </c>
      <c r="CO19" s="75">
        <f t="shared" si="187"/>
        <v>1664424.0099999998</v>
      </c>
      <c r="CP19" s="75">
        <f t="shared" si="187"/>
        <v>1775002.4700000002</v>
      </c>
      <c r="CQ19" s="75">
        <f t="shared" si="187"/>
        <v>1629618.0699999998</v>
      </c>
      <c r="CR19" s="75">
        <f t="shared" si="187"/>
        <v>1861789.32</v>
      </c>
      <c r="CS19" s="75">
        <f t="shared" si="187"/>
        <v>1786310.49</v>
      </c>
      <c r="CT19" s="75">
        <f t="shared" si="187"/>
        <v>1599526.6814210529</v>
      </c>
      <c r="CU19" s="75">
        <f t="shared" si="187"/>
        <v>1898349.6500000001</v>
      </c>
      <c r="CV19" s="75">
        <f t="shared" si="187"/>
        <v>1872562.29</v>
      </c>
      <c r="CW19" s="75">
        <f t="shared" si="187"/>
        <v>2168616.5200000005</v>
      </c>
      <c r="CX19" s="75">
        <f t="shared" si="187"/>
        <v>1927969.7099999997</v>
      </c>
      <c r="CY19" s="75">
        <f t="shared" si="187"/>
        <v>2227950.7713684211</v>
      </c>
      <c r="CZ19" s="75">
        <f t="shared" si="187"/>
        <v>2659067.709999999</v>
      </c>
      <c r="DA19" s="75">
        <f t="shared" si="187"/>
        <v>1853894.1</v>
      </c>
      <c r="DB19" s="75">
        <f t="shared" si="187"/>
        <v>1865823.3300000003</v>
      </c>
      <c r="DC19" s="75">
        <f t="shared" si="187"/>
        <v>1705430.0099999995</v>
      </c>
      <c r="DD19" s="75">
        <f t="shared" si="187"/>
        <v>2575507.66</v>
      </c>
      <c r="DE19" s="75">
        <f t="shared" si="187"/>
        <v>2080388.0399999998</v>
      </c>
      <c r="DF19" s="75">
        <f t="shared" si="187"/>
        <v>2124802.73</v>
      </c>
      <c r="DG19" s="75">
        <f t="shared" si="187"/>
        <v>2034830.4400000004</v>
      </c>
      <c r="DH19" s="75">
        <f t="shared" si="187"/>
        <v>2221978.0199999996</v>
      </c>
      <c r="DI19" s="75">
        <f t="shared" si="187"/>
        <v>2391230.0300000003</v>
      </c>
      <c r="DJ19" s="75">
        <f t="shared" si="187"/>
        <v>2465394.4399999995</v>
      </c>
      <c r="DK19" s="75">
        <f t="shared" si="187"/>
        <v>2700728.07</v>
      </c>
      <c r="DL19" s="75">
        <f t="shared" si="187"/>
        <v>3303025.3699999992</v>
      </c>
      <c r="DM19" s="75">
        <f t="shared" si="187"/>
        <v>2222794.4099999997</v>
      </c>
      <c r="DN19" s="75">
        <f t="shared" si="187"/>
        <v>2340525.8252210529</v>
      </c>
      <c r="DO19" s="75">
        <f t="shared" si="187"/>
        <v>2378779.6800000006</v>
      </c>
      <c r="DP19" s="75">
        <f t="shared" ref="DP19:DQ19" si="188">DP97</f>
        <v>2385330.7199999997</v>
      </c>
      <c r="DQ19" s="75">
        <f t="shared" si="188"/>
        <v>2326779.0300000003</v>
      </c>
      <c r="DR19" s="75">
        <f t="shared" ref="DR19:DS19" si="189">DR97</f>
        <v>2220578.21</v>
      </c>
      <c r="DS19" s="75">
        <f t="shared" si="189"/>
        <v>2447182.1700000004</v>
      </c>
      <c r="DT19" s="75">
        <f t="shared" ref="DT19:DU19" si="190">DT97</f>
        <v>2492903.5900000003</v>
      </c>
      <c r="DU19" s="75">
        <f t="shared" si="190"/>
        <v>2614514.71</v>
      </c>
      <c r="DV19" s="75">
        <f t="shared" ref="DV19:DW19" si="191">DV97</f>
        <v>2462571.9500000007</v>
      </c>
      <c r="DW19" s="75">
        <f t="shared" si="191"/>
        <v>2869469.6799999997</v>
      </c>
      <c r="DX19" s="75">
        <f t="shared" ref="DX19:DY19" si="192">DX97</f>
        <v>3513281.5</v>
      </c>
      <c r="DY19" s="75">
        <f t="shared" si="192"/>
        <v>2287386.79</v>
      </c>
      <c r="DZ19" s="75">
        <f t="shared" ref="DZ19:EA19" si="193">DZ97</f>
        <v>2308693.34</v>
      </c>
      <c r="EA19" s="75">
        <f t="shared" si="193"/>
        <v>2305915.0099999998</v>
      </c>
      <c r="EB19" s="75">
        <f t="shared" ref="EB19:EC19" si="194">EB97</f>
        <v>2446202.5700000003</v>
      </c>
      <c r="EC19" s="75">
        <f t="shared" si="194"/>
        <v>2500988.16</v>
      </c>
      <c r="ED19" s="75">
        <f t="shared" ref="ED19:EE19" si="195">ED97</f>
        <v>2427844.46</v>
      </c>
      <c r="EE19" s="75">
        <f t="shared" si="195"/>
        <v>2465515.0699999998</v>
      </c>
      <c r="EF19" s="75">
        <f t="shared" ref="EF19:EG19" si="196">EF97</f>
        <v>2691253.36</v>
      </c>
      <c r="EG19" s="75">
        <f t="shared" si="196"/>
        <v>2504208.3036310002</v>
      </c>
      <c r="EH19" s="75">
        <f t="shared" ref="EH19:EI19" si="197">EH97</f>
        <v>2515867.3699999992</v>
      </c>
      <c r="EI19" s="75">
        <f t="shared" si="197"/>
        <v>2684302.09</v>
      </c>
      <c r="EJ19" s="75">
        <f t="shared" ref="EJ19:EK19" si="198">EJ97</f>
        <v>3561606.709999999</v>
      </c>
      <c r="EK19" s="75">
        <f t="shared" si="198"/>
        <v>2722594.7700000005</v>
      </c>
      <c r="EL19" s="75">
        <f t="shared" ref="EL19:EM19" si="199">EL97</f>
        <v>2297927.3099999996</v>
      </c>
      <c r="EM19" s="75">
        <f t="shared" si="199"/>
        <v>2376711.4400000004</v>
      </c>
      <c r="EN19" s="75"/>
      <c r="EO19" s="154">
        <f t="shared" si="157"/>
        <v>10958840.23</v>
      </c>
      <c r="EP19" s="134"/>
      <c r="EQ19" s="154">
        <f t="shared" ca="1" si="158"/>
        <v>10415276.640000001</v>
      </c>
      <c r="ER19" s="75"/>
      <c r="ES19" s="75"/>
      <c r="ET19" s="75"/>
      <c r="EU19" s="75"/>
      <c r="EV19" s="154">
        <f t="shared" si="159"/>
        <v>6378785.1399999987</v>
      </c>
      <c r="EW19" s="154">
        <f t="shared" si="159"/>
        <v>6361325.71</v>
      </c>
      <c r="EX19" s="154">
        <f t="shared" si="159"/>
        <v>6381611.1899999995</v>
      </c>
      <c r="EY19" s="154">
        <f t="shared" si="159"/>
        <v>7557352.5399999991</v>
      </c>
      <c r="EZ19" s="154">
        <f t="shared" si="159"/>
        <v>7866345.6052210517</v>
      </c>
      <c r="FA19" s="154">
        <f t="shared" si="159"/>
        <v>7090889.4300000006</v>
      </c>
      <c r="FB19" s="154">
        <f t="shared" si="159"/>
        <v>7160663.9700000007</v>
      </c>
      <c r="FC19" s="154">
        <f t="shared" si="159"/>
        <v>7946556.3399999999</v>
      </c>
      <c r="FD19" s="154">
        <f t="shared" si="159"/>
        <v>8109361.6299999999</v>
      </c>
      <c r="FE19" s="154">
        <f t="shared" si="159"/>
        <v>7253105.7400000002</v>
      </c>
      <c r="FF19" s="154">
        <f t="shared" si="159"/>
        <v>7584612.8899999987</v>
      </c>
      <c r="FG19" s="154">
        <f t="shared" si="159"/>
        <v>7704377.7636309993</v>
      </c>
      <c r="FH19" s="154">
        <f t="shared" si="159"/>
        <v>8582128.7899999991</v>
      </c>
      <c r="FI19" s="154">
        <f t="shared" si="159"/>
        <v>2376711.4400000004</v>
      </c>
      <c r="FJ19" s="133"/>
      <c r="FK19" s="154">
        <f t="shared" si="160"/>
        <v>18019731.432315789</v>
      </c>
      <c r="FL19" s="154">
        <f t="shared" si="160"/>
        <v>9607444.3401052617</v>
      </c>
      <c r="FM19" s="154">
        <f t="shared" si="160"/>
        <v>15354784.270940427</v>
      </c>
      <c r="FN19" s="154">
        <f t="shared" si="160"/>
        <v>22734777.872789476</v>
      </c>
      <c r="FO19" s="154">
        <f t="shared" si="160"/>
        <v>26679074.579999998</v>
      </c>
      <c r="FP19" s="154">
        <f t="shared" si="160"/>
        <v>30064455.345221054</v>
      </c>
      <c r="FQ19" s="154">
        <f t="shared" si="160"/>
        <v>30651458.023631003</v>
      </c>
      <c r="FR19" s="154">
        <f t="shared" si="160"/>
        <v>10958840.23</v>
      </c>
    </row>
    <row r="20" spans="2:174" s="70" customFormat="1" ht="17.45" customHeight="1">
      <c r="B20" s="66" t="s">
        <v>29</v>
      </c>
      <c r="C20" s="69"/>
      <c r="D20" s="69"/>
      <c r="E20" s="69"/>
      <c r="F20" s="68"/>
      <c r="G20" s="68"/>
      <c r="H20" s="68"/>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f>BD113</f>
        <v>986272.52000000025</v>
      </c>
      <c r="BE20" s="75">
        <f t="shared" ref="BE20:DO20" si="200">BE113</f>
        <v>631419.79</v>
      </c>
      <c r="BF20" s="75">
        <f t="shared" si="200"/>
        <v>749171.66999999993</v>
      </c>
      <c r="BG20" s="75">
        <f t="shared" si="200"/>
        <v>228543.65999999997</v>
      </c>
      <c r="BH20" s="75">
        <f t="shared" si="200"/>
        <v>643159.77999999991</v>
      </c>
      <c r="BI20" s="75">
        <f t="shared" si="200"/>
        <v>117481.40999999992</v>
      </c>
      <c r="BJ20" s="75">
        <f t="shared" si="200"/>
        <v>734765.22000000009</v>
      </c>
      <c r="BK20" s="75">
        <f t="shared" si="200"/>
        <v>416639.12000000011</v>
      </c>
      <c r="BL20" s="75">
        <f t="shared" si="200"/>
        <v>-161394.49999999971</v>
      </c>
      <c r="BM20" s="75">
        <f t="shared" si="200"/>
        <v>-216875.02000000008</v>
      </c>
      <c r="BN20" s="75">
        <f t="shared" si="200"/>
        <v>-283844.35000000009</v>
      </c>
      <c r="BO20" s="75">
        <f t="shared" si="200"/>
        <v>1447608.7399999998</v>
      </c>
      <c r="BP20" s="75">
        <f t="shared" si="200"/>
        <v>565227.52999999991</v>
      </c>
      <c r="BQ20" s="75">
        <f t="shared" si="200"/>
        <v>-176324.50999999989</v>
      </c>
      <c r="BR20" s="75">
        <f t="shared" si="200"/>
        <v>1501181.1700000002</v>
      </c>
      <c r="BS20" s="75">
        <f t="shared" si="200"/>
        <v>-1508957.8999999997</v>
      </c>
      <c r="BT20" s="75">
        <f t="shared" si="200"/>
        <v>456866.89</v>
      </c>
      <c r="BU20" s="75">
        <f t="shared" si="200"/>
        <v>114195.02000000014</v>
      </c>
      <c r="BV20" s="75">
        <f t="shared" si="200"/>
        <v>311011.27</v>
      </c>
      <c r="BW20" s="75">
        <f t="shared" si="200"/>
        <v>572873.47000000009</v>
      </c>
      <c r="BX20" s="75">
        <f t="shared" si="200"/>
        <v>-724719</v>
      </c>
      <c r="BY20" s="75">
        <f t="shared" si="200"/>
        <v>-350745.47</v>
      </c>
      <c r="BZ20" s="75">
        <f t="shared" si="200"/>
        <v>-347033.36000000004</v>
      </c>
      <c r="CA20" s="75">
        <f t="shared" si="200"/>
        <v>-470575.60000000009</v>
      </c>
      <c r="CB20" s="75">
        <f t="shared" si="200"/>
        <v>-147349.41999999993</v>
      </c>
      <c r="CC20" s="75">
        <f t="shared" si="200"/>
        <v>-284768.56000000006</v>
      </c>
      <c r="CD20" s="75">
        <f t="shared" si="200"/>
        <v>-284949.78999999998</v>
      </c>
      <c r="CE20" s="75">
        <f t="shared" si="200"/>
        <v>-236356.14999999994</v>
      </c>
      <c r="CF20" s="75">
        <f t="shared" si="200"/>
        <v>-292295</v>
      </c>
      <c r="CG20" s="75">
        <f t="shared" si="200"/>
        <v>-374883.63000000006</v>
      </c>
      <c r="CH20" s="75">
        <f t="shared" si="200"/>
        <v>-331066.81999999995</v>
      </c>
      <c r="CI20" s="75">
        <f t="shared" si="200"/>
        <v>266653.53000000014</v>
      </c>
      <c r="CJ20" s="75">
        <f t="shared" si="200"/>
        <v>-710641.58999999985</v>
      </c>
      <c r="CK20" s="75">
        <f t="shared" si="200"/>
        <v>-195998.53000000014</v>
      </c>
      <c r="CL20" s="75">
        <f t="shared" si="200"/>
        <v>-260234.54</v>
      </c>
      <c r="CM20" s="75">
        <f t="shared" si="200"/>
        <v>-238886.68000000014</v>
      </c>
      <c r="CN20" s="75">
        <f t="shared" si="200"/>
        <v>-199182.82999999993</v>
      </c>
      <c r="CO20" s="75">
        <f t="shared" si="200"/>
        <v>-386871.12999999995</v>
      </c>
      <c r="CP20" s="75">
        <f t="shared" si="200"/>
        <v>-509548.67999999993</v>
      </c>
      <c r="CQ20" s="75">
        <f t="shared" si="200"/>
        <v>347077.76999999979</v>
      </c>
      <c r="CR20" s="75">
        <f t="shared" si="200"/>
        <v>-965244.77000000025</v>
      </c>
      <c r="CS20" s="75">
        <f t="shared" si="200"/>
        <v>-263124.14999999997</v>
      </c>
      <c r="CT20" s="75">
        <f t="shared" si="200"/>
        <v>-208992.51000000045</v>
      </c>
      <c r="CU20" s="75">
        <f t="shared" si="200"/>
        <v>-234643.88</v>
      </c>
      <c r="CV20" s="75">
        <f t="shared" si="200"/>
        <v>299125.51000000013</v>
      </c>
      <c r="CW20" s="75">
        <f t="shared" si="200"/>
        <v>-660667.93999999971</v>
      </c>
      <c r="CX20" s="75">
        <f t="shared" si="200"/>
        <v>129780.50999999989</v>
      </c>
      <c r="CY20" s="75">
        <f t="shared" si="200"/>
        <v>-534106.04999999993</v>
      </c>
      <c r="CZ20" s="75">
        <f t="shared" si="200"/>
        <v>79378.480000000302</v>
      </c>
      <c r="DA20" s="75">
        <f t="shared" si="200"/>
        <v>-460287.74</v>
      </c>
      <c r="DB20" s="75">
        <f t="shared" si="200"/>
        <v>-144009.24999999983</v>
      </c>
      <c r="DC20" s="75">
        <f t="shared" si="200"/>
        <v>-348674.44000000006</v>
      </c>
      <c r="DD20" s="75">
        <f t="shared" si="200"/>
        <v>-564639.91</v>
      </c>
      <c r="DE20" s="75">
        <f t="shared" si="200"/>
        <v>-468863.87999999989</v>
      </c>
      <c r="DF20" s="75">
        <f t="shared" si="200"/>
        <v>-510363.82999999978</v>
      </c>
      <c r="DG20" s="75">
        <f t="shared" si="200"/>
        <v>-228718.66000000015</v>
      </c>
      <c r="DH20" s="75">
        <f t="shared" si="200"/>
        <v>-243417.43000000011</v>
      </c>
      <c r="DI20" s="75">
        <f t="shared" si="200"/>
        <v>-412662.88999999984</v>
      </c>
      <c r="DJ20" s="75">
        <f t="shared" si="200"/>
        <v>-129513.25000000003</v>
      </c>
      <c r="DK20" s="75">
        <f t="shared" si="200"/>
        <v>-163681.40000000014</v>
      </c>
      <c r="DL20" s="75">
        <f t="shared" si="200"/>
        <v>-18189.560000000176</v>
      </c>
      <c r="DM20" s="75">
        <f t="shared" si="200"/>
        <v>-368474.76999999996</v>
      </c>
      <c r="DN20" s="75">
        <f t="shared" si="200"/>
        <v>-198853.69999999995</v>
      </c>
      <c r="DO20" s="75">
        <f t="shared" si="200"/>
        <v>-569863.80000000005</v>
      </c>
      <c r="DP20" s="75">
        <f t="shared" ref="DP20:DQ20" si="201">DP113</f>
        <v>-592169.48</v>
      </c>
      <c r="DQ20" s="75">
        <f t="shared" si="201"/>
        <v>-522282.65</v>
      </c>
      <c r="DR20" s="75">
        <f t="shared" ref="DR20:DS20" si="202">DR113</f>
        <v>-393145.89000000013</v>
      </c>
      <c r="DS20" s="75">
        <f t="shared" si="202"/>
        <v>-409408.19999999995</v>
      </c>
      <c r="DT20" s="75">
        <f t="shared" ref="DT20:DU20" si="203">DT113</f>
        <v>-284626.68999999994</v>
      </c>
      <c r="DU20" s="75">
        <f t="shared" si="203"/>
        <v>-533460.70000000007</v>
      </c>
      <c r="DV20" s="75">
        <f t="shared" ref="DV20:DW20" si="204">DV113</f>
        <v>-227253.7699999999</v>
      </c>
      <c r="DW20" s="75">
        <f t="shared" si="204"/>
        <v>395428.27999999997</v>
      </c>
      <c r="DX20" s="75">
        <f t="shared" ref="DX20:DY20" si="205">DX113</f>
        <v>-250372.72999999998</v>
      </c>
      <c r="DY20" s="75">
        <f t="shared" si="205"/>
        <v>-1121805.8799999999</v>
      </c>
      <c r="DZ20" s="75">
        <f t="shared" ref="DZ20:EA20" si="206">DZ113</f>
        <v>-236694.5</v>
      </c>
      <c r="EA20" s="75">
        <f t="shared" si="206"/>
        <v>-367793.70000000007</v>
      </c>
      <c r="EB20" s="75">
        <f t="shared" ref="EB20:EC20" si="207">EB113</f>
        <v>-363671</v>
      </c>
      <c r="EC20" s="75">
        <f t="shared" si="207"/>
        <v>-457801.14999999991</v>
      </c>
      <c r="ED20" s="75">
        <f t="shared" ref="ED20:EE20" si="208">ED113</f>
        <v>-696929.36999999988</v>
      </c>
      <c r="EE20" s="75">
        <f t="shared" si="208"/>
        <v>-500697.45999999996</v>
      </c>
      <c r="EF20" s="75">
        <f t="shared" ref="EF20:EG20" si="209">EF113</f>
        <v>-545134</v>
      </c>
      <c r="EG20" s="75">
        <f t="shared" si="209"/>
        <v>-238057.10999999987</v>
      </c>
      <c r="EH20" s="75">
        <f t="shared" ref="EH20:EI20" si="210">EH113</f>
        <v>-273465.9800000001</v>
      </c>
      <c r="EI20" s="75">
        <f t="shared" si="210"/>
        <v>325293.70000000007</v>
      </c>
      <c r="EJ20" s="75">
        <f t="shared" ref="EJ20:EK20" si="211">EJ113</f>
        <v>-1002268.3800000001</v>
      </c>
      <c r="EK20" s="75">
        <f t="shared" si="211"/>
        <v>-793012.94</v>
      </c>
      <c r="EL20" s="75">
        <f t="shared" ref="EL20:EM20" si="212">EL113</f>
        <v>-189483.25000000009</v>
      </c>
      <c r="EM20" s="75">
        <f t="shared" si="212"/>
        <v>-476603.07999999984</v>
      </c>
      <c r="EN20" s="75"/>
      <c r="EO20" s="154">
        <f t="shared" si="157"/>
        <v>-2461367.65</v>
      </c>
      <c r="EP20" s="134"/>
      <c r="EQ20" s="154">
        <f t="shared" ca="1" si="158"/>
        <v>-1976666.81</v>
      </c>
      <c r="ER20" s="75"/>
      <c r="ES20" s="75"/>
      <c r="ET20" s="75"/>
      <c r="EU20" s="75"/>
      <c r="EV20" s="154">
        <f t="shared" si="159"/>
        <v>-524918.50999999954</v>
      </c>
      <c r="EW20" s="154">
        <f t="shared" si="159"/>
        <v>-1382178.23</v>
      </c>
      <c r="EX20" s="154">
        <f t="shared" si="159"/>
        <v>-982499.92000000016</v>
      </c>
      <c r="EY20" s="154">
        <f t="shared" si="159"/>
        <v>-705857.54</v>
      </c>
      <c r="EZ20" s="154">
        <f t="shared" si="159"/>
        <v>-585518.03</v>
      </c>
      <c r="FA20" s="154">
        <f t="shared" si="159"/>
        <v>-1684315.9300000002</v>
      </c>
      <c r="FB20" s="154">
        <f t="shared" si="159"/>
        <v>-1087180.78</v>
      </c>
      <c r="FC20" s="154">
        <f t="shared" si="159"/>
        <v>-365286.19</v>
      </c>
      <c r="FD20" s="154">
        <f t="shared" si="159"/>
        <v>-1608873.1099999999</v>
      </c>
      <c r="FE20" s="154">
        <f t="shared" si="159"/>
        <v>-1189265.8500000001</v>
      </c>
      <c r="FF20" s="154">
        <f t="shared" si="159"/>
        <v>-1742760.8299999998</v>
      </c>
      <c r="FG20" s="154">
        <f t="shared" si="159"/>
        <v>-186229.3899999999</v>
      </c>
      <c r="FH20" s="154">
        <f t="shared" si="159"/>
        <v>-1984764.57</v>
      </c>
      <c r="FI20" s="154">
        <f t="shared" si="159"/>
        <v>-476603.07999999984</v>
      </c>
      <c r="FJ20" s="133"/>
      <c r="FK20" s="154">
        <f t="shared" si="160"/>
        <v>5292948.0399999991</v>
      </c>
      <c r="FL20" s="154">
        <f t="shared" si="160"/>
        <v>-57000.489999999234</v>
      </c>
      <c r="FM20" s="154">
        <f t="shared" si="160"/>
        <v>-3090777.18</v>
      </c>
      <c r="FN20" s="154">
        <f t="shared" si="160"/>
        <v>-3186398.1499999994</v>
      </c>
      <c r="FO20" s="154">
        <f t="shared" si="160"/>
        <v>-3595454.1999999993</v>
      </c>
      <c r="FP20" s="154">
        <f t="shared" si="160"/>
        <v>-3722300.93</v>
      </c>
      <c r="FQ20" s="154">
        <f t="shared" si="160"/>
        <v>-4727129.1800000006</v>
      </c>
      <c r="FR20" s="154">
        <f t="shared" si="160"/>
        <v>-2461367.65</v>
      </c>
    </row>
    <row r="21" spans="2:174" s="70" customFormat="1" ht="17.45" customHeight="1">
      <c r="B21" s="66" t="s">
        <v>30</v>
      </c>
      <c r="C21" s="67"/>
      <c r="D21" s="67"/>
      <c r="E21" s="67"/>
      <c r="F21" s="68"/>
      <c r="G21" s="68"/>
      <c r="H21" s="68"/>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f>BD129</f>
        <v>1347442.3899999997</v>
      </c>
      <c r="BE21" s="75">
        <f t="shared" ref="BE21:DO21" si="213">BE129</f>
        <v>635793.44999999995</v>
      </c>
      <c r="BF21" s="75">
        <f t="shared" si="213"/>
        <v>631156.19999999995</v>
      </c>
      <c r="BG21" s="75">
        <f t="shared" si="213"/>
        <v>779615.90999999992</v>
      </c>
      <c r="BH21" s="75">
        <f t="shared" si="213"/>
        <v>856634.11</v>
      </c>
      <c r="BI21" s="75">
        <f t="shared" si="213"/>
        <v>815418.55</v>
      </c>
      <c r="BJ21" s="75">
        <f t="shared" si="213"/>
        <v>962156.25</v>
      </c>
      <c r="BK21" s="75">
        <f t="shared" si="213"/>
        <v>902697.86</v>
      </c>
      <c r="BL21" s="75">
        <f t="shared" si="213"/>
        <v>895740.74000000011</v>
      </c>
      <c r="BM21" s="75">
        <f t="shared" si="213"/>
        <v>843963.4</v>
      </c>
      <c r="BN21" s="75">
        <f t="shared" si="213"/>
        <v>841261.27</v>
      </c>
      <c r="BO21" s="75">
        <f t="shared" si="213"/>
        <v>1301980.6899999997</v>
      </c>
      <c r="BP21" s="75">
        <f t="shared" si="213"/>
        <v>1395259.07</v>
      </c>
      <c r="BQ21" s="75">
        <f t="shared" si="213"/>
        <v>838396.31</v>
      </c>
      <c r="BR21" s="75">
        <f t="shared" si="213"/>
        <v>609387.6100000001</v>
      </c>
      <c r="BS21" s="75">
        <f t="shared" si="213"/>
        <v>42636.869999999995</v>
      </c>
      <c r="BT21" s="75">
        <f t="shared" si="213"/>
        <v>12774.95</v>
      </c>
      <c r="BU21" s="75">
        <f t="shared" si="213"/>
        <v>188002.38999999993</v>
      </c>
      <c r="BV21" s="75">
        <f t="shared" si="213"/>
        <v>310354.92999999993</v>
      </c>
      <c r="BW21" s="75">
        <f t="shared" si="213"/>
        <v>3313.9700000000012</v>
      </c>
      <c r="BX21" s="75">
        <f t="shared" si="213"/>
        <v>245238.92999999996</v>
      </c>
      <c r="BY21" s="75">
        <f t="shared" si="213"/>
        <v>937539.67</v>
      </c>
      <c r="BZ21" s="75">
        <f t="shared" si="213"/>
        <v>1090051.5</v>
      </c>
      <c r="CA21" s="75">
        <f t="shared" si="213"/>
        <v>1282452.1399999999</v>
      </c>
      <c r="CB21" s="75">
        <f t="shared" si="213"/>
        <v>1320206.47</v>
      </c>
      <c r="CC21" s="75">
        <f t="shared" si="213"/>
        <v>813840.16999999993</v>
      </c>
      <c r="CD21" s="75">
        <f t="shared" si="213"/>
        <v>470750.18999999994</v>
      </c>
      <c r="CE21" s="75">
        <f t="shared" si="213"/>
        <v>125129.66000000003</v>
      </c>
      <c r="CF21" s="75">
        <f t="shared" si="213"/>
        <v>468030.91999999993</v>
      </c>
      <c r="CG21" s="75">
        <f t="shared" si="213"/>
        <v>1218011.4700000002</v>
      </c>
      <c r="CH21" s="75">
        <f t="shared" si="213"/>
        <v>855377.16999999993</v>
      </c>
      <c r="CI21" s="75">
        <f t="shared" si="213"/>
        <v>831632.49999999988</v>
      </c>
      <c r="CJ21" s="75">
        <f t="shared" si="213"/>
        <v>1008833.5299999998</v>
      </c>
      <c r="CK21" s="75">
        <f t="shared" si="213"/>
        <v>1098829.5799999998</v>
      </c>
      <c r="CL21" s="75">
        <f t="shared" si="213"/>
        <v>1297898.6100000001</v>
      </c>
      <c r="CM21" s="75">
        <f t="shared" si="213"/>
        <v>1406717.5600000003</v>
      </c>
      <c r="CN21" s="75">
        <f t="shared" si="213"/>
        <v>1757144.27</v>
      </c>
      <c r="CO21" s="75">
        <f t="shared" si="213"/>
        <v>931960.94000000006</v>
      </c>
      <c r="CP21" s="75">
        <f t="shared" si="213"/>
        <v>1132250.96</v>
      </c>
      <c r="CQ21" s="75">
        <f t="shared" si="213"/>
        <v>1127046.5900000001</v>
      </c>
      <c r="CR21" s="75">
        <f t="shared" si="213"/>
        <v>1373084.35</v>
      </c>
      <c r="CS21" s="75">
        <f t="shared" si="213"/>
        <v>1409675.8200000003</v>
      </c>
      <c r="CT21" s="75">
        <f t="shared" si="213"/>
        <v>1528362.03</v>
      </c>
      <c r="CU21" s="75">
        <f t="shared" si="213"/>
        <v>1424358.9000000001</v>
      </c>
      <c r="CV21" s="75">
        <f t="shared" si="213"/>
        <v>1364122.39</v>
      </c>
      <c r="CW21" s="75">
        <f t="shared" si="213"/>
        <v>1205784.2200000002</v>
      </c>
      <c r="CX21" s="75">
        <f t="shared" si="213"/>
        <v>1474264.1100000003</v>
      </c>
      <c r="CY21" s="75">
        <f t="shared" si="213"/>
        <v>1684817.6299999997</v>
      </c>
      <c r="CZ21" s="75">
        <f t="shared" si="213"/>
        <v>2073542.1300000004</v>
      </c>
      <c r="DA21" s="75">
        <f t="shared" si="213"/>
        <v>1035517.1100000003</v>
      </c>
      <c r="DB21" s="75">
        <f t="shared" si="213"/>
        <v>1417004.5099999998</v>
      </c>
      <c r="DC21" s="75">
        <f t="shared" si="213"/>
        <v>1198216.2000000002</v>
      </c>
      <c r="DD21" s="75">
        <f t="shared" si="213"/>
        <v>1762377.73</v>
      </c>
      <c r="DE21" s="75">
        <f t="shared" si="213"/>
        <v>1367709.01</v>
      </c>
      <c r="DF21" s="75">
        <f t="shared" si="213"/>
        <v>1472367.55</v>
      </c>
      <c r="DG21" s="75">
        <f t="shared" si="213"/>
        <v>1586206.67</v>
      </c>
      <c r="DH21" s="75">
        <f t="shared" si="213"/>
        <v>1606409.3699999999</v>
      </c>
      <c r="DI21" s="75">
        <f t="shared" si="213"/>
        <v>1558056.29</v>
      </c>
      <c r="DJ21" s="75">
        <f t="shared" si="213"/>
        <v>1718022.3699999999</v>
      </c>
      <c r="DK21" s="75">
        <f t="shared" si="213"/>
        <v>2030397.11</v>
      </c>
      <c r="DL21" s="75">
        <f t="shared" si="213"/>
        <v>2212229.85</v>
      </c>
      <c r="DM21" s="75">
        <f t="shared" si="213"/>
        <v>1365144.0899999999</v>
      </c>
      <c r="DN21" s="75">
        <f t="shared" si="213"/>
        <v>1380649.61</v>
      </c>
      <c r="DO21" s="75">
        <f t="shared" si="213"/>
        <v>1741932.6900000002</v>
      </c>
      <c r="DP21" s="75">
        <f t="shared" ref="DP21:DQ21" si="214">DP129</f>
        <v>1492505.8400000003</v>
      </c>
      <c r="DQ21" s="75">
        <f t="shared" si="214"/>
        <v>602696.05999999994</v>
      </c>
      <c r="DR21" s="75">
        <f t="shared" ref="DR21:DS21" si="215">DR129</f>
        <v>1980078.17</v>
      </c>
      <c r="DS21" s="75">
        <f t="shared" si="215"/>
        <v>1968461.0199999998</v>
      </c>
      <c r="DT21" s="75">
        <f t="shared" ref="DT21:DU21" si="216">DT129</f>
        <v>1982398.3299999996</v>
      </c>
      <c r="DU21" s="75">
        <f t="shared" si="216"/>
        <v>1915242.5799999996</v>
      </c>
      <c r="DV21" s="75">
        <f t="shared" ref="DV21:DW21" si="217">DV129</f>
        <v>1724913.9499999997</v>
      </c>
      <c r="DW21" s="75">
        <f t="shared" si="217"/>
        <v>2434147.4900000002</v>
      </c>
      <c r="DX21" s="75">
        <f t="shared" ref="DX21:DY21" si="218">DX129</f>
        <v>2673252.4000000004</v>
      </c>
      <c r="DY21" s="75">
        <f t="shared" si="218"/>
        <v>1668004.4400000004</v>
      </c>
      <c r="DZ21" s="75">
        <f t="shared" ref="DZ21:EA21" si="219">DZ129</f>
        <v>1650896.4399999997</v>
      </c>
      <c r="EA21" s="75">
        <f t="shared" si="219"/>
        <v>1692844.58</v>
      </c>
      <c r="EB21" s="75">
        <f t="shared" ref="EB21:EC21" si="220">EB129</f>
        <v>2075897.4300000002</v>
      </c>
      <c r="EC21" s="75">
        <f t="shared" si="220"/>
        <v>2086117.4300000002</v>
      </c>
      <c r="ED21" s="75">
        <f t="shared" ref="ED21:EE21" si="221">ED129</f>
        <v>2175246.61</v>
      </c>
      <c r="EE21" s="75">
        <f t="shared" si="221"/>
        <v>1974289.9799999997</v>
      </c>
      <c r="EF21" s="75">
        <f t="shared" ref="EF21:EG21" si="222">EF129</f>
        <v>2256380.44</v>
      </c>
      <c r="EG21" s="75">
        <f t="shared" si="222"/>
        <v>2098788.38</v>
      </c>
      <c r="EH21" s="75">
        <f t="shared" ref="EH21:EI21" si="223">EH129</f>
        <v>2023652.3900000001</v>
      </c>
      <c r="EI21" s="75">
        <f t="shared" si="223"/>
        <v>3058974.1900000009</v>
      </c>
      <c r="EJ21" s="75">
        <f t="shared" ref="EJ21:EK21" si="224">EJ129</f>
        <v>2674349.34</v>
      </c>
      <c r="EK21" s="75">
        <f t="shared" si="224"/>
        <v>1773370.35</v>
      </c>
      <c r="EL21" s="75">
        <f t="shared" ref="EL21:EM21" si="225">EL129</f>
        <v>1817783.3800000004</v>
      </c>
      <c r="EM21" s="75">
        <f t="shared" si="225"/>
        <v>1813801.67</v>
      </c>
      <c r="EN21" s="75"/>
      <c r="EO21" s="154">
        <f t="shared" si="157"/>
        <v>8079304.7400000002</v>
      </c>
      <c r="EP21" s="134"/>
      <c r="EQ21" s="154">
        <f t="shared" ca="1" si="158"/>
        <v>7684997.8600000003</v>
      </c>
      <c r="ER21" s="75"/>
      <c r="ES21" s="75"/>
      <c r="ET21" s="75"/>
      <c r="EU21" s="75"/>
      <c r="EV21" s="154">
        <f t="shared" si="159"/>
        <v>4526063.75</v>
      </c>
      <c r="EW21" s="154">
        <f t="shared" si="159"/>
        <v>4328302.9400000004</v>
      </c>
      <c r="EX21" s="154">
        <f t="shared" si="159"/>
        <v>4664983.59</v>
      </c>
      <c r="EY21" s="154">
        <f t="shared" si="159"/>
        <v>5306475.7700000005</v>
      </c>
      <c r="EZ21" s="154">
        <f t="shared" si="159"/>
        <v>4958023.55</v>
      </c>
      <c r="FA21" s="154">
        <f t="shared" si="159"/>
        <v>3837134.5900000003</v>
      </c>
      <c r="FB21" s="154">
        <f t="shared" si="159"/>
        <v>5930937.5199999996</v>
      </c>
      <c r="FC21" s="154">
        <f t="shared" si="159"/>
        <v>6074304.0199999996</v>
      </c>
      <c r="FD21" s="154">
        <f t="shared" si="159"/>
        <v>5992153.2800000003</v>
      </c>
      <c r="FE21" s="154">
        <f t="shared" si="159"/>
        <v>5854859.4400000004</v>
      </c>
      <c r="FF21" s="154">
        <f t="shared" si="159"/>
        <v>6405917.0299999993</v>
      </c>
      <c r="FG21" s="154">
        <f t="shared" si="159"/>
        <v>7181414.9600000009</v>
      </c>
      <c r="FH21" s="154">
        <f t="shared" si="159"/>
        <v>6265503.0700000003</v>
      </c>
      <c r="FI21" s="154">
        <f t="shared" si="159"/>
        <v>1813801.67</v>
      </c>
      <c r="FJ21" s="133"/>
      <c r="FK21" s="154">
        <f t="shared" si="160"/>
        <v>10813860.819999998</v>
      </c>
      <c r="FL21" s="154">
        <f t="shared" si="160"/>
        <v>6955408.3400000008</v>
      </c>
      <c r="FM21" s="154">
        <f t="shared" si="160"/>
        <v>10915257.83</v>
      </c>
      <c r="FN21" s="154">
        <f t="shared" si="160"/>
        <v>16412872.210000001</v>
      </c>
      <c r="FO21" s="154">
        <f t="shared" si="160"/>
        <v>18825826.050000001</v>
      </c>
      <c r="FP21" s="154">
        <f t="shared" si="160"/>
        <v>20800399.68</v>
      </c>
      <c r="FQ21" s="154">
        <f t="shared" si="160"/>
        <v>25434344.710000001</v>
      </c>
      <c r="FR21" s="154">
        <f t="shared" si="160"/>
        <v>8079304.7400000002</v>
      </c>
    </row>
    <row r="22" spans="2:174" s="70" customFormat="1" ht="17.45" customHeight="1">
      <c r="B22" s="66" t="s">
        <v>31</v>
      </c>
      <c r="C22" s="67"/>
      <c r="D22" s="67"/>
      <c r="E22" s="67"/>
      <c r="F22" s="68"/>
      <c r="G22" s="68"/>
      <c r="H22" s="68"/>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f>BD145</f>
        <v>3507537.61</v>
      </c>
      <c r="BE22" s="75">
        <f t="shared" ref="BE22:DO22" si="226">BE145</f>
        <v>1795497.38</v>
      </c>
      <c r="BF22" s="75">
        <f t="shared" si="226"/>
        <v>2181535.75</v>
      </c>
      <c r="BG22" s="75">
        <f t="shared" si="226"/>
        <v>2331451.2800000003</v>
      </c>
      <c r="BH22" s="75">
        <f t="shared" si="226"/>
        <v>1946428.8400000003</v>
      </c>
      <c r="BI22" s="75">
        <f t="shared" si="226"/>
        <v>2048245.7000000002</v>
      </c>
      <c r="BJ22" s="75">
        <f t="shared" si="226"/>
        <v>2174616.7399999998</v>
      </c>
      <c r="BK22" s="75">
        <f t="shared" si="226"/>
        <v>2289269.5799999996</v>
      </c>
      <c r="BL22" s="75">
        <f t="shared" si="226"/>
        <v>1893624.23</v>
      </c>
      <c r="BM22" s="75">
        <f t="shared" si="226"/>
        <v>2613719.33</v>
      </c>
      <c r="BN22" s="75">
        <f t="shared" si="226"/>
        <v>2531080.36</v>
      </c>
      <c r="BO22" s="75">
        <f t="shared" si="226"/>
        <v>2431006.5099999998</v>
      </c>
      <c r="BP22" s="75">
        <f t="shared" si="226"/>
        <v>3458867.43</v>
      </c>
      <c r="BQ22" s="75">
        <f t="shared" si="226"/>
        <v>1920989.91</v>
      </c>
      <c r="BR22" s="75">
        <f t="shared" si="226"/>
        <v>1770618.2200000002</v>
      </c>
      <c r="BS22" s="75">
        <f t="shared" si="226"/>
        <v>-121416.16999999998</v>
      </c>
      <c r="BT22" s="75">
        <f t="shared" si="226"/>
        <v>236017.01999999996</v>
      </c>
      <c r="BU22" s="75">
        <f t="shared" si="226"/>
        <v>142505.75999999998</v>
      </c>
      <c r="BV22" s="75">
        <f t="shared" si="226"/>
        <v>-90940.423616000015</v>
      </c>
      <c r="BW22" s="75">
        <f t="shared" si="226"/>
        <v>494587.60000000003</v>
      </c>
      <c r="BX22" s="75">
        <f t="shared" si="226"/>
        <v>822174.23000000021</v>
      </c>
      <c r="BY22" s="75">
        <f t="shared" si="226"/>
        <v>869750.75000000023</v>
      </c>
      <c r="BZ22" s="75">
        <f t="shared" si="226"/>
        <v>1501243.0000000005</v>
      </c>
      <c r="CA22" s="75">
        <f t="shared" si="226"/>
        <v>1035847.7999999996</v>
      </c>
      <c r="CB22" s="75">
        <f t="shared" si="226"/>
        <v>2175876.1899999995</v>
      </c>
      <c r="CC22" s="75">
        <f t="shared" si="226"/>
        <v>816749.08000000007</v>
      </c>
      <c r="CD22" s="75">
        <f t="shared" si="226"/>
        <v>352450.39999999985</v>
      </c>
      <c r="CE22" s="75">
        <f t="shared" si="226"/>
        <v>89666.659999999974</v>
      </c>
      <c r="CF22" s="75">
        <f t="shared" si="226"/>
        <v>148630.38000000006</v>
      </c>
      <c r="CG22" s="75">
        <f t="shared" si="226"/>
        <v>1363735.3499999999</v>
      </c>
      <c r="CH22" s="75">
        <f t="shared" si="226"/>
        <v>605663.21999999951</v>
      </c>
      <c r="CI22" s="75">
        <f t="shared" si="226"/>
        <v>1876272.2200000004</v>
      </c>
      <c r="CJ22" s="75">
        <f t="shared" si="226"/>
        <v>1401233.7299999997</v>
      </c>
      <c r="CK22" s="75">
        <f t="shared" si="226"/>
        <v>1926531.1799999997</v>
      </c>
      <c r="CL22" s="75">
        <f t="shared" si="226"/>
        <v>2052810.7200000007</v>
      </c>
      <c r="CM22" s="75">
        <f t="shared" si="226"/>
        <v>2496350.23</v>
      </c>
      <c r="CN22" s="75">
        <f t="shared" si="226"/>
        <v>3109951.69</v>
      </c>
      <c r="CO22" s="75">
        <f t="shared" si="226"/>
        <v>2023727.7700000009</v>
      </c>
      <c r="CP22" s="75">
        <f t="shared" si="226"/>
        <v>3021097.65</v>
      </c>
      <c r="CQ22" s="75">
        <f t="shared" si="226"/>
        <v>1506345.3880114569</v>
      </c>
      <c r="CR22" s="75">
        <f t="shared" si="226"/>
        <v>1761998.5869999996</v>
      </c>
      <c r="CS22" s="75">
        <f t="shared" si="226"/>
        <v>2122083.5730000008</v>
      </c>
      <c r="CT22" s="75">
        <f t="shared" si="226"/>
        <v>2227852.8880605567</v>
      </c>
      <c r="CU22" s="75">
        <f t="shared" si="226"/>
        <v>2132772.5799999996</v>
      </c>
      <c r="CV22" s="75">
        <f t="shared" si="226"/>
        <v>3062122.2500000028</v>
      </c>
      <c r="CW22" s="75">
        <f t="shared" si="226"/>
        <v>2149461.4000000004</v>
      </c>
      <c r="CX22" s="75">
        <f t="shared" si="226"/>
        <v>1599726.9500000011</v>
      </c>
      <c r="CY22" s="75">
        <f t="shared" si="226"/>
        <v>2698792.0600000005</v>
      </c>
      <c r="CZ22" s="75">
        <f t="shared" si="226"/>
        <v>3081268.1700000009</v>
      </c>
      <c r="DA22" s="75">
        <f t="shared" si="226"/>
        <v>2135812.58</v>
      </c>
      <c r="DB22" s="75">
        <f t="shared" si="226"/>
        <v>2376397.2000000016</v>
      </c>
      <c r="DC22" s="75">
        <f t="shared" si="226"/>
        <v>1719394.6</v>
      </c>
      <c r="DD22" s="75">
        <f t="shared" si="226"/>
        <v>1990736.7700000005</v>
      </c>
      <c r="DE22" s="75">
        <f t="shared" si="226"/>
        <v>1982413.6000000006</v>
      </c>
      <c r="DF22" s="75">
        <f t="shared" si="226"/>
        <v>1906097.1500000004</v>
      </c>
      <c r="DG22" s="75">
        <f t="shared" si="226"/>
        <v>2196004.0200000005</v>
      </c>
      <c r="DH22" s="75">
        <f t="shared" si="226"/>
        <v>1946629.9200000009</v>
      </c>
      <c r="DI22" s="75">
        <f t="shared" si="226"/>
        <v>1923439.8000000003</v>
      </c>
      <c r="DJ22" s="75">
        <f t="shared" si="226"/>
        <v>1935077.790000001</v>
      </c>
      <c r="DK22" s="75">
        <f t="shared" si="226"/>
        <v>2198533.6700000009</v>
      </c>
      <c r="DL22" s="75">
        <f t="shared" si="226"/>
        <v>3529020.0700000012</v>
      </c>
      <c r="DM22" s="75">
        <f t="shared" si="226"/>
        <v>1957196.6800000006</v>
      </c>
      <c r="DN22" s="75">
        <f t="shared" si="226"/>
        <v>1774526.8100000005</v>
      </c>
      <c r="DO22" s="75">
        <f t="shared" si="226"/>
        <v>2226279.19</v>
      </c>
      <c r="DP22" s="75">
        <f t="shared" ref="DP22:DQ22" si="227">DP145</f>
        <v>1764805.8500000003</v>
      </c>
      <c r="DQ22" s="75">
        <f t="shared" si="227"/>
        <v>2372006.5600000005</v>
      </c>
      <c r="DR22" s="75">
        <f t="shared" ref="DR22:DS22" si="228">DR145</f>
        <v>2404493.2100000004</v>
      </c>
      <c r="DS22" s="75">
        <f t="shared" si="228"/>
        <v>2077417.3599999999</v>
      </c>
      <c r="DT22" s="75">
        <f t="shared" ref="DT22:DU22" si="229">DT145</f>
        <v>1967504.0900000003</v>
      </c>
      <c r="DU22" s="75">
        <f t="shared" si="229"/>
        <v>2332196.84</v>
      </c>
      <c r="DV22" s="75">
        <f t="shared" ref="DV22:DW22" si="230">DV145</f>
        <v>1940172.37</v>
      </c>
      <c r="DW22" s="75">
        <f t="shared" si="230"/>
        <v>2891155.5100000002</v>
      </c>
      <c r="DX22" s="75">
        <f t="shared" ref="DX22:DY22" si="231">DX145</f>
        <v>4111510.1447499995</v>
      </c>
      <c r="DY22" s="75">
        <f t="shared" si="231"/>
        <v>2710971.2385833338</v>
      </c>
      <c r="DZ22" s="75">
        <f t="shared" ref="DZ22:EA22" si="232">DZ145</f>
        <v>2515918.9766666666</v>
      </c>
      <c r="EA22" s="75">
        <f t="shared" si="232"/>
        <v>2415856.84</v>
      </c>
      <c r="EB22" s="75">
        <f t="shared" ref="EB22:EC22" si="233">EB145</f>
        <v>2463213.3733333331</v>
      </c>
      <c r="EC22" s="75">
        <f t="shared" si="233"/>
        <v>2706040.1528302133</v>
      </c>
      <c r="ED22" s="75">
        <f t="shared" ref="ED22:EE22" si="234">ED145</f>
        <v>2718527.7725133328</v>
      </c>
      <c r="EE22" s="75">
        <f t="shared" si="234"/>
        <v>2530576.1516666664</v>
      </c>
      <c r="EF22" s="75">
        <f t="shared" ref="EF22:EG22" si="235">EF145</f>
        <v>2304815.7103749998</v>
      </c>
      <c r="EG22" s="75">
        <f t="shared" si="235"/>
        <v>2630099.1004000003</v>
      </c>
      <c r="EH22" s="75">
        <f t="shared" ref="EH22:EI22" si="236">EH145</f>
        <v>2505192.9352783719</v>
      </c>
      <c r="EI22" s="75">
        <f t="shared" si="236"/>
        <v>3017852.7860000003</v>
      </c>
      <c r="EJ22" s="75">
        <f t="shared" ref="EJ22:EK22" si="237">EJ145</f>
        <v>3857060.7166666668</v>
      </c>
      <c r="EK22" s="75">
        <f t="shared" si="237"/>
        <v>2923943.4765829779</v>
      </c>
      <c r="EL22" s="75">
        <f t="shared" ref="EL22:EM22" si="238">EL145</f>
        <v>3065502.3666666672</v>
      </c>
      <c r="EM22" s="75">
        <f t="shared" si="238"/>
        <v>2581860.1965833334</v>
      </c>
      <c r="EN22" s="75"/>
      <c r="EO22" s="154">
        <f t="shared" si="157"/>
        <v>12428366.756499644</v>
      </c>
      <c r="EP22" s="134"/>
      <c r="EQ22" s="154">
        <f t="shared" ca="1" si="158"/>
        <v>11754257.199999999</v>
      </c>
      <c r="ER22" s="75"/>
      <c r="ES22" s="75"/>
      <c r="ET22" s="75"/>
      <c r="EU22" s="75"/>
      <c r="EV22" s="154">
        <f t="shared" si="159"/>
        <v>7593477.950000003</v>
      </c>
      <c r="EW22" s="154">
        <f t="shared" si="159"/>
        <v>5692544.9700000007</v>
      </c>
      <c r="EX22" s="154">
        <f t="shared" si="159"/>
        <v>6048731.0900000017</v>
      </c>
      <c r="EY22" s="154">
        <f t="shared" si="159"/>
        <v>6057051.2600000016</v>
      </c>
      <c r="EZ22" s="154">
        <f t="shared" si="159"/>
        <v>7260743.5600000024</v>
      </c>
      <c r="FA22" s="154">
        <f t="shared" si="159"/>
        <v>6363091.6000000006</v>
      </c>
      <c r="FB22" s="154">
        <f t="shared" si="159"/>
        <v>6449414.6600000001</v>
      </c>
      <c r="FC22" s="154">
        <f t="shared" si="159"/>
        <v>7163524.7200000007</v>
      </c>
      <c r="FD22" s="154">
        <f t="shared" si="159"/>
        <v>9338400.3599999994</v>
      </c>
      <c r="FE22" s="154">
        <f t="shared" si="159"/>
        <v>7585110.3661635462</v>
      </c>
      <c r="FF22" s="154">
        <f t="shared" si="159"/>
        <v>7553919.6345549989</v>
      </c>
      <c r="FG22" s="154">
        <f t="shared" si="159"/>
        <v>8153144.8216783721</v>
      </c>
      <c r="FH22" s="154">
        <f t="shared" si="159"/>
        <v>9846506.5599163119</v>
      </c>
      <c r="FI22" s="154">
        <f t="shared" si="159"/>
        <v>2581860.1965833334</v>
      </c>
      <c r="FJ22" s="133"/>
      <c r="FK22" s="154">
        <f t="shared" si="160"/>
        <v>27744013.309999995</v>
      </c>
      <c r="FL22" s="154">
        <f t="shared" si="160"/>
        <v>12040245.126383997</v>
      </c>
      <c r="FM22" s="154">
        <f t="shared" si="160"/>
        <v>15305969.360000001</v>
      </c>
      <c r="FN22" s="154">
        <f t="shared" si="160"/>
        <v>27415932.786072023</v>
      </c>
      <c r="FO22" s="154">
        <f t="shared" si="160"/>
        <v>25391805.270000011</v>
      </c>
      <c r="FP22" s="154">
        <f t="shared" si="160"/>
        <v>27236774.540000007</v>
      </c>
      <c r="FQ22" s="154">
        <f t="shared" si="160"/>
        <v>32630575.182396919</v>
      </c>
      <c r="FR22" s="154">
        <f t="shared" si="160"/>
        <v>12428366.756499644</v>
      </c>
    </row>
    <row r="23" spans="2:174" s="70" customFormat="1" ht="17.45" customHeight="1">
      <c r="B23" s="66" t="s">
        <v>89</v>
      </c>
      <c r="C23" s="67"/>
      <c r="D23" s="67"/>
      <c r="E23" s="67"/>
      <c r="F23" s="68"/>
      <c r="G23" s="68"/>
      <c r="H23" s="68"/>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f>BD161</f>
        <v>2357132.3995000003</v>
      </c>
      <c r="BE23" s="75">
        <f t="shared" ref="BE23:DO23" si="239">BE161</f>
        <v>1616465.6979899998</v>
      </c>
      <c r="BF23" s="75">
        <f t="shared" si="239"/>
        <v>1485675.9352999995</v>
      </c>
      <c r="BG23" s="75">
        <f t="shared" si="239"/>
        <v>1489399.027</v>
      </c>
      <c r="BH23" s="75">
        <f t="shared" si="239"/>
        <v>1567143.7969499999</v>
      </c>
      <c r="BI23" s="75">
        <f t="shared" si="239"/>
        <v>1479974.4205999996</v>
      </c>
      <c r="BJ23" s="75">
        <f t="shared" si="239"/>
        <v>1497489.7699999998</v>
      </c>
      <c r="BK23" s="75">
        <f t="shared" si="239"/>
        <v>1621595.5899999996</v>
      </c>
      <c r="BL23" s="75">
        <f t="shared" si="239"/>
        <v>1522626.3255999999</v>
      </c>
      <c r="BM23" s="75">
        <f t="shared" si="239"/>
        <v>1622624.8520000004</v>
      </c>
      <c r="BN23" s="75">
        <f t="shared" si="239"/>
        <v>1670593.105392874</v>
      </c>
      <c r="BO23" s="75">
        <f t="shared" si="239"/>
        <v>2032723.1134154354</v>
      </c>
      <c r="BP23" s="75">
        <f t="shared" si="239"/>
        <v>2793648.6780567984</v>
      </c>
      <c r="BQ23" s="75">
        <f t="shared" si="239"/>
        <v>1790581.3859378577</v>
      </c>
      <c r="BR23" s="75">
        <f t="shared" si="239"/>
        <v>1197197.1737313576</v>
      </c>
      <c r="BS23" s="75">
        <f t="shared" si="239"/>
        <v>424772.63550000015</v>
      </c>
      <c r="BT23" s="75">
        <f t="shared" si="239"/>
        <v>198692.91799999995</v>
      </c>
      <c r="BU23" s="75">
        <f t="shared" si="239"/>
        <v>258249.89057851242</v>
      </c>
      <c r="BV23" s="75">
        <f t="shared" si="239"/>
        <v>642704.79756526963</v>
      </c>
      <c r="BW23" s="75">
        <f t="shared" si="239"/>
        <v>852651.07400000002</v>
      </c>
      <c r="BX23" s="75">
        <f t="shared" si="239"/>
        <v>968422.1534999999</v>
      </c>
      <c r="BY23" s="75">
        <f t="shared" si="239"/>
        <v>1228050.4064691458</v>
      </c>
      <c r="BZ23" s="75">
        <f t="shared" si="239"/>
        <v>1422501.0874784212</v>
      </c>
      <c r="CA23" s="75">
        <f t="shared" si="239"/>
        <v>1466624.0795</v>
      </c>
      <c r="CB23" s="75">
        <f t="shared" si="239"/>
        <v>2146722.6583382804</v>
      </c>
      <c r="CC23" s="75">
        <f t="shared" si="239"/>
        <v>1868120.3635000004</v>
      </c>
      <c r="CD23" s="75">
        <f t="shared" si="239"/>
        <v>949031.99921017361</v>
      </c>
      <c r="CE23" s="75">
        <f t="shared" si="239"/>
        <v>520691.36250000005</v>
      </c>
      <c r="CF23" s="75">
        <f t="shared" si="239"/>
        <v>1006807.355</v>
      </c>
      <c r="CG23" s="75">
        <f t="shared" si="239"/>
        <v>1398371.8725000003</v>
      </c>
      <c r="CH23" s="75">
        <f t="shared" si="239"/>
        <v>1486018.0465000002</v>
      </c>
      <c r="CI23" s="75">
        <f t="shared" si="239"/>
        <v>1768714.8230000003</v>
      </c>
      <c r="CJ23" s="75">
        <f t="shared" si="239"/>
        <v>1780349.6310000001</v>
      </c>
      <c r="CK23" s="75">
        <f t="shared" si="239"/>
        <v>2065160.9819999998</v>
      </c>
      <c r="CL23" s="75">
        <f t="shared" si="239"/>
        <v>1885674.7865000002</v>
      </c>
      <c r="CM23" s="75">
        <f t="shared" si="239"/>
        <v>2506844.4104999998</v>
      </c>
      <c r="CN23" s="75">
        <f t="shared" si="239"/>
        <v>2713160.7925</v>
      </c>
      <c r="CO23" s="75">
        <f t="shared" si="239"/>
        <v>1966741.1495000003</v>
      </c>
      <c r="CP23" s="75">
        <f t="shared" si="239"/>
        <v>2208032.3539999998</v>
      </c>
      <c r="CQ23" s="75">
        <f t="shared" si="239"/>
        <v>2078267.811</v>
      </c>
      <c r="CR23" s="75">
        <f t="shared" si="239"/>
        <v>2601410.6859999979</v>
      </c>
      <c r="CS23" s="75">
        <f t="shared" si="239"/>
        <v>2422666.9789999998</v>
      </c>
      <c r="CT23" s="75">
        <f t="shared" si="239"/>
        <v>2337030.4459999991</v>
      </c>
      <c r="CU23" s="75">
        <f t="shared" si="239"/>
        <v>2363777.6549999998</v>
      </c>
      <c r="CV23" s="75">
        <f t="shared" si="239"/>
        <v>2151586.1489999983</v>
      </c>
      <c r="CW23" s="75">
        <f t="shared" si="239"/>
        <v>2331592.8244999992</v>
      </c>
      <c r="CX23" s="75">
        <f t="shared" si="239"/>
        <v>2281989.6544999997</v>
      </c>
      <c r="CY23" s="75">
        <f t="shared" si="239"/>
        <v>2657507.1434999998</v>
      </c>
      <c r="CZ23" s="75">
        <f t="shared" si="239"/>
        <v>3004089.925786044</v>
      </c>
      <c r="DA23" s="75">
        <f t="shared" si="239"/>
        <v>2112848.0522845378</v>
      </c>
      <c r="DB23" s="75">
        <f t="shared" si="239"/>
        <v>2255848.3214344103</v>
      </c>
      <c r="DC23" s="75">
        <f t="shared" si="239"/>
        <v>2117471.818673647</v>
      </c>
      <c r="DD23" s="75">
        <f t="shared" si="239"/>
        <v>2153076.7638605405</v>
      </c>
      <c r="DE23" s="75">
        <f t="shared" si="239"/>
        <v>2365804.2577921818</v>
      </c>
      <c r="DF23" s="75">
        <f t="shared" si="239"/>
        <v>2264219.1973145846</v>
      </c>
      <c r="DG23" s="75">
        <f t="shared" si="239"/>
        <v>2161183.253783389</v>
      </c>
      <c r="DH23" s="75">
        <f t="shared" si="239"/>
        <v>2305379.847426807</v>
      </c>
      <c r="DI23" s="75">
        <f t="shared" si="239"/>
        <v>2445524.0204073209</v>
      </c>
      <c r="DJ23" s="75">
        <f t="shared" si="239"/>
        <v>2263928.1330603915</v>
      </c>
      <c r="DK23" s="75">
        <f t="shared" si="239"/>
        <v>2791448.6624699072</v>
      </c>
      <c r="DL23" s="75">
        <f t="shared" si="239"/>
        <v>2974621.4028844531</v>
      </c>
      <c r="DM23" s="75">
        <f t="shared" si="239"/>
        <v>2103831.4105193219</v>
      </c>
      <c r="DN23" s="75">
        <f t="shared" si="239"/>
        <v>2126530.2158838212</v>
      </c>
      <c r="DO23" s="75">
        <f t="shared" si="239"/>
        <v>2299071.2645064942</v>
      </c>
      <c r="DP23" s="75">
        <f t="shared" ref="DP23:DQ23" si="240">DP161</f>
        <v>2222797.0015366329</v>
      </c>
      <c r="DQ23" s="75">
        <f t="shared" si="240"/>
        <v>2568044.1246555788</v>
      </c>
      <c r="DR23" s="75">
        <f t="shared" ref="DR23:DS23" si="241">DR161</f>
        <v>2501973.1005521584</v>
      </c>
      <c r="DS23" s="75">
        <f t="shared" si="241"/>
        <v>2450585.9153555119</v>
      </c>
      <c r="DT23" s="75">
        <f t="shared" ref="DT23:DU23" si="242">DT161</f>
        <v>2084292.2020443578</v>
      </c>
      <c r="DU23" s="75">
        <f t="shared" si="242"/>
        <v>2360687.0635841265</v>
      </c>
      <c r="DV23" s="75">
        <f t="shared" ref="DV23:DW23" si="243">DV161</f>
        <v>2677138.2004415635</v>
      </c>
      <c r="DW23" s="75">
        <f t="shared" si="243"/>
        <v>2900077.4185062256</v>
      </c>
      <c r="DX23" s="75">
        <f t="shared" ref="DX23:DY23" si="244">DX161</f>
        <v>2769570.1967028165</v>
      </c>
      <c r="DY23" s="75">
        <f t="shared" si="244"/>
        <v>1921203.3380133698</v>
      </c>
      <c r="DZ23" s="75">
        <f t="shared" ref="DZ23:EA23" si="245">DZ161</f>
        <v>2208042.7291588336</v>
      </c>
      <c r="EA23" s="75">
        <f t="shared" si="245"/>
        <v>2172703.1071101837</v>
      </c>
      <c r="EB23" s="75">
        <f t="shared" ref="EB23:EC23" si="246">EB161</f>
        <v>2408573.3710490922</v>
      </c>
      <c r="EC23" s="75">
        <f t="shared" si="246"/>
        <v>2574427.7086745445</v>
      </c>
      <c r="ED23" s="75">
        <f t="shared" ref="ED23:EE23" si="247">ED161</f>
        <v>2480668.5999999996</v>
      </c>
      <c r="EE23" s="75">
        <f t="shared" si="247"/>
        <v>2558427.1268000002</v>
      </c>
      <c r="EF23" s="75">
        <f t="shared" ref="EF23:EG23" si="248">EF161</f>
        <v>2498258.9487140514</v>
      </c>
      <c r="EG23" s="75">
        <f t="shared" si="248"/>
        <v>2518421.895</v>
      </c>
      <c r="EH23" s="75">
        <f t="shared" ref="EH23:EI23" si="249">EH161</f>
        <v>2405644.432585902</v>
      </c>
      <c r="EI23" s="75">
        <f t="shared" si="249"/>
        <v>4082240.95</v>
      </c>
      <c r="EJ23" s="75"/>
      <c r="EK23" s="75"/>
      <c r="EL23" s="75"/>
      <c r="EM23" s="75"/>
      <c r="EN23" s="75"/>
      <c r="EO23" s="154">
        <f t="shared" si="157"/>
        <v>0</v>
      </c>
      <c r="EP23" s="134"/>
      <c r="EQ23" s="154">
        <f t="shared" ca="1" si="158"/>
        <v>9071519.3709852025</v>
      </c>
      <c r="ER23" s="75"/>
      <c r="ES23" s="75"/>
      <c r="ET23" s="75"/>
      <c r="EU23" s="75"/>
      <c r="EV23" s="154">
        <f t="shared" si="159"/>
        <v>7372786.2995049916</v>
      </c>
      <c r="EW23" s="154">
        <f t="shared" si="159"/>
        <v>6636352.8403263688</v>
      </c>
      <c r="EX23" s="154">
        <f t="shared" si="159"/>
        <v>6730782.2985247802</v>
      </c>
      <c r="EY23" s="154">
        <f t="shared" si="159"/>
        <v>7500900.8159376197</v>
      </c>
      <c r="EZ23" s="154">
        <f t="shared" si="159"/>
        <v>7204983.0292875962</v>
      </c>
      <c r="FA23" s="154">
        <f t="shared" si="159"/>
        <v>7089912.3906987049</v>
      </c>
      <c r="FB23" s="154">
        <f t="shared" si="159"/>
        <v>7036851.2179520279</v>
      </c>
      <c r="FC23" s="154">
        <f t="shared" si="159"/>
        <v>7937902.6825319156</v>
      </c>
      <c r="FD23" s="154">
        <f t="shared" si="159"/>
        <v>6898816.2638750197</v>
      </c>
      <c r="FE23" s="154">
        <f t="shared" si="159"/>
        <v>7155704.1868338203</v>
      </c>
      <c r="FF23" s="154">
        <f t="shared" si="159"/>
        <v>7537354.6755140517</v>
      </c>
      <c r="FG23" s="154">
        <f t="shared" si="159"/>
        <v>9006307.2775859013</v>
      </c>
      <c r="FH23" s="154">
        <f t="shared" si="159"/>
        <v>0</v>
      </c>
      <c r="FI23" s="154">
        <f t="shared" si="159"/>
        <v>0</v>
      </c>
      <c r="FJ23" s="133"/>
      <c r="FK23" s="154">
        <f t="shared" si="160"/>
        <v>19963444.033748306</v>
      </c>
      <c r="FL23" s="154">
        <f t="shared" si="160"/>
        <v>13244096.280317362</v>
      </c>
      <c r="FM23" s="154">
        <f t="shared" si="160"/>
        <v>19382508.290548455</v>
      </c>
      <c r="FN23" s="154">
        <f t="shared" si="160"/>
        <v>28113763.644499991</v>
      </c>
      <c r="FO23" s="154">
        <f t="shared" si="160"/>
        <v>28240822.254293766</v>
      </c>
      <c r="FP23" s="154">
        <f t="shared" si="160"/>
        <v>29269649.320470244</v>
      </c>
      <c r="FQ23" s="154">
        <f t="shared" si="160"/>
        <v>30598182.403808791</v>
      </c>
      <c r="FR23" s="154">
        <f t="shared" si="160"/>
        <v>0</v>
      </c>
    </row>
    <row r="24" spans="2:174" s="70" customFormat="1" ht="17.45" customHeight="1">
      <c r="B24" s="66" t="s">
        <v>84</v>
      </c>
      <c r="C24" s="67"/>
      <c r="D24" s="67"/>
      <c r="E24" s="67"/>
      <c r="F24" s="68"/>
      <c r="G24" s="68"/>
      <c r="H24" s="68"/>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f>BD177</f>
        <v>2590411.41</v>
      </c>
      <c r="BE24" s="75">
        <f t="shared" ref="BE24:DO24" si="250">BE177</f>
        <v>1518267.115</v>
      </c>
      <c r="BF24" s="75">
        <f t="shared" si="250"/>
        <v>1460223.0799999998</v>
      </c>
      <c r="BG24" s="75">
        <f t="shared" si="250"/>
        <v>2976580.4200000009</v>
      </c>
      <c r="BH24" s="75">
        <f t="shared" si="250"/>
        <v>1752773.5499999998</v>
      </c>
      <c r="BI24" s="75">
        <f t="shared" si="250"/>
        <v>1699044.97</v>
      </c>
      <c r="BJ24" s="75">
        <f t="shared" si="250"/>
        <v>1704214.47</v>
      </c>
      <c r="BK24" s="75">
        <f t="shared" si="250"/>
        <v>1639572.07</v>
      </c>
      <c r="BL24" s="75">
        <f t="shared" si="250"/>
        <v>1541314.708061493</v>
      </c>
      <c r="BM24" s="75">
        <f t="shared" si="250"/>
        <v>1746993.9899999998</v>
      </c>
      <c r="BN24" s="75">
        <f t="shared" si="250"/>
        <v>1714588.0299999998</v>
      </c>
      <c r="BO24" s="75">
        <f t="shared" si="250"/>
        <v>2177044.73</v>
      </c>
      <c r="BP24" s="75">
        <f t="shared" si="250"/>
        <v>2610482.7400000002</v>
      </c>
      <c r="BQ24" s="75">
        <f t="shared" si="250"/>
        <v>1856124.0699999994</v>
      </c>
      <c r="BR24" s="75">
        <f t="shared" si="250"/>
        <v>1390804.7700000003</v>
      </c>
      <c r="BS24" s="75">
        <f t="shared" si="250"/>
        <v>-771758.93</v>
      </c>
      <c r="BT24" s="75">
        <f t="shared" si="250"/>
        <v>-62807.309999999947</v>
      </c>
      <c r="BU24" s="75">
        <f t="shared" si="250"/>
        <v>-795042.39000000013</v>
      </c>
      <c r="BV24" s="75">
        <f t="shared" si="250"/>
        <v>269229.76</v>
      </c>
      <c r="BW24" s="75">
        <f t="shared" si="250"/>
        <v>-301765.9099999998</v>
      </c>
      <c r="BX24" s="75">
        <f t="shared" si="250"/>
        <v>91117.330000000133</v>
      </c>
      <c r="BY24" s="75">
        <f t="shared" si="250"/>
        <v>611064.45604580012</v>
      </c>
      <c r="BZ24" s="75">
        <f t="shared" si="250"/>
        <v>-1908240.6511652393</v>
      </c>
      <c r="CA24" s="75">
        <f t="shared" si="250"/>
        <v>1409255.6600000004</v>
      </c>
      <c r="CB24" s="75">
        <f t="shared" si="250"/>
        <v>1214588.4400000004</v>
      </c>
      <c r="CC24" s="75">
        <f t="shared" si="250"/>
        <v>349074.49000000011</v>
      </c>
      <c r="CD24" s="75">
        <f t="shared" si="250"/>
        <v>126016.89999999978</v>
      </c>
      <c r="CE24" s="75">
        <f t="shared" si="250"/>
        <v>-651278.04842000012</v>
      </c>
      <c r="CF24" s="75">
        <f t="shared" si="250"/>
        <v>421245.60000000009</v>
      </c>
      <c r="CG24" s="75">
        <f t="shared" si="250"/>
        <v>334054.74000000017</v>
      </c>
      <c r="CH24" s="75">
        <f t="shared" si="250"/>
        <v>377404.60000000015</v>
      </c>
      <c r="CI24" s="75">
        <f t="shared" si="250"/>
        <v>730344.88999999966</v>
      </c>
      <c r="CJ24" s="75">
        <f t="shared" si="250"/>
        <v>697219.26000000036</v>
      </c>
      <c r="CK24" s="75">
        <f t="shared" si="250"/>
        <v>964683.54999999981</v>
      </c>
      <c r="CL24" s="75">
        <f t="shared" si="250"/>
        <v>1076947.2250619498</v>
      </c>
      <c r="CM24" s="75">
        <f t="shared" si="250"/>
        <v>1906695.0699999991</v>
      </c>
      <c r="CN24" s="75">
        <f t="shared" si="250"/>
        <v>2152013.3399999989</v>
      </c>
      <c r="CO24" s="75">
        <f t="shared" si="250"/>
        <v>1536442.3207080001</v>
      </c>
      <c r="CP24" s="75">
        <f t="shared" si="250"/>
        <v>1631610.8599999999</v>
      </c>
      <c r="CQ24" s="75">
        <f t="shared" si="250"/>
        <v>1700298.6399999992</v>
      </c>
      <c r="CR24" s="75">
        <f t="shared" si="250"/>
        <v>1895426.8699999999</v>
      </c>
      <c r="CS24" s="75">
        <f t="shared" si="250"/>
        <v>1647968.6512112326</v>
      </c>
      <c r="CT24" s="75">
        <f t="shared" si="250"/>
        <v>1850952.5510910982</v>
      </c>
      <c r="CU24" s="75">
        <f t="shared" si="250"/>
        <v>1664995.7543167633</v>
      </c>
      <c r="CV24" s="75">
        <f t="shared" si="250"/>
        <v>1740723.6499999997</v>
      </c>
      <c r="CW24" s="75">
        <f t="shared" si="250"/>
        <v>1786254.6299999994</v>
      </c>
      <c r="CX24" s="75">
        <f t="shared" si="250"/>
        <v>1771237.4899999995</v>
      </c>
      <c r="CY24" s="75">
        <f t="shared" si="250"/>
        <v>2229740.36</v>
      </c>
      <c r="CZ24" s="75">
        <f t="shared" si="250"/>
        <v>2590531.2132858811</v>
      </c>
      <c r="DA24" s="75">
        <f t="shared" si="250"/>
        <v>1392347.3498949574</v>
      </c>
      <c r="DB24" s="75">
        <f t="shared" si="250"/>
        <v>1653559.1727600005</v>
      </c>
      <c r="DC24" s="75">
        <f t="shared" si="250"/>
        <v>1509977.5615999997</v>
      </c>
      <c r="DD24" s="75">
        <f t="shared" si="250"/>
        <v>1523625.1609074001</v>
      </c>
      <c r="DE24" s="75">
        <f t="shared" si="250"/>
        <v>1815467.5499999993</v>
      </c>
      <c r="DF24" s="75">
        <f t="shared" si="250"/>
        <v>1763189.2526224849</v>
      </c>
      <c r="DG24" s="75">
        <f t="shared" si="250"/>
        <v>1773240.7906165656</v>
      </c>
      <c r="DH24" s="75">
        <f t="shared" si="250"/>
        <v>1652550.7598500005</v>
      </c>
      <c r="DI24" s="75">
        <f t="shared" si="250"/>
        <v>1810145.1504225004</v>
      </c>
      <c r="DJ24" s="75">
        <f t="shared" si="250"/>
        <v>1801376.9717490424</v>
      </c>
      <c r="DK24" s="75">
        <f t="shared" si="250"/>
        <v>2220354.484194037</v>
      </c>
      <c r="DL24" s="75">
        <f t="shared" si="250"/>
        <v>2429103.5056250012</v>
      </c>
      <c r="DM24" s="75">
        <f t="shared" si="250"/>
        <v>1131198.6270784554</v>
      </c>
      <c r="DN24" s="75">
        <f t="shared" si="250"/>
        <v>1127165.3548132847</v>
      </c>
      <c r="DO24" s="75">
        <f t="shared" si="250"/>
        <v>1449009.0636250002</v>
      </c>
      <c r="DP24" s="75">
        <f t="shared" ref="DP24:DQ24" si="251">DP177</f>
        <v>1797371.0562750006</v>
      </c>
      <c r="DQ24" s="75">
        <f t="shared" si="251"/>
        <v>1258495.0263282903</v>
      </c>
      <c r="DR24" s="75">
        <f t="shared" ref="DR24:DS24" si="252">DR177</f>
        <v>1411332.2290000007</v>
      </c>
      <c r="DS24" s="75">
        <f t="shared" si="252"/>
        <v>1317325.1508107404</v>
      </c>
      <c r="DT24" s="75">
        <f t="shared" ref="DT24:DU24" si="253">DT177</f>
        <v>1121838.4434499999</v>
      </c>
      <c r="DU24" s="75">
        <f t="shared" si="253"/>
        <v>967355.83639749477</v>
      </c>
      <c r="DV24" s="75">
        <f t="shared" ref="DV24:DW24" si="254">DV177</f>
        <v>952677.24939999986</v>
      </c>
      <c r="DW24" s="75">
        <f t="shared" si="254"/>
        <v>1986658.5581750004</v>
      </c>
      <c r="DX24" s="75">
        <f t="shared" ref="DX24:DY24" si="255">DX177</f>
        <v>2393659.7317159213</v>
      </c>
      <c r="DY24" s="75">
        <f t="shared" si="255"/>
        <v>844541.90650887776</v>
      </c>
      <c r="DZ24" s="75">
        <f t="shared" ref="DZ24:EA24" si="256">DZ177</f>
        <v>1280688.8495846323</v>
      </c>
      <c r="EA24" s="75">
        <f t="shared" si="256"/>
        <v>1207731.2541771359</v>
      </c>
      <c r="EB24" s="75">
        <f t="shared" ref="EB24:EG24" si="257">EB177</f>
        <v>1594995.8137709103</v>
      </c>
      <c r="EC24" s="75">
        <f t="shared" si="257"/>
        <v>1426785.3707347121</v>
      </c>
      <c r="ED24" s="75">
        <f t="shared" si="257"/>
        <v>1224883.047275485</v>
      </c>
      <c r="EE24" s="75">
        <f t="shared" si="257"/>
        <v>1471558.3040935909</v>
      </c>
      <c r="EF24" s="75">
        <f t="shared" si="257"/>
        <v>1443689.0923206003</v>
      </c>
      <c r="EG24" s="75">
        <f t="shared" si="257"/>
        <v>1239640.2796488302</v>
      </c>
      <c r="EH24" s="75">
        <f t="shared" ref="EH24:EI24" si="258">EH177</f>
        <v>1228351.0176122503</v>
      </c>
      <c r="EI24" s="75">
        <f t="shared" si="258"/>
        <v>1871599.2041317252</v>
      </c>
      <c r="EJ24" s="75">
        <f t="shared" ref="EJ24:EK24" si="259">EJ177</f>
        <v>2128537.6980946395</v>
      </c>
      <c r="EK24" s="75">
        <f t="shared" si="259"/>
        <v>1239954.0285450551</v>
      </c>
      <c r="EL24" s="75">
        <f t="shared" ref="EL24:EM24" si="260">EL177</f>
        <v>1699947.596386495</v>
      </c>
      <c r="EM24" s="75">
        <f t="shared" si="260"/>
        <v>1319904.6974976864</v>
      </c>
      <c r="EN24" s="75"/>
      <c r="EO24" s="154">
        <f t="shared" si="157"/>
        <v>6388344.020523876</v>
      </c>
      <c r="EP24" s="134"/>
      <c r="EQ24" s="154">
        <f t="shared" ca="1" si="158"/>
        <v>5726621.7419865672</v>
      </c>
      <c r="ER24" s="75"/>
      <c r="ES24" s="75"/>
      <c r="ET24" s="75"/>
      <c r="EU24" s="75"/>
      <c r="EV24" s="154">
        <f t="shared" si="159"/>
        <v>5636437.7359408392</v>
      </c>
      <c r="EW24" s="154">
        <f t="shared" si="159"/>
        <v>4849070.2725073993</v>
      </c>
      <c r="EX24" s="154">
        <f t="shared" si="159"/>
        <v>5188980.8030890506</v>
      </c>
      <c r="EY24" s="154">
        <f t="shared" si="159"/>
        <v>5831876.6063655801</v>
      </c>
      <c r="EZ24" s="154">
        <f t="shared" si="159"/>
        <v>4687467.4875167413</v>
      </c>
      <c r="FA24" s="154">
        <f t="shared" si="159"/>
        <v>4504875.1462282911</v>
      </c>
      <c r="FB24" s="154">
        <f t="shared" si="159"/>
        <v>3850495.8232607413</v>
      </c>
      <c r="FC24" s="154">
        <f t="shared" si="159"/>
        <v>3906691.6439724951</v>
      </c>
      <c r="FD24" s="154">
        <f t="shared" si="159"/>
        <v>4518890.4878094317</v>
      </c>
      <c r="FE24" s="154">
        <f t="shared" si="159"/>
        <v>4229512.4386827582</v>
      </c>
      <c r="FF24" s="154">
        <f t="shared" si="159"/>
        <v>4140130.443689676</v>
      </c>
      <c r="FG24" s="154">
        <f t="shared" si="159"/>
        <v>4339590.5013928059</v>
      </c>
      <c r="FH24" s="154">
        <f t="shared" si="159"/>
        <v>5068439.3230261896</v>
      </c>
      <c r="FI24" s="154">
        <f t="shared" si="159"/>
        <v>1319904.6974976864</v>
      </c>
      <c r="FJ24" s="133"/>
      <c r="FK24" s="154">
        <f t="shared" si="160"/>
        <v>22521028.543061499</v>
      </c>
      <c r="FL24" s="154">
        <f t="shared" si="160"/>
        <v>4398463.5948805613</v>
      </c>
      <c r="FM24" s="154">
        <f t="shared" si="160"/>
        <v>7546996.7166419486</v>
      </c>
      <c r="FN24" s="154">
        <f t="shared" si="160"/>
        <v>21607665.117327087</v>
      </c>
      <c r="FO24" s="154">
        <f t="shared" si="160"/>
        <v>21506365.417902868</v>
      </c>
      <c r="FP24" s="154">
        <f t="shared" si="160"/>
        <v>16949530.10097827</v>
      </c>
      <c r="FQ24" s="154">
        <f t="shared" si="160"/>
        <v>17228123.871574674</v>
      </c>
      <c r="FR24" s="154">
        <f t="shared" si="160"/>
        <v>6388344.020523876</v>
      </c>
    </row>
    <row r="25" spans="2:174" s="70" customFormat="1" ht="17.45" customHeight="1">
      <c r="B25" s="66" t="s">
        <v>101</v>
      </c>
      <c r="C25" s="67"/>
      <c r="D25" s="67"/>
      <c r="E25" s="67"/>
      <c r="F25" s="68"/>
      <c r="G25" s="68"/>
      <c r="H25" s="68"/>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f>BD193</f>
        <v>6352532.9200000009</v>
      </c>
      <c r="BE25" s="75">
        <f t="shared" ref="BE25:DO25" si="261">BE193</f>
        <v>5463041.75</v>
      </c>
      <c r="BF25" s="75">
        <f t="shared" si="261"/>
        <v>4665052.5199999996</v>
      </c>
      <c r="BG25" s="75">
        <f t="shared" si="261"/>
        <v>4532777.83</v>
      </c>
      <c r="BH25" s="75">
        <f t="shared" si="261"/>
        <v>4524023.3899999997</v>
      </c>
      <c r="BI25" s="75">
        <f t="shared" si="261"/>
        <v>4887802.0699999994</v>
      </c>
      <c r="BJ25" s="75">
        <f t="shared" si="261"/>
        <v>5221919.8</v>
      </c>
      <c r="BK25" s="75">
        <f t="shared" si="261"/>
        <v>5486355.4600000009</v>
      </c>
      <c r="BL25" s="75">
        <f t="shared" si="261"/>
        <v>4857535.5799999991</v>
      </c>
      <c r="BM25" s="75">
        <f t="shared" si="261"/>
        <v>4950760.4499999993</v>
      </c>
      <c r="BN25" s="75">
        <f t="shared" si="261"/>
        <v>4909224.9499999993</v>
      </c>
      <c r="BO25" s="75">
        <f t="shared" si="261"/>
        <v>5348599.3100000005</v>
      </c>
      <c r="BP25" s="75">
        <f t="shared" si="261"/>
        <v>3975524.9800000004</v>
      </c>
      <c r="BQ25" s="75">
        <f t="shared" si="261"/>
        <v>4755497.4300000006</v>
      </c>
      <c r="BR25" s="75">
        <f t="shared" si="261"/>
        <v>4659685.3199999994</v>
      </c>
      <c r="BS25" s="75">
        <f t="shared" si="261"/>
        <v>473410.07000000007</v>
      </c>
      <c r="BT25" s="75">
        <f t="shared" si="261"/>
        <v>242168.9</v>
      </c>
      <c r="BU25" s="75">
        <f t="shared" si="261"/>
        <v>-1057211.1500000001</v>
      </c>
      <c r="BV25" s="75">
        <f t="shared" si="261"/>
        <v>719901.84</v>
      </c>
      <c r="BW25" s="75">
        <f t="shared" si="261"/>
        <v>802225.49000000011</v>
      </c>
      <c r="BX25" s="75">
        <f t="shared" si="261"/>
        <v>1946394.31</v>
      </c>
      <c r="BY25" s="75">
        <f t="shared" si="261"/>
        <v>272017.71000000008</v>
      </c>
      <c r="BZ25" s="75">
        <f t="shared" si="261"/>
        <v>2476882.6099999994</v>
      </c>
      <c r="CA25" s="75">
        <f t="shared" si="261"/>
        <v>3233321.2699999996</v>
      </c>
      <c r="CB25" s="75">
        <f t="shared" si="261"/>
        <v>3404769.42</v>
      </c>
      <c r="CC25" s="75">
        <f t="shared" si="261"/>
        <v>2417348.46</v>
      </c>
      <c r="CD25" s="75">
        <f t="shared" si="261"/>
        <v>1908715.3200000003</v>
      </c>
      <c r="CE25" s="75">
        <f t="shared" si="261"/>
        <v>213206.53000000009</v>
      </c>
      <c r="CF25" s="75">
        <f t="shared" si="261"/>
        <v>-290266.10999999975</v>
      </c>
      <c r="CG25" s="75">
        <f t="shared" si="261"/>
        <v>3605379.42</v>
      </c>
      <c r="CH25" s="75">
        <f t="shared" si="261"/>
        <v>3820359.0500000007</v>
      </c>
      <c r="CI25" s="75">
        <f t="shared" si="261"/>
        <v>3894757.5999999987</v>
      </c>
      <c r="CJ25" s="75">
        <f t="shared" si="261"/>
        <v>3683335.9800000004</v>
      </c>
      <c r="CK25" s="75">
        <f t="shared" si="261"/>
        <v>4210002.1200000048</v>
      </c>
      <c r="CL25" s="75">
        <f t="shared" si="261"/>
        <v>5005031.320000004</v>
      </c>
      <c r="CM25" s="75">
        <f t="shared" si="261"/>
        <v>6197563.7300000219</v>
      </c>
      <c r="CN25" s="75">
        <f t="shared" si="261"/>
        <v>7558930.0399999991</v>
      </c>
      <c r="CO25" s="75">
        <f t="shared" si="261"/>
        <v>3490465.3825120195</v>
      </c>
      <c r="CP25" s="75">
        <f t="shared" si="261"/>
        <v>4353866.88</v>
      </c>
      <c r="CQ25" s="75">
        <f t="shared" si="261"/>
        <v>5125388.9400000004</v>
      </c>
      <c r="CR25" s="75">
        <f t="shared" si="261"/>
        <v>5735226.5</v>
      </c>
      <c r="CS25" s="75">
        <f t="shared" si="261"/>
        <v>5741909.4099999964</v>
      </c>
      <c r="CT25" s="75">
        <f t="shared" si="261"/>
        <v>5635861.1299999999</v>
      </c>
      <c r="CU25" s="75">
        <f t="shared" si="261"/>
        <v>5703930.0056103738</v>
      </c>
      <c r="CV25" s="75">
        <f t="shared" si="261"/>
        <v>5151134.2744662166</v>
      </c>
      <c r="CW25" s="75">
        <f t="shared" si="261"/>
        <v>5792455.9749057293</v>
      </c>
      <c r="CX25" s="75">
        <f t="shared" si="261"/>
        <v>6193162.8901907988</v>
      </c>
      <c r="CY25" s="75">
        <f t="shared" si="261"/>
        <v>7021810.4441886991</v>
      </c>
      <c r="CZ25" s="75">
        <f t="shared" si="261"/>
        <v>9621395.747693114</v>
      </c>
      <c r="DA25" s="75">
        <f t="shared" si="261"/>
        <v>5472286.8175734086</v>
      </c>
      <c r="DB25" s="75">
        <f t="shared" si="261"/>
        <v>4925112.0374533096</v>
      </c>
      <c r="DC25" s="75">
        <f t="shared" si="261"/>
        <v>5434183.8659854727</v>
      </c>
      <c r="DD25" s="75">
        <f t="shared" si="261"/>
        <v>6032708.3807178605</v>
      </c>
      <c r="DE25" s="75">
        <f t="shared" si="261"/>
        <v>5580650.7974009532</v>
      </c>
      <c r="DF25" s="75">
        <f t="shared" si="261"/>
        <v>5959496.4037052449</v>
      </c>
      <c r="DG25" s="75">
        <f t="shared" si="261"/>
        <v>6420458.4763183743</v>
      </c>
      <c r="DH25" s="75">
        <f t="shared" si="261"/>
        <v>6125337.1819115821</v>
      </c>
      <c r="DI25" s="75">
        <f t="shared" si="261"/>
        <v>5800437.7206897074</v>
      </c>
      <c r="DJ25" s="75">
        <f t="shared" si="261"/>
        <v>5861280.7932515806</v>
      </c>
      <c r="DK25" s="75">
        <f t="shared" si="261"/>
        <v>7672365.9012778075</v>
      </c>
      <c r="DL25" s="75">
        <f t="shared" si="261"/>
        <v>11039705.652478494</v>
      </c>
      <c r="DM25" s="75">
        <f t="shared" si="261"/>
        <v>5755948.3386223884</v>
      </c>
      <c r="DN25" s="75">
        <f t="shared" si="261"/>
        <v>5925629.6665781923</v>
      </c>
      <c r="DO25" s="75">
        <f t="shared" si="261"/>
        <v>6136263.0634652926</v>
      </c>
      <c r="DP25" s="75">
        <f t="shared" ref="DP25:DQ25" si="262">DP193</f>
        <v>5639778.1084586773</v>
      </c>
      <c r="DQ25" s="75">
        <f t="shared" si="262"/>
        <v>5929784.6756366119</v>
      </c>
      <c r="DR25" s="75">
        <f t="shared" ref="DR25:DS25" si="263">DR193</f>
        <v>5948293.2737441957</v>
      </c>
      <c r="DS25" s="75">
        <f t="shared" si="263"/>
        <v>7080334.0585325491</v>
      </c>
      <c r="DT25" s="75">
        <f t="shared" ref="DT25:DU25" si="264">DT193</f>
        <v>6211943.5207884526</v>
      </c>
      <c r="DU25" s="75">
        <f t="shared" si="264"/>
        <v>5964647.2412545476</v>
      </c>
      <c r="DV25" s="75">
        <f t="shared" ref="DV25:DW25" si="265">DV193</f>
        <v>6946640.8209790643</v>
      </c>
      <c r="DW25" s="75">
        <f t="shared" si="265"/>
        <v>7148404.2018155223</v>
      </c>
      <c r="DX25" s="75">
        <f t="shared" ref="DX25:DY25" si="266">DX193</f>
        <v>11094669.956553623</v>
      </c>
      <c r="DY25" s="75">
        <f t="shared" si="266"/>
        <v>5889496.9028055584</v>
      </c>
      <c r="DZ25" s="75">
        <f t="shared" ref="DZ25:EA25" si="267">DZ193</f>
        <v>5212415.5382688157</v>
      </c>
      <c r="EA25" s="75">
        <f t="shared" si="267"/>
        <v>5858616.2310934309</v>
      </c>
      <c r="EB25" s="75">
        <f t="shared" ref="EB25:EC25" si="268">EB193</f>
        <v>6287882.860063849</v>
      </c>
      <c r="EC25" s="75">
        <f t="shared" si="268"/>
        <v>7633862.896498818</v>
      </c>
      <c r="ED25" s="75">
        <f t="shared" ref="ED25:EE25" si="269">ED193</f>
        <v>6062373.2613948509</v>
      </c>
      <c r="EE25" s="75">
        <f t="shared" si="269"/>
        <v>6125357.1026651505</v>
      </c>
      <c r="EF25" s="75">
        <f t="shared" ref="EF25:EG25" si="270">EF193</f>
        <v>7468005.6978104003</v>
      </c>
      <c r="EG25" s="75">
        <f t="shared" si="270"/>
        <v>6941120.0192671847</v>
      </c>
      <c r="EH25" s="75">
        <f t="shared" ref="EH25:EI25" si="271">EH193</f>
        <v>6785313.5333299963</v>
      </c>
      <c r="EI25" s="75">
        <f t="shared" si="271"/>
        <v>7752291.0855560033</v>
      </c>
      <c r="EJ25" s="75">
        <f t="shared" ref="EJ25:EK25" si="272">EJ193</f>
        <v>11059398.987248061</v>
      </c>
      <c r="EK25" s="75">
        <f t="shared" si="272"/>
        <v>5952466.3602020973</v>
      </c>
      <c r="EL25" s="75">
        <f t="shared" ref="EL25:EM25" si="273">EL193</f>
        <v>6388367.6698916685</v>
      </c>
      <c r="EM25" s="75">
        <f t="shared" si="273"/>
        <v>6091107.1107214522</v>
      </c>
      <c r="EN25" s="75"/>
      <c r="EO25" s="154">
        <f t="shared" si="157"/>
        <v>29491340.128063284</v>
      </c>
      <c r="EP25" s="134"/>
      <c r="EQ25" s="154">
        <f t="shared" ca="1" si="158"/>
        <v>28055198.628721431</v>
      </c>
      <c r="ER25" s="75"/>
      <c r="ES25" s="75"/>
      <c r="ET25" s="75"/>
      <c r="EU25" s="75"/>
      <c r="EV25" s="154">
        <f t="shared" si="159"/>
        <v>20018794.602719832</v>
      </c>
      <c r="EW25" s="154">
        <f t="shared" si="159"/>
        <v>17047543.044104286</v>
      </c>
      <c r="EX25" s="154">
        <f t="shared" si="159"/>
        <v>18505292.061935201</v>
      </c>
      <c r="EY25" s="154">
        <f t="shared" si="159"/>
        <v>19334084.415219095</v>
      </c>
      <c r="EZ25" s="154">
        <f t="shared" si="159"/>
        <v>22721283.657679074</v>
      </c>
      <c r="FA25" s="154">
        <f t="shared" si="159"/>
        <v>17705825.847560581</v>
      </c>
      <c r="FB25" s="154">
        <f t="shared" si="159"/>
        <v>19240570.853065196</v>
      </c>
      <c r="FC25" s="154">
        <f t="shared" si="159"/>
        <v>20059692.264049135</v>
      </c>
      <c r="FD25" s="154">
        <f t="shared" si="159"/>
        <v>22196582.397627998</v>
      </c>
      <c r="FE25" s="154">
        <f t="shared" si="159"/>
        <v>19780361.987656098</v>
      </c>
      <c r="FF25" s="154">
        <f t="shared" si="159"/>
        <v>19655736.061870404</v>
      </c>
      <c r="FG25" s="154">
        <f t="shared" si="159"/>
        <v>21478724.638153184</v>
      </c>
      <c r="FH25" s="154">
        <f t="shared" si="159"/>
        <v>23400233.01734183</v>
      </c>
      <c r="FI25" s="154">
        <f t="shared" si="159"/>
        <v>6091107.1107214522</v>
      </c>
      <c r="FJ25" s="133"/>
      <c r="FK25" s="154">
        <f t="shared" si="160"/>
        <v>61199626.030000001</v>
      </c>
      <c r="FL25" s="154">
        <f t="shared" si="160"/>
        <v>22499818.780000001</v>
      </c>
      <c r="FM25" s="154">
        <f t="shared" si="160"/>
        <v>38070202.840000033</v>
      </c>
      <c r="FN25" s="154">
        <f t="shared" si="160"/>
        <v>67504141.871873841</v>
      </c>
      <c r="FO25" s="154">
        <f t="shared" si="160"/>
        <v>74905714.123978406</v>
      </c>
      <c r="FP25" s="154">
        <f t="shared" si="160"/>
        <v>79727372.622353986</v>
      </c>
      <c r="FQ25" s="154">
        <f t="shared" si="160"/>
        <v>83111405.085307673</v>
      </c>
      <c r="FR25" s="154">
        <f t="shared" si="160"/>
        <v>29491340.128063284</v>
      </c>
    </row>
    <row r="26" spans="2:174" s="70" customFormat="1" ht="17.45" customHeight="1">
      <c r="B26" s="66" t="s">
        <v>115</v>
      </c>
      <c r="C26" s="67"/>
      <c r="D26" s="67"/>
      <c r="E26" s="67"/>
      <c r="F26" s="68"/>
      <c r="G26" s="68"/>
      <c r="H26" s="68"/>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f>BD209</f>
        <v>1533108.4764999999</v>
      </c>
      <c r="BE26" s="75">
        <f t="shared" ref="BE26:DO26" si="274">BE209</f>
        <v>1056636.8855000003</v>
      </c>
      <c r="BF26" s="75">
        <f t="shared" si="274"/>
        <v>985191.29550000001</v>
      </c>
      <c r="BG26" s="75">
        <f t="shared" si="274"/>
        <v>1196803.8875</v>
      </c>
      <c r="BH26" s="75">
        <f t="shared" si="274"/>
        <v>1292587.341</v>
      </c>
      <c r="BI26" s="75">
        <f t="shared" si="274"/>
        <v>1235656.2420000001</v>
      </c>
      <c r="BJ26" s="75">
        <f t="shared" si="274"/>
        <v>1194162.983</v>
      </c>
      <c r="BK26" s="75">
        <f t="shared" si="274"/>
        <v>1229728.0494999997</v>
      </c>
      <c r="BL26" s="75">
        <f t="shared" si="274"/>
        <v>1271947.0145</v>
      </c>
      <c r="BM26" s="75">
        <f t="shared" si="274"/>
        <v>1178458.6310000003</v>
      </c>
      <c r="BN26" s="75">
        <f t="shared" si="274"/>
        <v>1276431.3015000001</v>
      </c>
      <c r="BO26" s="75">
        <f t="shared" si="274"/>
        <v>1528193.6610000001</v>
      </c>
      <c r="BP26" s="75">
        <f t="shared" si="274"/>
        <v>1737716.102</v>
      </c>
      <c r="BQ26" s="75">
        <f t="shared" si="274"/>
        <v>1154247.8364999997</v>
      </c>
      <c r="BR26" s="75">
        <f t="shared" si="274"/>
        <v>1064426.9554999999</v>
      </c>
      <c r="BS26" s="75">
        <f t="shared" si="274"/>
        <v>-18096.487500000007</v>
      </c>
      <c r="BT26" s="75">
        <f t="shared" si="274"/>
        <v>30480.234000000004</v>
      </c>
      <c r="BU26" s="75">
        <f t="shared" si="274"/>
        <v>60701.301999999996</v>
      </c>
      <c r="BV26" s="75">
        <f t="shared" si="274"/>
        <v>279611.00949999993</v>
      </c>
      <c r="BW26" s="75">
        <f t="shared" si="274"/>
        <v>72674.794500000018</v>
      </c>
      <c r="BX26" s="75">
        <f t="shared" si="274"/>
        <v>-135024.38800000001</v>
      </c>
      <c r="BY26" s="75">
        <f t="shared" si="274"/>
        <v>575500.81650000007</v>
      </c>
      <c r="BZ26" s="75">
        <f t="shared" si="274"/>
        <v>867234.1109999998</v>
      </c>
      <c r="CA26" s="75">
        <f t="shared" si="274"/>
        <v>920338.46499999997</v>
      </c>
      <c r="CB26" s="75">
        <f t="shared" si="274"/>
        <v>925036.11549238593</v>
      </c>
      <c r="CC26" s="75">
        <f t="shared" si="274"/>
        <v>425838.30800000002</v>
      </c>
      <c r="CD26" s="75">
        <f t="shared" si="274"/>
        <v>465528.00949999917</v>
      </c>
      <c r="CE26" s="75">
        <f t="shared" si="274"/>
        <v>8009.4925000000076</v>
      </c>
      <c r="CF26" s="75">
        <f t="shared" si="274"/>
        <v>242010.36050000001</v>
      </c>
      <c r="CG26" s="75">
        <f t="shared" si="274"/>
        <v>469580.43000000005</v>
      </c>
      <c r="CH26" s="75">
        <f t="shared" si="274"/>
        <v>776716.36440000008</v>
      </c>
      <c r="CI26" s="75">
        <f t="shared" si="274"/>
        <v>1439265.4261</v>
      </c>
      <c r="CJ26" s="75">
        <f t="shared" si="274"/>
        <v>932969.17810000014</v>
      </c>
      <c r="CK26" s="75">
        <f t="shared" si="274"/>
        <v>987153.07389999996</v>
      </c>
      <c r="CL26" s="75">
        <f t="shared" si="274"/>
        <v>1131714.9400000002</v>
      </c>
      <c r="CM26" s="75">
        <f t="shared" si="274"/>
        <v>1275891.5199999996</v>
      </c>
      <c r="CN26" s="75">
        <f t="shared" si="274"/>
        <v>1417321.0899999994</v>
      </c>
      <c r="CO26" s="75">
        <f t="shared" si="274"/>
        <v>1106796.0299999996</v>
      </c>
      <c r="CP26" s="75">
        <f t="shared" si="274"/>
        <v>1290996.7999999998</v>
      </c>
      <c r="CQ26" s="75">
        <f t="shared" si="274"/>
        <v>916227.52000000025</v>
      </c>
      <c r="CR26" s="75">
        <f t="shared" si="274"/>
        <v>1016586.1219999994</v>
      </c>
      <c r="CS26" s="75">
        <f t="shared" si="274"/>
        <v>1619668.6379999998</v>
      </c>
      <c r="CT26" s="75">
        <f t="shared" si="274"/>
        <v>1541684.7499999995</v>
      </c>
      <c r="CU26" s="75">
        <f t="shared" si="274"/>
        <v>1817398.4499999995</v>
      </c>
      <c r="CV26" s="75">
        <f t="shared" si="274"/>
        <v>1589053.3099999998</v>
      </c>
      <c r="CW26" s="75">
        <f t="shared" si="274"/>
        <v>1668910.7699999998</v>
      </c>
      <c r="CX26" s="75">
        <f t="shared" si="274"/>
        <v>1345651.9499999995</v>
      </c>
      <c r="CY26" s="75">
        <f t="shared" si="274"/>
        <v>2282822.0499999998</v>
      </c>
      <c r="CZ26" s="75">
        <f t="shared" si="274"/>
        <v>2023847.4299999995</v>
      </c>
      <c r="DA26" s="75">
        <f t="shared" si="274"/>
        <v>1599043.0900000003</v>
      </c>
      <c r="DB26" s="75">
        <f t="shared" si="274"/>
        <v>1639623.7499999995</v>
      </c>
      <c r="DC26" s="75">
        <f t="shared" si="274"/>
        <v>1406634.2799999998</v>
      </c>
      <c r="DD26" s="75">
        <f t="shared" si="274"/>
        <v>2010409.86</v>
      </c>
      <c r="DE26" s="75">
        <f t="shared" si="274"/>
        <v>1756555.7400000005</v>
      </c>
      <c r="DF26" s="75">
        <f t="shared" si="274"/>
        <v>1819986.8899999997</v>
      </c>
      <c r="DG26" s="75">
        <f t="shared" si="274"/>
        <v>1589218.2299999997</v>
      </c>
      <c r="DH26" s="75">
        <f t="shared" si="274"/>
        <v>1576843.3399999996</v>
      </c>
      <c r="DI26" s="75">
        <f t="shared" si="274"/>
        <v>1739838.7</v>
      </c>
      <c r="DJ26" s="75">
        <f t="shared" si="274"/>
        <v>1816256.7499999998</v>
      </c>
      <c r="DK26" s="75">
        <f t="shared" si="274"/>
        <v>2273747.6199999996</v>
      </c>
      <c r="DL26" s="75">
        <f t="shared" si="274"/>
        <v>2524873.4700000002</v>
      </c>
      <c r="DM26" s="75">
        <f t="shared" si="274"/>
        <v>1681168.52</v>
      </c>
      <c r="DN26" s="75">
        <f t="shared" si="274"/>
        <v>1401645.4000000001</v>
      </c>
      <c r="DO26" s="75">
        <f t="shared" si="274"/>
        <v>1750995.6799999997</v>
      </c>
      <c r="DP26" s="75">
        <f t="shared" ref="DP26:DQ26" si="275">DP209</f>
        <v>1639198.9999999998</v>
      </c>
      <c r="DQ26" s="75">
        <f t="shared" si="275"/>
        <v>2165792.35</v>
      </c>
      <c r="DR26" s="75">
        <f t="shared" ref="DR26:DS26" si="276">DR209</f>
        <v>1853563.25</v>
      </c>
      <c r="DS26" s="75">
        <f t="shared" si="276"/>
        <v>1989786.24</v>
      </c>
      <c r="DT26" s="75">
        <f t="shared" ref="DT26:DU26" si="277">DT209</f>
        <v>1865560.14</v>
      </c>
      <c r="DU26" s="75">
        <f t="shared" si="277"/>
        <v>1714130.1400000001</v>
      </c>
      <c r="DV26" s="75">
        <f t="shared" ref="DV26:DW26" si="278">DV209</f>
        <v>1911732.5899999994</v>
      </c>
      <c r="DW26" s="75">
        <f t="shared" si="278"/>
        <v>2469345.4299999997</v>
      </c>
      <c r="DX26" s="75">
        <f t="shared" ref="DX26:DY26" si="279">DX209</f>
        <v>2721028.1000000006</v>
      </c>
      <c r="DY26" s="75">
        <f t="shared" si="279"/>
        <v>2176141.5299999993</v>
      </c>
      <c r="DZ26" s="75">
        <f t="shared" ref="DZ26:EA26" si="280">DZ209</f>
        <v>1807172.6299999994</v>
      </c>
      <c r="EA26" s="75">
        <f t="shared" si="280"/>
        <v>1786296.6199999999</v>
      </c>
      <c r="EB26" s="75">
        <f t="shared" ref="EB26:EC26" si="281">EB209</f>
        <v>2259344.1399999997</v>
      </c>
      <c r="EC26" s="75">
        <f t="shared" si="281"/>
        <v>2056504.7899999986</v>
      </c>
      <c r="ED26" s="75">
        <f t="shared" ref="ED26:EE26" si="282">ED209</f>
        <v>2188955.169999999</v>
      </c>
      <c r="EE26" s="75">
        <f t="shared" si="282"/>
        <v>2256439.0999999996</v>
      </c>
      <c r="EF26" s="75">
        <f t="shared" ref="EF26:EG26" si="283">EF209</f>
        <v>1914165.1300000001</v>
      </c>
      <c r="EG26" s="75">
        <f t="shared" si="283"/>
        <v>2008427.7000000011</v>
      </c>
      <c r="EH26" s="75">
        <f t="shared" ref="EH26:EI26" si="284">EH209</f>
        <v>2354809.5099999998</v>
      </c>
      <c r="EI26" s="75">
        <f t="shared" si="284"/>
        <v>3544770.3600000013</v>
      </c>
      <c r="EJ26" s="75">
        <f t="shared" ref="EJ26:EK26" si="285">EJ209</f>
        <v>3185923.8100000024</v>
      </c>
      <c r="EK26" s="75">
        <f t="shared" si="285"/>
        <v>2481549.4200000009</v>
      </c>
      <c r="EL26" s="75">
        <f t="shared" ref="EL26:EM26" si="286">EL209</f>
        <v>2269361.9700000016</v>
      </c>
      <c r="EM26" s="75">
        <f t="shared" si="286"/>
        <v>2072981.9100000011</v>
      </c>
      <c r="EN26" s="75"/>
      <c r="EO26" s="154">
        <f t="shared" si="157"/>
        <v>10009817.110000007</v>
      </c>
      <c r="EP26" s="134"/>
      <c r="EQ26" s="154">
        <f t="shared" ca="1" si="158"/>
        <v>8490638.879999999</v>
      </c>
      <c r="ER26" s="75"/>
      <c r="ES26" s="75"/>
      <c r="ET26" s="75"/>
      <c r="EU26" s="75"/>
      <c r="EV26" s="154">
        <f t="shared" ref="EV26:FI35" si="287">SUMIF($H$6:$EN$6,EV$12,$H26:$EN26)</f>
        <v>5262514.2699999996</v>
      </c>
      <c r="EW26" s="154">
        <f t="shared" si="287"/>
        <v>5173599.88</v>
      </c>
      <c r="EX26" s="154">
        <f t="shared" si="287"/>
        <v>4986048.459999999</v>
      </c>
      <c r="EY26" s="154">
        <f t="shared" si="287"/>
        <v>5829843.0699999994</v>
      </c>
      <c r="EZ26" s="154">
        <f t="shared" si="287"/>
        <v>5607687.3900000006</v>
      </c>
      <c r="FA26" s="154">
        <f t="shared" si="287"/>
        <v>5555987.0299999993</v>
      </c>
      <c r="FB26" s="154">
        <f t="shared" si="287"/>
        <v>5708909.6299999999</v>
      </c>
      <c r="FC26" s="154">
        <f t="shared" si="287"/>
        <v>6095208.1599999992</v>
      </c>
      <c r="FD26" s="154">
        <f t="shared" si="287"/>
        <v>6704342.2599999998</v>
      </c>
      <c r="FE26" s="154">
        <f t="shared" si="287"/>
        <v>6102145.5499999989</v>
      </c>
      <c r="FF26" s="154">
        <f t="shared" si="287"/>
        <v>6359559.3999999985</v>
      </c>
      <c r="FG26" s="154">
        <f t="shared" si="287"/>
        <v>7908007.5700000022</v>
      </c>
      <c r="FH26" s="154">
        <f t="shared" si="287"/>
        <v>7936835.2000000048</v>
      </c>
      <c r="FI26" s="154">
        <f t="shared" si="287"/>
        <v>2072981.9100000011</v>
      </c>
      <c r="FJ26" s="133"/>
      <c r="FK26" s="154">
        <f t="shared" ref="FK26:FR32" si="288">SUMIF($H$5:$EN$5,FK$12,$H26:$EN26)</f>
        <v>14978905.768500002</v>
      </c>
      <c r="FL26" s="154">
        <f t="shared" si="288"/>
        <v>6609810.7509999983</v>
      </c>
      <c r="FM26" s="154">
        <f t="shared" si="288"/>
        <v>9079713.218492385</v>
      </c>
      <c r="FN26" s="154">
        <f t="shared" si="288"/>
        <v>17613117.479999997</v>
      </c>
      <c r="FO26" s="154">
        <f t="shared" si="288"/>
        <v>21252005.68</v>
      </c>
      <c r="FP26" s="154">
        <f t="shared" si="288"/>
        <v>22967792.210000001</v>
      </c>
      <c r="FQ26" s="154">
        <f t="shared" si="288"/>
        <v>27074054.779999994</v>
      </c>
      <c r="FR26" s="154">
        <f t="shared" si="288"/>
        <v>10009817.110000007</v>
      </c>
    </row>
    <row r="27" spans="2:174" s="70" customFormat="1" ht="17.45" customHeight="1">
      <c r="B27" s="66" t="s">
        <v>194</v>
      </c>
      <c r="C27" s="67"/>
      <c r="D27" s="67"/>
      <c r="E27" s="67"/>
      <c r="F27" s="68"/>
      <c r="G27" s="68"/>
      <c r="H27" s="68"/>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f>BD225</f>
        <v>4553792.5</v>
      </c>
      <c r="BE27" s="75">
        <f t="shared" ref="BE27:DO27" si="289">BE225</f>
        <v>2139018.4900000002</v>
      </c>
      <c r="BF27" s="75">
        <f t="shared" si="289"/>
        <v>2036194.14</v>
      </c>
      <c r="BG27" s="75">
        <f t="shared" si="289"/>
        <v>2180127.6</v>
      </c>
      <c r="BH27" s="75">
        <f t="shared" si="289"/>
        <v>2126975.96</v>
      </c>
      <c r="BI27" s="75">
        <f t="shared" si="289"/>
        <v>2177475.0999999996</v>
      </c>
      <c r="BJ27" s="75">
        <f t="shared" si="289"/>
        <v>2223827.46</v>
      </c>
      <c r="BK27" s="75">
        <f t="shared" si="289"/>
        <v>2251957.4899999998</v>
      </c>
      <c r="BL27" s="75">
        <f t="shared" si="289"/>
        <v>2062256.3199999998</v>
      </c>
      <c r="BM27" s="75">
        <f t="shared" si="289"/>
        <v>2253669.2000000002</v>
      </c>
      <c r="BN27" s="75">
        <f t="shared" si="289"/>
        <v>2240174.4299999997</v>
      </c>
      <c r="BO27" s="75">
        <f t="shared" si="289"/>
        <v>2878716.0900000003</v>
      </c>
      <c r="BP27" s="75">
        <f t="shared" si="289"/>
        <v>3876377.99</v>
      </c>
      <c r="BQ27" s="75">
        <f t="shared" si="289"/>
        <v>2238627.7799999998</v>
      </c>
      <c r="BR27" s="75">
        <f t="shared" si="289"/>
        <v>1725582.6600000001</v>
      </c>
      <c r="BS27" s="75">
        <f t="shared" si="289"/>
        <v>-51117.429999999949</v>
      </c>
      <c r="BT27" s="75">
        <f t="shared" si="289"/>
        <v>0</v>
      </c>
      <c r="BU27" s="75">
        <f t="shared" si="289"/>
        <v>51117.569999999876</v>
      </c>
      <c r="BV27" s="75">
        <f t="shared" si="289"/>
        <v>411728.4800000001</v>
      </c>
      <c r="BW27" s="75">
        <f t="shared" si="289"/>
        <v>809644.27</v>
      </c>
      <c r="BX27" s="75">
        <f t="shared" si="289"/>
        <v>1167032.27</v>
      </c>
      <c r="BY27" s="75">
        <f t="shared" si="289"/>
        <v>1219320.8401198813</v>
      </c>
      <c r="BZ27" s="75">
        <f t="shared" si="289"/>
        <v>1672525.35</v>
      </c>
      <c r="CA27" s="75">
        <f t="shared" si="289"/>
        <v>1958049.5299999996</v>
      </c>
      <c r="CB27" s="75">
        <f t="shared" si="289"/>
        <v>2152587.0599999996</v>
      </c>
      <c r="CC27" s="75">
        <f t="shared" si="289"/>
        <v>2378050.603325</v>
      </c>
      <c r="CD27" s="75">
        <f t="shared" si="289"/>
        <v>951026.09000000008</v>
      </c>
      <c r="CE27" s="75">
        <f t="shared" si="289"/>
        <v>469969.42468309595</v>
      </c>
      <c r="CF27" s="75">
        <f t="shared" si="289"/>
        <v>815411.44999999984</v>
      </c>
      <c r="CG27" s="75">
        <f t="shared" si="289"/>
        <v>2037877.6100000006</v>
      </c>
      <c r="CH27" s="75">
        <f t="shared" si="289"/>
        <v>2216985.6199999996</v>
      </c>
      <c r="CI27" s="75">
        <f t="shared" si="289"/>
        <v>2270192.2184999995</v>
      </c>
      <c r="CJ27" s="75">
        <f t="shared" si="289"/>
        <v>2334949.001345864</v>
      </c>
      <c r="CK27" s="75">
        <f t="shared" si="289"/>
        <v>2321399.5524664163</v>
      </c>
      <c r="CL27" s="75">
        <f t="shared" si="289"/>
        <v>2536944.9920968479</v>
      </c>
      <c r="CM27" s="75">
        <f t="shared" si="289"/>
        <v>2760123.82</v>
      </c>
      <c r="CN27" s="75">
        <f t="shared" si="289"/>
        <v>3870828.8856349797</v>
      </c>
      <c r="CO27" s="75">
        <f t="shared" si="289"/>
        <v>2755358.81</v>
      </c>
      <c r="CP27" s="75">
        <f t="shared" si="289"/>
        <v>2974190.6463508774</v>
      </c>
      <c r="CQ27" s="75">
        <f t="shared" si="289"/>
        <v>2790543.3600000003</v>
      </c>
      <c r="CR27" s="75">
        <f t="shared" si="289"/>
        <v>2356499.3499999996</v>
      </c>
      <c r="CS27" s="75">
        <f t="shared" si="289"/>
        <v>2568056.5399999991</v>
      </c>
      <c r="CT27" s="75">
        <f t="shared" si="289"/>
        <v>2511687.7800000003</v>
      </c>
      <c r="CU27" s="75">
        <f t="shared" si="289"/>
        <v>2466158.4951578951</v>
      </c>
      <c r="CV27" s="75">
        <f t="shared" si="289"/>
        <v>2458635.2400000002</v>
      </c>
      <c r="CW27" s="75">
        <f t="shared" si="289"/>
        <v>2540550.9</v>
      </c>
      <c r="CX27" s="75">
        <f t="shared" si="289"/>
        <v>2748292.7299999995</v>
      </c>
      <c r="CY27" s="75">
        <f t="shared" si="289"/>
        <v>3389974.68</v>
      </c>
      <c r="CZ27" s="75">
        <f t="shared" si="289"/>
        <v>3959244.14</v>
      </c>
      <c r="DA27" s="75">
        <f t="shared" si="289"/>
        <v>2739498.2300000004</v>
      </c>
      <c r="DB27" s="75">
        <f t="shared" si="289"/>
        <v>2681013.8199999998</v>
      </c>
      <c r="DC27" s="75">
        <f t="shared" si="289"/>
        <v>2656699.1279999996</v>
      </c>
      <c r="DD27" s="75">
        <f t="shared" si="289"/>
        <v>2737057.35</v>
      </c>
      <c r="DE27" s="75">
        <f t="shared" si="289"/>
        <v>2746139.93</v>
      </c>
      <c r="DF27" s="75">
        <f t="shared" si="289"/>
        <v>2847198.8722588844</v>
      </c>
      <c r="DG27" s="75">
        <f t="shared" si="289"/>
        <v>2694932.2900000005</v>
      </c>
      <c r="DH27" s="75">
        <f t="shared" si="289"/>
        <v>2708055.0494870311</v>
      </c>
      <c r="DI27" s="75">
        <f t="shared" si="289"/>
        <v>2719425.8805000004</v>
      </c>
      <c r="DJ27" s="75">
        <f t="shared" si="289"/>
        <v>2923641.7255784445</v>
      </c>
      <c r="DK27" s="75">
        <f t="shared" si="289"/>
        <v>3203980.1749975095</v>
      </c>
      <c r="DL27" s="75">
        <f t="shared" si="289"/>
        <v>4295303.84</v>
      </c>
      <c r="DM27" s="75">
        <f t="shared" si="289"/>
        <v>2935193.16</v>
      </c>
      <c r="DN27" s="75">
        <f t="shared" si="289"/>
        <v>2800801.3899999997</v>
      </c>
      <c r="DO27" s="75">
        <f t="shared" si="289"/>
        <v>2975350.3332787054</v>
      </c>
      <c r="DP27" s="75">
        <f t="shared" ref="DP27:DQ27" si="290">DP225</f>
        <v>2958609.7629631013</v>
      </c>
      <c r="DQ27" s="75">
        <f t="shared" si="290"/>
        <v>2946734.2603834057</v>
      </c>
      <c r="DR27" s="75">
        <f t="shared" ref="DR27:DS27" si="291">DR225</f>
        <v>2873812.2300000004</v>
      </c>
      <c r="DS27" s="75">
        <f t="shared" si="291"/>
        <v>2615325.8361008023</v>
      </c>
      <c r="DT27" s="75">
        <f t="shared" ref="DT27:DU27" si="292">DT225</f>
        <v>2673841.2035000003</v>
      </c>
      <c r="DU27" s="75">
        <f t="shared" si="292"/>
        <v>2699551.0655637798</v>
      </c>
      <c r="DV27" s="75">
        <f t="shared" ref="DV27:DW27" si="293">DV225</f>
        <v>3167789.3214453189</v>
      </c>
      <c r="DW27" s="75">
        <f t="shared" si="293"/>
        <v>3483256.2207955052</v>
      </c>
      <c r="DX27" s="75">
        <f t="shared" ref="DX27:DY27" si="294">DX225</f>
        <v>4380013.3454999998</v>
      </c>
      <c r="DY27" s="75">
        <f t="shared" si="294"/>
        <v>3011007.4915</v>
      </c>
      <c r="DZ27" s="75">
        <f t="shared" ref="DZ27:EA27" si="295">DZ225</f>
        <v>2682004.05437792</v>
      </c>
      <c r="EA27" s="75">
        <f t="shared" si="295"/>
        <v>3214649.0100000002</v>
      </c>
      <c r="EB27" s="75">
        <f t="shared" ref="EB27:EC27" si="296">EB225</f>
        <v>3082324</v>
      </c>
      <c r="EC27" s="75">
        <f t="shared" si="296"/>
        <v>3151073.8059999994</v>
      </c>
      <c r="ED27" s="75">
        <f t="shared" ref="ED27:EE27" si="297">ED225</f>
        <v>3195501.3420472862</v>
      </c>
      <c r="EE27" s="75">
        <f t="shared" si="297"/>
        <v>2933254.2980000004</v>
      </c>
      <c r="EF27" s="75">
        <f t="shared" ref="EF27:EG27" si="298">EF225</f>
        <v>2980184.0013132356</v>
      </c>
      <c r="EG27" s="75">
        <f t="shared" si="298"/>
        <v>2892372.4617805132</v>
      </c>
      <c r="EH27" s="75">
        <f t="shared" ref="EH27:EI27" si="299">EH225</f>
        <v>3227995.7941792682</v>
      </c>
      <c r="EI27" s="75">
        <f t="shared" si="299"/>
        <v>3495794.1199999992</v>
      </c>
      <c r="EJ27" s="75">
        <f t="shared" ref="EJ27:EK27" si="300">EJ225</f>
        <v>4740402.1199999992</v>
      </c>
      <c r="EK27" s="75">
        <f t="shared" si="300"/>
        <v>3175779.6054999996</v>
      </c>
      <c r="EL27" s="75">
        <f t="shared" ref="EL27:EM27" si="301">EL225</f>
        <v>3026061.0975000001</v>
      </c>
      <c r="EM27" s="75">
        <f t="shared" si="301"/>
        <v>3114975.99</v>
      </c>
      <c r="EN27" s="75"/>
      <c r="EO27" s="154">
        <f t="shared" si="157"/>
        <v>14057218.812999999</v>
      </c>
      <c r="EP27" s="134"/>
      <c r="EQ27" s="154">
        <f t="shared" ca="1" si="158"/>
        <v>13287673.901377918</v>
      </c>
      <c r="ER27" s="75"/>
      <c r="ES27" s="75"/>
      <c r="ET27" s="75"/>
      <c r="EU27" s="75"/>
      <c r="EV27" s="154">
        <f t="shared" si="287"/>
        <v>9379756.1900000013</v>
      </c>
      <c r="EW27" s="154">
        <f t="shared" si="287"/>
        <v>8139896.4079999998</v>
      </c>
      <c r="EX27" s="154">
        <f t="shared" si="287"/>
        <v>8250186.2117459159</v>
      </c>
      <c r="EY27" s="154">
        <f t="shared" si="287"/>
        <v>8847047.7810759544</v>
      </c>
      <c r="EZ27" s="154">
        <f t="shared" si="287"/>
        <v>10031298.390000001</v>
      </c>
      <c r="FA27" s="154">
        <f t="shared" si="287"/>
        <v>8880694.3566252124</v>
      </c>
      <c r="FB27" s="154">
        <f t="shared" si="287"/>
        <v>8162979.269600803</v>
      </c>
      <c r="FC27" s="154">
        <f t="shared" si="287"/>
        <v>9350596.6078046039</v>
      </c>
      <c r="FD27" s="154">
        <f t="shared" si="287"/>
        <v>10073024.891377918</v>
      </c>
      <c r="FE27" s="154">
        <f t="shared" si="287"/>
        <v>9448046.8159999996</v>
      </c>
      <c r="FF27" s="154">
        <f t="shared" si="287"/>
        <v>9108939.6413605213</v>
      </c>
      <c r="FG27" s="154">
        <f t="shared" si="287"/>
        <v>9616162.3759597801</v>
      </c>
      <c r="FH27" s="154">
        <f t="shared" si="287"/>
        <v>10942242.822999999</v>
      </c>
      <c r="FI27" s="154">
        <f t="shared" si="287"/>
        <v>3114975.99</v>
      </c>
      <c r="FJ27" s="133"/>
      <c r="FK27" s="154">
        <f t="shared" si="288"/>
        <v>29124184.779999997</v>
      </c>
      <c r="FL27" s="154">
        <f t="shared" si="288"/>
        <v>15078889.31011988</v>
      </c>
      <c r="FM27" s="154">
        <f t="shared" si="288"/>
        <v>23245517.442417223</v>
      </c>
      <c r="FN27" s="154">
        <f t="shared" si="288"/>
        <v>33430777.417143751</v>
      </c>
      <c r="FO27" s="154">
        <f t="shared" si="288"/>
        <v>34616886.59082187</v>
      </c>
      <c r="FP27" s="154">
        <f t="shared" si="288"/>
        <v>36425568.62403062</v>
      </c>
      <c r="FQ27" s="154">
        <f t="shared" si="288"/>
        <v>38246173.724698223</v>
      </c>
      <c r="FR27" s="154">
        <f t="shared" si="288"/>
        <v>14057218.812999999</v>
      </c>
    </row>
    <row r="28" spans="2:174" s="70" customFormat="1" ht="17.45" customHeight="1">
      <c r="B28" s="66" t="s">
        <v>102</v>
      </c>
      <c r="C28" s="67"/>
      <c r="D28" s="67"/>
      <c r="E28" s="67"/>
      <c r="F28" s="68"/>
      <c r="G28" s="68"/>
      <c r="H28" s="68"/>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f>BD241</f>
        <v>0</v>
      </c>
      <c r="BE28" s="75">
        <f t="shared" ref="BE28:DO28" si="302">BE241</f>
        <v>0</v>
      </c>
      <c r="BF28" s="75">
        <f t="shared" si="302"/>
        <v>0</v>
      </c>
      <c r="BG28" s="75">
        <f t="shared" si="302"/>
        <v>0</v>
      </c>
      <c r="BH28" s="75">
        <f t="shared" si="302"/>
        <v>0</v>
      </c>
      <c r="BI28" s="75">
        <f t="shared" si="302"/>
        <v>0</v>
      </c>
      <c r="BJ28" s="75">
        <f t="shared" si="302"/>
        <v>0</v>
      </c>
      <c r="BK28" s="75">
        <f t="shared" si="302"/>
        <v>0</v>
      </c>
      <c r="BL28" s="75">
        <f t="shared" si="302"/>
        <v>0</v>
      </c>
      <c r="BM28" s="75">
        <f t="shared" si="302"/>
        <v>0</v>
      </c>
      <c r="BN28" s="75">
        <f t="shared" si="302"/>
        <v>0</v>
      </c>
      <c r="BO28" s="75">
        <f t="shared" si="302"/>
        <v>0</v>
      </c>
      <c r="BP28" s="75">
        <f t="shared" si="302"/>
        <v>0</v>
      </c>
      <c r="BQ28" s="75">
        <f t="shared" si="302"/>
        <v>0</v>
      </c>
      <c r="BR28" s="75">
        <f t="shared" si="302"/>
        <v>0</v>
      </c>
      <c r="BS28" s="75">
        <f t="shared" si="302"/>
        <v>0</v>
      </c>
      <c r="BT28" s="75">
        <f t="shared" si="302"/>
        <v>0</v>
      </c>
      <c r="BU28" s="75">
        <f t="shared" si="302"/>
        <v>0</v>
      </c>
      <c r="BV28" s="75">
        <f t="shared" si="302"/>
        <v>0</v>
      </c>
      <c r="BW28" s="75">
        <f t="shared" si="302"/>
        <v>0</v>
      </c>
      <c r="BX28" s="75">
        <f t="shared" si="302"/>
        <v>0</v>
      </c>
      <c r="BY28" s="75">
        <f t="shared" si="302"/>
        <v>0</v>
      </c>
      <c r="BZ28" s="75">
        <f t="shared" si="302"/>
        <v>0</v>
      </c>
      <c r="CA28" s="75">
        <f t="shared" si="302"/>
        <v>0</v>
      </c>
      <c r="CB28" s="75">
        <f t="shared" si="302"/>
        <v>0</v>
      </c>
      <c r="CC28" s="75">
        <f t="shared" si="302"/>
        <v>0</v>
      </c>
      <c r="CD28" s="75">
        <f t="shared" si="302"/>
        <v>0</v>
      </c>
      <c r="CE28" s="75">
        <f t="shared" si="302"/>
        <v>0</v>
      </c>
      <c r="CF28" s="75">
        <f t="shared" si="302"/>
        <v>0</v>
      </c>
      <c r="CG28" s="75">
        <f t="shared" si="302"/>
        <v>0</v>
      </c>
      <c r="CH28" s="75">
        <f t="shared" si="302"/>
        <v>0</v>
      </c>
      <c r="CI28" s="75">
        <f t="shared" si="302"/>
        <v>0</v>
      </c>
      <c r="CJ28" s="75">
        <f t="shared" si="302"/>
        <v>0</v>
      </c>
      <c r="CK28" s="75">
        <f t="shared" si="302"/>
        <v>0</v>
      </c>
      <c r="CL28" s="75">
        <f t="shared" si="302"/>
        <v>0</v>
      </c>
      <c r="CM28" s="75">
        <f t="shared" si="302"/>
        <v>0</v>
      </c>
      <c r="CN28" s="75">
        <f t="shared" si="302"/>
        <v>5298301.1942492295</v>
      </c>
      <c r="CO28" s="75">
        <f t="shared" si="302"/>
        <v>3507693.027198405</v>
      </c>
      <c r="CP28" s="75">
        <f t="shared" si="302"/>
        <v>2538261.2786083799</v>
      </c>
      <c r="CQ28" s="75">
        <f t="shared" si="302"/>
        <v>3160181.1312382785</v>
      </c>
      <c r="CR28" s="75">
        <f t="shared" si="302"/>
        <v>3976061.0139804669</v>
      </c>
      <c r="CS28" s="75">
        <f t="shared" si="302"/>
        <v>4010031.1003436707</v>
      </c>
      <c r="CT28" s="75">
        <f t="shared" si="302"/>
        <v>3644241.5240214542</v>
      </c>
      <c r="CU28" s="75">
        <f t="shared" si="302"/>
        <v>3422967.0153547348</v>
      </c>
      <c r="CV28" s="75">
        <f t="shared" si="302"/>
        <v>4009887.93647849</v>
      </c>
      <c r="CW28" s="75">
        <f t="shared" si="302"/>
        <v>4031690.5724769686</v>
      </c>
      <c r="CX28" s="75">
        <f t="shared" si="302"/>
        <v>4195805.7463992825</v>
      </c>
      <c r="CY28" s="75">
        <f t="shared" si="302"/>
        <v>4381955.2221545773</v>
      </c>
      <c r="CZ28" s="75">
        <f t="shared" si="302"/>
        <v>5793819.7858394114</v>
      </c>
      <c r="DA28" s="75">
        <f t="shared" si="302"/>
        <v>3705733.5750926607</v>
      </c>
      <c r="DB28" s="75">
        <f t="shared" si="302"/>
        <v>3669154.9898232296</v>
      </c>
      <c r="DC28" s="75">
        <f t="shared" si="302"/>
        <v>3756995.5894592013</v>
      </c>
      <c r="DD28" s="75">
        <f t="shared" si="302"/>
        <v>3504069.1156103676</v>
      </c>
      <c r="DE28" s="75">
        <f t="shared" si="302"/>
        <v>3997958.5365618574</v>
      </c>
      <c r="DF28" s="75">
        <f t="shared" si="302"/>
        <v>3395975.564013226</v>
      </c>
      <c r="DG28" s="75">
        <f t="shared" si="302"/>
        <v>3785335.0284597436</v>
      </c>
      <c r="DH28" s="75">
        <f t="shared" si="302"/>
        <v>3664571.8110725256</v>
      </c>
      <c r="DI28" s="75">
        <f t="shared" si="302"/>
        <v>3654620.4724103501</v>
      </c>
      <c r="DJ28" s="75">
        <f t="shared" si="302"/>
        <v>3719668.2950890483</v>
      </c>
      <c r="DK28" s="75">
        <f t="shared" si="302"/>
        <v>4499372.387908062</v>
      </c>
      <c r="DL28" s="75">
        <f t="shared" si="302"/>
        <v>6531422.6825602204</v>
      </c>
      <c r="DM28" s="75">
        <f t="shared" si="302"/>
        <v>3683983.712584218</v>
      </c>
      <c r="DN28" s="75">
        <f t="shared" si="302"/>
        <v>3773308.4979863116</v>
      </c>
      <c r="DO28" s="75">
        <f t="shared" si="302"/>
        <v>3615916.7522915299</v>
      </c>
      <c r="DP28" s="75">
        <f t="shared" ref="DP28:DQ28" si="303">DP241</f>
        <v>3551758.4613342592</v>
      </c>
      <c r="DQ28" s="75">
        <f t="shared" si="303"/>
        <v>3600109.2075191671</v>
      </c>
      <c r="DR28" s="75">
        <f t="shared" ref="DR28:DS28" si="304">DR241</f>
        <v>4007184.7399826385</v>
      </c>
      <c r="DS28" s="75">
        <f t="shared" si="304"/>
        <v>3537779.2025919869</v>
      </c>
      <c r="DT28" s="75">
        <f t="shared" ref="DT28:DU28" si="305">DT241</f>
        <v>4080251.9097767877</v>
      </c>
      <c r="DU28" s="75">
        <f t="shared" si="305"/>
        <v>3955366.8477811073</v>
      </c>
      <c r="DV28" s="75">
        <f t="shared" ref="DV28:DW28" si="306">DV241</f>
        <v>4025526.9023047863</v>
      </c>
      <c r="DW28" s="75">
        <f t="shared" si="306"/>
        <v>4573957.3712850949</v>
      </c>
      <c r="DX28" s="75">
        <f t="shared" ref="DX28:DY28" si="307">DX241</f>
        <v>6059601.9336029673</v>
      </c>
      <c r="DY28" s="75">
        <f t="shared" si="307"/>
        <v>3733737.9031638913</v>
      </c>
      <c r="DZ28" s="75">
        <f t="shared" ref="DZ28:EA28" si="308">DZ241</f>
        <v>3664505.4605434574</v>
      </c>
      <c r="EA28" s="75">
        <f t="shared" si="308"/>
        <v>3351055.8006228474</v>
      </c>
      <c r="EB28" s="75">
        <f t="shared" ref="EB28:EC28" si="309">EB241</f>
        <v>3978925.4578236304</v>
      </c>
      <c r="EC28" s="75">
        <f t="shared" si="309"/>
        <v>3774597.5234552715</v>
      </c>
      <c r="ED28" s="75">
        <f t="shared" ref="ED28:EE28" si="310">ED241</f>
        <v>4026368.4758195356</v>
      </c>
      <c r="EE28" s="75">
        <f t="shared" si="310"/>
        <v>3467930.9283269346</v>
      </c>
      <c r="EF28" s="75">
        <f t="shared" ref="EF28:EG28" si="311">EF241</f>
        <v>5029485.8906654697</v>
      </c>
      <c r="EG28" s="75">
        <f t="shared" si="311"/>
        <v>4664042.2928144438</v>
      </c>
      <c r="EH28" s="75">
        <f t="shared" ref="EH28:EI28" si="312">EH241</f>
        <v>4374507.403749804</v>
      </c>
      <c r="EI28" s="75">
        <f t="shared" si="312"/>
        <v>4966171.5031428281</v>
      </c>
      <c r="EJ28" s="75">
        <f t="shared" ref="EJ28:EK28" si="313">EJ241</f>
        <v>6617926.307063573</v>
      </c>
      <c r="EK28" s="75">
        <f t="shared" si="313"/>
        <v>3877304.7413098002</v>
      </c>
      <c r="EL28" s="75">
        <f t="shared" ref="EL28:EM28" si="314">EL241</f>
        <v>3787395.4690808742</v>
      </c>
      <c r="EM28" s="75">
        <f t="shared" si="314"/>
        <v>3854993.4269169015</v>
      </c>
      <c r="EN28" s="75"/>
      <c r="EO28" s="154">
        <f t="shared" si="157"/>
        <v>18137619.944371149</v>
      </c>
      <c r="EP28" s="134"/>
      <c r="EQ28" s="154">
        <f t="shared" ca="1" si="158"/>
        <v>16808901.097933162</v>
      </c>
      <c r="ER28" s="75"/>
      <c r="ES28" s="75"/>
      <c r="ET28" s="75"/>
      <c r="EU28" s="75"/>
      <c r="EV28" s="154">
        <f t="shared" si="287"/>
        <v>13168708.350755302</v>
      </c>
      <c r="EW28" s="154">
        <f t="shared" si="287"/>
        <v>11259023.241631426</v>
      </c>
      <c r="EX28" s="154">
        <f t="shared" si="287"/>
        <v>10845882.403545495</v>
      </c>
      <c r="EY28" s="154">
        <f t="shared" si="287"/>
        <v>11873661.15540746</v>
      </c>
      <c r="EZ28" s="154">
        <f t="shared" si="287"/>
        <v>13988714.893130749</v>
      </c>
      <c r="FA28" s="154">
        <f t="shared" si="287"/>
        <v>10767784.421144955</v>
      </c>
      <c r="FB28" s="154">
        <f t="shared" si="287"/>
        <v>11625215.852351414</v>
      </c>
      <c r="FC28" s="154">
        <f t="shared" si="287"/>
        <v>12554851.12137099</v>
      </c>
      <c r="FD28" s="154">
        <f t="shared" si="287"/>
        <v>13457845.297310315</v>
      </c>
      <c r="FE28" s="154">
        <f t="shared" si="287"/>
        <v>11104578.781901749</v>
      </c>
      <c r="FF28" s="154">
        <f t="shared" si="287"/>
        <v>12523785.29481194</v>
      </c>
      <c r="FG28" s="154">
        <f t="shared" si="287"/>
        <v>14004721.199707076</v>
      </c>
      <c r="FH28" s="154">
        <f t="shared" si="287"/>
        <v>14282626.517454248</v>
      </c>
      <c r="FI28" s="154">
        <f t="shared" si="287"/>
        <v>3854993.4269169015</v>
      </c>
      <c r="FJ28" s="133"/>
      <c r="FK28" s="154">
        <f t="shared" si="288"/>
        <v>0</v>
      </c>
      <c r="FL28" s="154">
        <f t="shared" si="288"/>
        <v>0</v>
      </c>
      <c r="FM28" s="154">
        <f t="shared" si="288"/>
        <v>0</v>
      </c>
      <c r="FN28" s="154">
        <f t="shared" si="288"/>
        <v>46177076.762503937</v>
      </c>
      <c r="FO28" s="154">
        <f t="shared" si="288"/>
        <v>47147275.151339695</v>
      </c>
      <c r="FP28" s="154">
        <f t="shared" si="288"/>
        <v>48936566.287998103</v>
      </c>
      <c r="FQ28" s="154">
        <f t="shared" si="288"/>
        <v>51090930.573731072</v>
      </c>
      <c r="FR28" s="154">
        <f t="shared" si="288"/>
        <v>18137619.944371149</v>
      </c>
    </row>
    <row r="29" spans="2:174" s="70" customFormat="1" ht="17.45" customHeight="1">
      <c r="B29" s="66" t="s">
        <v>149</v>
      </c>
      <c r="C29" s="67"/>
      <c r="D29" s="67"/>
      <c r="E29" s="67"/>
      <c r="F29" s="68"/>
      <c r="G29" s="68"/>
      <c r="H29" s="68"/>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f>BD257</f>
        <v>0</v>
      </c>
      <c r="BE29" s="75">
        <f t="shared" ref="BE29:DO29" si="315">BE257</f>
        <v>0</v>
      </c>
      <c r="BF29" s="75">
        <f t="shared" si="315"/>
        <v>0</v>
      </c>
      <c r="BG29" s="75">
        <f t="shared" si="315"/>
        <v>0</v>
      </c>
      <c r="BH29" s="75">
        <f t="shared" si="315"/>
        <v>0</v>
      </c>
      <c r="BI29" s="75">
        <f t="shared" si="315"/>
        <v>0</v>
      </c>
      <c r="BJ29" s="75">
        <f t="shared" si="315"/>
        <v>0</v>
      </c>
      <c r="BK29" s="75">
        <f t="shared" si="315"/>
        <v>0</v>
      </c>
      <c r="BL29" s="75">
        <f t="shared" si="315"/>
        <v>0</v>
      </c>
      <c r="BM29" s="75">
        <f t="shared" si="315"/>
        <v>0</v>
      </c>
      <c r="BN29" s="75">
        <f t="shared" si="315"/>
        <v>0</v>
      </c>
      <c r="BO29" s="75">
        <f t="shared" si="315"/>
        <v>0</v>
      </c>
      <c r="BP29" s="75">
        <f t="shared" si="315"/>
        <v>0</v>
      </c>
      <c r="BQ29" s="75">
        <f t="shared" si="315"/>
        <v>0</v>
      </c>
      <c r="BR29" s="75">
        <f t="shared" si="315"/>
        <v>0</v>
      </c>
      <c r="BS29" s="75">
        <f t="shared" si="315"/>
        <v>0</v>
      </c>
      <c r="BT29" s="75">
        <f t="shared" si="315"/>
        <v>0</v>
      </c>
      <c r="BU29" s="75">
        <f t="shared" si="315"/>
        <v>0</v>
      </c>
      <c r="BV29" s="75">
        <f t="shared" si="315"/>
        <v>0</v>
      </c>
      <c r="BW29" s="75">
        <f t="shared" si="315"/>
        <v>0</v>
      </c>
      <c r="BX29" s="75">
        <f t="shared" si="315"/>
        <v>0</v>
      </c>
      <c r="BY29" s="75">
        <f t="shared" si="315"/>
        <v>0</v>
      </c>
      <c r="BZ29" s="75">
        <f t="shared" si="315"/>
        <v>0</v>
      </c>
      <c r="CA29" s="75">
        <f t="shared" si="315"/>
        <v>0</v>
      </c>
      <c r="CB29" s="75">
        <f t="shared" si="315"/>
        <v>0</v>
      </c>
      <c r="CC29" s="75">
        <f t="shared" si="315"/>
        <v>0</v>
      </c>
      <c r="CD29" s="75">
        <f t="shared" si="315"/>
        <v>0</v>
      </c>
      <c r="CE29" s="75">
        <f t="shared" si="315"/>
        <v>0</v>
      </c>
      <c r="CF29" s="75">
        <f t="shared" si="315"/>
        <v>0</v>
      </c>
      <c r="CG29" s="75">
        <f t="shared" si="315"/>
        <v>0</v>
      </c>
      <c r="CH29" s="75">
        <f t="shared" si="315"/>
        <v>0</v>
      </c>
      <c r="CI29" s="75">
        <f t="shared" si="315"/>
        <v>0</v>
      </c>
      <c r="CJ29" s="75">
        <f t="shared" si="315"/>
        <v>0</v>
      </c>
      <c r="CK29" s="75">
        <f t="shared" si="315"/>
        <v>0</v>
      </c>
      <c r="CL29" s="75">
        <f t="shared" si="315"/>
        <v>0</v>
      </c>
      <c r="CM29" s="75">
        <f t="shared" si="315"/>
        <v>0</v>
      </c>
      <c r="CN29" s="75">
        <f t="shared" si="315"/>
        <v>2750562.7510227514</v>
      </c>
      <c r="CO29" s="75">
        <f t="shared" si="315"/>
        <v>1857373.0696806046</v>
      </c>
      <c r="CP29" s="75">
        <f t="shared" si="315"/>
        <v>1409630.8165923464</v>
      </c>
      <c r="CQ29" s="75">
        <f t="shared" si="315"/>
        <v>1528201.4744644756</v>
      </c>
      <c r="CR29" s="75">
        <f t="shared" si="315"/>
        <v>1716681.9005667472</v>
      </c>
      <c r="CS29" s="75">
        <f t="shared" si="315"/>
        <v>1661754.6029617148</v>
      </c>
      <c r="CT29" s="75">
        <f t="shared" si="315"/>
        <v>1700711.3747561662</v>
      </c>
      <c r="CU29" s="75">
        <f t="shared" si="315"/>
        <v>1955257.2614929834</v>
      </c>
      <c r="CV29" s="75">
        <f t="shared" si="315"/>
        <v>1834064.5712029166</v>
      </c>
      <c r="CW29" s="75">
        <f t="shared" si="315"/>
        <v>2360868.4909414458</v>
      </c>
      <c r="CX29" s="75">
        <f t="shared" si="315"/>
        <v>1937296.8715439632</v>
      </c>
      <c r="CY29" s="75">
        <f t="shared" si="315"/>
        <v>2107849.5628814623</v>
      </c>
      <c r="CZ29" s="75">
        <f t="shared" si="315"/>
        <v>4454981.83</v>
      </c>
      <c r="DA29" s="75">
        <f t="shared" si="315"/>
        <v>2292362.6499999994</v>
      </c>
      <c r="DB29" s="75">
        <f t="shared" si="315"/>
        <v>1851526.7599999998</v>
      </c>
      <c r="DC29" s="75">
        <f t="shared" si="315"/>
        <v>2033637.4499999993</v>
      </c>
      <c r="DD29" s="75">
        <f t="shared" si="315"/>
        <v>2101312.9099999992</v>
      </c>
      <c r="DE29" s="75">
        <f t="shared" si="315"/>
        <v>2224878.5699999994</v>
      </c>
      <c r="DF29" s="75">
        <f t="shared" si="315"/>
        <v>2511696.77</v>
      </c>
      <c r="DG29" s="75">
        <f t="shared" si="315"/>
        <v>2487662.4</v>
      </c>
      <c r="DH29" s="75">
        <f t="shared" si="315"/>
        <v>2177411.11</v>
      </c>
      <c r="DI29" s="75">
        <f t="shared" si="315"/>
        <v>2106540.79</v>
      </c>
      <c r="DJ29" s="75">
        <f t="shared" si="315"/>
        <v>2300508.9900000002</v>
      </c>
      <c r="DK29" s="75">
        <f t="shared" si="315"/>
        <v>2654033.9</v>
      </c>
      <c r="DL29" s="75">
        <f t="shared" si="315"/>
        <v>3696086.08</v>
      </c>
      <c r="DM29" s="75">
        <f t="shared" si="315"/>
        <v>2113310.69</v>
      </c>
      <c r="DN29" s="75">
        <f t="shared" si="315"/>
        <v>2230358.21</v>
      </c>
      <c r="DO29" s="75">
        <f t="shared" si="315"/>
        <v>2504457.9700000002</v>
      </c>
      <c r="DP29" s="75">
        <f t="shared" ref="DP29:DQ29" si="316">DP257</f>
        <v>2272050.0699999998</v>
      </c>
      <c r="DQ29" s="75">
        <f t="shared" si="316"/>
        <v>2644771.92</v>
      </c>
      <c r="DR29" s="75">
        <f t="shared" ref="DR29:DS29" si="317">DR257</f>
        <v>2794682.75</v>
      </c>
      <c r="DS29" s="75">
        <f t="shared" si="317"/>
        <v>3032282.2</v>
      </c>
      <c r="DT29" s="75">
        <f t="shared" ref="DT29:DU29" si="318">DT257</f>
        <v>2594776.23</v>
      </c>
      <c r="DU29" s="75">
        <f t="shared" si="318"/>
        <v>2544730.02</v>
      </c>
      <c r="DV29" s="75">
        <f t="shared" ref="DV29:DW29" si="319">DV257</f>
        <v>2708190.85</v>
      </c>
      <c r="DW29" s="75">
        <f t="shared" si="319"/>
        <v>3511503.81</v>
      </c>
      <c r="DX29" s="75">
        <f t="shared" ref="DX29:DY29" si="320">DX257</f>
        <v>4414281.7300000004</v>
      </c>
      <c r="DY29" s="75">
        <f t="shared" si="320"/>
        <v>2892590.53</v>
      </c>
      <c r="DZ29" s="75">
        <f t="shared" ref="DZ29:EA29" si="321">DZ257</f>
        <v>2511768.92</v>
      </c>
      <c r="EA29" s="75">
        <f t="shared" si="321"/>
        <v>2545579.62</v>
      </c>
      <c r="EB29" s="75">
        <f t="shared" ref="EB29:EC29" si="322">EB257</f>
        <v>2870243.2</v>
      </c>
      <c r="EC29" s="75">
        <f t="shared" si="322"/>
        <v>3048966.08</v>
      </c>
      <c r="ED29" s="75">
        <f t="shared" ref="ED29:EE29" si="323">ED257</f>
        <v>3108360.05</v>
      </c>
      <c r="EE29" s="75">
        <f t="shared" si="323"/>
        <v>3048261.17</v>
      </c>
      <c r="EF29" s="75">
        <f t="shared" ref="EF29:EG29" si="324">EF257</f>
        <v>3187950.8400000003</v>
      </c>
      <c r="EG29" s="75">
        <f t="shared" si="324"/>
        <v>2522774.5900000003</v>
      </c>
      <c r="EH29" s="75">
        <f t="shared" ref="EH29:EI29" si="325">EH257</f>
        <v>2676787.04</v>
      </c>
      <c r="EI29" s="75">
        <f t="shared" si="325"/>
        <v>3900795.7699999996</v>
      </c>
      <c r="EJ29" s="75">
        <f t="shared" ref="EJ29:EK29" si="326">EJ257</f>
        <v>4345061.01</v>
      </c>
      <c r="EK29" s="75">
        <f t="shared" si="326"/>
        <v>2445949.8899999997</v>
      </c>
      <c r="EL29" s="75">
        <f t="shared" ref="EL29:EM29" si="327">EL257</f>
        <v>2515365.8699999996</v>
      </c>
      <c r="EM29" s="75">
        <f t="shared" si="327"/>
        <v>2595418.1200000006</v>
      </c>
      <c r="EN29" s="75"/>
      <c r="EO29" s="154">
        <f t="shared" si="157"/>
        <v>11901794.890000001</v>
      </c>
      <c r="EP29" s="134"/>
      <c r="EQ29" s="154">
        <f t="shared" ca="1" si="158"/>
        <v>12364220.800000001</v>
      </c>
      <c r="ER29" s="75"/>
      <c r="ES29" s="75"/>
      <c r="ET29" s="75"/>
      <c r="EU29" s="75"/>
      <c r="EV29" s="154">
        <f t="shared" si="287"/>
        <v>8598871.2399999984</v>
      </c>
      <c r="EW29" s="154">
        <f t="shared" si="287"/>
        <v>6359828.9299999978</v>
      </c>
      <c r="EX29" s="154">
        <f t="shared" si="287"/>
        <v>7176770.2799999993</v>
      </c>
      <c r="EY29" s="154">
        <f t="shared" si="287"/>
        <v>7061083.6799999997</v>
      </c>
      <c r="EZ29" s="154">
        <f t="shared" si="287"/>
        <v>8039754.9799999995</v>
      </c>
      <c r="FA29" s="154">
        <f t="shared" si="287"/>
        <v>7421279.96</v>
      </c>
      <c r="FB29" s="154">
        <f t="shared" si="287"/>
        <v>8421741.1799999997</v>
      </c>
      <c r="FC29" s="154">
        <f t="shared" si="287"/>
        <v>8764424.6799999997</v>
      </c>
      <c r="FD29" s="154">
        <f t="shared" si="287"/>
        <v>9818641.1799999997</v>
      </c>
      <c r="FE29" s="154">
        <f t="shared" si="287"/>
        <v>8464788.9000000004</v>
      </c>
      <c r="FF29" s="154">
        <f t="shared" si="287"/>
        <v>9344572.0600000005</v>
      </c>
      <c r="FG29" s="154">
        <f t="shared" si="287"/>
        <v>9100357.4000000004</v>
      </c>
      <c r="FH29" s="154">
        <f t="shared" si="287"/>
        <v>9306376.7699999996</v>
      </c>
      <c r="FI29" s="154">
        <f t="shared" si="287"/>
        <v>2595418.1200000006</v>
      </c>
      <c r="FJ29" s="133"/>
      <c r="FK29" s="154">
        <f t="shared" si="288"/>
        <v>0</v>
      </c>
      <c r="FL29" s="154">
        <f t="shared" si="288"/>
        <v>0</v>
      </c>
      <c r="FM29" s="154">
        <f t="shared" si="288"/>
        <v>0</v>
      </c>
      <c r="FN29" s="154">
        <f t="shared" si="288"/>
        <v>22820252.748107579</v>
      </c>
      <c r="FO29" s="154">
        <f t="shared" si="288"/>
        <v>29196554.129999995</v>
      </c>
      <c r="FP29" s="154">
        <f t="shared" si="288"/>
        <v>32647200.799999997</v>
      </c>
      <c r="FQ29" s="154">
        <f t="shared" si="288"/>
        <v>36728359.539999992</v>
      </c>
      <c r="FR29" s="154">
        <f t="shared" si="288"/>
        <v>11901794.890000001</v>
      </c>
    </row>
    <row r="30" spans="2:174" s="70" customFormat="1" ht="17.45" customHeight="1">
      <c r="B30" s="66" t="s">
        <v>147</v>
      </c>
      <c r="C30" s="67"/>
      <c r="D30" s="67"/>
      <c r="E30" s="67"/>
      <c r="F30" s="68"/>
      <c r="G30" s="68"/>
      <c r="H30" s="68"/>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f>BD273</f>
        <v>0</v>
      </c>
      <c r="BE30" s="75">
        <f t="shared" ref="BE30:DO30" si="328">BE273</f>
        <v>0</v>
      </c>
      <c r="BF30" s="75">
        <f t="shared" si="328"/>
        <v>0</v>
      </c>
      <c r="BG30" s="75">
        <f t="shared" si="328"/>
        <v>0</v>
      </c>
      <c r="BH30" s="75">
        <f t="shared" si="328"/>
        <v>0</v>
      </c>
      <c r="BI30" s="75">
        <f t="shared" si="328"/>
        <v>0</v>
      </c>
      <c r="BJ30" s="75">
        <f t="shared" si="328"/>
        <v>0</v>
      </c>
      <c r="BK30" s="75">
        <f t="shared" si="328"/>
        <v>0</v>
      </c>
      <c r="BL30" s="75">
        <f t="shared" si="328"/>
        <v>0</v>
      </c>
      <c r="BM30" s="75">
        <f t="shared" si="328"/>
        <v>0</v>
      </c>
      <c r="BN30" s="75">
        <f t="shared" si="328"/>
        <v>0</v>
      </c>
      <c r="BO30" s="75">
        <f t="shared" si="328"/>
        <v>0</v>
      </c>
      <c r="BP30" s="75">
        <f t="shared" si="328"/>
        <v>0</v>
      </c>
      <c r="BQ30" s="75">
        <f t="shared" si="328"/>
        <v>0</v>
      </c>
      <c r="BR30" s="75">
        <f t="shared" si="328"/>
        <v>0</v>
      </c>
      <c r="BS30" s="75">
        <f t="shared" si="328"/>
        <v>0</v>
      </c>
      <c r="BT30" s="75">
        <f t="shared" si="328"/>
        <v>0</v>
      </c>
      <c r="BU30" s="75">
        <f t="shared" si="328"/>
        <v>0</v>
      </c>
      <c r="BV30" s="75">
        <f t="shared" si="328"/>
        <v>0</v>
      </c>
      <c r="BW30" s="75">
        <f t="shared" si="328"/>
        <v>0</v>
      </c>
      <c r="BX30" s="75">
        <f t="shared" si="328"/>
        <v>0</v>
      </c>
      <c r="BY30" s="75">
        <f t="shared" si="328"/>
        <v>0</v>
      </c>
      <c r="BZ30" s="75">
        <f t="shared" si="328"/>
        <v>0</v>
      </c>
      <c r="CA30" s="75">
        <f t="shared" si="328"/>
        <v>0</v>
      </c>
      <c r="CB30" s="75">
        <f t="shared" si="328"/>
        <v>0</v>
      </c>
      <c r="CC30" s="75">
        <f t="shared" si="328"/>
        <v>0</v>
      </c>
      <c r="CD30" s="75">
        <f t="shared" si="328"/>
        <v>0</v>
      </c>
      <c r="CE30" s="75">
        <f t="shared" si="328"/>
        <v>0</v>
      </c>
      <c r="CF30" s="75">
        <f t="shared" si="328"/>
        <v>0</v>
      </c>
      <c r="CG30" s="75">
        <f t="shared" si="328"/>
        <v>0</v>
      </c>
      <c r="CH30" s="75">
        <f t="shared" si="328"/>
        <v>0</v>
      </c>
      <c r="CI30" s="75">
        <f t="shared" si="328"/>
        <v>0</v>
      </c>
      <c r="CJ30" s="75">
        <f t="shared" si="328"/>
        <v>0</v>
      </c>
      <c r="CK30" s="75">
        <f t="shared" si="328"/>
        <v>0</v>
      </c>
      <c r="CL30" s="75">
        <f t="shared" si="328"/>
        <v>0</v>
      </c>
      <c r="CM30" s="75">
        <f t="shared" si="328"/>
        <v>0</v>
      </c>
      <c r="CN30" s="75">
        <f t="shared" si="328"/>
        <v>1951855.4800000004</v>
      </c>
      <c r="CO30" s="75">
        <f t="shared" si="328"/>
        <v>1254374.98</v>
      </c>
      <c r="CP30" s="75">
        <f t="shared" si="328"/>
        <v>1721064.4100000004</v>
      </c>
      <c r="CQ30" s="75">
        <f t="shared" si="328"/>
        <v>1141922.7899999998</v>
      </c>
      <c r="CR30" s="75">
        <f t="shared" si="328"/>
        <v>1111932.5799999998</v>
      </c>
      <c r="CS30" s="75">
        <f t="shared" si="328"/>
        <v>1600645.3399999999</v>
      </c>
      <c r="CT30" s="75">
        <f t="shared" si="328"/>
        <v>937194.44000000018</v>
      </c>
      <c r="CU30" s="75">
        <f t="shared" si="328"/>
        <v>1463808.3899999994</v>
      </c>
      <c r="CV30" s="75">
        <f t="shared" si="328"/>
        <v>1790865.99</v>
      </c>
      <c r="CW30" s="75">
        <f t="shared" si="328"/>
        <v>1539525.8699999994</v>
      </c>
      <c r="CX30" s="75">
        <f t="shared" si="328"/>
        <v>1419076.0600000003</v>
      </c>
      <c r="CY30" s="75">
        <f t="shared" si="328"/>
        <v>2101073.73</v>
      </c>
      <c r="CZ30" s="75">
        <f t="shared" si="328"/>
        <v>2644808.0098000001</v>
      </c>
      <c r="DA30" s="75">
        <f t="shared" si="328"/>
        <v>1346912.9981</v>
      </c>
      <c r="DB30" s="75">
        <f t="shared" si="328"/>
        <v>1537882.0799999994</v>
      </c>
      <c r="DC30" s="75">
        <f t="shared" si="328"/>
        <v>1366924.6696000001</v>
      </c>
      <c r="DD30" s="75">
        <f t="shared" si="328"/>
        <v>1781057.4943000004</v>
      </c>
      <c r="DE30" s="75">
        <f t="shared" si="328"/>
        <v>1351068.2844999996</v>
      </c>
      <c r="DF30" s="75">
        <f t="shared" si="328"/>
        <v>1612483.9852999998</v>
      </c>
      <c r="DG30" s="75">
        <f t="shared" si="328"/>
        <v>1707563.0490000001</v>
      </c>
      <c r="DH30" s="75">
        <f t="shared" si="328"/>
        <v>1375625.863469441</v>
      </c>
      <c r="DI30" s="75">
        <f t="shared" si="328"/>
        <v>1423948.4295348881</v>
      </c>
      <c r="DJ30" s="75">
        <f t="shared" si="328"/>
        <v>1664925.7672782899</v>
      </c>
      <c r="DK30" s="75">
        <f t="shared" si="328"/>
        <v>2398632.9280318283</v>
      </c>
      <c r="DL30" s="75">
        <f t="shared" si="328"/>
        <v>2792295.746310839</v>
      </c>
      <c r="DM30" s="75">
        <f t="shared" si="328"/>
        <v>1665100.6309177345</v>
      </c>
      <c r="DN30" s="75">
        <f t="shared" si="328"/>
        <v>1393882.6221676795</v>
      </c>
      <c r="DO30" s="75">
        <f t="shared" si="328"/>
        <v>1534105.3135993283</v>
      </c>
      <c r="DP30" s="75">
        <f t="shared" ref="DP30:DQ30" si="329">DP273</f>
        <v>1585643.4043842929</v>
      </c>
      <c r="DQ30" s="75">
        <f t="shared" si="329"/>
        <v>1736863.9759985588</v>
      </c>
      <c r="DR30" s="75">
        <f t="shared" ref="DR30:DS30" si="330">DR273</f>
        <v>1676936.8491321774</v>
      </c>
      <c r="DS30" s="75">
        <f t="shared" si="330"/>
        <v>1670569.2116763103</v>
      </c>
      <c r="DT30" s="75">
        <f t="shared" ref="DT30:DU30" si="331">DT273</f>
        <v>1503021.9227452907</v>
      </c>
      <c r="DU30" s="75">
        <f t="shared" si="331"/>
        <v>1549679.4623201275</v>
      </c>
      <c r="DV30" s="75">
        <f t="shared" ref="DV30:DW30" si="332">DV273</f>
        <v>1773336.9627476512</v>
      </c>
      <c r="DW30" s="75">
        <f t="shared" si="332"/>
        <v>2715300.8313214299</v>
      </c>
      <c r="DX30" s="75">
        <f t="shared" ref="DX30:DY30" si="333">DX273</f>
        <v>3137628.9597402737</v>
      </c>
      <c r="DY30" s="75">
        <f t="shared" si="333"/>
        <v>1619021.2749906885</v>
      </c>
      <c r="DZ30" s="75">
        <f t="shared" ref="DZ30:EA30" si="334">DZ273</f>
        <v>1512581.5144147174</v>
      </c>
      <c r="EA30" s="75">
        <f t="shared" si="334"/>
        <v>1691003.8910942185</v>
      </c>
      <c r="EB30" s="75">
        <f t="shared" ref="EB30:EC30" si="335">EB273</f>
        <v>1902386.6137800002</v>
      </c>
      <c r="EC30" s="75">
        <f t="shared" si="335"/>
        <v>2012930.2189600004</v>
      </c>
      <c r="ED30" s="75">
        <f t="shared" ref="ED30:EE30" si="336">ED273</f>
        <v>2193501.1466711359</v>
      </c>
      <c r="EE30" s="75">
        <f t="shared" si="336"/>
        <v>1882432.217757876</v>
      </c>
      <c r="EF30" s="75">
        <f t="shared" ref="EF30:EG30" si="337">EF273</f>
        <v>1808975.3264882385</v>
      </c>
      <c r="EG30" s="75">
        <f t="shared" si="337"/>
        <v>1744101.1359570385</v>
      </c>
      <c r="EH30" s="75">
        <f t="shared" ref="EH30:EI30" si="338">EH273</f>
        <v>2020616.1741241016</v>
      </c>
      <c r="EI30" s="75">
        <f t="shared" si="338"/>
        <v>3302236.4920711438</v>
      </c>
      <c r="EJ30" s="75">
        <f t="shared" ref="EJ30:EK30" si="339">EJ273</f>
        <v>3551324.7084001959</v>
      </c>
      <c r="EK30" s="75">
        <f t="shared" si="339"/>
        <v>1925604.9284985713</v>
      </c>
      <c r="EL30" s="75">
        <f t="shared" ref="EL30:EM30" si="340">EL273</f>
        <v>1894482.9539999994</v>
      </c>
      <c r="EM30" s="75">
        <f t="shared" si="340"/>
        <v>2057318.0399999996</v>
      </c>
      <c r="EN30" s="75"/>
      <c r="EO30" s="154">
        <f t="shared" si="157"/>
        <v>9428730.6308987662</v>
      </c>
      <c r="EP30" s="134"/>
      <c r="EQ30" s="154">
        <f t="shared" ca="1" si="158"/>
        <v>7960235.6402398981</v>
      </c>
      <c r="ER30" s="75"/>
      <c r="ES30" s="75"/>
      <c r="ET30" s="75"/>
      <c r="EU30" s="75"/>
      <c r="EV30" s="154">
        <f t="shared" si="287"/>
        <v>5529603.0878999997</v>
      </c>
      <c r="EW30" s="154">
        <f t="shared" si="287"/>
        <v>4499050.4484000001</v>
      </c>
      <c r="EX30" s="154">
        <f t="shared" si="287"/>
        <v>4695672.8977694409</v>
      </c>
      <c r="EY30" s="154">
        <f t="shared" si="287"/>
        <v>5487507.1248450065</v>
      </c>
      <c r="EZ30" s="154">
        <f t="shared" si="287"/>
        <v>5851278.9993962524</v>
      </c>
      <c r="FA30" s="154">
        <f t="shared" si="287"/>
        <v>4856612.6939821802</v>
      </c>
      <c r="FB30" s="154">
        <f t="shared" si="287"/>
        <v>4850527.9835537784</v>
      </c>
      <c r="FC30" s="154">
        <f t="shared" si="287"/>
        <v>6038317.2563892081</v>
      </c>
      <c r="FD30" s="154">
        <f t="shared" si="287"/>
        <v>6269231.7491456801</v>
      </c>
      <c r="FE30" s="154">
        <f t="shared" si="287"/>
        <v>5606320.7238342194</v>
      </c>
      <c r="FF30" s="154">
        <f t="shared" si="287"/>
        <v>5884908.6909172507</v>
      </c>
      <c r="FG30" s="154">
        <f t="shared" si="287"/>
        <v>7066953.8021522835</v>
      </c>
      <c r="FH30" s="154">
        <f t="shared" si="287"/>
        <v>7371412.5908987671</v>
      </c>
      <c r="FI30" s="154">
        <f t="shared" si="287"/>
        <v>2057318.0399999996</v>
      </c>
      <c r="FJ30" s="133"/>
      <c r="FK30" s="154">
        <f t="shared" si="288"/>
        <v>0</v>
      </c>
      <c r="FL30" s="154">
        <f t="shared" si="288"/>
        <v>0</v>
      </c>
      <c r="FM30" s="154">
        <f t="shared" si="288"/>
        <v>0</v>
      </c>
      <c r="FN30" s="154">
        <f t="shared" si="288"/>
        <v>18033340.059999999</v>
      </c>
      <c r="FO30" s="154">
        <f t="shared" si="288"/>
        <v>20211833.558914449</v>
      </c>
      <c r="FP30" s="154">
        <f t="shared" si="288"/>
        <v>21596736.93332142</v>
      </c>
      <c r="FQ30" s="154">
        <f t="shared" si="288"/>
        <v>24827414.966049436</v>
      </c>
      <c r="FR30" s="154">
        <f t="shared" si="288"/>
        <v>9428730.6308987662</v>
      </c>
    </row>
    <row r="31" spans="2:174" s="70" customFormat="1" ht="17.45" customHeight="1">
      <c r="B31" s="66" t="s">
        <v>155</v>
      </c>
      <c r="C31" s="67"/>
      <c r="D31" s="67"/>
      <c r="E31" s="67"/>
      <c r="F31" s="68"/>
      <c r="G31" s="68"/>
      <c r="H31" s="68"/>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v>2416201.8199999998</v>
      </c>
      <c r="BE31" s="75">
        <v>1680096.07</v>
      </c>
      <c r="BF31" s="75">
        <v>1453583.2999999998</v>
      </c>
      <c r="BG31" s="75">
        <v>1503701.4000000004</v>
      </c>
      <c r="BH31" s="75">
        <v>1484466.19</v>
      </c>
      <c r="BI31" s="75">
        <v>1542891.0399999998</v>
      </c>
      <c r="BJ31" s="75">
        <v>1622586.38</v>
      </c>
      <c r="BK31" s="75">
        <v>1660486.4300000002</v>
      </c>
      <c r="BL31" s="75">
        <v>1522008.5999999999</v>
      </c>
      <c r="BM31" s="75">
        <v>1622919.46</v>
      </c>
      <c r="BN31" s="75">
        <v>1766169.41</v>
      </c>
      <c r="BO31" s="75">
        <v>2059637.0899999999</v>
      </c>
      <c r="BP31" s="75">
        <v>2968500.8099999996</v>
      </c>
      <c r="BQ31" s="75">
        <v>2164107.34</v>
      </c>
      <c r="BR31" s="75">
        <v>1677248.5100000002</v>
      </c>
      <c r="BS31" s="75">
        <v>518922.12</v>
      </c>
      <c r="BT31" s="75">
        <v>634067.9</v>
      </c>
      <c r="BU31" s="75">
        <v>809534.90000000014</v>
      </c>
      <c r="BV31" s="75">
        <v>1088466.0699999998</v>
      </c>
      <c r="BW31" s="75">
        <v>664734.15999999992</v>
      </c>
      <c r="BX31" s="75">
        <v>812828.52000000014</v>
      </c>
      <c r="BY31" s="75">
        <v>956653.5</v>
      </c>
      <c r="BZ31" s="75">
        <v>1154532.96</v>
      </c>
      <c r="CA31" s="75">
        <v>1593510.7900000003</v>
      </c>
      <c r="CB31" s="75">
        <v>1833894.6299999997</v>
      </c>
      <c r="CC31" s="75">
        <v>1930105.4499999997</v>
      </c>
      <c r="CD31" s="75">
        <v>1134582.02</v>
      </c>
      <c r="CE31" s="75">
        <v>840918.39000000013</v>
      </c>
      <c r="CF31" s="75">
        <v>1145286.69</v>
      </c>
      <c r="CG31" s="75">
        <v>1422509.44</v>
      </c>
      <c r="CH31" s="75">
        <v>1534288.43</v>
      </c>
      <c r="CI31" s="75">
        <v>1580789.6400000001</v>
      </c>
      <c r="CJ31" s="75">
        <v>1526742.55</v>
      </c>
      <c r="CK31" s="75">
        <v>1718857.68</v>
      </c>
      <c r="CL31" s="75">
        <v>1745587.1400000001</v>
      </c>
      <c r="CM31" s="75">
        <v>2201181.13</v>
      </c>
      <c r="CN31" s="75">
        <v>3053513.49</v>
      </c>
      <c r="CO31" s="75">
        <v>2134086.5200000005</v>
      </c>
      <c r="CP31" s="75">
        <v>2064525.8974270308</v>
      </c>
      <c r="CQ31" s="75">
        <v>2094503.6087993658</v>
      </c>
      <c r="CR31" s="75">
        <v>2231390.6413288265</v>
      </c>
      <c r="CS31" s="75">
        <v>2286608.23</v>
      </c>
      <c r="CT31" s="75">
        <v>2112526.6400000006</v>
      </c>
      <c r="CU31" s="75">
        <v>2364722.7000000002</v>
      </c>
      <c r="CV31" s="75">
        <v>2137933.92</v>
      </c>
      <c r="CW31" s="75">
        <v>2473734.1</v>
      </c>
      <c r="CX31" s="75">
        <v>2550762.58</v>
      </c>
      <c r="CY31" s="75">
        <v>2969795.23</v>
      </c>
      <c r="CZ31" s="75">
        <v>4079608.0470000012</v>
      </c>
      <c r="DA31" s="75">
        <v>2779958.03</v>
      </c>
      <c r="DB31" s="75">
        <v>2626449.7800000003</v>
      </c>
      <c r="DC31" s="75">
        <v>2645166.87</v>
      </c>
      <c r="DD31" s="75">
        <v>2706146.16</v>
      </c>
      <c r="DE31" s="75">
        <v>2767065.1608000007</v>
      </c>
      <c r="DF31" s="75">
        <v>2789540.1500000004</v>
      </c>
      <c r="DG31" s="75">
        <v>2873919.0199999996</v>
      </c>
      <c r="DH31" s="75">
        <v>2782345.2699999996</v>
      </c>
      <c r="DI31" s="75">
        <v>2738447.11</v>
      </c>
      <c r="DJ31" s="75">
        <v>2815805.59</v>
      </c>
      <c r="DK31" s="75">
        <v>3341454.14</v>
      </c>
      <c r="DL31" s="75">
        <v>3765688.879999999</v>
      </c>
      <c r="DM31" s="75">
        <v>2994938.9400000004</v>
      </c>
      <c r="DN31" s="75">
        <v>2698261.33</v>
      </c>
      <c r="DO31" s="75">
        <v>2703257.76</v>
      </c>
      <c r="DP31" s="75">
        <v>2700798.54</v>
      </c>
      <c r="DQ31" s="75">
        <v>2700809.1406</v>
      </c>
      <c r="DR31" s="75">
        <v>2809859.7000000007</v>
      </c>
      <c r="DS31" s="75">
        <v>2858324.0500000003</v>
      </c>
      <c r="DT31" s="75">
        <v>2797744.42</v>
      </c>
      <c r="DU31" s="75">
        <v>2752274.1799999997</v>
      </c>
      <c r="DV31" s="75">
        <v>2810138.2800000003</v>
      </c>
      <c r="DW31" s="75">
        <v>4137397</v>
      </c>
      <c r="DX31" s="75">
        <v>4633524.1999999993</v>
      </c>
      <c r="DY31" s="75">
        <v>4209579.17</v>
      </c>
      <c r="DZ31" s="75">
        <v>3755365.5016000001</v>
      </c>
      <c r="EA31" s="75">
        <v>3346076.84</v>
      </c>
      <c r="EB31" s="75">
        <v>2983464.1900000004</v>
      </c>
      <c r="EC31" s="75">
        <v>3183353.33</v>
      </c>
      <c r="ED31" s="75">
        <v>3100834.3800000004</v>
      </c>
      <c r="EE31" s="75">
        <v>2773663.8700000006</v>
      </c>
      <c r="EF31" s="75">
        <v>3064909.8099999996</v>
      </c>
      <c r="EG31" s="75">
        <v>2989725.6899999995</v>
      </c>
      <c r="EH31" s="75">
        <v>2878877.5799999996</v>
      </c>
      <c r="EI31" s="75">
        <v>5321322.6865999987</v>
      </c>
      <c r="EJ31" s="75">
        <v>4506279.8427999998</v>
      </c>
      <c r="EK31" s="75">
        <v>3727088.9931999994</v>
      </c>
      <c r="EL31" s="75">
        <v>3274055.0500000003</v>
      </c>
      <c r="EM31" s="75">
        <v>3238778.0487999991</v>
      </c>
      <c r="EN31" s="75"/>
      <c r="EO31" s="154">
        <f t="shared" si="157"/>
        <v>14746201.934799999</v>
      </c>
      <c r="EP31" s="134"/>
      <c r="EQ31" s="154">
        <f t="shared" ca="1" si="158"/>
        <v>15944545.711599998</v>
      </c>
      <c r="ER31" s="75"/>
      <c r="ES31" s="75"/>
      <c r="ET31" s="75"/>
      <c r="EU31" s="75"/>
      <c r="EV31" s="154">
        <f t="shared" si="287"/>
        <v>9486015.8570000008</v>
      </c>
      <c r="EW31" s="154">
        <f t="shared" si="287"/>
        <v>8118378.1908000009</v>
      </c>
      <c r="EX31" s="154">
        <f t="shared" si="287"/>
        <v>8445804.4399999995</v>
      </c>
      <c r="EY31" s="154">
        <f t="shared" si="287"/>
        <v>8895706.8399999999</v>
      </c>
      <c r="EZ31" s="154">
        <f t="shared" si="287"/>
        <v>9458889.1499999985</v>
      </c>
      <c r="FA31" s="154">
        <f t="shared" si="287"/>
        <v>8104865.4406000003</v>
      </c>
      <c r="FB31" s="154">
        <f t="shared" si="287"/>
        <v>8465928.1700000018</v>
      </c>
      <c r="FC31" s="154">
        <f t="shared" si="287"/>
        <v>9699809.4600000009</v>
      </c>
      <c r="FD31" s="154">
        <f t="shared" si="287"/>
        <v>12598468.871599998</v>
      </c>
      <c r="FE31" s="154">
        <f t="shared" si="287"/>
        <v>9512894.3599999994</v>
      </c>
      <c r="FF31" s="154">
        <f t="shared" si="287"/>
        <v>8939408.0600000005</v>
      </c>
      <c r="FG31" s="154">
        <f t="shared" si="287"/>
        <v>11189925.956599999</v>
      </c>
      <c r="FH31" s="154">
        <f t="shared" si="287"/>
        <v>11507423.886</v>
      </c>
      <c r="FI31" s="154">
        <f t="shared" si="287"/>
        <v>3238778.0487999991</v>
      </c>
      <c r="FJ31" s="133"/>
      <c r="FK31" s="154">
        <f t="shared" si="288"/>
        <v>20334747.189999998</v>
      </c>
      <c r="FL31" s="154">
        <f t="shared" si="288"/>
        <v>15043107.58</v>
      </c>
      <c r="FM31" s="154">
        <f t="shared" si="288"/>
        <v>18614743.190000001</v>
      </c>
      <c r="FN31" s="154">
        <f t="shared" si="288"/>
        <v>28474103.557555225</v>
      </c>
      <c r="FO31" s="154">
        <f t="shared" si="288"/>
        <v>34945905.327799998</v>
      </c>
      <c r="FP31" s="154">
        <f t="shared" si="288"/>
        <v>35729492.220600002</v>
      </c>
      <c r="FQ31" s="154">
        <f t="shared" si="288"/>
        <v>42240697.248199999</v>
      </c>
      <c r="FR31" s="154">
        <f t="shared" si="288"/>
        <v>14746201.934799999</v>
      </c>
    </row>
    <row r="32" spans="2:174" s="197" customFormat="1" ht="17.25" customHeight="1">
      <c r="B32" s="66" t="s">
        <v>156</v>
      </c>
      <c r="C32" s="47"/>
      <c r="D32" s="47"/>
      <c r="E32" s="47"/>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75">
        <v>10402847.006475002</v>
      </c>
      <c r="BE32" s="75">
        <v>12899259.76</v>
      </c>
      <c r="BF32" s="75">
        <v>11327666.34</v>
      </c>
      <c r="BG32" s="75">
        <v>11881084.960000003</v>
      </c>
      <c r="BH32" s="75">
        <v>13420516.870000001</v>
      </c>
      <c r="BI32" s="75">
        <v>11897048.52</v>
      </c>
      <c r="BJ32" s="75">
        <v>12619591.649999999</v>
      </c>
      <c r="BK32" s="75">
        <v>13633947.429999998</v>
      </c>
      <c r="BL32" s="75">
        <v>12366744.510000002</v>
      </c>
      <c r="BM32" s="75">
        <v>14885430.521600001</v>
      </c>
      <c r="BN32" s="75">
        <v>13878911.9268</v>
      </c>
      <c r="BO32" s="75">
        <v>14165429.029999999</v>
      </c>
      <c r="BP32" s="75">
        <v>10541222.790199427</v>
      </c>
      <c r="BQ32" s="75">
        <v>13932424.949999999</v>
      </c>
      <c r="BR32" s="75">
        <v>13938063.370000001</v>
      </c>
      <c r="BS32" s="75">
        <v>1289349.18</v>
      </c>
      <c r="BT32" s="75">
        <v>562923.56000000006</v>
      </c>
      <c r="BU32" s="75">
        <v>1404991.08</v>
      </c>
      <c r="BV32" s="75">
        <v>2184510.1699999995</v>
      </c>
      <c r="BW32" s="75">
        <v>2241303.6599999997</v>
      </c>
      <c r="BX32" s="75">
        <v>5855692.8499999996</v>
      </c>
      <c r="BY32" s="75">
        <v>8409160.6199999992</v>
      </c>
      <c r="BZ32" s="75">
        <v>10151129.060000001</v>
      </c>
      <c r="CA32" s="75">
        <v>5344663.6087844279</v>
      </c>
      <c r="CB32" s="75">
        <v>7784202.7873979099</v>
      </c>
      <c r="CC32" s="75">
        <v>8744244.9400000013</v>
      </c>
      <c r="CD32" s="75">
        <v>9886077.1699999999</v>
      </c>
      <c r="CE32" s="75">
        <v>852851.4099999998</v>
      </c>
      <c r="CF32" s="75">
        <v>4134809.7100000009</v>
      </c>
      <c r="CG32" s="75">
        <v>6383584.6428869888</v>
      </c>
      <c r="CH32" s="75">
        <v>9253887.4452896491</v>
      </c>
      <c r="CI32" s="75">
        <v>13991996.219990503</v>
      </c>
      <c r="CJ32" s="75">
        <v>10848403.055992406</v>
      </c>
      <c r="CK32" s="75">
        <v>14786443.876799621</v>
      </c>
      <c r="CL32" s="75">
        <v>13976694.744273504</v>
      </c>
      <c r="CM32" s="75">
        <v>15466148.319069328</v>
      </c>
      <c r="CN32" s="75">
        <v>11104311.4382811</v>
      </c>
      <c r="CO32" s="75">
        <v>12435217.968803419</v>
      </c>
      <c r="CP32" s="75">
        <v>13670311.909924027</v>
      </c>
      <c r="CQ32" s="75">
        <v>13132162.462857142</v>
      </c>
      <c r="CR32" s="75">
        <v>15400665</v>
      </c>
      <c r="CS32" s="75">
        <v>16640139.890000001</v>
      </c>
      <c r="CT32" s="75">
        <v>14578609.660000006</v>
      </c>
      <c r="CU32" s="75">
        <v>14078251.520332385</v>
      </c>
      <c r="CV32" s="75">
        <v>15855850.945137702</v>
      </c>
      <c r="CW32" s="75">
        <v>14978524.922402658</v>
      </c>
      <c r="CX32" s="75">
        <v>15493282.71994302</v>
      </c>
      <c r="CY32" s="75">
        <v>16075097.878176637</v>
      </c>
      <c r="CZ32" s="75">
        <v>15351862.931775874</v>
      </c>
      <c r="DA32" s="75">
        <v>15207271.010465337</v>
      </c>
      <c r="DB32" s="75">
        <v>15343041.0502849</v>
      </c>
      <c r="DC32" s="75">
        <v>14046157.579534646</v>
      </c>
      <c r="DD32" s="75">
        <v>15954530.865375116</v>
      </c>
      <c r="DE32" s="75">
        <v>15219037.776467234</v>
      </c>
      <c r="DF32" s="75">
        <v>15802509.164691351</v>
      </c>
      <c r="DG32" s="75">
        <v>17337028.508319084</v>
      </c>
      <c r="DH32" s="75">
        <v>15584669.036714144</v>
      </c>
      <c r="DI32" s="75">
        <v>15664173.16762583</v>
      </c>
      <c r="DJ32" s="75">
        <v>17129261.707682803</v>
      </c>
      <c r="DK32" s="75">
        <v>18134172.99535612</v>
      </c>
      <c r="DL32" s="75">
        <v>12801770.101291548</v>
      </c>
      <c r="DM32" s="75">
        <v>16313009.861528959</v>
      </c>
      <c r="DN32" s="75">
        <v>14158369.406020891</v>
      </c>
      <c r="DO32" s="75">
        <v>14746837.652564099</v>
      </c>
      <c r="DP32" s="75">
        <v>15065508.209629631</v>
      </c>
      <c r="DQ32" s="75">
        <v>17639529.754216518</v>
      </c>
      <c r="DR32" s="75">
        <v>18723391.638480522</v>
      </c>
      <c r="DS32" s="75">
        <v>17151251.642763529</v>
      </c>
      <c r="DT32" s="75">
        <v>16221170.029572647</v>
      </c>
      <c r="DU32" s="75">
        <v>17377581.190123461</v>
      </c>
      <c r="DV32" s="75">
        <v>19047438.113504272</v>
      </c>
      <c r="DW32" s="75">
        <v>19991835.228366572</v>
      </c>
      <c r="DX32" s="75">
        <v>17925702.236106351</v>
      </c>
      <c r="DY32" s="75">
        <v>17494522.265489079</v>
      </c>
      <c r="DZ32" s="75">
        <v>15746781.835963918</v>
      </c>
      <c r="EA32" s="75">
        <v>12383902.40516619</v>
      </c>
      <c r="EB32" s="75">
        <v>18301803.340094961</v>
      </c>
      <c r="EC32" s="75">
        <v>16359269.44313048</v>
      </c>
      <c r="ED32" s="75">
        <v>20228258.767553281</v>
      </c>
      <c r="EE32" s="75">
        <v>18343497.481101617</v>
      </c>
      <c r="EF32" s="75">
        <v>19482317.347414624</v>
      </c>
      <c r="EG32" s="75">
        <v>19158662.507853743</v>
      </c>
      <c r="EH32" s="75">
        <v>19020467.163684696</v>
      </c>
      <c r="EI32" s="75">
        <v>23806216.364273496</v>
      </c>
      <c r="EJ32" s="75">
        <v>17675543.968529083</v>
      </c>
      <c r="EK32" s="75">
        <v>17865257.244869459</v>
      </c>
      <c r="EL32" s="75">
        <v>16749739.059840813</v>
      </c>
      <c r="EM32" s="75">
        <v>17639715.220208693</v>
      </c>
      <c r="EN32" s="200"/>
      <c r="EO32" s="154">
        <f t="shared" si="157"/>
        <v>69930255.493448049</v>
      </c>
      <c r="EP32" s="134"/>
      <c r="EQ32" s="154">
        <f t="shared" ca="1" si="158"/>
        <v>63550908.742725536</v>
      </c>
      <c r="ER32" s="200"/>
      <c r="ES32" s="200"/>
      <c r="ET32" s="75"/>
      <c r="EU32" s="200"/>
      <c r="EV32" s="154">
        <f t="shared" si="287"/>
        <v>45902174.992526114</v>
      </c>
      <c r="EW32" s="154">
        <f t="shared" si="287"/>
        <v>45219726.221377</v>
      </c>
      <c r="EX32" s="154">
        <f t="shared" si="287"/>
        <v>48724206.709724575</v>
      </c>
      <c r="EY32" s="154">
        <f t="shared" si="287"/>
        <v>50927607.870664753</v>
      </c>
      <c r="EZ32" s="154">
        <f t="shared" si="287"/>
        <v>43273149.368841395</v>
      </c>
      <c r="FA32" s="154">
        <f t="shared" si="287"/>
        <v>47451875.616410248</v>
      </c>
      <c r="FB32" s="154">
        <f t="shared" si="287"/>
        <v>52095813.310816705</v>
      </c>
      <c r="FC32" s="154">
        <f t="shared" si="287"/>
        <v>56416854.531994298</v>
      </c>
      <c r="FD32" s="154">
        <f t="shared" si="287"/>
        <v>51167006.33755935</v>
      </c>
      <c r="FE32" s="154">
        <f t="shared" si="287"/>
        <v>47044975.188391633</v>
      </c>
      <c r="FF32" s="154">
        <f t="shared" si="287"/>
        <v>58054073.59606953</v>
      </c>
      <c r="FG32" s="154">
        <f t="shared" si="287"/>
        <v>61985346.035811938</v>
      </c>
      <c r="FH32" s="154">
        <f t="shared" si="287"/>
        <v>52290540.273239359</v>
      </c>
      <c r="FI32" s="154">
        <f t="shared" si="287"/>
        <v>17639715.220208693</v>
      </c>
      <c r="FJ32" s="133"/>
      <c r="FK32" s="154">
        <f t="shared" si="288"/>
        <v>153378478.52487502</v>
      </c>
      <c r="FL32" s="154">
        <f t="shared" si="288"/>
        <v>75855434.898983836</v>
      </c>
      <c r="FM32" s="154">
        <f t="shared" si="288"/>
        <v>116109344.3216999</v>
      </c>
      <c r="FN32" s="154">
        <f t="shared" si="288"/>
        <v>173442426.31585807</v>
      </c>
      <c r="FO32" s="154">
        <f t="shared" si="288"/>
        <v>190773715.79429242</v>
      </c>
      <c r="FP32" s="154">
        <f t="shared" si="288"/>
        <v>199237692.82806265</v>
      </c>
      <c r="FQ32" s="154">
        <f t="shared" si="288"/>
        <v>218251401.15783241</v>
      </c>
      <c r="FR32" s="154">
        <f t="shared" si="288"/>
        <v>69930255.493448049</v>
      </c>
    </row>
    <row r="33" spans="2:174" s="197" customFormat="1" ht="17.25" customHeight="1">
      <c r="B33" s="66" t="s">
        <v>198</v>
      </c>
      <c r="C33" s="47"/>
      <c r="D33" s="47"/>
      <c r="E33" s="47"/>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v>3151982.1399999997</v>
      </c>
      <c r="CO33" s="75">
        <v>2353275.4300000006</v>
      </c>
      <c r="CP33" s="75">
        <v>2221777.5600000005</v>
      </c>
      <c r="CQ33" s="75">
        <v>1076982.68</v>
      </c>
      <c r="CR33" s="75">
        <v>3535027.7399999998</v>
      </c>
      <c r="CS33" s="75">
        <v>2013169.6600000006</v>
      </c>
      <c r="CT33" s="75">
        <v>2019565.53</v>
      </c>
      <c r="CU33" s="75">
        <v>2298763.9585714289</v>
      </c>
      <c r="CV33" s="75">
        <v>2680022.075412143</v>
      </c>
      <c r="CW33" s="75">
        <v>2452335.986899999</v>
      </c>
      <c r="CX33" s="75">
        <v>2908723.8621999999</v>
      </c>
      <c r="CY33" s="75">
        <v>3994759.6722000008</v>
      </c>
      <c r="CZ33" s="75">
        <v>3561739.7600000007</v>
      </c>
      <c r="DA33" s="75">
        <v>2955262.459999999</v>
      </c>
      <c r="DB33" s="75">
        <v>2472390.77</v>
      </c>
      <c r="DC33" s="75">
        <v>2118989.9299999997</v>
      </c>
      <c r="DD33" s="75">
        <v>2194861.4799999995</v>
      </c>
      <c r="DE33" s="75">
        <v>3629022.88</v>
      </c>
      <c r="DF33" s="75">
        <v>3127498.8899999997</v>
      </c>
      <c r="DG33" s="75">
        <v>3516043.46</v>
      </c>
      <c r="DH33" s="75">
        <v>2763586.92</v>
      </c>
      <c r="DI33" s="75">
        <v>2532951.5099999998</v>
      </c>
      <c r="DJ33" s="75">
        <v>2692013.08</v>
      </c>
      <c r="DK33" s="75">
        <v>2782141.1664000005</v>
      </c>
      <c r="DL33" s="75">
        <v>3409867.6113353553</v>
      </c>
      <c r="DM33" s="75">
        <v>2861910.0443576081</v>
      </c>
      <c r="DN33" s="75">
        <v>2018631.7469518147</v>
      </c>
      <c r="DO33" s="75">
        <v>1858662.6270763495</v>
      </c>
      <c r="DP33" s="75">
        <v>2860400.6542231827</v>
      </c>
      <c r="DQ33" s="75">
        <v>1152177.2176250645</v>
      </c>
      <c r="DR33" s="75">
        <v>754796.24620692199</v>
      </c>
      <c r="DS33" s="75">
        <v>990862.3193622129</v>
      </c>
      <c r="DT33" s="75">
        <v>576632.33999999985</v>
      </c>
      <c r="DU33" s="75">
        <v>44781.070000000414</v>
      </c>
      <c r="DV33" s="75">
        <v>-108519.18999999901</v>
      </c>
      <c r="DW33" s="75">
        <v>1802458.5200000005</v>
      </c>
      <c r="DX33" s="75">
        <v>2423271.59</v>
      </c>
      <c r="DY33" s="75">
        <v>1615481.3410000009</v>
      </c>
      <c r="DZ33" s="75">
        <v>1546093.0999999996</v>
      </c>
      <c r="EA33" s="75">
        <v>3013211.1290733139</v>
      </c>
      <c r="EB33" s="75">
        <v>1431803.9600000002</v>
      </c>
      <c r="EC33" s="75">
        <v>2367060.0499999998</v>
      </c>
      <c r="ED33" s="75">
        <v>2730696.2503888896</v>
      </c>
      <c r="EE33" s="75">
        <v>2048327.2699999998</v>
      </c>
      <c r="EF33" s="75">
        <v>2670975.21</v>
      </c>
      <c r="EG33" s="75">
        <v>2133509.1945278319</v>
      </c>
      <c r="EH33" s="75">
        <v>2073878.2600000002</v>
      </c>
      <c r="EI33" s="75">
        <v>-2228331.8700845451</v>
      </c>
      <c r="EJ33" s="75">
        <v>2846423.12</v>
      </c>
      <c r="EK33" s="75">
        <v>1617782.0199999998</v>
      </c>
      <c r="EL33" s="75">
        <v>1193335.42</v>
      </c>
      <c r="EM33" s="75">
        <v>1410285.885488</v>
      </c>
      <c r="EN33" s="200"/>
      <c r="EO33" s="154">
        <f t="shared" si="157"/>
        <v>7067826.4454879994</v>
      </c>
      <c r="EP33" s="134"/>
      <c r="EQ33" s="154">
        <f t="shared" ca="1" si="158"/>
        <v>8598057.1600733139</v>
      </c>
      <c r="ER33" s="200"/>
      <c r="ES33" s="200"/>
      <c r="ET33" s="75"/>
      <c r="EU33" s="200"/>
      <c r="EV33" s="154">
        <f t="shared" si="287"/>
        <v>8989392.9900000002</v>
      </c>
      <c r="EW33" s="154">
        <f t="shared" si="287"/>
        <v>7942874.2899999991</v>
      </c>
      <c r="EX33" s="154">
        <f t="shared" si="287"/>
        <v>9407129.2699999996</v>
      </c>
      <c r="EY33" s="154">
        <f t="shared" si="287"/>
        <v>8007105.7564000003</v>
      </c>
      <c r="EZ33" s="154">
        <f t="shared" si="287"/>
        <v>8290409.4026447777</v>
      </c>
      <c r="FA33" s="154">
        <f t="shared" si="287"/>
        <v>5871240.4989245972</v>
      </c>
      <c r="FB33" s="154">
        <f t="shared" si="287"/>
        <v>2322290.9055691347</v>
      </c>
      <c r="FC33" s="154">
        <f t="shared" si="287"/>
        <v>1738720.4000000018</v>
      </c>
      <c r="FD33" s="154">
        <f t="shared" si="287"/>
        <v>5584846.0310000004</v>
      </c>
      <c r="FE33" s="154">
        <f t="shared" si="287"/>
        <v>6812075.1390733141</v>
      </c>
      <c r="FF33" s="154">
        <f t="shared" si="287"/>
        <v>7449998.7303888891</v>
      </c>
      <c r="FG33" s="154">
        <f t="shared" si="287"/>
        <v>1979055.5844432875</v>
      </c>
      <c r="FH33" s="154">
        <f t="shared" si="287"/>
        <v>5657540.5599999996</v>
      </c>
      <c r="FI33" s="154">
        <f t="shared" si="287"/>
        <v>1410285.885488</v>
      </c>
      <c r="FJ33" s="133"/>
      <c r="FK33" s="154"/>
      <c r="FL33" s="154"/>
      <c r="FM33" s="154"/>
      <c r="FN33" s="154"/>
      <c r="FO33" s="154"/>
      <c r="FP33" s="154">
        <f t="shared" ref="FP33:FR35" si="341">SUMIF($H$5:$EN$5,FP$12,$H33:$EN33)</f>
        <v>18222661.207138512</v>
      </c>
      <c r="FQ33" s="154">
        <f t="shared" si="341"/>
        <v>21825975.484905493</v>
      </c>
      <c r="FR33" s="154">
        <f t="shared" si="341"/>
        <v>7067826.4454879994</v>
      </c>
    </row>
    <row r="34" spans="2:174" s="197" customFormat="1" ht="17.25" customHeight="1">
      <c r="B34" s="66" t="s">
        <v>183</v>
      </c>
      <c r="C34" s="47"/>
      <c r="D34" s="47"/>
      <c r="E34" s="47"/>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f t="shared" ref="CN34:DK34" si="342">CN289</f>
        <v>1255119.3799999999</v>
      </c>
      <c r="CO34" s="75">
        <f t="shared" si="342"/>
        <v>659632.97999999986</v>
      </c>
      <c r="CP34" s="75">
        <f t="shared" si="342"/>
        <v>880108.42238600005</v>
      </c>
      <c r="CQ34" s="75">
        <f t="shared" si="342"/>
        <v>844746.12</v>
      </c>
      <c r="CR34" s="75">
        <f t="shared" si="342"/>
        <v>1145363.92</v>
      </c>
      <c r="CS34" s="75">
        <f t="shared" si="342"/>
        <v>1117462.4899999998</v>
      </c>
      <c r="CT34" s="75">
        <f t="shared" si="342"/>
        <v>915329.98</v>
      </c>
      <c r="CU34" s="75">
        <f t="shared" si="342"/>
        <v>590674.4600000002</v>
      </c>
      <c r="CV34" s="75">
        <f t="shared" si="342"/>
        <v>836787.97000000032</v>
      </c>
      <c r="CW34" s="75">
        <f t="shared" si="342"/>
        <v>908170.37999999966</v>
      </c>
      <c r="CX34" s="75">
        <f t="shared" si="342"/>
        <v>989964.58</v>
      </c>
      <c r="CY34" s="75">
        <f t="shared" si="342"/>
        <v>1198580.6599999997</v>
      </c>
      <c r="CZ34" s="75">
        <f t="shared" si="342"/>
        <v>1840238.1200000003</v>
      </c>
      <c r="DA34" s="75">
        <f t="shared" si="342"/>
        <v>961307.14999999967</v>
      </c>
      <c r="DB34" s="75">
        <f t="shared" si="342"/>
        <v>1002262.407914293</v>
      </c>
      <c r="DC34" s="75">
        <f t="shared" si="342"/>
        <v>1152171.53</v>
      </c>
      <c r="DD34" s="75">
        <f t="shared" si="342"/>
        <v>1250974.98</v>
      </c>
      <c r="DE34" s="75">
        <f t="shared" si="342"/>
        <v>1530420.6277348276</v>
      </c>
      <c r="DF34" s="75">
        <f t="shared" si="342"/>
        <v>1281336.42</v>
      </c>
      <c r="DG34" s="75">
        <f t="shared" si="342"/>
        <v>1499099.9896133279</v>
      </c>
      <c r="DH34" s="75">
        <f t="shared" si="342"/>
        <v>1335480.1894465573</v>
      </c>
      <c r="DI34" s="75">
        <f t="shared" si="342"/>
        <v>1315403.2000000002</v>
      </c>
      <c r="DJ34" s="75">
        <f t="shared" si="342"/>
        <v>1683648.8399999999</v>
      </c>
      <c r="DK34" s="75">
        <f t="shared" si="342"/>
        <v>1667014.5100000002</v>
      </c>
      <c r="DL34" s="75">
        <f>DL289</f>
        <v>2308061.4699999997</v>
      </c>
      <c r="DM34" s="75">
        <f t="shared" ref="DM34:DX34" si="343">DM289</f>
        <v>1858251.2799999998</v>
      </c>
      <c r="DN34" s="75">
        <f t="shared" si="343"/>
        <v>1354232.29</v>
      </c>
      <c r="DO34" s="75">
        <f t="shared" si="343"/>
        <v>1342935.9100000001</v>
      </c>
      <c r="DP34" s="75">
        <f t="shared" si="343"/>
        <v>1518338.2264480002</v>
      </c>
      <c r="DQ34" s="75">
        <f t="shared" si="343"/>
        <v>1443699.024184</v>
      </c>
      <c r="DR34" s="75">
        <f t="shared" si="343"/>
        <v>1709082.54</v>
      </c>
      <c r="DS34" s="75">
        <f t="shared" si="343"/>
        <v>1682626.44</v>
      </c>
      <c r="DT34" s="75">
        <f t="shared" si="343"/>
        <v>1531690.3656959997</v>
      </c>
      <c r="DU34" s="75">
        <f t="shared" si="343"/>
        <v>1501991.0999999999</v>
      </c>
      <c r="DV34" s="75">
        <f t="shared" si="343"/>
        <v>1606588.71</v>
      </c>
      <c r="DW34" s="75">
        <f t="shared" si="343"/>
        <v>1825903.0000000002</v>
      </c>
      <c r="DX34" s="75">
        <f t="shared" si="343"/>
        <v>2673155.35</v>
      </c>
      <c r="DY34" s="75">
        <f t="shared" ref="DY34:DZ34" si="344">DY289</f>
        <v>1741730.21</v>
      </c>
      <c r="DZ34" s="75">
        <f t="shared" si="344"/>
        <v>1620869.3299999996</v>
      </c>
      <c r="EA34" s="75">
        <f t="shared" ref="EA34:EB34" si="345">EA289</f>
        <v>1621822.88</v>
      </c>
      <c r="EB34" s="75">
        <f t="shared" si="345"/>
        <v>1928133.6800000002</v>
      </c>
      <c r="EC34" s="75">
        <f t="shared" ref="EC34:ED34" si="346">EC289</f>
        <v>1819368.8599999999</v>
      </c>
      <c r="ED34" s="75">
        <f t="shared" si="346"/>
        <v>1826298.1499999997</v>
      </c>
      <c r="EE34" s="75">
        <f t="shared" ref="EE34:EF34" si="347">EE289</f>
        <v>1869762.6099999999</v>
      </c>
      <c r="EF34" s="75">
        <f t="shared" si="347"/>
        <v>1748606.4400000002</v>
      </c>
      <c r="EG34" s="75">
        <f t="shared" ref="EG34:EH34" si="348">EG289</f>
        <v>1651822.8329999999</v>
      </c>
      <c r="EH34" s="75">
        <f t="shared" si="348"/>
        <v>1813885.7075839997</v>
      </c>
      <c r="EI34" s="75">
        <f t="shared" ref="EI34:EJ34" si="349">EI289</f>
        <v>2277575.4663200001</v>
      </c>
      <c r="EJ34" s="75">
        <f t="shared" si="349"/>
        <v>2813390.5540479999</v>
      </c>
      <c r="EK34" s="75">
        <f t="shared" ref="EK34:EL34" si="350">EK289</f>
        <v>1934636.2899999998</v>
      </c>
      <c r="EL34" s="75">
        <f t="shared" si="350"/>
        <v>1725200.1299999997</v>
      </c>
      <c r="EM34" s="75">
        <f t="shared" ref="EM34" si="351">EM289</f>
        <v>1801726.19</v>
      </c>
      <c r="EN34" s="200"/>
      <c r="EO34" s="154">
        <f t="shared" si="157"/>
        <v>8274953.1640479993</v>
      </c>
      <c r="EP34" s="134"/>
      <c r="EQ34" s="154">
        <f t="shared" ca="1" si="158"/>
        <v>7657577.7700000005</v>
      </c>
      <c r="ER34" s="200"/>
      <c r="ES34" s="200"/>
      <c r="ET34" s="75"/>
      <c r="EU34" s="200"/>
      <c r="EV34" s="154">
        <f t="shared" si="287"/>
        <v>3803807.677914293</v>
      </c>
      <c r="EW34" s="154">
        <f t="shared" si="287"/>
        <v>3933567.1377348276</v>
      </c>
      <c r="EX34" s="154">
        <f t="shared" si="287"/>
        <v>4115916.5990598854</v>
      </c>
      <c r="EY34" s="154">
        <f t="shared" si="287"/>
        <v>4666066.5500000007</v>
      </c>
      <c r="EZ34" s="154">
        <f t="shared" si="287"/>
        <v>5520545.0399999991</v>
      </c>
      <c r="FA34" s="154">
        <f t="shared" si="287"/>
        <v>4304973.1606320003</v>
      </c>
      <c r="FB34" s="154">
        <f t="shared" si="287"/>
        <v>4923399.3456959995</v>
      </c>
      <c r="FC34" s="154">
        <f t="shared" si="287"/>
        <v>4934482.8099999996</v>
      </c>
      <c r="FD34" s="154">
        <f t="shared" si="287"/>
        <v>6035754.8900000006</v>
      </c>
      <c r="FE34" s="154">
        <f t="shared" si="287"/>
        <v>5369325.4199999999</v>
      </c>
      <c r="FF34" s="154">
        <f t="shared" si="287"/>
        <v>5444667.2000000002</v>
      </c>
      <c r="FG34" s="154">
        <f t="shared" si="287"/>
        <v>5743284.0069040004</v>
      </c>
      <c r="FH34" s="154">
        <f t="shared" si="287"/>
        <v>6473226.9740479998</v>
      </c>
      <c r="FI34" s="154">
        <f t="shared" si="287"/>
        <v>1801726.19</v>
      </c>
      <c r="FJ34" s="133"/>
      <c r="FK34" s="154">
        <f>SUMIF($H$5:$EN$5,FK$12,$H34:$EN34)</f>
        <v>0</v>
      </c>
      <c r="FL34" s="154">
        <f>SUMIF($H$5:$EN$5,FL$12,$H34:$EN34)</f>
        <v>0</v>
      </c>
      <c r="FM34" s="154">
        <f>SUMIF($H$5:$EN$5,FM$12,$H34:$EN34)</f>
        <v>0</v>
      </c>
      <c r="FN34" s="154">
        <f>SUMIF($H$5:$EN$5,FN$12,$H34:$EN34)</f>
        <v>11341941.342386002</v>
      </c>
      <c r="FO34" s="154">
        <f>SUMIF($H$5:$EN$5,FO$12,$H34:$EN34)</f>
        <v>16519357.964709004</v>
      </c>
      <c r="FP34" s="154">
        <f t="shared" si="341"/>
        <v>19683400.356327999</v>
      </c>
      <c r="FQ34" s="154">
        <f t="shared" si="341"/>
        <v>22593031.516904004</v>
      </c>
      <c r="FR34" s="154">
        <f t="shared" si="341"/>
        <v>8274953.1640479993</v>
      </c>
    </row>
    <row r="35" spans="2:174" s="197" customFormat="1" ht="17.25" customHeight="1">
      <c r="B35" s="66" t="s">
        <v>203</v>
      </c>
      <c r="C35" s="47"/>
      <c r="D35" s="47"/>
      <c r="E35" s="47"/>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f t="shared" ref="DX35:EK35" si="352">DX305</f>
        <v>11271866.537738819</v>
      </c>
      <c r="DY35" s="75">
        <f t="shared" si="352"/>
        <v>5788694.8346376661</v>
      </c>
      <c r="DZ35" s="75">
        <f t="shared" si="352"/>
        <v>5608233.3238604153</v>
      </c>
      <c r="EA35" s="75">
        <f t="shared" si="352"/>
        <v>6392216.9549935497</v>
      </c>
      <c r="EB35" s="75">
        <f t="shared" si="352"/>
        <v>6534554.2151128938</v>
      </c>
      <c r="EC35" s="75">
        <f t="shared" si="352"/>
        <v>7819291.8622317826</v>
      </c>
      <c r="ED35" s="75">
        <f t="shared" si="352"/>
        <v>7478623.9189893762</v>
      </c>
      <c r="EE35" s="75">
        <f t="shared" si="352"/>
        <v>6384969.0414087698</v>
      </c>
      <c r="EF35" s="75">
        <f t="shared" si="352"/>
        <v>6850288.8038902152</v>
      </c>
      <c r="EG35" s="75">
        <f t="shared" si="352"/>
        <v>6536847.1201955611</v>
      </c>
      <c r="EH35" s="75">
        <f t="shared" si="352"/>
        <v>6931044.2230618689</v>
      </c>
      <c r="EI35" s="75">
        <f t="shared" si="352"/>
        <v>8389154.2096000798</v>
      </c>
      <c r="EJ35" s="75">
        <f t="shared" si="352"/>
        <v>13226081.445473684</v>
      </c>
      <c r="EK35" s="75">
        <f t="shared" si="352"/>
        <v>6548373.5499999989</v>
      </c>
      <c r="EL35" s="75">
        <f>EL305</f>
        <v>7193264.8799999999</v>
      </c>
      <c r="EM35" s="75">
        <f>EM305</f>
        <v>7063633.879999999</v>
      </c>
      <c r="EN35" s="200"/>
      <c r="EO35" s="154">
        <f t="shared" si="157"/>
        <v>34031353.755473681</v>
      </c>
      <c r="EP35" s="134"/>
      <c r="EQ35" s="154">
        <f t="shared" ca="1" si="158"/>
        <v>29061011.651230451</v>
      </c>
      <c r="ER35" s="200"/>
      <c r="ES35" s="200"/>
      <c r="ET35" s="75"/>
      <c r="EU35" s="200"/>
      <c r="EV35" s="154"/>
      <c r="EW35" s="154"/>
      <c r="EX35" s="154"/>
      <c r="EY35" s="154"/>
      <c r="EZ35" s="154"/>
      <c r="FA35" s="154"/>
      <c r="FB35" s="154"/>
      <c r="FC35" s="154"/>
      <c r="FD35" s="154">
        <f t="shared" si="287"/>
        <v>22668794.696236901</v>
      </c>
      <c r="FE35" s="154">
        <f t="shared" si="287"/>
        <v>20746063.032338228</v>
      </c>
      <c r="FF35" s="154">
        <f t="shared" si="287"/>
        <v>20713881.764288358</v>
      </c>
      <c r="FG35" s="154">
        <f t="shared" si="287"/>
        <v>21857045.552857511</v>
      </c>
      <c r="FH35" s="154">
        <f t="shared" si="287"/>
        <v>26967719.875473682</v>
      </c>
      <c r="FI35" s="154">
        <f t="shared" si="287"/>
        <v>7063633.879999999</v>
      </c>
      <c r="FJ35" s="133"/>
      <c r="FK35" s="154"/>
      <c r="FL35" s="154"/>
      <c r="FM35" s="154"/>
      <c r="FN35" s="154"/>
      <c r="FO35" s="154"/>
      <c r="FP35" s="154"/>
      <c r="FQ35" s="154">
        <f t="shared" si="341"/>
        <v>85985785.045720994</v>
      </c>
      <c r="FR35" s="154">
        <f t="shared" si="341"/>
        <v>34031353.755473681</v>
      </c>
    </row>
    <row r="36" spans="2:174" s="197" customFormat="1" ht="17.25" customHeight="1">
      <c r="B36" s="198"/>
      <c r="C36" s="47"/>
      <c r="D36" s="47"/>
      <c r="E36" s="47"/>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row>
    <row r="37" spans="2:174" s="70" customFormat="1" ht="17.45" customHeight="1">
      <c r="B37" s="66"/>
      <c r="C37" s="67"/>
      <c r="D37" s="67"/>
      <c r="E37" s="67"/>
      <c r="F37" s="68"/>
      <c r="G37" s="68"/>
      <c r="H37" s="68"/>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R37" s="75"/>
      <c r="ES37" s="75"/>
      <c r="ET37" s="75"/>
      <c r="EU37" s="75"/>
      <c r="EV37" s="75"/>
      <c r="EW37" s="75"/>
      <c r="EX37" s="75"/>
      <c r="EY37" s="75"/>
      <c r="EZ37" s="75"/>
      <c r="FA37" s="75"/>
      <c r="FB37" s="75"/>
      <c r="FC37" s="75"/>
      <c r="FD37" s="75"/>
      <c r="FE37" s="75"/>
      <c r="FF37" s="75"/>
      <c r="FG37" s="75"/>
      <c r="FH37" s="75"/>
      <c r="FI37" s="75"/>
      <c r="FJ37" s="75"/>
      <c r="FK37" s="75"/>
      <c r="FL37" s="75"/>
    </row>
    <row r="38" spans="2:174" ht="17.45" customHeight="1">
      <c r="B38" s="147" t="s">
        <v>27</v>
      </c>
      <c r="C38" s="148"/>
      <c r="D38" s="148"/>
      <c r="E38" s="148"/>
      <c r="F38" s="149"/>
      <c r="G38" s="149"/>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c r="EM38" s="150"/>
      <c r="EN38" s="149"/>
      <c r="EO38" s="148"/>
      <c r="EQ38" s="148"/>
      <c r="ER38" s="148"/>
      <c r="EV38" s="148"/>
      <c r="EW38" s="148"/>
      <c r="EX38" s="148"/>
      <c r="EY38" s="148"/>
      <c r="EZ38" s="148"/>
      <c r="FA38" s="148"/>
      <c r="FB38" s="148"/>
      <c r="FC38" s="148"/>
      <c r="FD38" s="148"/>
      <c r="FE38" s="148"/>
      <c r="FF38" s="148"/>
      <c r="FG38" s="148"/>
      <c r="FH38" s="148"/>
      <c r="FI38" s="148"/>
      <c r="FK38" s="148"/>
      <c r="FL38" s="148"/>
      <c r="FM38" s="148"/>
      <c r="FN38" s="148"/>
      <c r="FO38" s="148"/>
      <c r="FP38" s="148"/>
      <c r="FQ38" s="148"/>
      <c r="FR38" s="148"/>
    </row>
    <row r="39" spans="2:174" ht="17.45" customHeight="1">
      <c r="B39" s="151" t="s">
        <v>90</v>
      </c>
      <c r="C39" s="152"/>
      <c r="D39" s="152"/>
      <c r="E39" s="152"/>
      <c r="F39" s="153"/>
      <c r="G39" s="153"/>
      <c r="H39" s="154">
        <v>1710676.9899999998</v>
      </c>
      <c r="I39" s="154">
        <v>1672309.5249999999</v>
      </c>
      <c r="J39" s="154">
        <v>1680429.1710000003</v>
      </c>
      <c r="K39" s="154">
        <v>1673978.3160000001</v>
      </c>
      <c r="L39" s="154">
        <v>1713550.1939999999</v>
      </c>
      <c r="M39" s="154">
        <v>1711809.15</v>
      </c>
      <c r="N39" s="154">
        <v>1728832.6925000004</v>
      </c>
      <c r="O39" s="154">
        <v>1717948.0797079999</v>
      </c>
      <c r="P39" s="154">
        <v>1775501.0884759997</v>
      </c>
      <c r="Q39" s="154">
        <v>1994957.4459759998</v>
      </c>
      <c r="R39" s="154">
        <v>2000701.7899760001</v>
      </c>
      <c r="S39" s="154">
        <v>2246561.6822760012</v>
      </c>
      <c r="T39" s="154">
        <v>2061728.5999999999</v>
      </c>
      <c r="U39" s="154">
        <v>1831802.1205000007</v>
      </c>
      <c r="V39" s="154">
        <v>1818905.4071</v>
      </c>
      <c r="W39" s="154">
        <v>1827994.3468280009</v>
      </c>
      <c r="X39" s="154">
        <v>1788585.6178280008</v>
      </c>
      <c r="Y39" s="154">
        <v>1712067.4399999997</v>
      </c>
      <c r="Z39" s="154">
        <v>1763614.5</v>
      </c>
      <c r="AA39" s="154">
        <v>1766926.36</v>
      </c>
      <c r="AB39" s="154">
        <v>1758001.0999999999</v>
      </c>
      <c r="AC39" s="154">
        <v>1901704.47</v>
      </c>
      <c r="AD39" s="154">
        <v>1858842.74</v>
      </c>
      <c r="AE39" s="154">
        <v>2164446.7599999998</v>
      </c>
      <c r="AF39" s="154">
        <v>1822395.5</v>
      </c>
      <c r="AG39" s="154">
        <v>1850020.8299999998</v>
      </c>
      <c r="AH39" s="154">
        <v>1839846.9300000002</v>
      </c>
      <c r="AI39" s="154">
        <v>1823993.0699999998</v>
      </c>
      <c r="AJ39" s="154">
        <v>1865283.5199999996</v>
      </c>
      <c r="AK39" s="154">
        <v>1723626.36</v>
      </c>
      <c r="AL39" s="154">
        <v>1897658.6199999996</v>
      </c>
      <c r="AM39" s="154">
        <v>1837198.9800000004</v>
      </c>
      <c r="AN39" s="154">
        <v>1803151.7600000002</v>
      </c>
      <c r="AO39" s="154">
        <v>1882112.0399999982</v>
      </c>
      <c r="AP39" s="154">
        <v>1852498.7500000005</v>
      </c>
      <c r="AQ39" s="154">
        <v>2110965.2500000023</v>
      </c>
      <c r="AR39" s="154">
        <v>2328220.2600000002</v>
      </c>
      <c r="AS39" s="154">
        <v>1769011.73</v>
      </c>
      <c r="AT39" s="154">
        <v>1903799.3199999998</v>
      </c>
      <c r="AU39" s="154">
        <v>1855829.88</v>
      </c>
      <c r="AV39" s="154">
        <v>1860368.67</v>
      </c>
      <c r="AW39" s="154">
        <v>1783598.6199999999</v>
      </c>
      <c r="AX39" s="154">
        <v>1943612.8299999996</v>
      </c>
      <c r="AY39" s="154">
        <v>3177983.45</v>
      </c>
      <c r="AZ39" s="154">
        <v>1725315.7</v>
      </c>
      <c r="BA39" s="154">
        <v>1842818.04</v>
      </c>
      <c r="BB39" s="154">
        <v>1793937.6</v>
      </c>
      <c r="BC39" s="154">
        <v>1994108.32</v>
      </c>
      <c r="BD39" s="154">
        <v>1972300.0100000009</v>
      </c>
      <c r="BE39" s="154">
        <v>1826122.6599999992</v>
      </c>
      <c r="BF39" s="154">
        <v>1752625.51</v>
      </c>
      <c r="BG39" s="154">
        <v>1560782.26</v>
      </c>
      <c r="BH39" s="154">
        <v>1632645.8540000001</v>
      </c>
      <c r="BI39" s="154">
        <v>1598461.1100000013</v>
      </c>
      <c r="BJ39" s="154">
        <v>1720623.2999999996</v>
      </c>
      <c r="BK39" s="154">
        <v>1857653.4000000006</v>
      </c>
      <c r="BL39" s="154">
        <v>1637405.4200000002</v>
      </c>
      <c r="BM39" s="154">
        <v>1697915.6699999997</v>
      </c>
      <c r="BN39" s="154">
        <v>1753987.5200000005</v>
      </c>
      <c r="BO39" s="154">
        <v>1785562.719999999</v>
      </c>
      <c r="BP39" s="154">
        <v>2053483.6600000001</v>
      </c>
      <c r="BQ39" s="154">
        <v>1637814.3700000008</v>
      </c>
      <c r="BR39" s="154">
        <v>1542772.9500000004</v>
      </c>
      <c r="BS39" s="154">
        <v>307978.69999999984</v>
      </c>
      <c r="BT39" s="154">
        <v>236892.15000000008</v>
      </c>
      <c r="BU39" s="154">
        <v>237602.25999999989</v>
      </c>
      <c r="BV39" s="154">
        <v>593157.38266666676</v>
      </c>
      <c r="BW39" s="154">
        <v>763542.66</v>
      </c>
      <c r="BX39" s="154">
        <v>886008.00000000105</v>
      </c>
      <c r="BY39" s="154">
        <v>995745.92</v>
      </c>
      <c r="BZ39" s="154">
        <v>1020805.7300000007</v>
      </c>
      <c r="CA39" s="154">
        <v>1577430.4600000002</v>
      </c>
      <c r="CB39" s="154">
        <v>1416090.7899999996</v>
      </c>
      <c r="CC39" s="154">
        <v>1858392.6700000002</v>
      </c>
      <c r="CD39" s="154">
        <v>1234414.1400000001</v>
      </c>
      <c r="CE39" s="154">
        <v>636860.07999999984</v>
      </c>
      <c r="CF39" s="154">
        <v>809460.03000000084</v>
      </c>
      <c r="CG39" s="154">
        <v>1349357.76</v>
      </c>
      <c r="CH39" s="154">
        <v>1299430.8499999989</v>
      </c>
      <c r="CI39" s="154">
        <v>1402153.2199999995</v>
      </c>
      <c r="CJ39" s="154">
        <v>1600903.1599999995</v>
      </c>
      <c r="CK39" s="154">
        <v>1750414.8699999994</v>
      </c>
      <c r="CL39" s="154">
        <v>1929164.1599999995</v>
      </c>
      <c r="CM39" s="154">
        <v>1826423.9699999997</v>
      </c>
      <c r="CN39" s="154">
        <v>2062004.9500000014</v>
      </c>
      <c r="CO39" s="154">
        <v>1596267.7999999998</v>
      </c>
      <c r="CP39" s="154">
        <v>1989450.83</v>
      </c>
      <c r="CQ39" s="154">
        <v>1914145.84</v>
      </c>
      <c r="CR39" s="154">
        <v>1827237.7599999998</v>
      </c>
      <c r="CS39" s="154">
        <v>1925011.6400000001</v>
      </c>
      <c r="CT39" s="154">
        <v>1996807.570000001</v>
      </c>
      <c r="CU39" s="154">
        <v>1944024.6500000001</v>
      </c>
      <c r="CV39" s="154">
        <v>1957595.129999998</v>
      </c>
      <c r="CW39" s="154">
        <v>2204611.569999998</v>
      </c>
      <c r="CX39" s="154">
        <v>2242477.4200000004</v>
      </c>
      <c r="CY39" s="154">
        <v>2248177.1900000004</v>
      </c>
      <c r="CZ39" s="154">
        <v>2332800.2399999998</v>
      </c>
      <c r="DA39" s="154">
        <v>2086373.7299999995</v>
      </c>
      <c r="DB39" s="154">
        <v>2115079.31</v>
      </c>
      <c r="DC39" s="154">
        <v>1925282.7699999998</v>
      </c>
      <c r="DD39" s="154">
        <v>1895997.5800000008</v>
      </c>
      <c r="DE39" s="154">
        <v>1828399.3799999997</v>
      </c>
      <c r="DF39" s="154">
        <v>1915764.7800000003</v>
      </c>
      <c r="DG39" s="154">
        <v>1817910.29</v>
      </c>
      <c r="DH39" s="154">
        <v>1864841.8799999992</v>
      </c>
      <c r="DI39" s="154">
        <v>1907793.3599999989</v>
      </c>
      <c r="DJ39" s="154">
        <v>1991780.1700000004</v>
      </c>
      <c r="DK39" s="154">
        <v>1847469.650000002</v>
      </c>
      <c r="DL39" s="154">
        <v>2405871.7700000005</v>
      </c>
      <c r="DM39" s="154">
        <v>1896410.639999999</v>
      </c>
      <c r="DN39" s="154">
        <v>1903016.159999999</v>
      </c>
      <c r="DO39" s="154">
        <v>1909074.5799999987</v>
      </c>
      <c r="DP39" s="154">
        <v>1938078.5700000017</v>
      </c>
      <c r="DQ39" s="154">
        <v>1968289.7999999991</v>
      </c>
      <c r="DR39" s="154">
        <v>1738013.0299999986</v>
      </c>
      <c r="DS39" s="154">
        <v>1929031.3899999987</v>
      </c>
      <c r="DT39" s="154">
        <v>1848375.49</v>
      </c>
      <c r="DU39" s="154">
        <v>2152255.5499999993</v>
      </c>
      <c r="DV39" s="154">
        <v>1916217.7400000002</v>
      </c>
      <c r="DW39" s="154">
        <v>2044643.3599999996</v>
      </c>
      <c r="DX39" s="154">
        <v>2658220.7300000018</v>
      </c>
      <c r="DY39" s="154">
        <v>2193710.8199999998</v>
      </c>
      <c r="DZ39" s="154">
        <v>2118946.3199999998</v>
      </c>
      <c r="EA39" s="154">
        <v>1919072.5899999996</v>
      </c>
      <c r="EB39" s="154">
        <v>2029895.1000000008</v>
      </c>
      <c r="EC39" s="154">
        <v>2170469.38</v>
      </c>
      <c r="ED39" s="154">
        <v>2112352.6399999997</v>
      </c>
      <c r="EE39" s="154">
        <v>2017720.3599999999</v>
      </c>
      <c r="EF39" s="154">
        <v>1960119.9099999997</v>
      </c>
      <c r="EG39" s="154">
        <v>2500737.11</v>
      </c>
      <c r="EH39" s="154">
        <v>2023155.6200000003</v>
      </c>
      <c r="EI39" s="154">
        <v>2028293.8200000003</v>
      </c>
      <c r="EJ39" s="154">
        <v>2886305.5099999993</v>
      </c>
      <c r="EK39" s="154">
        <v>2491676.7000000002</v>
      </c>
      <c r="EL39" s="154">
        <v>2199398.02</v>
      </c>
      <c r="EM39" s="154">
        <v>2254185.9900000007</v>
      </c>
      <c r="EO39" s="154">
        <f t="shared" ref="EO39:EO52" si="353">SUMIFS($G39:$EN39,$G$13:$EN$13,$EO$7)</f>
        <v>9831566.2199999988</v>
      </c>
      <c r="EQ39" s="154">
        <f t="shared" ref="EQ39:EQ52" ca="1" si="354">SUM(OFFSET($B39,0,COLUMN($DX$7)-2,1,MONTH(MAX($G$7:$EN$7))))</f>
        <v>8889950.4600000009</v>
      </c>
      <c r="ER39" s="154"/>
      <c r="EV39" s="154">
        <f t="shared" ref="EV39:FI52" si="355">SUMIF($H$6:$EN$6,EV$12,$H39:$EN39)</f>
        <v>6534253.2799999993</v>
      </c>
      <c r="EW39" s="154">
        <f t="shared" si="355"/>
        <v>5649679.7300000004</v>
      </c>
      <c r="EX39" s="154">
        <f t="shared" si="355"/>
        <v>5598516.9499999993</v>
      </c>
      <c r="EY39" s="154">
        <f t="shared" si="355"/>
        <v>5747043.1800000016</v>
      </c>
      <c r="EZ39" s="154">
        <f t="shared" si="355"/>
        <v>6205298.5699999984</v>
      </c>
      <c r="FA39" s="154">
        <f t="shared" si="355"/>
        <v>5815442.9499999993</v>
      </c>
      <c r="FB39" s="154">
        <f t="shared" si="355"/>
        <v>5515419.9099999974</v>
      </c>
      <c r="FC39" s="154">
        <f t="shared" si="355"/>
        <v>6113116.6499999994</v>
      </c>
      <c r="FD39" s="154">
        <f t="shared" si="355"/>
        <v>6970877.870000001</v>
      </c>
      <c r="FE39" s="154">
        <f t="shared" si="355"/>
        <v>6119437.0700000003</v>
      </c>
      <c r="FF39" s="154">
        <f t="shared" si="355"/>
        <v>6090192.9099999992</v>
      </c>
      <c r="FG39" s="154">
        <f t="shared" si="355"/>
        <v>6552186.5500000007</v>
      </c>
      <c r="FH39" s="154">
        <f t="shared" si="355"/>
        <v>7577380.2299999986</v>
      </c>
      <c r="FI39" s="154">
        <f t="shared" si="355"/>
        <v>2254185.9900000007</v>
      </c>
      <c r="FK39" s="154">
        <f t="shared" ref="FK39:FR52" si="356">SUMIF($H$5:$EN$5,FK$12,$H39:$EN39)</f>
        <v>20796085.433999997</v>
      </c>
      <c r="FL39" s="154">
        <f t="shared" si="356"/>
        <v>11853234.242666671</v>
      </c>
      <c r="FM39" s="154">
        <f t="shared" si="356"/>
        <v>17113065.699999999</v>
      </c>
      <c r="FN39" s="154">
        <f t="shared" si="356"/>
        <v>23907812.349999998</v>
      </c>
      <c r="FO39" s="154">
        <f t="shared" si="356"/>
        <v>23529493.140000001</v>
      </c>
      <c r="FP39" s="154">
        <f t="shared" si="356"/>
        <v>23649278.079999998</v>
      </c>
      <c r="FQ39" s="154">
        <f t="shared" si="356"/>
        <v>25732694.400000002</v>
      </c>
      <c r="FR39" s="154">
        <f t="shared" si="356"/>
        <v>9831566.2199999988</v>
      </c>
    </row>
    <row r="40" spans="2:174" ht="17.45" customHeight="1">
      <c r="B40" s="151" t="s">
        <v>91</v>
      </c>
      <c r="C40" s="152"/>
      <c r="D40" s="152"/>
      <c r="E40" s="152"/>
      <c r="F40" s="153"/>
      <c r="G40" s="153"/>
      <c r="H40" s="154">
        <v>156722.07999999999</v>
      </c>
      <c r="I40" s="154">
        <v>99639.41</v>
      </c>
      <c r="J40" s="154">
        <v>108235.09359999999</v>
      </c>
      <c r="K40" s="154">
        <v>158904.92000000001</v>
      </c>
      <c r="L40" s="154">
        <v>127904.33</v>
      </c>
      <c r="M40" s="154">
        <v>116787.86</v>
      </c>
      <c r="N40" s="154">
        <v>173852.76</v>
      </c>
      <c r="O40" s="154">
        <v>80202.080000000002</v>
      </c>
      <c r="P40" s="154">
        <v>57788.91</v>
      </c>
      <c r="Q40" s="154">
        <v>144132.86000000002</v>
      </c>
      <c r="R40" s="154">
        <v>91773.77</v>
      </c>
      <c r="S40" s="154">
        <v>485152.88000000012</v>
      </c>
      <c r="T40" s="154">
        <v>126675.65000000001</v>
      </c>
      <c r="U40" s="154">
        <v>77603.070000000007</v>
      </c>
      <c r="V40" s="154">
        <v>98204.1</v>
      </c>
      <c r="W40" s="154">
        <v>77963.950000000012</v>
      </c>
      <c r="X40" s="154">
        <v>118073.12000000001</v>
      </c>
      <c r="Y40" s="154">
        <v>78434.410000000018</v>
      </c>
      <c r="Z40" s="154">
        <v>173459.63</v>
      </c>
      <c r="AA40" s="154">
        <v>79127.290000000008</v>
      </c>
      <c r="AB40" s="154">
        <v>49890.25</v>
      </c>
      <c r="AC40" s="154">
        <v>42257.26</v>
      </c>
      <c r="AD40" s="154">
        <v>77351.990000000005</v>
      </c>
      <c r="AE40" s="154">
        <v>345063.52</v>
      </c>
      <c r="AF40" s="154">
        <v>175986.96000000002</v>
      </c>
      <c r="AG40" s="154">
        <v>64072.11</v>
      </c>
      <c r="AH40" s="154">
        <v>108200.70000000001</v>
      </c>
      <c r="AI40" s="154">
        <v>167222.26</v>
      </c>
      <c r="AJ40" s="154">
        <v>97207.080000000075</v>
      </c>
      <c r="AK40" s="154">
        <v>124073.12</v>
      </c>
      <c r="AL40" s="154">
        <v>148242.64000000001</v>
      </c>
      <c r="AM40" s="154">
        <v>46506.659999999916</v>
      </c>
      <c r="AN40" s="154">
        <v>23609.670000000042</v>
      </c>
      <c r="AO40" s="154">
        <v>47569.430000000051</v>
      </c>
      <c r="AP40" s="154">
        <v>84752.239999999991</v>
      </c>
      <c r="AQ40" s="154">
        <v>346258.62999999989</v>
      </c>
      <c r="AR40" s="154">
        <v>265568.68</v>
      </c>
      <c r="AS40" s="154">
        <v>76363.72</v>
      </c>
      <c r="AT40" s="154">
        <v>7986.38</v>
      </c>
      <c r="AU40" s="154">
        <v>34919.81</v>
      </c>
      <c r="AV40" s="154">
        <v>9028.52</v>
      </c>
      <c r="AW40" s="154">
        <v>9656.07</v>
      </c>
      <c r="AX40" s="154">
        <v>8812.75</v>
      </c>
      <c r="AY40" s="154">
        <v>20802.580000000002</v>
      </c>
      <c r="AZ40" s="154">
        <v>57440.63</v>
      </c>
      <c r="BA40" s="154">
        <v>23364.26</v>
      </c>
      <c r="BB40" s="154">
        <v>28235.279999999999</v>
      </c>
      <c r="BC40" s="154">
        <v>41966.65</v>
      </c>
      <c r="BD40" s="154">
        <v>419702.44999999995</v>
      </c>
      <c r="BE40" s="154">
        <v>156915.04999999999</v>
      </c>
      <c r="BF40" s="154">
        <v>75498.03</v>
      </c>
      <c r="BG40" s="154">
        <v>80230.879999999976</v>
      </c>
      <c r="BH40" s="154">
        <v>108966.33000000002</v>
      </c>
      <c r="BI40" s="154">
        <v>117858.40000000001</v>
      </c>
      <c r="BJ40" s="154">
        <v>122701.09</v>
      </c>
      <c r="BK40" s="154">
        <v>201628.51</v>
      </c>
      <c r="BL40" s="154">
        <v>80433.220000000016</v>
      </c>
      <c r="BM40" s="154">
        <v>37850.480000000003</v>
      </c>
      <c r="BN40" s="154">
        <v>110335.24</v>
      </c>
      <c r="BO40" s="154">
        <v>102246.78999999998</v>
      </c>
      <c r="BP40" s="154">
        <v>415772.67999999993</v>
      </c>
      <c r="BQ40" s="154">
        <v>169592.14000000004</v>
      </c>
      <c r="BR40" s="154">
        <v>64950.91</v>
      </c>
      <c r="BS40" s="154">
        <v>0</v>
      </c>
      <c r="BT40" s="154">
        <v>0</v>
      </c>
      <c r="BU40" s="154">
        <v>794.85</v>
      </c>
      <c r="BV40" s="154">
        <v>29628.470000000008</v>
      </c>
      <c r="BW40" s="154">
        <v>73088.759999999995</v>
      </c>
      <c r="BX40" s="154">
        <v>109939.03999999995</v>
      </c>
      <c r="BY40" s="154">
        <v>78909.350000000006</v>
      </c>
      <c r="BZ40" s="154">
        <v>112930.67999999993</v>
      </c>
      <c r="CA40" s="154">
        <v>91597.589999999982</v>
      </c>
      <c r="CB40" s="154">
        <v>320628.59999999986</v>
      </c>
      <c r="CC40" s="154">
        <v>31241.929999999993</v>
      </c>
      <c r="CD40" s="154">
        <v>32240.28</v>
      </c>
      <c r="CE40" s="154">
        <v>101438.92999999998</v>
      </c>
      <c r="CF40" s="154">
        <v>64244.960000000006</v>
      </c>
      <c r="CG40" s="154">
        <v>63820.720000000045</v>
      </c>
      <c r="CH40" s="154">
        <v>96591.81</v>
      </c>
      <c r="CI40" s="154">
        <v>117353.99000000002</v>
      </c>
      <c r="CJ40" s="154">
        <v>72116.62000000001</v>
      </c>
      <c r="CK40" s="154">
        <v>49618.810000000019</v>
      </c>
      <c r="CL40" s="154">
        <v>108433.15999999997</v>
      </c>
      <c r="CM40" s="154">
        <v>107021.10000000003</v>
      </c>
      <c r="CN40" s="154">
        <v>469711.74</v>
      </c>
      <c r="CO40" s="154">
        <v>89486.050000000047</v>
      </c>
      <c r="CP40" s="154">
        <v>25529.670000000046</v>
      </c>
      <c r="CQ40" s="154">
        <v>91473.27</v>
      </c>
      <c r="CR40" s="154">
        <v>164719.78</v>
      </c>
      <c r="CS40" s="154">
        <v>235581.12999999998</v>
      </c>
      <c r="CT40" s="154">
        <v>142287.78999999998</v>
      </c>
      <c r="CU40" s="154">
        <v>151227.43999999994</v>
      </c>
      <c r="CV40" s="154">
        <v>71050.679999999964</v>
      </c>
      <c r="CW40" s="154">
        <v>69231.649999999994</v>
      </c>
      <c r="CX40" s="154">
        <v>168010.26</v>
      </c>
      <c r="CY40" s="154">
        <v>130656.70999999998</v>
      </c>
      <c r="CZ40" s="154">
        <v>453136.93</v>
      </c>
      <c r="DA40" s="154">
        <v>147289.94</v>
      </c>
      <c r="DB40" s="154">
        <v>74104.98</v>
      </c>
      <c r="DC40" s="154">
        <v>76306.080000000016</v>
      </c>
      <c r="DD40" s="154">
        <v>159353.47000000003</v>
      </c>
      <c r="DE40" s="154">
        <v>149212.57</v>
      </c>
      <c r="DF40" s="154">
        <v>152943.76999999999</v>
      </c>
      <c r="DG40" s="154">
        <v>214599.03</v>
      </c>
      <c r="DH40" s="154">
        <v>97537.900000000023</v>
      </c>
      <c r="DI40" s="154">
        <v>104836.21</v>
      </c>
      <c r="DJ40" s="154">
        <v>142048.38</v>
      </c>
      <c r="DK40" s="154">
        <v>186891.5</v>
      </c>
      <c r="DL40" s="154">
        <v>574485.5</v>
      </c>
      <c r="DM40" s="154">
        <v>173296.44</v>
      </c>
      <c r="DN40" s="154">
        <v>111093.18000000001</v>
      </c>
      <c r="DO40" s="154">
        <v>191467.40000000002</v>
      </c>
      <c r="DP40" s="154">
        <v>85049.199999999983</v>
      </c>
      <c r="DQ40" s="154">
        <v>184798.06999999995</v>
      </c>
      <c r="DR40" s="154">
        <v>225518.89000000007</v>
      </c>
      <c r="DS40" s="154">
        <v>282453.18000000005</v>
      </c>
      <c r="DT40" s="154">
        <v>137635.5</v>
      </c>
      <c r="DU40" s="154">
        <v>100997.56000000001</v>
      </c>
      <c r="DV40" s="154">
        <v>118162.49999999999</v>
      </c>
      <c r="DW40" s="154">
        <v>208859.40000000008</v>
      </c>
      <c r="DX40" s="154">
        <v>536278.21</v>
      </c>
      <c r="DY40" s="154">
        <v>154383.48000000004</v>
      </c>
      <c r="DZ40" s="154">
        <v>77655.48</v>
      </c>
      <c r="EA40" s="154">
        <v>99533.540000000008</v>
      </c>
      <c r="EB40" s="154">
        <v>186844.82</v>
      </c>
      <c r="EC40" s="154">
        <v>228237.91</v>
      </c>
      <c r="ED40" s="154">
        <v>176356.39</v>
      </c>
      <c r="EE40" s="154">
        <v>163499.62</v>
      </c>
      <c r="EF40" s="154">
        <v>130075.67000000001</v>
      </c>
      <c r="EG40" s="154">
        <v>94553.25</v>
      </c>
      <c r="EH40" s="154">
        <v>103317.61000000002</v>
      </c>
      <c r="EI40" s="154">
        <v>219331.72000000003</v>
      </c>
      <c r="EJ40" s="154">
        <v>487604.78000000014</v>
      </c>
      <c r="EK40" s="154">
        <v>170313.29000000004</v>
      </c>
      <c r="EL40" s="154">
        <v>107774.82</v>
      </c>
      <c r="EM40" s="154">
        <v>163038.34999999995</v>
      </c>
      <c r="EO40" s="154">
        <f t="shared" si="353"/>
        <v>928731.24000000011</v>
      </c>
      <c r="EQ40" s="154">
        <f t="shared" ca="1" si="354"/>
        <v>867850.71</v>
      </c>
      <c r="ER40" s="154"/>
      <c r="EV40" s="154">
        <f t="shared" si="355"/>
        <v>674531.85</v>
      </c>
      <c r="EW40" s="154">
        <f t="shared" si="355"/>
        <v>384872.12000000005</v>
      </c>
      <c r="EX40" s="154">
        <f t="shared" si="355"/>
        <v>465080.7</v>
      </c>
      <c r="EY40" s="154">
        <f t="shared" si="355"/>
        <v>433776.09</v>
      </c>
      <c r="EZ40" s="154">
        <f t="shared" si="355"/>
        <v>858875.12</v>
      </c>
      <c r="FA40" s="154">
        <f t="shared" si="355"/>
        <v>461314.66999999993</v>
      </c>
      <c r="FB40" s="154">
        <f t="shared" si="355"/>
        <v>645607.57000000007</v>
      </c>
      <c r="FC40" s="154">
        <f t="shared" si="355"/>
        <v>428019.46000000008</v>
      </c>
      <c r="FD40" s="154">
        <f t="shared" si="355"/>
        <v>768317.16999999993</v>
      </c>
      <c r="FE40" s="154">
        <f t="shared" si="355"/>
        <v>514616.27</v>
      </c>
      <c r="FF40" s="154">
        <f t="shared" si="355"/>
        <v>469931.68000000005</v>
      </c>
      <c r="FG40" s="154">
        <f t="shared" si="355"/>
        <v>417202.58000000007</v>
      </c>
      <c r="FH40" s="154">
        <f t="shared" si="355"/>
        <v>765692.89000000013</v>
      </c>
      <c r="FI40" s="154">
        <f t="shared" si="355"/>
        <v>163038.34999999995</v>
      </c>
      <c r="FK40" s="154">
        <f t="shared" si="356"/>
        <v>1614366.47</v>
      </c>
      <c r="FL40" s="154">
        <f t="shared" si="356"/>
        <v>1147204.47</v>
      </c>
      <c r="FM40" s="154">
        <f t="shared" si="356"/>
        <v>1164750.9100000001</v>
      </c>
      <c r="FN40" s="154">
        <f t="shared" si="356"/>
        <v>1808966.17</v>
      </c>
      <c r="FO40" s="154">
        <f t="shared" si="356"/>
        <v>1958260.7599999998</v>
      </c>
      <c r="FP40" s="154">
        <f t="shared" si="356"/>
        <v>2393816.8200000003</v>
      </c>
      <c r="FQ40" s="154">
        <f t="shared" si="356"/>
        <v>2170067.7000000002</v>
      </c>
      <c r="FR40" s="154">
        <f t="shared" si="356"/>
        <v>928731.24000000011</v>
      </c>
    </row>
    <row r="41" spans="2:174" ht="17.45" customHeight="1">
      <c r="B41" s="151" t="s">
        <v>190</v>
      </c>
      <c r="C41" s="155"/>
      <c r="D41" s="155"/>
      <c r="E41" s="155"/>
      <c r="F41" s="153"/>
      <c r="G41" s="153"/>
      <c r="H41" s="154">
        <f>H43-H42-H40-H39</f>
        <v>208621.36999999988</v>
      </c>
      <c r="I41" s="154">
        <f t="shared" ref="I41:AQ41" si="357">I43-I42-I40-I39</f>
        <v>191807.49</v>
      </c>
      <c r="J41" s="154">
        <f t="shared" si="357"/>
        <v>174247.01</v>
      </c>
      <c r="K41" s="154">
        <f t="shared" si="357"/>
        <v>229549.78000000003</v>
      </c>
      <c r="L41" s="154">
        <f t="shared" si="357"/>
        <v>201714.07999999961</v>
      </c>
      <c r="M41" s="154">
        <f t="shared" si="357"/>
        <v>213649.17999999993</v>
      </c>
      <c r="N41" s="154">
        <f t="shared" si="357"/>
        <v>226001.23000000021</v>
      </c>
      <c r="O41" s="154">
        <f t="shared" si="357"/>
        <v>234514.83000000007</v>
      </c>
      <c r="P41" s="154">
        <f t="shared" si="357"/>
        <v>182647.31000000029</v>
      </c>
      <c r="Q41" s="154">
        <f t="shared" si="357"/>
        <v>191541.12000000058</v>
      </c>
      <c r="R41" s="154">
        <f t="shared" si="357"/>
        <v>226826.70000000042</v>
      </c>
      <c r="S41" s="154">
        <f t="shared" si="357"/>
        <v>278314.78000000026</v>
      </c>
      <c r="T41" s="154">
        <f t="shared" si="357"/>
        <v>173943.62000000081</v>
      </c>
      <c r="U41" s="154">
        <f t="shared" si="357"/>
        <v>211335.73999999906</v>
      </c>
      <c r="V41" s="154">
        <f t="shared" si="357"/>
        <v>156269.64999999967</v>
      </c>
      <c r="W41" s="154">
        <f t="shared" si="357"/>
        <v>190502.22999999998</v>
      </c>
      <c r="X41" s="154">
        <f t="shared" si="357"/>
        <v>175647.14000000013</v>
      </c>
      <c r="Y41" s="154">
        <f t="shared" si="357"/>
        <v>129958.58000000007</v>
      </c>
      <c r="Z41" s="154">
        <f t="shared" si="357"/>
        <v>158553.43999999994</v>
      </c>
      <c r="AA41" s="154">
        <f t="shared" si="357"/>
        <v>119535.77000000002</v>
      </c>
      <c r="AB41" s="154">
        <f t="shared" si="357"/>
        <v>148518.69999999995</v>
      </c>
      <c r="AC41" s="154">
        <f t="shared" si="357"/>
        <v>141867.26</v>
      </c>
      <c r="AD41" s="154">
        <f t="shared" si="357"/>
        <v>187149.13000000035</v>
      </c>
      <c r="AE41" s="154">
        <f t="shared" si="357"/>
        <v>255177.18999999994</v>
      </c>
      <c r="AF41" s="154">
        <f t="shared" si="357"/>
        <v>130931.20999999996</v>
      </c>
      <c r="AG41" s="154">
        <f t="shared" si="357"/>
        <v>-112548.64000000013</v>
      </c>
      <c r="AH41" s="154">
        <f t="shared" si="357"/>
        <v>-111640.06000000029</v>
      </c>
      <c r="AI41" s="154">
        <f t="shared" si="357"/>
        <v>-103735.37999999989</v>
      </c>
      <c r="AJ41" s="154">
        <f t="shared" si="357"/>
        <v>-101030.02000000002</v>
      </c>
      <c r="AK41" s="154">
        <f t="shared" si="357"/>
        <v>-187530.28000000003</v>
      </c>
      <c r="AL41" s="154">
        <f t="shared" si="357"/>
        <v>-137085.69000000041</v>
      </c>
      <c r="AM41" s="154">
        <f t="shared" si="357"/>
        <v>-59983.95999999973</v>
      </c>
      <c r="AN41" s="154">
        <f t="shared" si="357"/>
        <v>-63008.819999999832</v>
      </c>
      <c r="AO41" s="154">
        <f t="shared" si="357"/>
        <v>-70707.810000000056</v>
      </c>
      <c r="AP41" s="154">
        <f t="shared" si="357"/>
        <v>-69752.210000000196</v>
      </c>
      <c r="AQ41" s="154">
        <f t="shared" si="357"/>
        <v>-79132.64000000013</v>
      </c>
      <c r="AR41" s="154">
        <v>88959.400000000009</v>
      </c>
      <c r="AS41" s="154">
        <v>89126.45</v>
      </c>
      <c r="AT41" s="154">
        <v>87145.63</v>
      </c>
      <c r="AU41" s="154">
        <v>87145.63</v>
      </c>
      <c r="AV41" s="154">
        <v>87237.07</v>
      </c>
      <c r="AW41" s="154">
        <v>81065.86</v>
      </c>
      <c r="AX41" s="154">
        <v>88619.86</v>
      </c>
      <c r="AY41" s="154">
        <v>89150.91</v>
      </c>
      <c r="AZ41" s="154">
        <v>89209.03</v>
      </c>
      <c r="BA41" s="154">
        <v>89199.96</v>
      </c>
      <c r="BB41" s="154">
        <v>89207.21</v>
      </c>
      <c r="BC41" s="154">
        <v>92894.14</v>
      </c>
      <c r="BD41" s="154">
        <v>319504.95</v>
      </c>
      <c r="BE41" s="154">
        <v>244376.98</v>
      </c>
      <c r="BF41" s="154">
        <v>266973.40000000002</v>
      </c>
      <c r="BG41" s="154">
        <v>246551.30999999997</v>
      </c>
      <c r="BH41" s="154">
        <v>239723.92999999996</v>
      </c>
      <c r="BI41" s="154">
        <v>268812.56000000006</v>
      </c>
      <c r="BJ41" s="154">
        <v>318785.13</v>
      </c>
      <c r="BK41" s="154">
        <v>293385.56</v>
      </c>
      <c r="BL41" s="154">
        <v>347357.2</v>
      </c>
      <c r="BM41" s="154">
        <v>336767.99</v>
      </c>
      <c r="BN41" s="154">
        <v>351641.79999999993</v>
      </c>
      <c r="BO41" s="154">
        <v>469444.45999999996</v>
      </c>
      <c r="BP41" s="154">
        <v>299183.89000000007</v>
      </c>
      <c r="BQ41" s="154">
        <v>266296.95999999996</v>
      </c>
      <c r="BR41" s="154">
        <v>249234.30999999994</v>
      </c>
      <c r="BS41" s="154">
        <v>51663.179999999964</v>
      </c>
      <c r="BT41" s="154">
        <v>49576.569999999992</v>
      </c>
      <c r="BU41" s="154">
        <v>56672.99</v>
      </c>
      <c r="BV41" s="154">
        <v>146150.22</v>
      </c>
      <c r="BW41" s="154">
        <v>134152.20000000001</v>
      </c>
      <c r="BX41" s="154">
        <v>135362.66999999998</v>
      </c>
      <c r="BY41" s="154">
        <v>221823.02000000005</v>
      </c>
      <c r="BZ41" s="154">
        <v>185075.5</v>
      </c>
      <c r="CA41" s="154">
        <v>310915.33</v>
      </c>
      <c r="CB41" s="154">
        <v>320800.87000000011</v>
      </c>
      <c r="CC41" s="154">
        <v>218366.06000000003</v>
      </c>
      <c r="CD41" s="154">
        <v>200588.39</v>
      </c>
      <c r="CE41" s="154">
        <v>73128.880000000092</v>
      </c>
      <c r="CF41" s="154">
        <v>306150.29000000004</v>
      </c>
      <c r="CG41" s="154">
        <v>256363.89999999997</v>
      </c>
      <c r="CH41" s="154">
        <v>231589.18000000005</v>
      </c>
      <c r="CI41" s="154">
        <v>337821.37</v>
      </c>
      <c r="CJ41" s="154">
        <v>280482.29000000004</v>
      </c>
      <c r="CK41" s="154">
        <v>344769.97</v>
      </c>
      <c r="CL41" s="154">
        <v>455929.68000000011</v>
      </c>
      <c r="CM41" s="154">
        <v>555594.15</v>
      </c>
      <c r="CN41" s="154">
        <v>421908.8600000001</v>
      </c>
      <c r="CO41" s="154">
        <v>362354.06999999995</v>
      </c>
      <c r="CP41" s="154">
        <v>374504.23</v>
      </c>
      <c r="CQ41" s="154">
        <v>356861.46</v>
      </c>
      <c r="CR41" s="154">
        <v>376556.56000000006</v>
      </c>
      <c r="CS41" s="154">
        <v>362824.66000000003</v>
      </c>
      <c r="CT41" s="154">
        <v>317454.44</v>
      </c>
      <c r="CU41" s="154">
        <v>362351.76</v>
      </c>
      <c r="CV41" s="154">
        <v>350208.2</v>
      </c>
      <c r="CW41" s="154">
        <v>342162.80000000005</v>
      </c>
      <c r="CX41" s="154">
        <v>407857.83999999997</v>
      </c>
      <c r="CY41" s="154">
        <v>534658.85</v>
      </c>
      <c r="CZ41" s="154">
        <v>404568.32999999996</v>
      </c>
      <c r="DA41" s="154">
        <v>473478.56</v>
      </c>
      <c r="DB41" s="154">
        <v>355566.28</v>
      </c>
      <c r="DC41" s="154">
        <v>388501.99</v>
      </c>
      <c r="DD41" s="154">
        <v>435859.54</v>
      </c>
      <c r="DE41" s="154">
        <v>391484.28</v>
      </c>
      <c r="DF41" s="154">
        <v>381135.04</v>
      </c>
      <c r="DG41" s="154">
        <v>465726.57999999996</v>
      </c>
      <c r="DH41" s="154">
        <v>423311.48999999987</v>
      </c>
      <c r="DI41" s="154">
        <v>439280.68999999989</v>
      </c>
      <c r="DJ41" s="154">
        <v>543553.84000000008</v>
      </c>
      <c r="DK41" s="154">
        <v>670792.25999999989</v>
      </c>
      <c r="DL41" s="154">
        <v>499843.1399999999</v>
      </c>
      <c r="DM41" s="154">
        <v>572612</v>
      </c>
      <c r="DN41" s="154">
        <v>485982.55999999994</v>
      </c>
      <c r="DO41" s="154">
        <v>502353.47</v>
      </c>
      <c r="DP41" s="154">
        <v>408838.77</v>
      </c>
      <c r="DQ41" s="154">
        <v>461918.81999999995</v>
      </c>
      <c r="DR41" s="154">
        <v>531388.21</v>
      </c>
      <c r="DS41" s="154">
        <v>545427.06999999995</v>
      </c>
      <c r="DT41" s="154">
        <v>518211.27</v>
      </c>
      <c r="DU41" s="154">
        <v>441812.77</v>
      </c>
      <c r="DV41" s="154">
        <v>527228.79</v>
      </c>
      <c r="DW41" s="154">
        <v>657874.31000000017</v>
      </c>
      <c r="DX41" s="154">
        <v>526369.84</v>
      </c>
      <c r="DY41" s="154">
        <v>458348.87000000005</v>
      </c>
      <c r="DZ41" s="154">
        <v>504382.1100000001</v>
      </c>
      <c r="EA41" s="154">
        <v>437806.77</v>
      </c>
      <c r="EB41" s="154">
        <v>542547.91</v>
      </c>
      <c r="EC41" s="154">
        <v>460701.86999999994</v>
      </c>
      <c r="ED41" s="154">
        <v>500808.04</v>
      </c>
      <c r="EE41" s="154">
        <v>518550.04000000004</v>
      </c>
      <c r="EF41" s="154">
        <v>471412.03999999992</v>
      </c>
      <c r="EG41" s="154">
        <v>423762.02999999997</v>
      </c>
      <c r="EH41" s="154">
        <v>620004.42000000016</v>
      </c>
      <c r="EI41" s="154">
        <v>669728.06000000006</v>
      </c>
      <c r="EJ41" s="154">
        <v>565182.13</v>
      </c>
      <c r="EK41" s="154">
        <v>426182.74</v>
      </c>
      <c r="EL41" s="154">
        <v>462960.30000000005</v>
      </c>
      <c r="EM41" s="154">
        <v>448520.08</v>
      </c>
      <c r="EO41" s="154">
        <f t="shared" si="353"/>
        <v>1902845.25</v>
      </c>
      <c r="EQ41" s="154">
        <f t="shared" ca="1" si="354"/>
        <v>1926907.59</v>
      </c>
      <c r="ER41" s="154"/>
      <c r="EV41" s="154">
        <f t="shared" si="355"/>
        <v>1233613.17</v>
      </c>
      <c r="EW41" s="154">
        <f t="shared" si="355"/>
        <v>1215845.81</v>
      </c>
      <c r="EX41" s="154">
        <f t="shared" si="355"/>
        <v>1270173.1099999999</v>
      </c>
      <c r="EY41" s="154">
        <f t="shared" si="355"/>
        <v>1653626.79</v>
      </c>
      <c r="EZ41" s="154">
        <f t="shared" si="355"/>
        <v>1558437.6999999997</v>
      </c>
      <c r="FA41" s="154">
        <f t="shared" si="355"/>
        <v>1373111.06</v>
      </c>
      <c r="FB41" s="154">
        <f t="shared" si="355"/>
        <v>1595026.5499999998</v>
      </c>
      <c r="FC41" s="154">
        <f t="shared" si="355"/>
        <v>1626915.87</v>
      </c>
      <c r="FD41" s="154">
        <f t="shared" si="355"/>
        <v>1489100.82</v>
      </c>
      <c r="FE41" s="154">
        <f t="shared" si="355"/>
        <v>1441056.55</v>
      </c>
      <c r="FF41" s="154">
        <f t="shared" si="355"/>
        <v>1490770.12</v>
      </c>
      <c r="FG41" s="154">
        <f t="shared" si="355"/>
        <v>1713494.5100000002</v>
      </c>
      <c r="FH41" s="154">
        <f t="shared" si="355"/>
        <v>1454325.17</v>
      </c>
      <c r="FI41" s="154">
        <f t="shared" si="355"/>
        <v>448520.08</v>
      </c>
      <c r="FK41" s="154">
        <f t="shared" si="356"/>
        <v>3703325.2700000005</v>
      </c>
      <c r="FL41" s="154">
        <f t="shared" si="356"/>
        <v>2106106.84</v>
      </c>
      <c r="FM41" s="154">
        <f t="shared" si="356"/>
        <v>3581585.0300000003</v>
      </c>
      <c r="FN41" s="154">
        <f t="shared" si="356"/>
        <v>4569703.7299999995</v>
      </c>
      <c r="FO41" s="154">
        <f t="shared" si="356"/>
        <v>5373258.8799999999</v>
      </c>
      <c r="FP41" s="154">
        <f t="shared" si="356"/>
        <v>6153491.1799999988</v>
      </c>
      <c r="FQ41" s="154">
        <f t="shared" si="356"/>
        <v>6134422</v>
      </c>
      <c r="FR41" s="154">
        <f t="shared" si="356"/>
        <v>1902845.25</v>
      </c>
    </row>
    <row r="42" spans="2:174" ht="17.45" customHeight="1">
      <c r="B42" s="151" t="s">
        <v>92</v>
      </c>
      <c r="C42" s="152"/>
      <c r="D42" s="152"/>
      <c r="E42" s="152"/>
      <c r="F42" s="153"/>
      <c r="G42" s="153"/>
      <c r="H42" s="154">
        <v>53953.91</v>
      </c>
      <c r="I42" s="154">
        <v>91427.18</v>
      </c>
      <c r="J42" s="154">
        <v>20319.3</v>
      </c>
      <c r="K42" s="154">
        <v>26514.16</v>
      </c>
      <c r="L42" s="154">
        <v>135453.54999999999</v>
      </c>
      <c r="M42" s="154">
        <v>25399.22</v>
      </c>
      <c r="N42" s="154">
        <v>16426.030000000002</v>
      </c>
      <c r="O42" s="154">
        <v>18010.919999999998</v>
      </c>
      <c r="P42" s="154">
        <v>30580.45</v>
      </c>
      <c r="Q42" s="154">
        <v>20772.36</v>
      </c>
      <c r="R42" s="154">
        <v>17860.440000000002</v>
      </c>
      <c r="S42" s="154">
        <v>292083.49</v>
      </c>
      <c r="T42" s="154">
        <v>21989.62</v>
      </c>
      <c r="U42" s="154">
        <v>128854.89000000001</v>
      </c>
      <c r="V42" s="154">
        <v>38684.86</v>
      </c>
      <c r="W42" s="154">
        <v>33853.81</v>
      </c>
      <c r="X42" s="154">
        <v>36692.019999999997</v>
      </c>
      <c r="Y42" s="154">
        <v>23024.149999999998</v>
      </c>
      <c r="Z42" s="154">
        <v>19195.810000000001</v>
      </c>
      <c r="AA42" s="154">
        <v>65951.929999999993</v>
      </c>
      <c r="AB42" s="154">
        <v>16829.599999999999</v>
      </c>
      <c r="AC42" s="154">
        <v>22605.99</v>
      </c>
      <c r="AD42" s="154">
        <v>29060.09</v>
      </c>
      <c r="AE42" s="154">
        <v>25613.74</v>
      </c>
      <c r="AF42" s="154">
        <v>24160.21</v>
      </c>
      <c r="AG42" s="154">
        <v>80292.009999999995</v>
      </c>
      <c r="AH42" s="154">
        <v>3000</v>
      </c>
      <c r="AI42" s="154">
        <v>7879.6100000000006</v>
      </c>
      <c r="AJ42" s="154">
        <v>28604.130000000005</v>
      </c>
      <c r="AK42" s="154">
        <v>0</v>
      </c>
      <c r="AL42" s="154">
        <v>0</v>
      </c>
      <c r="AM42" s="154">
        <v>0</v>
      </c>
      <c r="AN42" s="154">
        <v>7631.6399999999849</v>
      </c>
      <c r="AO42" s="154">
        <v>0</v>
      </c>
      <c r="AP42" s="154">
        <v>0</v>
      </c>
      <c r="AQ42" s="154">
        <v>0</v>
      </c>
      <c r="AR42" s="154">
        <v>42134.86</v>
      </c>
      <c r="AS42" s="154">
        <v>40082.35</v>
      </c>
      <c r="AT42" s="154">
        <v>44357.01</v>
      </c>
      <c r="AU42" s="154">
        <v>31082.510000000002</v>
      </c>
      <c r="AV42" s="154">
        <v>28934.880000000001</v>
      </c>
      <c r="AW42" s="154">
        <v>29938.93</v>
      </c>
      <c r="AX42" s="154">
        <v>175758.02</v>
      </c>
      <c r="AY42" s="154">
        <v>15083.1</v>
      </c>
      <c r="AZ42" s="154">
        <v>100089.21</v>
      </c>
      <c r="BA42" s="154">
        <v>10022.86</v>
      </c>
      <c r="BB42" s="154">
        <v>7022.14</v>
      </c>
      <c r="BC42" s="154">
        <v>8280.64</v>
      </c>
      <c r="BD42" s="154">
        <v>73411.899999999994</v>
      </c>
      <c r="BE42" s="154">
        <v>112765.79</v>
      </c>
      <c r="BF42" s="154">
        <v>80122.490000000005</v>
      </c>
      <c r="BG42" s="154">
        <v>50373.310000000303</v>
      </c>
      <c r="BH42" s="154">
        <v>46590.2</v>
      </c>
      <c r="BI42" s="154">
        <v>28100.26</v>
      </c>
      <c r="BJ42" s="154">
        <v>67675.139999999985</v>
      </c>
      <c r="BK42" s="154">
        <v>61727.42</v>
      </c>
      <c r="BL42" s="154">
        <v>96588.590000000026</v>
      </c>
      <c r="BM42" s="154">
        <v>66204.350000000006</v>
      </c>
      <c r="BN42" s="154">
        <v>20688.43</v>
      </c>
      <c r="BO42" s="154">
        <v>2877026.3400000003</v>
      </c>
      <c r="BP42" s="154">
        <v>68685.200000000012</v>
      </c>
      <c r="BQ42" s="154">
        <v>33440.649999999994</v>
      </c>
      <c r="BR42" s="154">
        <v>51056.67</v>
      </c>
      <c r="BS42" s="154">
        <v>12770.31</v>
      </c>
      <c r="BT42" s="154">
        <v>17827.940000000002</v>
      </c>
      <c r="BU42" s="154">
        <v>6061.9299999999985</v>
      </c>
      <c r="BV42" s="154">
        <v>7323.1699999999992</v>
      </c>
      <c r="BW42" s="154">
        <v>24352.239999999998</v>
      </c>
      <c r="BX42" s="154">
        <v>16607.24000000002</v>
      </c>
      <c r="BY42" s="154">
        <v>105864.39999999998</v>
      </c>
      <c r="BZ42" s="154">
        <v>200875.11000000002</v>
      </c>
      <c r="CA42" s="154">
        <v>15068.099999999995</v>
      </c>
      <c r="CB42" s="154">
        <v>157008.19999999998</v>
      </c>
      <c r="CC42" s="154">
        <v>86327.14</v>
      </c>
      <c r="CD42" s="154">
        <v>12214.949999999997</v>
      </c>
      <c r="CE42" s="154">
        <v>91852.749999999971</v>
      </c>
      <c r="CF42" s="154">
        <v>11047.329999999998</v>
      </c>
      <c r="CG42" s="154">
        <v>15674.05</v>
      </c>
      <c r="CH42" s="154">
        <v>7209.78</v>
      </c>
      <c r="CI42" s="154">
        <v>11844.44</v>
      </c>
      <c r="CJ42" s="154">
        <v>54533.569999999992</v>
      </c>
      <c r="CK42" s="154">
        <v>42997.39</v>
      </c>
      <c r="CL42" s="154">
        <v>71846.55</v>
      </c>
      <c r="CM42" s="154">
        <v>92883.83</v>
      </c>
      <c r="CN42" s="154">
        <v>20660.830000000002</v>
      </c>
      <c r="CO42" s="154">
        <v>5486.68</v>
      </c>
      <c r="CP42" s="154">
        <v>35265.900000000009</v>
      </c>
      <c r="CQ42" s="154">
        <v>40800.54</v>
      </c>
      <c r="CR42" s="154">
        <v>41139.709999999992</v>
      </c>
      <c r="CS42" s="154">
        <v>92388.22</v>
      </c>
      <c r="CT42" s="154">
        <v>57433.49</v>
      </c>
      <c r="CU42" s="154">
        <v>26770.959999999995</v>
      </c>
      <c r="CV42" s="154">
        <v>26466</v>
      </c>
      <c r="CW42" s="154">
        <v>61368.520000000004</v>
      </c>
      <c r="CX42" s="154">
        <v>107860.18</v>
      </c>
      <c r="CY42" s="154">
        <v>34846.89</v>
      </c>
      <c r="CZ42" s="154">
        <v>20799.55</v>
      </c>
      <c r="DA42" s="154">
        <v>15543.670000000002</v>
      </c>
      <c r="DB42" s="154">
        <v>91823.17</v>
      </c>
      <c r="DC42" s="154">
        <v>14704.56</v>
      </c>
      <c r="DD42" s="154">
        <v>35543.32</v>
      </c>
      <c r="DE42" s="154">
        <v>18119.309999999998</v>
      </c>
      <c r="DF42" s="154">
        <v>85761.42</v>
      </c>
      <c r="DG42" s="154">
        <v>24982.41</v>
      </c>
      <c r="DH42" s="154">
        <v>110177.34</v>
      </c>
      <c r="DI42" s="154">
        <v>14013.6</v>
      </c>
      <c r="DJ42" s="154">
        <v>27779.049999999734</v>
      </c>
      <c r="DK42" s="154">
        <v>19245.189999999999</v>
      </c>
      <c r="DL42" s="154">
        <v>34150.76</v>
      </c>
      <c r="DM42" s="154">
        <v>15427.28</v>
      </c>
      <c r="DN42" s="154">
        <v>8170.62</v>
      </c>
      <c r="DO42" s="154">
        <v>95421.800000000017</v>
      </c>
      <c r="DP42" s="154">
        <v>67293.990000000005</v>
      </c>
      <c r="DQ42" s="154">
        <v>9636.9900000000016</v>
      </c>
      <c r="DR42" s="154">
        <v>7787.97</v>
      </c>
      <c r="DS42" s="154">
        <v>58094.570000000007</v>
      </c>
      <c r="DT42" s="154">
        <v>9623.1500000000015</v>
      </c>
      <c r="DU42" s="154">
        <v>13550.220000000003</v>
      </c>
      <c r="DV42" s="154">
        <v>58500.85</v>
      </c>
      <c r="DW42" s="154">
        <v>12589.330000000002</v>
      </c>
      <c r="DX42" s="154">
        <v>20193.900000000001</v>
      </c>
      <c r="DY42" s="154">
        <v>10562.25</v>
      </c>
      <c r="DZ42" s="154">
        <v>9076.4500000000007</v>
      </c>
      <c r="EA42" s="154">
        <v>12930.87</v>
      </c>
      <c r="EB42" s="154">
        <v>13389.839999999997</v>
      </c>
      <c r="EC42" s="154">
        <v>13685.890000000003</v>
      </c>
      <c r="ED42" s="154">
        <v>9275.9699999999993</v>
      </c>
      <c r="EE42" s="154">
        <v>18790.230000000003</v>
      </c>
      <c r="EF42" s="154">
        <v>54373.260000000009</v>
      </c>
      <c r="EG42" s="154">
        <v>996850.67</v>
      </c>
      <c r="EH42" s="154">
        <v>1137760.6599999999</v>
      </c>
      <c r="EI42" s="154">
        <v>1028884.53</v>
      </c>
      <c r="EJ42" s="154">
        <v>26848.640000000003</v>
      </c>
      <c r="EK42" s="154">
        <v>99914.63</v>
      </c>
      <c r="EL42" s="154">
        <v>355257.81999999995</v>
      </c>
      <c r="EM42" s="154">
        <v>32297.869999999995</v>
      </c>
      <c r="EO42" s="154">
        <f t="shared" si="353"/>
        <v>514318.95999999996</v>
      </c>
      <c r="EQ42" s="154">
        <f t="shared" ca="1" si="354"/>
        <v>52763.470000000008</v>
      </c>
      <c r="ER42" s="154"/>
      <c r="EV42" s="154">
        <f t="shared" si="355"/>
        <v>128166.39</v>
      </c>
      <c r="EW42" s="154">
        <f t="shared" si="355"/>
        <v>68367.19</v>
      </c>
      <c r="EX42" s="154">
        <f t="shared" si="355"/>
        <v>220921.16999999998</v>
      </c>
      <c r="EY42" s="154">
        <f t="shared" si="355"/>
        <v>61037.839999999735</v>
      </c>
      <c r="EZ42" s="154">
        <f t="shared" si="355"/>
        <v>57748.66</v>
      </c>
      <c r="FA42" s="154">
        <f t="shared" si="355"/>
        <v>172352.78000000003</v>
      </c>
      <c r="FB42" s="154">
        <f t="shared" si="355"/>
        <v>75505.69</v>
      </c>
      <c r="FC42" s="154">
        <f t="shared" si="355"/>
        <v>84640.400000000009</v>
      </c>
      <c r="FD42" s="154">
        <f t="shared" si="355"/>
        <v>39832.600000000006</v>
      </c>
      <c r="FE42" s="154">
        <f t="shared" si="355"/>
        <v>40006.600000000006</v>
      </c>
      <c r="FF42" s="154">
        <f t="shared" si="355"/>
        <v>82439.460000000021</v>
      </c>
      <c r="FG42" s="154">
        <f t="shared" si="355"/>
        <v>3163495.8600000003</v>
      </c>
      <c r="FH42" s="154">
        <f t="shared" si="355"/>
        <v>482021.08999999997</v>
      </c>
      <c r="FI42" s="154">
        <f t="shared" si="355"/>
        <v>32297.869999999995</v>
      </c>
      <c r="FK42" s="154">
        <f t="shared" si="356"/>
        <v>3581274.2200000007</v>
      </c>
      <c r="FL42" s="154">
        <f t="shared" si="356"/>
        <v>559932.96</v>
      </c>
      <c r="FM42" s="154">
        <f t="shared" si="356"/>
        <v>655439.98</v>
      </c>
      <c r="FN42" s="154">
        <f t="shared" si="356"/>
        <v>550487.92000000004</v>
      </c>
      <c r="FO42" s="154">
        <f t="shared" si="356"/>
        <v>478492.58999999973</v>
      </c>
      <c r="FP42" s="154">
        <f t="shared" si="356"/>
        <v>390247.53</v>
      </c>
      <c r="FQ42" s="154">
        <f t="shared" si="356"/>
        <v>3325774.5200000005</v>
      </c>
      <c r="FR42" s="154">
        <f t="shared" si="356"/>
        <v>514318.95999999996</v>
      </c>
    </row>
    <row r="43" spans="2:174" ht="17.45" customHeight="1">
      <c r="B43" s="156" t="s">
        <v>93</v>
      </c>
      <c r="C43" s="157"/>
      <c r="D43" s="157"/>
      <c r="E43" s="157"/>
      <c r="H43" s="158">
        <v>2129974.3499999996</v>
      </c>
      <c r="I43" s="158">
        <v>2055183.6049999997</v>
      </c>
      <c r="J43" s="158">
        <v>1983230.5746000004</v>
      </c>
      <c r="K43" s="158">
        <v>2088947.176</v>
      </c>
      <c r="L43" s="158">
        <v>2178622.1539999996</v>
      </c>
      <c r="M43" s="158">
        <v>2067645.41</v>
      </c>
      <c r="N43" s="158">
        <v>2145112.7125000004</v>
      </c>
      <c r="O43" s="158">
        <v>2050675.909708</v>
      </c>
      <c r="P43" s="158">
        <v>2046517.7584759998</v>
      </c>
      <c r="Q43" s="158">
        <v>2351403.7859760001</v>
      </c>
      <c r="R43" s="158">
        <v>2337162.6999760005</v>
      </c>
      <c r="S43" s="158">
        <v>3302112.8322760016</v>
      </c>
      <c r="T43" s="158">
        <v>2384337.4900000007</v>
      </c>
      <c r="U43" s="158">
        <v>2249595.8204999999</v>
      </c>
      <c r="V43" s="158">
        <v>2112064.0170999998</v>
      </c>
      <c r="W43" s="158">
        <v>2130314.3368280008</v>
      </c>
      <c r="X43" s="158">
        <v>2118997.8978280011</v>
      </c>
      <c r="Y43" s="158">
        <v>1943484.5799999996</v>
      </c>
      <c r="Z43" s="158">
        <v>2114823.38</v>
      </c>
      <c r="AA43" s="158">
        <v>2031541.35</v>
      </c>
      <c r="AB43" s="158">
        <v>1973239.65</v>
      </c>
      <c r="AC43" s="158">
        <v>2108434.98</v>
      </c>
      <c r="AD43" s="158">
        <v>2152403.9500000002</v>
      </c>
      <c r="AE43" s="158">
        <v>2790301.21</v>
      </c>
      <c r="AF43" s="158">
        <v>2153473.88</v>
      </c>
      <c r="AG43" s="158">
        <v>1881836.3099999998</v>
      </c>
      <c r="AH43" s="158">
        <v>1839407.5699999998</v>
      </c>
      <c r="AI43" s="158">
        <v>1895359.56</v>
      </c>
      <c r="AJ43" s="158">
        <v>1890064.7099999995</v>
      </c>
      <c r="AK43" s="158">
        <v>1660169.2000000002</v>
      </c>
      <c r="AL43" s="158">
        <v>1908815.5699999994</v>
      </c>
      <c r="AM43" s="158">
        <v>1823721.6800000006</v>
      </c>
      <c r="AN43" s="158">
        <v>1771384.2500000002</v>
      </c>
      <c r="AO43" s="158">
        <v>1858973.6599999983</v>
      </c>
      <c r="AP43" s="158">
        <v>1867498.7800000003</v>
      </c>
      <c r="AQ43" s="158">
        <v>2378091.2400000021</v>
      </c>
      <c r="AR43" s="158">
        <f t="shared" ref="AR43:BE43" si="358">SUM(AR39:AR42)</f>
        <v>2724883.2</v>
      </c>
      <c r="AS43" s="158">
        <f t="shared" si="358"/>
        <v>1974584.25</v>
      </c>
      <c r="AT43" s="158">
        <f t="shared" si="358"/>
        <v>2043288.3399999996</v>
      </c>
      <c r="AU43" s="158">
        <f t="shared" si="358"/>
        <v>2008977.8299999998</v>
      </c>
      <c r="AV43" s="158">
        <f t="shared" si="358"/>
        <v>1985569.14</v>
      </c>
      <c r="AW43" s="158">
        <f t="shared" si="358"/>
        <v>1904259.48</v>
      </c>
      <c r="AX43" s="158">
        <f t="shared" si="358"/>
        <v>2216803.4599999995</v>
      </c>
      <c r="AY43" s="158">
        <f t="shared" si="358"/>
        <v>3303020.0400000005</v>
      </c>
      <c r="AZ43" s="158">
        <f t="shared" si="358"/>
        <v>1972054.5699999998</v>
      </c>
      <c r="BA43" s="158">
        <f t="shared" si="358"/>
        <v>1965405.12</v>
      </c>
      <c r="BB43" s="158">
        <f t="shared" si="358"/>
        <v>1918402.23</v>
      </c>
      <c r="BC43" s="158">
        <f t="shared" si="358"/>
        <v>2137249.75</v>
      </c>
      <c r="BD43" s="158">
        <f t="shared" si="358"/>
        <v>2784919.310000001</v>
      </c>
      <c r="BE43" s="158">
        <f t="shared" si="358"/>
        <v>2340180.4799999995</v>
      </c>
      <c r="BF43" s="158">
        <f t="shared" ref="BF43:BW43" si="359">SUM(BF39:BF42)</f>
        <v>2175219.4300000002</v>
      </c>
      <c r="BG43" s="158">
        <f t="shared" si="359"/>
        <v>1937937.7600000002</v>
      </c>
      <c r="BH43" s="158">
        <f t="shared" si="359"/>
        <v>2027926.314</v>
      </c>
      <c r="BI43" s="158">
        <f t="shared" si="359"/>
        <v>2013232.3300000012</v>
      </c>
      <c r="BJ43" s="158">
        <f t="shared" si="359"/>
        <v>2229784.6599999997</v>
      </c>
      <c r="BK43" s="158">
        <f t="shared" si="359"/>
        <v>2414394.8900000006</v>
      </c>
      <c r="BL43" s="158">
        <f t="shared" si="359"/>
        <v>2161784.4300000002</v>
      </c>
      <c r="BM43" s="158">
        <f t="shared" si="359"/>
        <v>2138738.4899999998</v>
      </c>
      <c r="BN43" s="158">
        <f t="shared" si="359"/>
        <v>2236652.9900000007</v>
      </c>
      <c r="BO43" s="158">
        <f t="shared" si="359"/>
        <v>5234280.3099999987</v>
      </c>
      <c r="BP43" s="158">
        <f t="shared" si="359"/>
        <v>2837125.43</v>
      </c>
      <c r="BQ43" s="158">
        <f t="shared" si="359"/>
        <v>2107144.120000001</v>
      </c>
      <c r="BR43" s="158">
        <f t="shared" si="359"/>
        <v>1908014.8400000003</v>
      </c>
      <c r="BS43" s="158">
        <f t="shared" si="359"/>
        <v>372412.18999999977</v>
      </c>
      <c r="BT43" s="158">
        <f t="shared" si="359"/>
        <v>304296.66000000009</v>
      </c>
      <c r="BU43" s="158">
        <f t="shared" si="359"/>
        <v>301132.02999999991</v>
      </c>
      <c r="BV43" s="158">
        <f t="shared" si="359"/>
        <v>776259.24266666675</v>
      </c>
      <c r="BW43" s="158">
        <f t="shared" si="359"/>
        <v>995135.8600000001</v>
      </c>
      <c r="BX43" s="158">
        <f>SUM(BX39:BX42)</f>
        <v>1147916.9500000009</v>
      </c>
      <c r="BY43" s="158">
        <f>SUM(BY39:BY42)</f>
        <v>1402342.69</v>
      </c>
      <c r="BZ43" s="158">
        <f t="shared" ref="BZ43:DK43" si="360">SUM(BZ39:BZ42)</f>
        <v>1519687.0200000007</v>
      </c>
      <c r="CA43" s="158">
        <f t="shared" si="360"/>
        <v>1995011.4800000004</v>
      </c>
      <c r="CB43" s="158">
        <f t="shared" si="360"/>
        <v>2214528.4599999995</v>
      </c>
      <c r="CC43" s="158">
        <f t="shared" si="360"/>
        <v>2194327.8000000003</v>
      </c>
      <c r="CD43" s="158">
        <f t="shared" si="360"/>
        <v>1479457.76</v>
      </c>
      <c r="CE43" s="158">
        <f t="shared" si="360"/>
        <v>903280.6399999999</v>
      </c>
      <c r="CF43" s="158">
        <f t="shared" si="360"/>
        <v>1190902.6100000008</v>
      </c>
      <c r="CG43" s="158">
        <f t="shared" si="360"/>
        <v>1685216.43</v>
      </c>
      <c r="CH43" s="158">
        <f t="shared" si="360"/>
        <v>1634821.6199999989</v>
      </c>
      <c r="CI43" s="158">
        <f t="shared" si="360"/>
        <v>1869173.0199999996</v>
      </c>
      <c r="CJ43" s="158">
        <f t="shared" si="360"/>
        <v>2008035.6399999997</v>
      </c>
      <c r="CK43" s="158">
        <f t="shared" si="360"/>
        <v>2187801.0399999996</v>
      </c>
      <c r="CL43" s="158">
        <f t="shared" si="360"/>
        <v>2565373.5499999993</v>
      </c>
      <c r="CM43" s="158">
        <f t="shared" si="360"/>
        <v>2581923.0499999998</v>
      </c>
      <c r="CN43" s="158">
        <f t="shared" si="360"/>
        <v>2974286.3800000018</v>
      </c>
      <c r="CO43" s="158">
        <f t="shared" si="360"/>
        <v>2053594.5999999999</v>
      </c>
      <c r="CP43" s="158">
        <f t="shared" si="360"/>
        <v>2424750.6300000004</v>
      </c>
      <c r="CQ43" s="158">
        <f t="shared" si="360"/>
        <v>2403281.1100000003</v>
      </c>
      <c r="CR43" s="158">
        <f t="shared" si="360"/>
        <v>2409653.8099999996</v>
      </c>
      <c r="CS43" s="158">
        <f t="shared" si="360"/>
        <v>2615805.6500000004</v>
      </c>
      <c r="CT43" s="158">
        <f t="shared" si="360"/>
        <v>2513983.290000001</v>
      </c>
      <c r="CU43" s="158">
        <f t="shared" si="360"/>
        <v>2484374.81</v>
      </c>
      <c r="CV43" s="158">
        <f t="shared" si="360"/>
        <v>2405320.0099999979</v>
      </c>
      <c r="CW43" s="158">
        <f t="shared" si="360"/>
        <v>2677374.5399999977</v>
      </c>
      <c r="CX43" s="158">
        <f t="shared" si="360"/>
        <v>2926205.7000000007</v>
      </c>
      <c r="CY43" s="158">
        <f t="shared" si="360"/>
        <v>2948339.6400000006</v>
      </c>
      <c r="CZ43" s="158">
        <f t="shared" si="360"/>
        <v>3211305.05</v>
      </c>
      <c r="DA43" s="158">
        <f t="shared" si="360"/>
        <v>2722685.8999999994</v>
      </c>
      <c r="DB43" s="158">
        <f t="shared" si="360"/>
        <v>2636573.7400000002</v>
      </c>
      <c r="DC43" s="158">
        <f t="shared" si="360"/>
        <v>2404795.4</v>
      </c>
      <c r="DD43" s="158">
        <f t="shared" si="360"/>
        <v>2526753.9100000006</v>
      </c>
      <c r="DE43" s="158">
        <f t="shared" si="360"/>
        <v>2387215.5399999996</v>
      </c>
      <c r="DF43" s="158">
        <f t="shared" si="360"/>
        <v>2535605.0100000002</v>
      </c>
      <c r="DG43" s="158">
        <f t="shared" si="360"/>
        <v>2523218.31</v>
      </c>
      <c r="DH43" s="158">
        <f t="shared" si="360"/>
        <v>2495868.6099999989</v>
      </c>
      <c r="DI43" s="158">
        <f t="shared" si="360"/>
        <v>2465923.8599999989</v>
      </c>
      <c r="DJ43" s="158">
        <f t="shared" si="360"/>
        <v>2705161.4400000004</v>
      </c>
      <c r="DK43" s="158">
        <f t="shared" si="360"/>
        <v>2724398.600000002</v>
      </c>
      <c r="DL43" s="158">
        <f t="shared" ref="DL43" si="361">SUM(DL39:DL42)</f>
        <v>3514351.17</v>
      </c>
      <c r="DM43" s="158">
        <f t="shared" ref="DM43:DN43" si="362">SUM(DM39:DM42)</f>
        <v>2657746.3599999989</v>
      </c>
      <c r="DN43" s="158">
        <f t="shared" si="362"/>
        <v>2508262.5199999991</v>
      </c>
      <c r="DO43" s="158">
        <f t="shared" ref="DO43:DP43" si="363">SUM(DO39:DO42)</f>
        <v>2698317.2499999981</v>
      </c>
      <c r="DP43" s="158">
        <f t="shared" si="363"/>
        <v>2499260.5300000021</v>
      </c>
      <c r="DQ43" s="158">
        <f t="shared" ref="DQ43:DR43" si="364">SUM(DQ39:DQ42)</f>
        <v>2624643.6799999992</v>
      </c>
      <c r="DR43" s="158">
        <f t="shared" si="364"/>
        <v>2502708.0999999992</v>
      </c>
      <c r="DS43" s="158">
        <f t="shared" ref="DS43:DT43" si="365">SUM(DS39:DS42)</f>
        <v>2815006.2099999986</v>
      </c>
      <c r="DT43" s="158">
        <f t="shared" si="365"/>
        <v>2513845.4099999997</v>
      </c>
      <c r="DU43" s="158">
        <f t="shared" ref="DU43:DV43" si="366">SUM(DU39:DU42)</f>
        <v>2708616.0999999996</v>
      </c>
      <c r="DV43" s="158">
        <f t="shared" si="366"/>
        <v>2620109.8800000004</v>
      </c>
      <c r="DW43" s="158">
        <f t="shared" ref="DW43:DX43" si="367">SUM(DW39:DW42)</f>
        <v>2923966.4</v>
      </c>
      <c r="DX43" s="158">
        <f t="shared" si="367"/>
        <v>3741062.6800000016</v>
      </c>
      <c r="DY43" s="158">
        <f t="shared" ref="DY43:DZ43" si="368">SUM(DY39:DY42)</f>
        <v>2817005.42</v>
      </c>
      <c r="DZ43" s="158">
        <f t="shared" si="368"/>
        <v>2710060.3600000003</v>
      </c>
      <c r="EA43" s="158">
        <f t="shared" ref="EA43:EB43" si="369">SUM(EA39:EA42)</f>
        <v>2469343.7699999996</v>
      </c>
      <c r="EB43" s="158">
        <f t="shared" si="369"/>
        <v>2772677.6700000009</v>
      </c>
      <c r="EC43" s="158">
        <f t="shared" ref="EC43:ED43" si="370">SUM(EC39:EC42)</f>
        <v>2873095.0500000003</v>
      </c>
      <c r="ED43" s="158">
        <f t="shared" si="370"/>
        <v>2798793.04</v>
      </c>
      <c r="EE43" s="158">
        <f t="shared" ref="EE43:EF43" si="371">SUM(EE39:EE42)</f>
        <v>2718560.25</v>
      </c>
      <c r="EF43" s="158">
        <f t="shared" si="371"/>
        <v>2615980.88</v>
      </c>
      <c r="EG43" s="158">
        <f t="shared" ref="EG43:EH43" si="372">SUM(EG39:EG42)</f>
        <v>4015903.0599999996</v>
      </c>
      <c r="EH43" s="158">
        <f t="shared" si="372"/>
        <v>3884238.3100000005</v>
      </c>
      <c r="EI43" s="158">
        <f t="shared" ref="EI43:EJ43" si="373">SUM(EI39:EI42)</f>
        <v>3946238.1300000008</v>
      </c>
      <c r="EJ43" s="158">
        <f t="shared" si="373"/>
        <v>3965941.0599999996</v>
      </c>
      <c r="EK43" s="158">
        <f t="shared" ref="EK43:EL43" si="374">SUM(EK39:EK42)</f>
        <v>3188087.3600000003</v>
      </c>
      <c r="EL43" s="158">
        <f t="shared" si="374"/>
        <v>3125390.9599999995</v>
      </c>
      <c r="EM43" s="158">
        <f t="shared" ref="EM43" si="375">SUM(EM39:EM42)</f>
        <v>2898042.290000001</v>
      </c>
      <c r="EO43" s="158">
        <f t="shared" si="353"/>
        <v>13177461.67</v>
      </c>
      <c r="EQ43" s="158">
        <f t="shared" ca="1" si="354"/>
        <v>11737472.23</v>
      </c>
      <c r="ER43" s="158"/>
      <c r="EV43" s="158">
        <f t="shared" si="355"/>
        <v>8570564.6899999995</v>
      </c>
      <c r="EW43" s="158">
        <f t="shared" si="355"/>
        <v>7318764.8499999996</v>
      </c>
      <c r="EX43" s="158">
        <f t="shared" si="355"/>
        <v>7554691.9299999997</v>
      </c>
      <c r="EY43" s="158">
        <f t="shared" si="355"/>
        <v>7895483.9000000004</v>
      </c>
      <c r="EZ43" s="158">
        <f t="shared" si="355"/>
        <v>8680360.0499999989</v>
      </c>
      <c r="FA43" s="158">
        <f t="shared" si="355"/>
        <v>7822221.459999999</v>
      </c>
      <c r="FB43" s="158">
        <f t="shared" si="355"/>
        <v>7831559.7199999969</v>
      </c>
      <c r="FC43" s="158">
        <f t="shared" si="355"/>
        <v>8252692.3800000008</v>
      </c>
      <c r="FD43" s="158">
        <f t="shared" si="355"/>
        <v>9268128.4600000009</v>
      </c>
      <c r="FE43" s="158">
        <f t="shared" si="355"/>
        <v>8115116.4900000002</v>
      </c>
      <c r="FF43" s="158">
        <f t="shared" si="355"/>
        <v>8133334.1699999999</v>
      </c>
      <c r="FG43" s="158">
        <f t="shared" si="355"/>
        <v>11846379.5</v>
      </c>
      <c r="FH43" s="158">
        <f t="shared" si="355"/>
        <v>10279419.379999999</v>
      </c>
      <c r="FI43" s="158">
        <f t="shared" si="355"/>
        <v>2898042.290000001</v>
      </c>
      <c r="FK43" s="158">
        <f t="shared" si="356"/>
        <v>29695051.394000001</v>
      </c>
      <c r="FL43" s="158">
        <f t="shared" si="356"/>
        <v>15666478.512666669</v>
      </c>
      <c r="FM43" s="158">
        <f t="shared" si="356"/>
        <v>22514841.619999997</v>
      </c>
      <c r="FN43" s="158">
        <f t="shared" si="356"/>
        <v>30836970.169999998</v>
      </c>
      <c r="FO43" s="158">
        <f t="shared" si="356"/>
        <v>31339505.370000001</v>
      </c>
      <c r="FP43" s="158">
        <f t="shared" si="356"/>
        <v>32586833.609999988</v>
      </c>
      <c r="FQ43" s="158">
        <f t="shared" si="356"/>
        <v>37362958.620000005</v>
      </c>
      <c r="FR43" s="158">
        <f t="shared" si="356"/>
        <v>13177461.67</v>
      </c>
    </row>
    <row r="44" spans="2:174" s="159" customFormat="1" ht="17.45" customHeight="1">
      <c r="B44" s="151" t="s">
        <v>94</v>
      </c>
      <c r="C44" s="152"/>
      <c r="D44" s="152"/>
      <c r="E44" s="152"/>
      <c r="F44" s="153"/>
      <c r="G44" s="153"/>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v>-145543.04000000001</v>
      </c>
      <c r="AS44" s="154">
        <v>-122149.65000000001</v>
      </c>
      <c r="AT44" s="154">
        <v>-191061.79</v>
      </c>
      <c r="AU44" s="154">
        <v>-187350.24</v>
      </c>
      <c r="AV44" s="154">
        <v>-191149.12</v>
      </c>
      <c r="AW44" s="154">
        <v>-192771.08000000002</v>
      </c>
      <c r="AX44" s="154">
        <v>-80637.649999999994</v>
      </c>
      <c r="AY44" s="154">
        <v>-169690.49000000002</v>
      </c>
      <c r="AZ44" s="154">
        <v>-163502.28</v>
      </c>
      <c r="BA44" s="154">
        <v>-163752.65</v>
      </c>
      <c r="BB44" s="154">
        <v>-23018.080000000002</v>
      </c>
      <c r="BC44" s="154">
        <v>-265966.62</v>
      </c>
      <c r="BD44" s="154">
        <v>-148588.72</v>
      </c>
      <c r="BE44" s="154">
        <v>-193967.52000000002</v>
      </c>
      <c r="BF44" s="154">
        <v>-196202.45</v>
      </c>
      <c r="BG44" s="154">
        <v>-186430.19999999998</v>
      </c>
      <c r="BH44" s="154">
        <v>-164435.47</v>
      </c>
      <c r="BI44" s="154">
        <v>-151475.54999999999</v>
      </c>
      <c r="BJ44" s="154">
        <v>-151504.42000000001</v>
      </c>
      <c r="BK44" s="154">
        <v>-146113.41</v>
      </c>
      <c r="BL44" s="154">
        <v>-139521.12</v>
      </c>
      <c r="BM44" s="154">
        <v>0</v>
      </c>
      <c r="BN44" s="154">
        <v>-136576.12</v>
      </c>
      <c r="BO44" s="154">
        <v>-297430.24</v>
      </c>
      <c r="BP44" s="154">
        <v>-122744.16</v>
      </c>
      <c r="BQ44" s="154">
        <v>-154921.76</v>
      </c>
      <c r="BR44" s="154">
        <v>-191925.94</v>
      </c>
      <c r="BS44" s="154">
        <v>-170000</v>
      </c>
      <c r="BT44" s="154">
        <v>-126539.91</v>
      </c>
      <c r="BU44" s="154">
        <v>-126963.96</v>
      </c>
      <c r="BV44" s="154">
        <v>-168548.12</v>
      </c>
      <c r="BW44" s="154">
        <v>-155915.73000000001</v>
      </c>
      <c r="BX44" s="154">
        <v>-157232.19</v>
      </c>
      <c r="BY44" s="154">
        <v>-204116.13</v>
      </c>
      <c r="BZ44" s="154">
        <v>-189691.37</v>
      </c>
      <c r="CA44" s="154">
        <v>-164525.12</v>
      </c>
      <c r="CB44" s="154">
        <v>-490694.48</v>
      </c>
      <c r="CC44" s="154">
        <v>-195074.17</v>
      </c>
      <c r="CD44" s="154">
        <v>-173204.97</v>
      </c>
      <c r="CE44" s="154">
        <v>-185926.7</v>
      </c>
      <c r="CF44" s="154">
        <v>-225488.47</v>
      </c>
      <c r="CG44" s="154">
        <v>-208163.07</v>
      </c>
      <c r="CH44" s="154">
        <v>-251158.84</v>
      </c>
      <c r="CI44" s="154">
        <v>-222368.34</v>
      </c>
      <c r="CJ44" s="154">
        <v>-228060.5</v>
      </c>
      <c r="CK44" s="154">
        <v>-191437.11</v>
      </c>
      <c r="CL44" s="154">
        <v>-177234.68</v>
      </c>
      <c r="CM44" s="154">
        <v>-143128.97999999998</v>
      </c>
      <c r="CN44" s="154">
        <v>-133525.78999999998</v>
      </c>
      <c r="CO44" s="154">
        <v>-151899.74</v>
      </c>
      <c r="CP44" s="154">
        <v>-181850.43</v>
      </c>
      <c r="CQ44" s="154">
        <v>-186996.91</v>
      </c>
      <c r="CR44" s="154">
        <v>-172397.74000000002</v>
      </c>
      <c r="CS44" s="154">
        <v>-175152.87999999998</v>
      </c>
      <c r="CT44" s="154">
        <v>-134129.82</v>
      </c>
      <c r="CU44" s="154">
        <v>-146612.89000000001</v>
      </c>
      <c r="CV44" s="154">
        <v>-148534.81</v>
      </c>
      <c r="CW44" s="154">
        <v>-130169.87999999999</v>
      </c>
      <c r="CX44" s="154">
        <v>-122036.38</v>
      </c>
      <c r="CY44" s="154">
        <v>-104182.96</v>
      </c>
      <c r="CZ44" s="154">
        <v>-136722.14000000001</v>
      </c>
      <c r="DA44" s="154">
        <v>-173556.77</v>
      </c>
      <c r="DB44" s="154">
        <v>-199893.65</v>
      </c>
      <c r="DC44" s="154">
        <v>-227947.19</v>
      </c>
      <c r="DD44" s="154">
        <v>-221022.19</v>
      </c>
      <c r="DE44" s="154">
        <v>-258034.6</v>
      </c>
      <c r="DF44" s="154">
        <v>-260792.8</v>
      </c>
      <c r="DG44" s="154">
        <v>-266390.34999999998</v>
      </c>
      <c r="DH44" s="154">
        <v>-290209.64</v>
      </c>
      <c r="DI44" s="154">
        <v>-221363.09</v>
      </c>
      <c r="DJ44" s="154">
        <v>-266506.23999999999</v>
      </c>
      <c r="DK44" s="154">
        <v>-226671.18</v>
      </c>
      <c r="DL44" s="154">
        <v>-220998.99</v>
      </c>
      <c r="DM44" s="154">
        <v>-303567.73</v>
      </c>
      <c r="DN44" s="154">
        <v>-304114.53999999998</v>
      </c>
      <c r="DO44" s="154">
        <v>-298441.13</v>
      </c>
      <c r="DP44" s="154">
        <v>-296293.33999999997</v>
      </c>
      <c r="DQ44" s="154">
        <v>-296779.93</v>
      </c>
      <c r="DR44" s="154">
        <v>-290592.78000000003</v>
      </c>
      <c r="DS44" s="154">
        <v>-292190.40000000002</v>
      </c>
      <c r="DT44" s="154">
        <v>-308318.28000000003</v>
      </c>
      <c r="DU44" s="154">
        <v>-305057.92000000004</v>
      </c>
      <c r="DV44" s="154">
        <v>-253903.40000000002</v>
      </c>
      <c r="DW44" s="154">
        <v>-255164.47</v>
      </c>
      <c r="DX44" s="154">
        <v>-225291.92999999988</v>
      </c>
      <c r="DY44" s="154">
        <v>-290925.58</v>
      </c>
      <c r="DZ44" s="154">
        <v>-260113.65000000008</v>
      </c>
      <c r="EA44" s="154">
        <v>-266519.03000000003</v>
      </c>
      <c r="EB44" s="154">
        <v>-266327.78999999998</v>
      </c>
      <c r="EC44" s="154">
        <v>-299841.44</v>
      </c>
      <c r="ED44" s="154">
        <v>-267840.19</v>
      </c>
      <c r="EE44" s="154">
        <v>-265080.77</v>
      </c>
      <c r="EF44" s="154">
        <v>-280456.07</v>
      </c>
      <c r="EG44" s="154">
        <v>-347992.11</v>
      </c>
      <c r="EH44" s="154">
        <v>-334349.02</v>
      </c>
      <c r="EI44" s="154">
        <v>-315391.41000000003</v>
      </c>
      <c r="EJ44" s="154">
        <v>-323558.6399999999</v>
      </c>
      <c r="EK44" s="154">
        <v>-291549.38</v>
      </c>
      <c r="EL44" s="154">
        <v>-222343.68999999994</v>
      </c>
      <c r="EM44" s="154">
        <v>-324281.46000000002</v>
      </c>
      <c r="EN44" s="153"/>
      <c r="EO44" s="154">
        <f t="shared" si="353"/>
        <v>-1161733.17</v>
      </c>
      <c r="EP44" s="154"/>
      <c r="EQ44" s="154">
        <f t="shared" ca="1" si="354"/>
        <v>-1042850.19</v>
      </c>
      <c r="ER44" s="154"/>
      <c r="EV44" s="154">
        <f t="shared" si="355"/>
        <v>-510172.56000000006</v>
      </c>
      <c r="EW44" s="154">
        <f t="shared" si="355"/>
        <v>-707003.98</v>
      </c>
      <c r="EX44" s="154">
        <f t="shared" si="355"/>
        <v>-817392.78999999992</v>
      </c>
      <c r="EY44" s="154">
        <f t="shared" si="355"/>
        <v>-714540.51</v>
      </c>
      <c r="EZ44" s="154">
        <f t="shared" si="355"/>
        <v>-828681.26</v>
      </c>
      <c r="FA44" s="154">
        <f t="shared" si="355"/>
        <v>-891514.39999999991</v>
      </c>
      <c r="FB44" s="154">
        <f t="shared" si="355"/>
        <v>-891101.46000000008</v>
      </c>
      <c r="FC44" s="154">
        <f t="shared" si="355"/>
        <v>-814125.79</v>
      </c>
      <c r="FD44" s="154">
        <f t="shared" si="355"/>
        <v>-776331.15999999992</v>
      </c>
      <c r="FE44" s="154">
        <f t="shared" si="355"/>
        <v>-832688.26</v>
      </c>
      <c r="FF44" s="154">
        <f t="shared" si="355"/>
        <v>-813377.03</v>
      </c>
      <c r="FG44" s="154">
        <f t="shared" si="355"/>
        <v>-997732.54</v>
      </c>
      <c r="FH44" s="154">
        <f t="shared" si="355"/>
        <v>-837451.70999999985</v>
      </c>
      <c r="FI44" s="154">
        <f t="shared" si="355"/>
        <v>-324281.46000000002</v>
      </c>
      <c r="FK44" s="154">
        <f t="shared" si="356"/>
        <v>-1912245.22</v>
      </c>
      <c r="FL44" s="154">
        <f t="shared" si="356"/>
        <v>-1933124.3900000001</v>
      </c>
      <c r="FM44" s="154">
        <f t="shared" si="356"/>
        <v>-2691940.31</v>
      </c>
      <c r="FN44" s="154">
        <f t="shared" si="356"/>
        <v>-1787490.23</v>
      </c>
      <c r="FO44" s="154">
        <f t="shared" si="356"/>
        <v>-2749109.8400000003</v>
      </c>
      <c r="FP44" s="154">
        <f t="shared" si="356"/>
        <v>-3425422.91</v>
      </c>
      <c r="FQ44" s="154">
        <f t="shared" si="356"/>
        <v>-3420128.9899999998</v>
      </c>
      <c r="FR44" s="154">
        <f t="shared" si="356"/>
        <v>-1161733.17</v>
      </c>
    </row>
    <row r="45" spans="2:174" s="159" customFormat="1" ht="17.45" customHeight="1">
      <c r="B45" s="151" t="s">
        <v>95</v>
      </c>
      <c r="C45" s="152"/>
      <c r="D45" s="152"/>
      <c r="E45" s="152"/>
      <c r="F45" s="153"/>
      <c r="G45" s="153"/>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v>-379685.55850000004</v>
      </c>
      <c r="AS45" s="154">
        <v>-200821.24249999999</v>
      </c>
      <c r="AT45" s="154">
        <v>-231372.77</v>
      </c>
      <c r="AU45" s="154">
        <v>-188259.24900000001</v>
      </c>
      <c r="AV45" s="154">
        <v>-277665.01</v>
      </c>
      <c r="AW45" s="154">
        <v>-176045.97999999998</v>
      </c>
      <c r="AX45" s="154">
        <v>-214232.30850000004</v>
      </c>
      <c r="AY45" s="154">
        <v>-272061.96000000002</v>
      </c>
      <c r="AZ45" s="154">
        <v>-189974.66999999998</v>
      </c>
      <c r="BA45" s="154">
        <v>-208571.80800000002</v>
      </c>
      <c r="BB45" s="154">
        <v>-225566.73</v>
      </c>
      <c r="BC45" s="154">
        <v>-195137.18</v>
      </c>
      <c r="BD45" s="154">
        <v>-331637.05</v>
      </c>
      <c r="BE45" s="154">
        <v>-246901.57</v>
      </c>
      <c r="BF45" s="154">
        <v>-295677.70999999996</v>
      </c>
      <c r="BG45" s="154">
        <v>-51697.23</v>
      </c>
      <c r="BH45" s="154">
        <v>-250758.68</v>
      </c>
      <c r="BI45" s="154">
        <v>-291115.3</v>
      </c>
      <c r="BJ45" s="154">
        <v>-162657.72</v>
      </c>
      <c r="BK45" s="154">
        <v>-186351.16999999998</v>
      </c>
      <c r="BL45" s="154">
        <v>-204567.5</v>
      </c>
      <c r="BM45" s="154">
        <v>-108820.43999999999</v>
      </c>
      <c r="BN45" s="154">
        <v>-299104.17</v>
      </c>
      <c r="BO45" s="154">
        <v>-199728.6</v>
      </c>
      <c r="BP45" s="154">
        <v>-437678.06</v>
      </c>
      <c r="BQ45" s="154">
        <v>-174300.90000000002</v>
      </c>
      <c r="BR45" s="154">
        <v>-194626.55</v>
      </c>
      <c r="BS45" s="154">
        <v>-29159.32</v>
      </c>
      <c r="BT45" s="154">
        <v>-45951.61</v>
      </c>
      <c r="BU45" s="154">
        <v>-11637.23</v>
      </c>
      <c r="BV45" s="154">
        <v>-119114.09</v>
      </c>
      <c r="BW45" s="154">
        <v>-66752.800000000003</v>
      </c>
      <c r="BX45" s="154">
        <v>-77507.69</v>
      </c>
      <c r="BY45" s="154">
        <v>-98309.74</v>
      </c>
      <c r="BZ45" s="154">
        <v>-81326.179999999993</v>
      </c>
      <c r="CA45" s="154">
        <v>-181864.75</v>
      </c>
      <c r="CB45" s="154">
        <v>-131857.46</v>
      </c>
      <c r="CC45" s="154">
        <v>-166367.86000000002</v>
      </c>
      <c r="CD45" s="154">
        <v>-104933.215</v>
      </c>
      <c r="CE45" s="154">
        <v>-161011.68</v>
      </c>
      <c r="CF45" s="154">
        <v>-99464.610000000015</v>
      </c>
      <c r="CG45" s="154">
        <v>-214120.75000000003</v>
      </c>
      <c r="CH45" s="154">
        <v>-131436.93</v>
      </c>
      <c r="CI45" s="154">
        <v>-160712.32999999999</v>
      </c>
      <c r="CJ45" s="154">
        <v>-145533.41999999998</v>
      </c>
      <c r="CK45" s="154">
        <v>-161457.78000000003</v>
      </c>
      <c r="CL45" s="154">
        <v>-158585.78999999998</v>
      </c>
      <c r="CM45" s="154">
        <v>-229442.15000000002</v>
      </c>
      <c r="CN45" s="154">
        <v>-240264.00999999995</v>
      </c>
      <c r="CO45" s="154">
        <v>-270978.86</v>
      </c>
      <c r="CP45" s="154">
        <v>-177798.49000000005</v>
      </c>
      <c r="CQ45" s="154">
        <v>-190499.05999999997</v>
      </c>
      <c r="CR45" s="154">
        <v>-177111.27</v>
      </c>
      <c r="CS45" s="154">
        <v>-258909.57999999993</v>
      </c>
      <c r="CT45" s="154">
        <v>-278363.52999999997</v>
      </c>
      <c r="CU45" s="154">
        <v>-204460.08000000002</v>
      </c>
      <c r="CV45" s="154">
        <v>-217766.82</v>
      </c>
      <c r="CW45" s="154">
        <v>-200622.07</v>
      </c>
      <c r="CX45" s="154">
        <v>-234699.62000000011</v>
      </c>
      <c r="CY45" s="154">
        <v>-225215.47999999998</v>
      </c>
      <c r="CZ45" s="154">
        <v>-243526.71000000002</v>
      </c>
      <c r="DA45" s="154">
        <v>-193800.84</v>
      </c>
      <c r="DB45" s="154">
        <v>-225761.74999999997</v>
      </c>
      <c r="DC45" s="154">
        <v>-134509.19</v>
      </c>
      <c r="DD45" s="154">
        <v>-165605.67000000004</v>
      </c>
      <c r="DE45" s="154">
        <v>-242548.62999999998</v>
      </c>
      <c r="DF45" s="154">
        <v>-191199.59000000003</v>
      </c>
      <c r="DG45" s="154">
        <v>-217148.14</v>
      </c>
      <c r="DH45" s="154">
        <v>-266718.00000000012</v>
      </c>
      <c r="DI45" s="154">
        <v>-251404.06000000003</v>
      </c>
      <c r="DJ45" s="154">
        <v>-248389.51000000007</v>
      </c>
      <c r="DK45" s="154">
        <v>-312189.32</v>
      </c>
      <c r="DL45" s="154">
        <v>-280424.37</v>
      </c>
      <c r="DM45" s="154">
        <v>-263898.94999999995</v>
      </c>
      <c r="DN45" s="154">
        <v>-198756.03999999998</v>
      </c>
      <c r="DO45" s="154">
        <v>-329476.31999999995</v>
      </c>
      <c r="DP45" s="154">
        <v>-205799.36000000004</v>
      </c>
      <c r="DQ45" s="154">
        <v>-206956.38999999996</v>
      </c>
      <c r="DR45" s="154">
        <v>-295474.03000000003</v>
      </c>
      <c r="DS45" s="154">
        <v>-222804.86000000004</v>
      </c>
      <c r="DT45" s="154">
        <v>-298820.28000000003</v>
      </c>
      <c r="DU45" s="154">
        <v>-293175.44000000006</v>
      </c>
      <c r="DV45" s="154">
        <v>-343931.52</v>
      </c>
      <c r="DW45" s="154">
        <v>-262738.57000000007</v>
      </c>
      <c r="DX45" s="154">
        <v>-245810.54000000004</v>
      </c>
      <c r="DY45" s="154">
        <v>-271272.47999999992</v>
      </c>
      <c r="DZ45" s="154">
        <v>-282651.59475999995</v>
      </c>
      <c r="EA45" s="154">
        <v>-215969.74999999988</v>
      </c>
      <c r="EB45" s="154">
        <v>-216858.34999999998</v>
      </c>
      <c r="EC45" s="154">
        <v>-221605.34000000003</v>
      </c>
      <c r="ED45" s="154">
        <v>-259185.86999999994</v>
      </c>
      <c r="EE45" s="154">
        <v>-246101.77000000002</v>
      </c>
      <c r="EF45" s="154">
        <v>-221141.69</v>
      </c>
      <c r="EG45" s="154">
        <v>-255778.20000000007</v>
      </c>
      <c r="EH45" s="154">
        <v>-340176.50000000012</v>
      </c>
      <c r="EI45" s="154">
        <v>-401377.45000000007</v>
      </c>
      <c r="EJ45" s="154">
        <v>-306560.79000000004</v>
      </c>
      <c r="EK45" s="154">
        <v>-353664.10000000009</v>
      </c>
      <c r="EL45" s="154">
        <v>-239685.94000000006</v>
      </c>
      <c r="EM45" s="154">
        <v>-229267.16000000009</v>
      </c>
      <c r="EN45" s="153"/>
      <c r="EO45" s="154">
        <f t="shared" si="353"/>
        <v>-1129177.9900000002</v>
      </c>
      <c r="EP45" s="154"/>
      <c r="EQ45" s="154">
        <f t="shared" ca="1" si="354"/>
        <v>-1015704.3647599998</v>
      </c>
      <c r="ER45" s="154"/>
      <c r="EV45" s="154">
        <f t="shared" si="355"/>
        <v>-663089.30000000005</v>
      </c>
      <c r="EW45" s="154">
        <f t="shared" si="355"/>
        <v>-542663.49</v>
      </c>
      <c r="EX45" s="154">
        <f t="shared" si="355"/>
        <v>-675065.73000000021</v>
      </c>
      <c r="EY45" s="154">
        <f t="shared" si="355"/>
        <v>-811982.89000000013</v>
      </c>
      <c r="EZ45" s="154">
        <f t="shared" si="355"/>
        <v>-743079.35999999987</v>
      </c>
      <c r="FA45" s="154">
        <f t="shared" si="355"/>
        <v>-742232.06999999983</v>
      </c>
      <c r="FB45" s="154">
        <f t="shared" si="355"/>
        <v>-817099.17000000016</v>
      </c>
      <c r="FC45" s="154">
        <f t="shared" si="355"/>
        <v>-899845.53000000014</v>
      </c>
      <c r="FD45" s="154">
        <f t="shared" si="355"/>
        <v>-799734.61475999991</v>
      </c>
      <c r="FE45" s="154">
        <f t="shared" si="355"/>
        <v>-654433.43999999994</v>
      </c>
      <c r="FF45" s="154">
        <f t="shared" si="355"/>
        <v>-726429.33</v>
      </c>
      <c r="FG45" s="154">
        <f t="shared" si="355"/>
        <v>-997332.15000000026</v>
      </c>
      <c r="FH45" s="154">
        <f t="shared" si="355"/>
        <v>-899910.83000000019</v>
      </c>
      <c r="FI45" s="154">
        <f t="shared" si="355"/>
        <v>-229267.16000000009</v>
      </c>
      <c r="FK45" s="154">
        <f t="shared" si="356"/>
        <v>-2629017.14</v>
      </c>
      <c r="FL45" s="154">
        <f t="shared" si="356"/>
        <v>-1518228.9199999997</v>
      </c>
      <c r="FM45" s="154">
        <f t="shared" si="356"/>
        <v>-1864923.9750000001</v>
      </c>
      <c r="FN45" s="154">
        <f t="shared" si="356"/>
        <v>-2676688.87</v>
      </c>
      <c r="FO45" s="154">
        <f t="shared" si="356"/>
        <v>-2692801.41</v>
      </c>
      <c r="FP45" s="154">
        <f t="shared" si="356"/>
        <v>-3202256.13</v>
      </c>
      <c r="FQ45" s="154">
        <f t="shared" si="356"/>
        <v>-3177929.5347600002</v>
      </c>
      <c r="FR45" s="154">
        <f t="shared" si="356"/>
        <v>-1129177.9900000002</v>
      </c>
    </row>
    <row r="46" spans="2:174" ht="17.45" customHeight="1">
      <c r="B46" s="156" t="s">
        <v>21</v>
      </c>
      <c r="C46" s="157"/>
      <c r="D46" s="157"/>
      <c r="E46" s="157"/>
      <c r="H46" s="158">
        <f>H47-H43</f>
        <v>-371988.83999999985</v>
      </c>
      <c r="I46" s="158">
        <f t="shared" ref="I46:AQ46" si="376">I47-I43</f>
        <v>-271607.57499999995</v>
      </c>
      <c r="J46" s="158">
        <f t="shared" si="376"/>
        <v>-378132.94460000051</v>
      </c>
      <c r="K46" s="158">
        <f t="shared" si="376"/>
        <v>-333631.19599999976</v>
      </c>
      <c r="L46" s="158">
        <f t="shared" si="376"/>
        <v>-356908.54399999953</v>
      </c>
      <c r="M46" s="158">
        <f t="shared" si="376"/>
        <v>-421555.33999999985</v>
      </c>
      <c r="N46" s="158">
        <f t="shared" si="376"/>
        <v>-260943.33250000002</v>
      </c>
      <c r="O46" s="158">
        <f t="shared" si="376"/>
        <v>-447128.63970800024</v>
      </c>
      <c r="P46" s="158">
        <f t="shared" si="376"/>
        <v>-448001.62847600039</v>
      </c>
      <c r="Q46" s="158">
        <f t="shared" si="376"/>
        <v>-272163.89597599953</v>
      </c>
      <c r="R46" s="158">
        <f t="shared" si="376"/>
        <v>-640647.87997600017</v>
      </c>
      <c r="S46" s="158">
        <f t="shared" si="376"/>
        <v>-383824.96227600146</v>
      </c>
      <c r="T46" s="158">
        <f t="shared" si="376"/>
        <v>-449359.6800000004</v>
      </c>
      <c r="U46" s="158">
        <f t="shared" si="376"/>
        <v>-483886.24050000031</v>
      </c>
      <c r="V46" s="158">
        <f t="shared" si="376"/>
        <v>-536077.21710000001</v>
      </c>
      <c r="W46" s="158">
        <f t="shared" si="376"/>
        <v>-495469.56682800106</v>
      </c>
      <c r="X46" s="158">
        <f t="shared" si="376"/>
        <v>-615949.15782800107</v>
      </c>
      <c r="Y46" s="158">
        <f t="shared" si="376"/>
        <v>-481918.01999999955</v>
      </c>
      <c r="Z46" s="158">
        <f t="shared" si="376"/>
        <v>-528007.8600000001</v>
      </c>
      <c r="AA46" s="158">
        <f t="shared" si="376"/>
        <v>-168220.83000000101</v>
      </c>
      <c r="AB46" s="158">
        <f t="shared" si="376"/>
        <v>-408189.92999999877</v>
      </c>
      <c r="AC46" s="158">
        <f t="shared" si="376"/>
        <v>-520355.59000000125</v>
      </c>
      <c r="AD46" s="158">
        <f t="shared" si="376"/>
        <v>-536248.57000000007</v>
      </c>
      <c r="AE46" s="158">
        <f t="shared" si="376"/>
        <v>-494207.71999999834</v>
      </c>
      <c r="AF46" s="158">
        <f t="shared" si="376"/>
        <v>-613311.66999999993</v>
      </c>
      <c r="AG46" s="158">
        <f t="shared" si="376"/>
        <v>-268658.2799999998</v>
      </c>
      <c r="AH46" s="158">
        <f t="shared" si="376"/>
        <v>-99656.889999999665</v>
      </c>
      <c r="AI46" s="158">
        <f t="shared" si="376"/>
        <v>-196903.38000000035</v>
      </c>
      <c r="AJ46" s="158">
        <f t="shared" si="376"/>
        <v>-98531.729999999981</v>
      </c>
      <c r="AK46" s="158">
        <f t="shared" si="376"/>
        <v>-198602.64000000013</v>
      </c>
      <c r="AL46" s="158">
        <f t="shared" si="376"/>
        <v>-231996.92999999993</v>
      </c>
      <c r="AM46" s="158">
        <f t="shared" si="376"/>
        <v>-124236.65000000037</v>
      </c>
      <c r="AN46" s="158">
        <f t="shared" si="376"/>
        <v>-291794.80000000005</v>
      </c>
      <c r="AO46" s="158">
        <f t="shared" si="376"/>
        <v>-273976.81000000006</v>
      </c>
      <c r="AP46" s="158">
        <f t="shared" si="376"/>
        <v>-190072.44999999972</v>
      </c>
      <c r="AQ46" s="158">
        <f t="shared" si="376"/>
        <v>-54379.459999999963</v>
      </c>
      <c r="AR46" s="158">
        <f t="shared" ref="AR46:BE46" si="377">SUM(AR44:AR45)</f>
        <v>-525228.59850000008</v>
      </c>
      <c r="AS46" s="158">
        <f t="shared" si="377"/>
        <v>-322970.89250000002</v>
      </c>
      <c r="AT46" s="158">
        <f t="shared" si="377"/>
        <v>-422434.56</v>
      </c>
      <c r="AU46" s="158">
        <f t="shared" si="377"/>
        <v>-375609.489</v>
      </c>
      <c r="AV46" s="158">
        <f t="shared" si="377"/>
        <v>-468814.13</v>
      </c>
      <c r="AW46" s="158">
        <f t="shared" si="377"/>
        <v>-368817.06</v>
      </c>
      <c r="AX46" s="158">
        <f t="shared" si="377"/>
        <v>-294869.95850000007</v>
      </c>
      <c r="AY46" s="158">
        <f t="shared" si="377"/>
        <v>-441752.45000000007</v>
      </c>
      <c r="AZ46" s="158">
        <f t="shared" si="377"/>
        <v>-353476.94999999995</v>
      </c>
      <c r="BA46" s="158">
        <f t="shared" si="377"/>
        <v>-372324.45799999998</v>
      </c>
      <c r="BB46" s="158">
        <f t="shared" si="377"/>
        <v>-248584.81</v>
      </c>
      <c r="BC46" s="158">
        <f t="shared" si="377"/>
        <v>-461103.8</v>
      </c>
      <c r="BD46" s="158">
        <f t="shared" si="377"/>
        <v>-480225.77</v>
      </c>
      <c r="BE46" s="158">
        <f t="shared" si="377"/>
        <v>-440869.09</v>
      </c>
      <c r="BF46" s="158">
        <f>SUM(BF44:BF45)</f>
        <v>-491880.16</v>
      </c>
      <c r="BG46" s="158">
        <f>SUM(BG44:BG45)</f>
        <v>-238127.43</v>
      </c>
      <c r="BH46" s="158">
        <f>SUM(BH44:BH45)</f>
        <v>-415194.15</v>
      </c>
      <c r="BI46" s="160">
        <f t="shared" ref="BI46:BU46" si="378">SUM(BI44:BI45)</f>
        <v>-442590.85</v>
      </c>
      <c r="BJ46" s="160">
        <f t="shared" si="378"/>
        <v>-314162.14</v>
      </c>
      <c r="BK46" s="160">
        <f t="shared" si="378"/>
        <v>-332464.57999999996</v>
      </c>
      <c r="BL46" s="160">
        <f t="shared" si="378"/>
        <v>-344088.62</v>
      </c>
      <c r="BM46" s="160">
        <f t="shared" si="378"/>
        <v>-108820.43999999999</v>
      </c>
      <c r="BN46" s="160">
        <f t="shared" si="378"/>
        <v>-435680.29</v>
      </c>
      <c r="BO46" s="160">
        <f t="shared" si="378"/>
        <v>-497158.83999999997</v>
      </c>
      <c r="BP46" s="160">
        <f t="shared" si="378"/>
        <v>-560422.22</v>
      </c>
      <c r="BQ46" s="160">
        <f t="shared" si="378"/>
        <v>-329222.66000000003</v>
      </c>
      <c r="BR46" s="160">
        <f t="shared" si="378"/>
        <v>-386552.49</v>
      </c>
      <c r="BS46" s="160">
        <f t="shared" si="378"/>
        <v>-199159.32</v>
      </c>
      <c r="BT46" s="160">
        <f t="shared" si="378"/>
        <v>-172491.52000000002</v>
      </c>
      <c r="BU46" s="160">
        <f t="shared" si="378"/>
        <v>-138601.19</v>
      </c>
      <c r="BV46" s="160">
        <f>SUM(BV44:BV45)</f>
        <v>-287662.20999999996</v>
      </c>
      <c r="BW46" s="160">
        <f>SUM(BW44:BW45)</f>
        <v>-222668.53000000003</v>
      </c>
      <c r="BX46" s="160">
        <f>SUM(BX44:BX45)</f>
        <v>-234739.88</v>
      </c>
      <c r="BY46" s="160">
        <f>SUM(BY44:BY45)</f>
        <v>-302425.87</v>
      </c>
      <c r="BZ46" s="160">
        <f t="shared" ref="BZ46:DK46" si="379">SUM(BZ44:BZ45)</f>
        <v>-271017.55</v>
      </c>
      <c r="CA46" s="160">
        <f t="shared" si="379"/>
        <v>-346389.87</v>
      </c>
      <c r="CB46" s="160">
        <f t="shared" si="379"/>
        <v>-622551.93999999994</v>
      </c>
      <c r="CC46" s="160">
        <f t="shared" si="379"/>
        <v>-361442.03</v>
      </c>
      <c r="CD46" s="160">
        <f t="shared" si="379"/>
        <v>-278138.185</v>
      </c>
      <c r="CE46" s="160">
        <f t="shared" si="379"/>
        <v>-346938.38</v>
      </c>
      <c r="CF46" s="160">
        <f t="shared" si="379"/>
        <v>-324953.08</v>
      </c>
      <c r="CG46" s="160">
        <f t="shared" si="379"/>
        <v>-422283.82000000007</v>
      </c>
      <c r="CH46" s="160">
        <f t="shared" si="379"/>
        <v>-382595.77</v>
      </c>
      <c r="CI46" s="160">
        <f t="shared" si="379"/>
        <v>-383080.67</v>
      </c>
      <c r="CJ46" s="160">
        <f t="shared" si="379"/>
        <v>-373593.92</v>
      </c>
      <c r="CK46" s="160">
        <f t="shared" si="379"/>
        <v>-352894.89</v>
      </c>
      <c r="CL46" s="160">
        <f t="shared" si="379"/>
        <v>-335820.47</v>
      </c>
      <c r="CM46" s="160">
        <f t="shared" si="379"/>
        <v>-372571.13</v>
      </c>
      <c r="CN46" s="160">
        <f t="shared" si="379"/>
        <v>-373789.79999999993</v>
      </c>
      <c r="CO46" s="160">
        <f t="shared" si="379"/>
        <v>-422878.6</v>
      </c>
      <c r="CP46" s="160">
        <f t="shared" si="379"/>
        <v>-359648.92000000004</v>
      </c>
      <c r="CQ46" s="160">
        <f t="shared" si="379"/>
        <v>-377495.97</v>
      </c>
      <c r="CR46" s="160">
        <f t="shared" si="379"/>
        <v>-349509.01</v>
      </c>
      <c r="CS46" s="160">
        <f t="shared" si="379"/>
        <v>-434062.4599999999</v>
      </c>
      <c r="CT46" s="160">
        <f t="shared" si="379"/>
        <v>-412493.35</v>
      </c>
      <c r="CU46" s="160">
        <f t="shared" si="379"/>
        <v>-351072.97000000003</v>
      </c>
      <c r="CV46" s="160">
        <f t="shared" si="379"/>
        <v>-366301.63</v>
      </c>
      <c r="CW46" s="160">
        <f t="shared" si="379"/>
        <v>-330791.95</v>
      </c>
      <c r="CX46" s="160">
        <f t="shared" si="379"/>
        <v>-356736.00000000012</v>
      </c>
      <c r="CY46" s="160">
        <f t="shared" si="379"/>
        <v>-329398.44</v>
      </c>
      <c r="CZ46" s="160">
        <f t="shared" si="379"/>
        <v>-380248.85000000003</v>
      </c>
      <c r="DA46" s="160">
        <f t="shared" si="379"/>
        <v>-367357.61</v>
      </c>
      <c r="DB46" s="160">
        <f t="shared" si="379"/>
        <v>-425655.39999999997</v>
      </c>
      <c r="DC46" s="160">
        <f t="shared" si="379"/>
        <v>-362456.38</v>
      </c>
      <c r="DD46" s="160">
        <f t="shared" si="379"/>
        <v>-386627.86000000004</v>
      </c>
      <c r="DE46" s="160">
        <f t="shared" si="379"/>
        <v>-500583.23</v>
      </c>
      <c r="DF46" s="160">
        <f t="shared" si="379"/>
        <v>-451992.39</v>
      </c>
      <c r="DG46" s="160">
        <f t="shared" si="379"/>
        <v>-483538.49</v>
      </c>
      <c r="DH46" s="160">
        <f t="shared" si="379"/>
        <v>-556927.64000000013</v>
      </c>
      <c r="DI46" s="160">
        <f t="shared" si="379"/>
        <v>-472767.15</v>
      </c>
      <c r="DJ46" s="160">
        <f t="shared" si="379"/>
        <v>-514895.75000000006</v>
      </c>
      <c r="DK46" s="160">
        <f t="shared" si="379"/>
        <v>-538860.5</v>
      </c>
      <c r="DL46" s="160">
        <f t="shared" ref="DL46" si="380">SUM(DL44:DL45)</f>
        <v>-501423.35999999999</v>
      </c>
      <c r="DM46" s="160">
        <f t="shared" ref="DM46:DN46" si="381">SUM(DM44:DM45)</f>
        <v>-567466.67999999993</v>
      </c>
      <c r="DN46" s="160">
        <f t="shared" si="381"/>
        <v>-502870.57999999996</v>
      </c>
      <c r="DO46" s="160">
        <f t="shared" ref="DO46:DP46" si="382">SUM(DO44:DO45)</f>
        <v>-627917.44999999995</v>
      </c>
      <c r="DP46" s="160">
        <f t="shared" si="382"/>
        <v>-502092.7</v>
      </c>
      <c r="DQ46" s="160">
        <f t="shared" ref="DQ46:DR46" si="383">SUM(DQ44:DQ45)</f>
        <v>-503736.31999999995</v>
      </c>
      <c r="DR46" s="160">
        <f t="shared" si="383"/>
        <v>-586066.81000000006</v>
      </c>
      <c r="DS46" s="160">
        <f t="shared" ref="DS46:DT46" si="384">SUM(DS44:DS45)</f>
        <v>-514995.26000000007</v>
      </c>
      <c r="DT46" s="160">
        <f t="shared" si="384"/>
        <v>-607138.56000000006</v>
      </c>
      <c r="DU46" s="160">
        <f t="shared" ref="DU46:DV46" si="385">SUM(DU44:DU45)</f>
        <v>-598233.3600000001</v>
      </c>
      <c r="DV46" s="160">
        <f t="shared" si="385"/>
        <v>-597834.92000000004</v>
      </c>
      <c r="DW46" s="160">
        <f t="shared" ref="DW46:DX46" si="386">SUM(DW44:DW45)</f>
        <v>-517903.04000000004</v>
      </c>
      <c r="DX46" s="160">
        <f t="shared" si="386"/>
        <v>-471102.46999999991</v>
      </c>
      <c r="DY46" s="160">
        <f t="shared" ref="DY46:DZ46" si="387">SUM(DY44:DY45)</f>
        <v>-562198.05999999994</v>
      </c>
      <c r="DZ46" s="160">
        <f t="shared" si="387"/>
        <v>-542765.24476000003</v>
      </c>
      <c r="EA46" s="160">
        <f t="shared" ref="EA46:EB46" si="388">SUM(EA44:EA45)</f>
        <v>-482488.77999999991</v>
      </c>
      <c r="EB46" s="160">
        <f t="shared" si="388"/>
        <v>-483186.13999999996</v>
      </c>
      <c r="EC46" s="160">
        <f t="shared" ref="EC46:ED46" si="389">SUM(EC44:EC45)</f>
        <v>-521446.78</v>
      </c>
      <c r="ED46" s="160">
        <f t="shared" si="389"/>
        <v>-527026.05999999994</v>
      </c>
      <c r="EE46" s="160">
        <f t="shared" ref="EE46:EF46" si="390">SUM(EE44:EE45)</f>
        <v>-511182.54000000004</v>
      </c>
      <c r="EF46" s="160">
        <f t="shared" si="390"/>
        <v>-501597.76</v>
      </c>
      <c r="EG46" s="160">
        <f t="shared" ref="EG46:EH46" si="391">SUM(EG44:EG45)</f>
        <v>-603770.31000000006</v>
      </c>
      <c r="EH46" s="160">
        <f t="shared" si="391"/>
        <v>-674525.52000000014</v>
      </c>
      <c r="EI46" s="160">
        <f t="shared" ref="EI46:EJ46" si="392">SUM(EI44:EI45)</f>
        <v>-716768.8600000001</v>
      </c>
      <c r="EJ46" s="160">
        <f t="shared" si="392"/>
        <v>-630119.42999999993</v>
      </c>
      <c r="EK46" s="160">
        <f t="shared" ref="EK46:EL46" si="393">SUM(EK44:EK45)</f>
        <v>-645213.4800000001</v>
      </c>
      <c r="EL46" s="160">
        <f t="shared" si="393"/>
        <v>-462029.63</v>
      </c>
      <c r="EM46" s="160">
        <f t="shared" ref="EM46" si="394">SUM(EM44:EM45)</f>
        <v>-553548.62000000011</v>
      </c>
      <c r="EO46" s="160">
        <f t="shared" si="353"/>
        <v>-2290911.16</v>
      </c>
      <c r="EQ46" s="160">
        <f t="shared" ca="1" si="354"/>
        <v>-2058554.5547599997</v>
      </c>
      <c r="ER46" s="160"/>
      <c r="EV46" s="160">
        <f t="shared" si="355"/>
        <v>-1173261.8599999999</v>
      </c>
      <c r="EW46" s="160">
        <f t="shared" si="355"/>
        <v>-1249667.47</v>
      </c>
      <c r="EX46" s="160">
        <f t="shared" si="355"/>
        <v>-1492458.52</v>
      </c>
      <c r="EY46" s="160">
        <f t="shared" si="355"/>
        <v>-1526523.4000000001</v>
      </c>
      <c r="EZ46" s="160">
        <f t="shared" si="355"/>
        <v>-1571760.62</v>
      </c>
      <c r="FA46" s="160">
        <f t="shared" si="355"/>
        <v>-1633746.4699999997</v>
      </c>
      <c r="FB46" s="160">
        <f t="shared" si="355"/>
        <v>-1708200.6300000001</v>
      </c>
      <c r="FC46" s="160">
        <f t="shared" si="355"/>
        <v>-1713971.3200000003</v>
      </c>
      <c r="FD46" s="160">
        <f t="shared" si="355"/>
        <v>-1576065.7747599999</v>
      </c>
      <c r="FE46" s="160">
        <f t="shared" si="355"/>
        <v>-1487121.7</v>
      </c>
      <c r="FF46" s="160">
        <f t="shared" si="355"/>
        <v>-1539806.3599999999</v>
      </c>
      <c r="FG46" s="160">
        <f t="shared" si="355"/>
        <v>-1995064.6900000002</v>
      </c>
      <c r="FH46" s="160">
        <f t="shared" si="355"/>
        <v>-1737362.54</v>
      </c>
      <c r="FI46" s="160">
        <f t="shared" si="355"/>
        <v>-553548.62000000011</v>
      </c>
      <c r="FK46" s="160">
        <f t="shared" si="356"/>
        <v>-4541262.3600000003</v>
      </c>
      <c r="FL46" s="160">
        <f t="shared" si="356"/>
        <v>-3451353.31</v>
      </c>
      <c r="FM46" s="160">
        <f t="shared" si="356"/>
        <v>-4556864.2850000001</v>
      </c>
      <c r="FN46" s="160">
        <f t="shared" si="356"/>
        <v>-4464179.1000000006</v>
      </c>
      <c r="FO46" s="160">
        <f t="shared" si="356"/>
        <v>-5441911.25</v>
      </c>
      <c r="FP46" s="160">
        <f t="shared" si="356"/>
        <v>-6627679.040000001</v>
      </c>
      <c r="FQ46" s="160">
        <f t="shared" si="356"/>
        <v>-6598058.5247600004</v>
      </c>
      <c r="FR46" s="160">
        <f t="shared" si="356"/>
        <v>-2290911.16</v>
      </c>
    </row>
    <row r="47" spans="2:174" ht="17.45" customHeight="1">
      <c r="B47" s="161" t="s">
        <v>191</v>
      </c>
      <c r="C47" s="162"/>
      <c r="D47" s="162"/>
      <c r="E47" s="162"/>
      <c r="H47" s="163">
        <f>H49-H48</f>
        <v>1757985.5099999998</v>
      </c>
      <c r="I47" s="163">
        <f t="shared" ref="I47:AQ47" si="395">I49-I48</f>
        <v>1783576.0299999998</v>
      </c>
      <c r="J47" s="163">
        <f t="shared" si="395"/>
        <v>1605097.63</v>
      </c>
      <c r="K47" s="163">
        <f t="shared" si="395"/>
        <v>1755315.9800000002</v>
      </c>
      <c r="L47" s="163">
        <f t="shared" si="395"/>
        <v>1821713.61</v>
      </c>
      <c r="M47" s="163">
        <f t="shared" si="395"/>
        <v>1646090.07</v>
      </c>
      <c r="N47" s="163">
        <f t="shared" si="395"/>
        <v>1884169.3800000004</v>
      </c>
      <c r="O47" s="163">
        <f t="shared" si="395"/>
        <v>1603547.2699999998</v>
      </c>
      <c r="P47" s="163">
        <f t="shared" si="395"/>
        <v>1598516.1299999994</v>
      </c>
      <c r="Q47" s="163">
        <f t="shared" si="395"/>
        <v>2079239.8900000006</v>
      </c>
      <c r="R47" s="163">
        <f t="shared" si="395"/>
        <v>1696514.8200000003</v>
      </c>
      <c r="S47" s="163">
        <f t="shared" si="395"/>
        <v>2918287.87</v>
      </c>
      <c r="T47" s="163">
        <f t="shared" si="395"/>
        <v>1934977.8100000003</v>
      </c>
      <c r="U47" s="163">
        <f t="shared" si="395"/>
        <v>1765709.5799999996</v>
      </c>
      <c r="V47" s="163">
        <f t="shared" si="395"/>
        <v>1575986.7999999998</v>
      </c>
      <c r="W47" s="163">
        <f t="shared" si="395"/>
        <v>1634844.7699999998</v>
      </c>
      <c r="X47" s="163">
        <f t="shared" si="395"/>
        <v>1503048.74</v>
      </c>
      <c r="Y47" s="163">
        <f t="shared" si="395"/>
        <v>1461566.56</v>
      </c>
      <c r="Z47" s="163">
        <f t="shared" si="395"/>
        <v>1586815.5199999998</v>
      </c>
      <c r="AA47" s="163">
        <f t="shared" si="395"/>
        <v>1863320.5199999991</v>
      </c>
      <c r="AB47" s="163">
        <f t="shared" si="395"/>
        <v>1565049.7200000011</v>
      </c>
      <c r="AC47" s="163">
        <f t="shared" si="395"/>
        <v>1588079.3899999987</v>
      </c>
      <c r="AD47" s="163">
        <f t="shared" si="395"/>
        <v>1616155.3800000001</v>
      </c>
      <c r="AE47" s="163">
        <f t="shared" si="395"/>
        <v>2296093.4900000016</v>
      </c>
      <c r="AF47" s="163">
        <f t="shared" si="395"/>
        <v>1540162.21</v>
      </c>
      <c r="AG47" s="163">
        <f t="shared" si="395"/>
        <v>1613178.03</v>
      </c>
      <c r="AH47" s="163">
        <f t="shared" si="395"/>
        <v>1739750.6800000002</v>
      </c>
      <c r="AI47" s="163">
        <f t="shared" si="395"/>
        <v>1698456.1799999997</v>
      </c>
      <c r="AJ47" s="163">
        <f t="shared" si="395"/>
        <v>1791532.9799999995</v>
      </c>
      <c r="AK47" s="163">
        <f t="shared" si="395"/>
        <v>1461566.56</v>
      </c>
      <c r="AL47" s="163">
        <f t="shared" si="395"/>
        <v>1676818.6399999994</v>
      </c>
      <c r="AM47" s="163">
        <f t="shared" si="395"/>
        <v>1699485.0300000003</v>
      </c>
      <c r="AN47" s="163">
        <f t="shared" si="395"/>
        <v>1479589.4500000002</v>
      </c>
      <c r="AO47" s="163">
        <f t="shared" si="395"/>
        <v>1584996.8499999982</v>
      </c>
      <c r="AP47" s="163">
        <f t="shared" si="395"/>
        <v>1677426.3300000005</v>
      </c>
      <c r="AQ47" s="163">
        <f t="shared" si="395"/>
        <v>2323711.7800000021</v>
      </c>
      <c r="AR47" s="163">
        <f t="shared" ref="AR47:BE47" si="396">AR43+AR46</f>
        <v>2199654.6014999999</v>
      </c>
      <c r="AS47" s="163">
        <f t="shared" si="396"/>
        <v>1651613.3574999999</v>
      </c>
      <c r="AT47" s="163">
        <f t="shared" si="396"/>
        <v>1620853.7799999996</v>
      </c>
      <c r="AU47" s="163">
        <f t="shared" si="396"/>
        <v>1633368.3409999998</v>
      </c>
      <c r="AV47" s="163">
        <f t="shared" si="396"/>
        <v>1516755.0099999998</v>
      </c>
      <c r="AW47" s="163">
        <f t="shared" si="396"/>
        <v>1535442.42</v>
      </c>
      <c r="AX47" s="163">
        <f t="shared" si="396"/>
        <v>1921933.5014999993</v>
      </c>
      <c r="AY47" s="163">
        <f t="shared" si="396"/>
        <v>2861267.5900000003</v>
      </c>
      <c r="AZ47" s="163">
        <f t="shared" si="396"/>
        <v>1618577.6199999999</v>
      </c>
      <c r="BA47" s="163">
        <f t="shared" si="396"/>
        <v>1593080.662</v>
      </c>
      <c r="BB47" s="163">
        <f t="shared" si="396"/>
        <v>1669817.42</v>
      </c>
      <c r="BC47" s="163">
        <f t="shared" si="396"/>
        <v>1676145.95</v>
      </c>
      <c r="BD47" s="163">
        <f t="shared" si="396"/>
        <v>2304693.540000001</v>
      </c>
      <c r="BE47" s="163">
        <f t="shared" si="396"/>
        <v>1899311.3899999994</v>
      </c>
      <c r="BF47" s="163">
        <f>BF43+BF46</f>
        <v>1683339.2700000003</v>
      </c>
      <c r="BG47" s="163">
        <f>BG43+BG46</f>
        <v>1699810.3300000003</v>
      </c>
      <c r="BH47" s="163">
        <f>BH43+BH46</f>
        <v>1612732.1639999999</v>
      </c>
      <c r="BI47" s="163">
        <f t="shared" ref="BI47:BU47" si="397">+BI43+BI46</f>
        <v>1570641.4800000014</v>
      </c>
      <c r="BJ47" s="163">
        <f t="shared" si="397"/>
        <v>1915622.5199999996</v>
      </c>
      <c r="BK47" s="163">
        <f t="shared" si="397"/>
        <v>2081930.3100000005</v>
      </c>
      <c r="BL47" s="163">
        <f t="shared" si="397"/>
        <v>1817695.81</v>
      </c>
      <c r="BM47" s="163">
        <f t="shared" si="397"/>
        <v>2029918.0499999998</v>
      </c>
      <c r="BN47" s="163">
        <f t="shared" si="397"/>
        <v>1800972.7000000007</v>
      </c>
      <c r="BO47" s="163">
        <f t="shared" si="397"/>
        <v>4737121.4699999988</v>
      </c>
      <c r="BP47" s="163">
        <f t="shared" si="397"/>
        <v>2276703.21</v>
      </c>
      <c r="BQ47" s="163">
        <f t="shared" si="397"/>
        <v>1777921.4600000009</v>
      </c>
      <c r="BR47" s="163">
        <f t="shared" si="397"/>
        <v>1521462.3500000003</v>
      </c>
      <c r="BS47" s="163">
        <f t="shared" si="397"/>
        <v>173252.86999999976</v>
      </c>
      <c r="BT47" s="163">
        <f t="shared" si="397"/>
        <v>131805.14000000007</v>
      </c>
      <c r="BU47" s="163">
        <f t="shared" si="397"/>
        <v>162530.83999999991</v>
      </c>
      <c r="BV47" s="163">
        <f>+BV43+BV46</f>
        <v>488597.03266666678</v>
      </c>
      <c r="BW47" s="164">
        <f>+BW43+BW46</f>
        <v>772467.33000000007</v>
      </c>
      <c r="BX47" s="164">
        <f>+BX43+BX46</f>
        <v>913177.07000000088</v>
      </c>
      <c r="BY47" s="164">
        <f>+BY43+BY46</f>
        <v>1099916.8199999998</v>
      </c>
      <c r="BZ47" s="164">
        <f t="shared" ref="BZ47:DK47" si="398">+BZ43+BZ46</f>
        <v>1248669.4700000007</v>
      </c>
      <c r="CA47" s="164">
        <f t="shared" si="398"/>
        <v>1648621.6100000003</v>
      </c>
      <c r="CB47" s="164">
        <f t="shared" si="398"/>
        <v>1591976.5199999996</v>
      </c>
      <c r="CC47" s="164">
        <f t="shared" si="398"/>
        <v>1832885.7700000003</v>
      </c>
      <c r="CD47" s="164">
        <f t="shared" si="398"/>
        <v>1201319.575</v>
      </c>
      <c r="CE47" s="164">
        <f t="shared" si="398"/>
        <v>556342.25999999989</v>
      </c>
      <c r="CF47" s="164">
        <f t="shared" si="398"/>
        <v>865949.53000000073</v>
      </c>
      <c r="CG47" s="164">
        <f t="shared" si="398"/>
        <v>1262932.6099999999</v>
      </c>
      <c r="CH47" s="164">
        <f t="shared" si="398"/>
        <v>1252225.8499999989</v>
      </c>
      <c r="CI47" s="164">
        <f t="shared" si="398"/>
        <v>1486092.3499999996</v>
      </c>
      <c r="CJ47" s="164">
        <f t="shared" si="398"/>
        <v>1634441.7199999997</v>
      </c>
      <c r="CK47" s="164">
        <f t="shared" si="398"/>
        <v>1834906.1499999994</v>
      </c>
      <c r="CL47" s="164">
        <f t="shared" si="398"/>
        <v>2229553.0799999991</v>
      </c>
      <c r="CM47" s="164">
        <f t="shared" si="398"/>
        <v>2209351.92</v>
      </c>
      <c r="CN47" s="164">
        <f t="shared" si="398"/>
        <v>2600496.5800000019</v>
      </c>
      <c r="CO47" s="164">
        <f t="shared" si="398"/>
        <v>1630716</v>
      </c>
      <c r="CP47" s="164">
        <f t="shared" si="398"/>
        <v>2065101.7100000004</v>
      </c>
      <c r="CQ47" s="164">
        <f t="shared" si="398"/>
        <v>2025785.1400000004</v>
      </c>
      <c r="CR47" s="164">
        <f t="shared" si="398"/>
        <v>2060144.7999999996</v>
      </c>
      <c r="CS47" s="164">
        <f t="shared" si="398"/>
        <v>2181743.1900000004</v>
      </c>
      <c r="CT47" s="164">
        <f t="shared" si="398"/>
        <v>2101489.9400000009</v>
      </c>
      <c r="CU47" s="164">
        <f t="shared" si="398"/>
        <v>2133301.84</v>
      </c>
      <c r="CV47" s="164">
        <f t="shared" si="398"/>
        <v>2039018.379999998</v>
      </c>
      <c r="CW47" s="164">
        <f t="shared" si="398"/>
        <v>2346582.5899999975</v>
      </c>
      <c r="CX47" s="164">
        <f t="shared" si="398"/>
        <v>2569469.7000000007</v>
      </c>
      <c r="CY47" s="164">
        <f t="shared" si="398"/>
        <v>2618941.2000000007</v>
      </c>
      <c r="CZ47" s="164">
        <f t="shared" si="398"/>
        <v>2831056.1999999997</v>
      </c>
      <c r="DA47" s="164">
        <f t="shared" si="398"/>
        <v>2355328.2899999996</v>
      </c>
      <c r="DB47" s="164">
        <f t="shared" si="398"/>
        <v>2210918.3400000003</v>
      </c>
      <c r="DC47" s="164">
        <f t="shared" si="398"/>
        <v>2042339.02</v>
      </c>
      <c r="DD47" s="164">
        <f t="shared" si="398"/>
        <v>2140126.0500000007</v>
      </c>
      <c r="DE47" s="164">
        <f t="shared" si="398"/>
        <v>1886632.3099999996</v>
      </c>
      <c r="DF47" s="164">
        <f t="shared" si="398"/>
        <v>2083612.62</v>
      </c>
      <c r="DG47" s="164">
        <f t="shared" si="398"/>
        <v>2039679.82</v>
      </c>
      <c r="DH47" s="164">
        <f t="shared" si="398"/>
        <v>1938940.9699999988</v>
      </c>
      <c r="DI47" s="164">
        <f t="shared" si="398"/>
        <v>1993156.709999999</v>
      </c>
      <c r="DJ47" s="164">
        <f t="shared" si="398"/>
        <v>2190265.6900000004</v>
      </c>
      <c r="DK47" s="164">
        <f t="shared" si="398"/>
        <v>2185538.100000002</v>
      </c>
      <c r="DL47" s="164">
        <f t="shared" ref="DL47" si="399">+DL43+DL46</f>
        <v>3012927.81</v>
      </c>
      <c r="DM47" s="164">
        <f t="shared" ref="DM47:DN47" si="400">+DM43+DM46</f>
        <v>2090279.679999999</v>
      </c>
      <c r="DN47" s="164">
        <f t="shared" si="400"/>
        <v>2005391.939999999</v>
      </c>
      <c r="DO47" s="164">
        <f t="shared" ref="DO47:DP47" si="401">+DO43+DO46</f>
        <v>2070399.7999999982</v>
      </c>
      <c r="DP47" s="164">
        <f t="shared" si="401"/>
        <v>1997167.8300000022</v>
      </c>
      <c r="DQ47" s="164">
        <f t="shared" ref="DQ47:DR47" si="402">+DQ43+DQ46</f>
        <v>2120907.3599999994</v>
      </c>
      <c r="DR47" s="164">
        <f t="shared" si="402"/>
        <v>1916641.2899999991</v>
      </c>
      <c r="DS47" s="164">
        <f t="shared" ref="DS47:DT47" si="403">+DS43+DS46</f>
        <v>2300010.9499999983</v>
      </c>
      <c r="DT47" s="164">
        <f t="shared" si="403"/>
        <v>1906706.8499999996</v>
      </c>
      <c r="DU47" s="164">
        <f t="shared" ref="DU47:DV47" si="404">+DU43+DU46</f>
        <v>2110382.7399999993</v>
      </c>
      <c r="DV47" s="164">
        <f t="shared" si="404"/>
        <v>2022274.9600000004</v>
      </c>
      <c r="DW47" s="164">
        <f t="shared" ref="DW47:DX47" si="405">+DW43+DW46</f>
        <v>2406063.36</v>
      </c>
      <c r="DX47" s="164">
        <f t="shared" si="405"/>
        <v>3269960.2100000018</v>
      </c>
      <c r="DY47" s="164">
        <f t="shared" ref="DY47:DZ47" si="406">+DY43+DY46</f>
        <v>2254807.36</v>
      </c>
      <c r="DZ47" s="164">
        <f t="shared" si="406"/>
        <v>2167295.1152400002</v>
      </c>
      <c r="EA47" s="164">
        <f t="shared" ref="EA47:EB47" si="407">+EA43+EA46</f>
        <v>1986854.9899999998</v>
      </c>
      <c r="EB47" s="164">
        <f t="shared" si="407"/>
        <v>2289491.5300000007</v>
      </c>
      <c r="EC47" s="164">
        <f t="shared" ref="EC47:ED47" si="408">+EC43+EC46</f>
        <v>2351648.2700000005</v>
      </c>
      <c r="ED47" s="164">
        <f t="shared" si="408"/>
        <v>2271766.98</v>
      </c>
      <c r="EE47" s="164">
        <f t="shared" ref="EE47:EF47" si="409">+EE43+EE46</f>
        <v>2207377.71</v>
      </c>
      <c r="EF47" s="164">
        <f t="shared" si="409"/>
        <v>2114383.12</v>
      </c>
      <c r="EG47" s="164">
        <f t="shared" ref="EG47:EH47" si="410">+EG43+EG46</f>
        <v>3412132.7499999995</v>
      </c>
      <c r="EH47" s="164">
        <f t="shared" si="410"/>
        <v>3209712.7900000005</v>
      </c>
      <c r="EI47" s="164">
        <f t="shared" ref="EI47:EJ47" si="411">+EI43+EI46</f>
        <v>3229469.2700000005</v>
      </c>
      <c r="EJ47" s="164">
        <f t="shared" si="411"/>
        <v>3335821.63</v>
      </c>
      <c r="EK47" s="164">
        <f t="shared" ref="EK47:EL47" si="412">+EK43+EK46</f>
        <v>2542873.8800000004</v>
      </c>
      <c r="EL47" s="164">
        <f t="shared" si="412"/>
        <v>2663361.3299999996</v>
      </c>
      <c r="EM47" s="164">
        <f t="shared" ref="EM47" si="413">+EM43+EM46</f>
        <v>2344493.6700000009</v>
      </c>
      <c r="EO47" s="163">
        <f t="shared" si="353"/>
        <v>10886550.510000002</v>
      </c>
      <c r="EQ47" s="163">
        <f t="shared" ca="1" si="354"/>
        <v>9678917.6752400026</v>
      </c>
      <c r="ER47" s="163"/>
      <c r="EV47" s="163">
        <f t="shared" si="355"/>
        <v>7397302.8300000001</v>
      </c>
      <c r="EW47" s="163">
        <f t="shared" si="355"/>
        <v>6069097.3800000008</v>
      </c>
      <c r="EX47" s="163">
        <f t="shared" si="355"/>
        <v>6062233.4099999992</v>
      </c>
      <c r="EY47" s="163">
        <f t="shared" si="355"/>
        <v>6368960.5000000019</v>
      </c>
      <c r="EZ47" s="163">
        <f t="shared" si="355"/>
        <v>7108599.4299999978</v>
      </c>
      <c r="FA47" s="163">
        <f t="shared" si="355"/>
        <v>6188474.9900000002</v>
      </c>
      <c r="FB47" s="163">
        <f t="shared" si="355"/>
        <v>6123359.0899999971</v>
      </c>
      <c r="FC47" s="163">
        <f t="shared" si="355"/>
        <v>6538721.0599999996</v>
      </c>
      <c r="FD47" s="163">
        <f t="shared" si="355"/>
        <v>7692062.6852400023</v>
      </c>
      <c r="FE47" s="163">
        <f t="shared" si="355"/>
        <v>6627994.790000001</v>
      </c>
      <c r="FF47" s="163">
        <f t="shared" si="355"/>
        <v>6593527.8099999996</v>
      </c>
      <c r="FG47" s="163">
        <f t="shared" si="355"/>
        <v>9851314.8100000005</v>
      </c>
      <c r="FH47" s="163">
        <f t="shared" si="355"/>
        <v>8542056.8399999999</v>
      </c>
      <c r="FI47" s="163">
        <f t="shared" si="355"/>
        <v>2344493.6700000009</v>
      </c>
      <c r="FK47" s="163">
        <f t="shared" si="356"/>
        <v>25153789.034000002</v>
      </c>
      <c r="FL47" s="163">
        <f t="shared" si="356"/>
        <v>12215125.20266667</v>
      </c>
      <c r="FM47" s="163">
        <f t="shared" si="356"/>
        <v>17957977.334999993</v>
      </c>
      <c r="FN47" s="163">
        <f t="shared" si="356"/>
        <v>26372791.069999997</v>
      </c>
      <c r="FO47" s="163">
        <f t="shared" si="356"/>
        <v>25897594.120000001</v>
      </c>
      <c r="FP47" s="163">
        <f t="shared" si="356"/>
        <v>25959154.569999997</v>
      </c>
      <c r="FQ47" s="163">
        <f t="shared" si="356"/>
        <v>30764900.095240004</v>
      </c>
      <c r="FR47" s="163">
        <f t="shared" si="356"/>
        <v>10886550.510000002</v>
      </c>
    </row>
    <row r="48" spans="2:174" s="159" customFormat="1" ht="17.45" customHeight="1" thickBot="1">
      <c r="B48" s="151" t="s">
        <v>96</v>
      </c>
      <c r="C48" s="152"/>
      <c r="D48" s="152"/>
      <c r="E48" s="152"/>
      <c r="F48" s="134"/>
      <c r="G48" s="134"/>
      <c r="H48" s="154">
        <v>199457.22</v>
      </c>
      <c r="I48" s="154">
        <v>197611.03</v>
      </c>
      <c r="J48" s="154">
        <v>208992.08000000002</v>
      </c>
      <c r="K48" s="154">
        <v>223225.56</v>
      </c>
      <c r="L48" s="154">
        <v>220989.3</v>
      </c>
      <c r="M48" s="154">
        <v>192911.93</v>
      </c>
      <c r="N48" s="154">
        <v>241290.13</v>
      </c>
      <c r="O48" s="154">
        <v>200922.16</v>
      </c>
      <c r="P48" s="154">
        <v>208870.38</v>
      </c>
      <c r="Q48" s="154">
        <v>210070.38</v>
      </c>
      <c r="R48" s="154">
        <v>210070.38</v>
      </c>
      <c r="S48" s="154">
        <v>259494.37999999998</v>
      </c>
      <c r="T48" s="154">
        <v>309810.55</v>
      </c>
      <c r="U48" s="154">
        <v>262051.22999999998</v>
      </c>
      <c r="V48" s="154">
        <v>219430.23</v>
      </c>
      <c r="W48" s="154">
        <v>208404.30000000002</v>
      </c>
      <c r="X48" s="154">
        <v>277512.53999999998</v>
      </c>
      <c r="Y48" s="154">
        <v>317488.86</v>
      </c>
      <c r="Z48" s="154">
        <v>265968.71000000002</v>
      </c>
      <c r="AA48" s="154">
        <v>275719.89</v>
      </c>
      <c r="AB48" s="154">
        <v>218732.33000000007</v>
      </c>
      <c r="AC48" s="154">
        <v>268192.94</v>
      </c>
      <c r="AD48" s="154">
        <v>259114.84000000003</v>
      </c>
      <c r="AE48" s="154">
        <v>368292.77</v>
      </c>
      <c r="AF48" s="154">
        <v>259667.4</v>
      </c>
      <c r="AG48" s="154">
        <v>236432.63000000003</v>
      </c>
      <c r="AH48" s="154">
        <v>278861.37</v>
      </c>
      <c r="AI48" s="154">
        <v>281943.25999999989</v>
      </c>
      <c r="AJ48" s="154">
        <v>279824.56000000006</v>
      </c>
      <c r="AK48" s="154">
        <v>317488.86</v>
      </c>
      <c r="AL48" s="154">
        <v>294587.66000000015</v>
      </c>
      <c r="AM48" s="154">
        <v>252046.46999999974</v>
      </c>
      <c r="AN48" s="154">
        <v>234288.95000000019</v>
      </c>
      <c r="AO48" s="154">
        <v>254538.58999999985</v>
      </c>
      <c r="AP48" s="154">
        <v>262317.4700000002</v>
      </c>
      <c r="AQ48" s="154">
        <v>347736.89000000013</v>
      </c>
      <c r="AR48" s="154">
        <v>364758.57</v>
      </c>
      <c r="AS48" s="154">
        <v>251476.96</v>
      </c>
      <c r="AT48" s="154">
        <v>215540.41</v>
      </c>
      <c r="AU48" s="154">
        <v>260578.75</v>
      </c>
      <c r="AV48" s="154">
        <v>241653.39</v>
      </c>
      <c r="AW48" s="154">
        <v>248957.76</v>
      </c>
      <c r="AX48" s="154">
        <v>227111.18</v>
      </c>
      <c r="AY48" s="154">
        <v>258200.77</v>
      </c>
      <c r="AZ48" s="154">
        <v>225204.45</v>
      </c>
      <c r="BA48" s="154">
        <v>248082</v>
      </c>
      <c r="BB48" s="154">
        <v>245748.97</v>
      </c>
      <c r="BC48" s="154">
        <v>246217.62</v>
      </c>
      <c r="BD48" s="154">
        <v>360940.2200000002</v>
      </c>
      <c r="BE48" s="154">
        <v>259000.59</v>
      </c>
      <c r="BF48" s="154">
        <v>227977.72</v>
      </c>
      <c r="BG48" s="154">
        <v>281322.90000000002</v>
      </c>
      <c r="BH48" s="154">
        <v>258460.1</v>
      </c>
      <c r="BI48" s="154">
        <v>283664.79000000004</v>
      </c>
      <c r="BJ48" s="154">
        <v>266914.74</v>
      </c>
      <c r="BK48" s="154">
        <v>281191.12</v>
      </c>
      <c r="BL48" s="154">
        <v>246993.63999999998</v>
      </c>
      <c r="BM48" s="154">
        <v>241902.44</v>
      </c>
      <c r="BN48" s="154">
        <v>278489.82</v>
      </c>
      <c r="BO48" s="154">
        <v>278547.24</v>
      </c>
      <c r="BP48" s="154">
        <v>524218.93</v>
      </c>
      <c r="BQ48" s="154">
        <v>339287.7</v>
      </c>
      <c r="BR48" s="154">
        <v>145818.13</v>
      </c>
      <c r="BS48" s="154">
        <v>0</v>
      </c>
      <c r="BT48" s="154">
        <v>0</v>
      </c>
      <c r="BU48" s="154">
        <v>0</v>
      </c>
      <c r="BV48" s="154">
        <v>0</v>
      </c>
      <c r="BW48" s="154">
        <v>52121.74</v>
      </c>
      <c r="BX48" s="154">
        <v>105510.68</v>
      </c>
      <c r="BY48" s="154">
        <v>0</v>
      </c>
      <c r="BZ48" s="154">
        <v>92774.88</v>
      </c>
      <c r="CA48" s="154">
        <v>184759.37</v>
      </c>
      <c r="CB48" s="154">
        <v>287296.40999999997</v>
      </c>
      <c r="CC48" s="154">
        <v>138986.92000000001</v>
      </c>
      <c r="CD48" s="154">
        <v>0</v>
      </c>
      <c r="CE48" s="154">
        <v>50992.84</v>
      </c>
      <c r="CF48" s="154">
        <v>0</v>
      </c>
      <c r="CG48" s="154">
        <v>94648.81</v>
      </c>
      <c r="CH48" s="154">
        <v>156561.21</v>
      </c>
      <c r="CI48" s="154">
        <v>199287.75</v>
      </c>
      <c r="CJ48" s="154">
        <v>168231.67999999999</v>
      </c>
      <c r="CK48" s="154">
        <v>159077.32</v>
      </c>
      <c r="CL48" s="154">
        <v>254326.19</v>
      </c>
      <c r="CM48" s="154">
        <v>240270.07</v>
      </c>
      <c r="CN48" s="154">
        <v>430625.56</v>
      </c>
      <c r="CO48" s="154">
        <v>288646.77</v>
      </c>
      <c r="CP48" s="154">
        <v>186514.35</v>
      </c>
      <c r="CQ48" s="154">
        <v>237839.14</v>
      </c>
      <c r="CR48" s="154">
        <v>266593.61</v>
      </c>
      <c r="CS48" s="154">
        <v>283419.63</v>
      </c>
      <c r="CT48" s="154">
        <v>248591.92</v>
      </c>
      <c r="CU48" s="154">
        <v>275814.48</v>
      </c>
      <c r="CV48" s="154">
        <v>223638.67</v>
      </c>
      <c r="CW48" s="154">
        <v>215089.85</v>
      </c>
      <c r="CX48" s="154">
        <v>334260.74</v>
      </c>
      <c r="CY48" s="154">
        <v>327098.3</v>
      </c>
      <c r="CZ48" s="154">
        <v>574593.36</v>
      </c>
      <c r="DA48" s="154">
        <v>397963.51</v>
      </c>
      <c r="DB48" s="154">
        <v>282733.69</v>
      </c>
      <c r="DC48" s="154">
        <v>296941.45</v>
      </c>
      <c r="DD48" s="154">
        <v>323285.08</v>
      </c>
      <c r="DE48" s="154">
        <v>377973.95</v>
      </c>
      <c r="DF48" s="154">
        <v>384565.59</v>
      </c>
      <c r="DG48" s="154">
        <v>403488.66</v>
      </c>
      <c r="DH48" s="154">
        <v>345605.39</v>
      </c>
      <c r="DI48" s="154">
        <v>363329.5</v>
      </c>
      <c r="DJ48" s="154">
        <v>409705.3</v>
      </c>
      <c r="DK48" s="154">
        <v>453160.42</v>
      </c>
      <c r="DL48" s="154">
        <v>703853.52</v>
      </c>
      <c r="DM48" s="154">
        <v>601082.31999999995</v>
      </c>
      <c r="DN48" s="154">
        <v>460434.37</v>
      </c>
      <c r="DO48" s="154">
        <v>533880.73</v>
      </c>
      <c r="DP48" s="154">
        <v>447906.33821551711</v>
      </c>
      <c r="DQ48" s="154">
        <v>505309.16</v>
      </c>
      <c r="DR48" s="154">
        <v>497701.44</v>
      </c>
      <c r="DS48" s="154">
        <v>563696.01</v>
      </c>
      <c r="DT48" s="154">
        <v>467629.13</v>
      </c>
      <c r="DU48" s="154">
        <v>404083.83</v>
      </c>
      <c r="DV48" s="154">
        <v>485403.01</v>
      </c>
      <c r="DW48" s="154">
        <v>492834.25</v>
      </c>
      <c r="DX48" s="154">
        <v>778114.47</v>
      </c>
      <c r="DY48" s="154">
        <v>553371.02</v>
      </c>
      <c r="DZ48" s="154">
        <v>424969.53</v>
      </c>
      <c r="EA48" s="154">
        <v>482511.74</v>
      </c>
      <c r="EB48" s="154">
        <v>510280.15</v>
      </c>
      <c r="EC48" s="154">
        <v>560083.37</v>
      </c>
      <c r="ED48" s="154">
        <v>512805.31</v>
      </c>
      <c r="EE48" s="154">
        <v>522524.5</v>
      </c>
      <c r="EF48" s="154">
        <v>491307.06</v>
      </c>
      <c r="EG48" s="154">
        <v>442714.08</v>
      </c>
      <c r="EH48" s="154">
        <v>527954.1</v>
      </c>
      <c r="EI48" s="154">
        <v>579914.16</v>
      </c>
      <c r="EJ48" s="154">
        <v>797739.13</v>
      </c>
      <c r="EK48" s="154">
        <v>492592.34</v>
      </c>
      <c r="EL48" s="154">
        <v>373726.93</v>
      </c>
      <c r="EM48" s="154">
        <v>421804.26</v>
      </c>
      <c r="EN48" s="153"/>
      <c r="EO48" s="154">
        <f t="shared" si="353"/>
        <v>2085862.66</v>
      </c>
      <c r="EP48" s="154"/>
      <c r="EQ48" s="154">
        <f t="shared" ca="1" si="354"/>
        <v>2238966.7599999998</v>
      </c>
      <c r="ER48" s="154"/>
      <c r="EV48" s="154">
        <f t="shared" si="355"/>
        <v>1255290.56</v>
      </c>
      <c r="EW48" s="154">
        <f t="shared" si="355"/>
        <v>998200.48</v>
      </c>
      <c r="EX48" s="154">
        <f t="shared" si="355"/>
        <v>1133659.6400000001</v>
      </c>
      <c r="EY48" s="154">
        <f t="shared" si="355"/>
        <v>1226195.22</v>
      </c>
      <c r="EZ48" s="154">
        <f t="shared" si="355"/>
        <v>1765370.21</v>
      </c>
      <c r="FA48" s="154">
        <f t="shared" si="355"/>
        <v>1487096.228215517</v>
      </c>
      <c r="FB48" s="154">
        <f t="shared" si="355"/>
        <v>1529026.58</v>
      </c>
      <c r="FC48" s="154">
        <f t="shared" si="355"/>
        <v>1382321.09</v>
      </c>
      <c r="FD48" s="154">
        <f t="shared" si="355"/>
        <v>1756455.02</v>
      </c>
      <c r="FE48" s="154">
        <f t="shared" si="355"/>
        <v>1552875.26</v>
      </c>
      <c r="FF48" s="154">
        <f t="shared" si="355"/>
        <v>1526636.87</v>
      </c>
      <c r="FG48" s="154">
        <f t="shared" si="355"/>
        <v>1550582.3399999999</v>
      </c>
      <c r="FH48" s="154">
        <f t="shared" si="355"/>
        <v>1664058.4</v>
      </c>
      <c r="FI48" s="154">
        <f t="shared" si="355"/>
        <v>421804.26</v>
      </c>
      <c r="FK48" s="154">
        <f t="shared" si="356"/>
        <v>3265405.3200000003</v>
      </c>
      <c r="FL48" s="154">
        <f t="shared" si="356"/>
        <v>1444491.4300000002</v>
      </c>
      <c r="FM48" s="154">
        <f t="shared" si="356"/>
        <v>1749679.2</v>
      </c>
      <c r="FN48" s="154">
        <f t="shared" si="356"/>
        <v>3318133.0199999996</v>
      </c>
      <c r="FO48" s="154">
        <f t="shared" si="356"/>
        <v>4613345.9000000004</v>
      </c>
      <c r="FP48" s="154">
        <f t="shared" si="356"/>
        <v>6163814.1082155174</v>
      </c>
      <c r="FQ48" s="154">
        <f t="shared" si="356"/>
        <v>6386549.4899999993</v>
      </c>
      <c r="FR48" s="154">
        <f t="shared" si="356"/>
        <v>2085862.66</v>
      </c>
    </row>
    <row r="49" spans="2:174" ht="17.45" customHeight="1">
      <c r="B49" s="165" t="s">
        <v>192</v>
      </c>
      <c r="C49" s="166"/>
      <c r="D49" s="166"/>
      <c r="E49" s="166"/>
      <c r="H49" s="167">
        <v>1957442.7299999997</v>
      </c>
      <c r="I49" s="167">
        <v>1981187.0599999998</v>
      </c>
      <c r="J49" s="167">
        <v>1814089.71</v>
      </c>
      <c r="K49" s="167">
        <v>1978541.5400000003</v>
      </c>
      <c r="L49" s="167">
        <v>2042702.9100000001</v>
      </c>
      <c r="M49" s="167">
        <v>1839002</v>
      </c>
      <c r="N49" s="167">
        <v>2125459.5100000002</v>
      </c>
      <c r="O49" s="167">
        <v>1804469.4299999997</v>
      </c>
      <c r="P49" s="167">
        <v>1807386.5099999993</v>
      </c>
      <c r="Q49" s="167">
        <v>2289310.2700000005</v>
      </c>
      <c r="R49" s="167">
        <v>1906585.2000000002</v>
      </c>
      <c r="S49" s="167">
        <v>3177782.25</v>
      </c>
      <c r="T49" s="167">
        <v>2244788.3600000003</v>
      </c>
      <c r="U49" s="167">
        <v>2027760.8099999996</v>
      </c>
      <c r="V49" s="167">
        <v>1795417.0299999998</v>
      </c>
      <c r="W49" s="167">
        <v>1843249.0699999998</v>
      </c>
      <c r="X49" s="167">
        <v>1780561.28</v>
      </c>
      <c r="Y49" s="167">
        <v>1779055.42</v>
      </c>
      <c r="Z49" s="167">
        <v>1852784.2299999997</v>
      </c>
      <c r="AA49" s="167">
        <v>2139040.4099999992</v>
      </c>
      <c r="AB49" s="167">
        <v>1783782.0500000012</v>
      </c>
      <c r="AC49" s="167">
        <v>1856272.3299999987</v>
      </c>
      <c r="AD49" s="167">
        <v>1875270.2200000002</v>
      </c>
      <c r="AE49" s="167">
        <v>2664386.2600000016</v>
      </c>
      <c r="AF49" s="167">
        <v>1799829.6099999999</v>
      </c>
      <c r="AG49" s="167">
        <v>1849610.6600000001</v>
      </c>
      <c r="AH49" s="167">
        <v>2018612.0500000003</v>
      </c>
      <c r="AI49" s="167">
        <v>1980399.4399999995</v>
      </c>
      <c r="AJ49" s="167">
        <v>2071357.5399999996</v>
      </c>
      <c r="AK49" s="167">
        <v>1779055.42</v>
      </c>
      <c r="AL49" s="167">
        <v>1971406.2999999996</v>
      </c>
      <c r="AM49" s="167">
        <v>1951531.5</v>
      </c>
      <c r="AN49" s="167">
        <v>1713878.4000000004</v>
      </c>
      <c r="AO49" s="167">
        <v>1839535.4399999981</v>
      </c>
      <c r="AP49" s="167">
        <v>1939743.8000000007</v>
      </c>
      <c r="AQ49" s="167">
        <v>2671448.6700000023</v>
      </c>
      <c r="AR49" s="167">
        <f t="shared" ref="AR49:BE49" si="414">AR47+AR48</f>
        <v>2564413.1714999997</v>
      </c>
      <c r="AS49" s="167">
        <f t="shared" si="414"/>
        <v>1903090.3174999999</v>
      </c>
      <c r="AT49" s="167">
        <f t="shared" si="414"/>
        <v>1836394.1899999995</v>
      </c>
      <c r="AU49" s="167">
        <f t="shared" si="414"/>
        <v>1893947.0909999998</v>
      </c>
      <c r="AV49" s="167">
        <f t="shared" si="414"/>
        <v>1758408.4</v>
      </c>
      <c r="AW49" s="167">
        <f t="shared" si="414"/>
        <v>1784400.18</v>
      </c>
      <c r="AX49" s="167">
        <f t="shared" si="414"/>
        <v>2149044.6814999995</v>
      </c>
      <c r="AY49" s="167">
        <f t="shared" si="414"/>
        <v>3119468.3600000003</v>
      </c>
      <c r="AZ49" s="167">
        <f t="shared" si="414"/>
        <v>1843782.0699999998</v>
      </c>
      <c r="BA49" s="167">
        <f t="shared" si="414"/>
        <v>1841162.662</v>
      </c>
      <c r="BB49" s="167">
        <f t="shared" si="414"/>
        <v>1915566.39</v>
      </c>
      <c r="BC49" s="167">
        <f t="shared" si="414"/>
        <v>1922363.5699999998</v>
      </c>
      <c r="BD49" s="167">
        <f t="shared" si="414"/>
        <v>2665633.7600000012</v>
      </c>
      <c r="BE49" s="167">
        <f t="shared" si="414"/>
        <v>2158311.9799999995</v>
      </c>
      <c r="BF49" s="167">
        <f>BF47+BF48</f>
        <v>1911316.9900000002</v>
      </c>
      <c r="BG49" s="167">
        <f>BG47+BG48</f>
        <v>1981133.2300000004</v>
      </c>
      <c r="BH49" s="167">
        <f>BH47+BH48</f>
        <v>1871192.264</v>
      </c>
      <c r="BI49" s="168">
        <f t="shared" ref="BI49:BU49" si="415">+BI48+BI47</f>
        <v>1854306.2700000014</v>
      </c>
      <c r="BJ49" s="168">
        <f t="shared" si="415"/>
        <v>2182537.2599999998</v>
      </c>
      <c r="BK49" s="168">
        <f t="shared" si="415"/>
        <v>2363121.4300000006</v>
      </c>
      <c r="BL49" s="168">
        <f t="shared" si="415"/>
        <v>2064689.45</v>
      </c>
      <c r="BM49" s="168">
        <f t="shared" si="415"/>
        <v>2271820.4899999998</v>
      </c>
      <c r="BN49" s="168">
        <f t="shared" si="415"/>
        <v>2079462.5200000007</v>
      </c>
      <c r="BO49" s="168">
        <f t="shared" si="415"/>
        <v>5015668.709999999</v>
      </c>
      <c r="BP49" s="168">
        <f t="shared" si="415"/>
        <v>2800922.14</v>
      </c>
      <c r="BQ49" s="168">
        <f t="shared" si="415"/>
        <v>2117209.1600000011</v>
      </c>
      <c r="BR49" s="168">
        <f t="shared" si="415"/>
        <v>1667280.4800000004</v>
      </c>
      <c r="BS49" s="168">
        <f t="shared" si="415"/>
        <v>173252.86999999976</v>
      </c>
      <c r="BT49" s="168">
        <f t="shared" si="415"/>
        <v>131805.14000000007</v>
      </c>
      <c r="BU49" s="168">
        <f t="shared" si="415"/>
        <v>162530.83999999991</v>
      </c>
      <c r="BV49" s="168">
        <f>+BV48+BV47</f>
        <v>488597.03266666678</v>
      </c>
      <c r="BW49" s="169">
        <f>+BW48+BW47</f>
        <v>824589.07000000007</v>
      </c>
      <c r="BX49" s="169">
        <f>+BX48+BX47</f>
        <v>1018687.7500000009</v>
      </c>
      <c r="BY49" s="169">
        <f>+BY48+BY47</f>
        <v>1099916.8199999998</v>
      </c>
      <c r="BZ49" s="169">
        <f t="shared" ref="BZ49:DK49" si="416">+BZ48+BZ47</f>
        <v>1341444.3500000006</v>
      </c>
      <c r="CA49" s="169">
        <f t="shared" si="416"/>
        <v>1833380.9800000004</v>
      </c>
      <c r="CB49" s="169">
        <f t="shared" si="416"/>
        <v>1879272.9299999995</v>
      </c>
      <c r="CC49" s="169">
        <f t="shared" si="416"/>
        <v>1971872.6900000002</v>
      </c>
      <c r="CD49" s="169">
        <f t="shared" si="416"/>
        <v>1201319.575</v>
      </c>
      <c r="CE49" s="169">
        <f t="shared" si="416"/>
        <v>607335.09999999986</v>
      </c>
      <c r="CF49" s="169">
        <f t="shared" si="416"/>
        <v>865949.53000000073</v>
      </c>
      <c r="CG49" s="169">
        <f t="shared" si="416"/>
        <v>1357581.42</v>
      </c>
      <c r="CH49" s="169">
        <f t="shared" si="416"/>
        <v>1408787.0599999989</v>
      </c>
      <c r="CI49" s="169">
        <f t="shared" si="416"/>
        <v>1685380.0999999996</v>
      </c>
      <c r="CJ49" s="169">
        <f t="shared" si="416"/>
        <v>1802673.3999999997</v>
      </c>
      <c r="CK49" s="169">
        <f t="shared" si="416"/>
        <v>1993983.4699999995</v>
      </c>
      <c r="CL49" s="169">
        <f t="shared" si="416"/>
        <v>2483879.2699999991</v>
      </c>
      <c r="CM49" s="169">
        <f t="shared" si="416"/>
        <v>2449621.9899999998</v>
      </c>
      <c r="CN49" s="169">
        <f t="shared" si="416"/>
        <v>3031122.140000002</v>
      </c>
      <c r="CO49" s="169">
        <f t="shared" si="416"/>
        <v>1919362.77</v>
      </c>
      <c r="CP49" s="169">
        <f t="shared" si="416"/>
        <v>2251616.0600000005</v>
      </c>
      <c r="CQ49" s="169">
        <f t="shared" si="416"/>
        <v>2263624.2800000003</v>
      </c>
      <c r="CR49" s="169">
        <f t="shared" si="416"/>
        <v>2326738.4099999997</v>
      </c>
      <c r="CS49" s="169">
        <f t="shared" si="416"/>
        <v>2465162.8200000003</v>
      </c>
      <c r="CT49" s="169">
        <f t="shared" si="416"/>
        <v>2350081.8600000008</v>
      </c>
      <c r="CU49" s="169">
        <f t="shared" si="416"/>
        <v>2409116.3199999998</v>
      </c>
      <c r="CV49" s="169">
        <f t="shared" si="416"/>
        <v>2262657.049999998</v>
      </c>
      <c r="CW49" s="169">
        <f t="shared" si="416"/>
        <v>2561672.4399999976</v>
      </c>
      <c r="CX49" s="169">
        <f t="shared" si="416"/>
        <v>2903730.4400000004</v>
      </c>
      <c r="CY49" s="169">
        <f t="shared" si="416"/>
        <v>2946039.5000000005</v>
      </c>
      <c r="CZ49" s="169">
        <f t="shared" si="416"/>
        <v>3405649.5599999996</v>
      </c>
      <c r="DA49" s="169">
        <f t="shared" si="416"/>
        <v>2753291.8</v>
      </c>
      <c r="DB49" s="169">
        <f t="shared" si="416"/>
        <v>2493652.0300000003</v>
      </c>
      <c r="DC49" s="169">
        <f t="shared" si="416"/>
        <v>2339280.4700000002</v>
      </c>
      <c r="DD49" s="169">
        <f t="shared" si="416"/>
        <v>2463411.1300000008</v>
      </c>
      <c r="DE49" s="169">
        <f t="shared" si="416"/>
        <v>2264606.2599999998</v>
      </c>
      <c r="DF49" s="169">
        <f t="shared" si="416"/>
        <v>2468178.21</v>
      </c>
      <c r="DG49" s="169">
        <f t="shared" si="416"/>
        <v>2443168.48</v>
      </c>
      <c r="DH49" s="169">
        <f t="shared" si="416"/>
        <v>2284546.3599999989</v>
      </c>
      <c r="DI49" s="169">
        <f t="shared" si="416"/>
        <v>2356486.209999999</v>
      </c>
      <c r="DJ49" s="169">
        <f t="shared" si="416"/>
        <v>2599970.9900000002</v>
      </c>
      <c r="DK49" s="169">
        <f t="shared" si="416"/>
        <v>2638698.5200000019</v>
      </c>
      <c r="DL49" s="169">
        <f t="shared" ref="DL49" si="417">+DL48+DL47</f>
        <v>3716781.33</v>
      </c>
      <c r="DM49" s="169">
        <f t="shared" ref="DM49:DN49" si="418">+DM48+DM47</f>
        <v>2691361.9999999991</v>
      </c>
      <c r="DN49" s="169">
        <f t="shared" si="418"/>
        <v>2465826.3099999991</v>
      </c>
      <c r="DO49" s="169">
        <f t="shared" ref="DO49:DP49" si="419">+DO48+DO47</f>
        <v>2604280.5299999984</v>
      </c>
      <c r="DP49" s="169">
        <f t="shared" si="419"/>
        <v>2445074.1682155193</v>
      </c>
      <c r="DQ49" s="169">
        <f t="shared" ref="DQ49:DR49" si="420">+DQ48+DQ47</f>
        <v>2626216.5199999996</v>
      </c>
      <c r="DR49" s="169">
        <f t="shared" si="420"/>
        <v>2414342.7299999991</v>
      </c>
      <c r="DS49" s="169">
        <f t="shared" ref="DS49:DT49" si="421">+DS48+DS47</f>
        <v>2863706.9599999981</v>
      </c>
      <c r="DT49" s="169">
        <f t="shared" si="421"/>
        <v>2374335.9799999995</v>
      </c>
      <c r="DU49" s="169">
        <f t="shared" ref="DU49:DV49" si="422">+DU48+DU47</f>
        <v>2514466.5699999994</v>
      </c>
      <c r="DV49" s="169">
        <f t="shared" si="422"/>
        <v>2507677.9700000007</v>
      </c>
      <c r="DW49" s="169">
        <f t="shared" ref="DW49:DX49" si="423">+DW48+DW47</f>
        <v>2898897.61</v>
      </c>
      <c r="DX49" s="169">
        <f t="shared" si="423"/>
        <v>4048074.6800000016</v>
      </c>
      <c r="DY49" s="169">
        <f t="shared" ref="DY49:DZ49" si="424">+DY48+DY47</f>
        <v>2808178.38</v>
      </c>
      <c r="DZ49" s="169">
        <f t="shared" si="424"/>
        <v>2592264.6452400004</v>
      </c>
      <c r="EA49" s="169">
        <f t="shared" ref="EA49:EB49" si="425">+EA48+EA47</f>
        <v>2469366.7299999995</v>
      </c>
      <c r="EB49" s="169">
        <f t="shared" si="425"/>
        <v>2799771.6800000006</v>
      </c>
      <c r="EC49" s="169">
        <f t="shared" ref="EC49:ED49" si="426">+EC48+EC47</f>
        <v>2911731.6400000006</v>
      </c>
      <c r="ED49" s="169">
        <f t="shared" si="426"/>
        <v>2784572.29</v>
      </c>
      <c r="EE49" s="169">
        <f t="shared" ref="EE49:EF49" si="427">+EE48+EE47</f>
        <v>2729902.21</v>
      </c>
      <c r="EF49" s="169">
        <f t="shared" si="427"/>
        <v>2605690.1800000002</v>
      </c>
      <c r="EG49" s="169">
        <f t="shared" ref="EG49:EH49" si="428">+EG48+EG47</f>
        <v>3854846.8299999996</v>
      </c>
      <c r="EH49" s="169">
        <f t="shared" si="428"/>
        <v>3737666.8900000006</v>
      </c>
      <c r="EI49" s="169">
        <f t="shared" ref="EI49:EJ49" si="429">+EI48+EI47</f>
        <v>3809383.4300000006</v>
      </c>
      <c r="EJ49" s="169">
        <f t="shared" si="429"/>
        <v>4133560.76</v>
      </c>
      <c r="EK49" s="169">
        <f t="shared" ref="EK49:EL49" si="430">+EK48+EK47</f>
        <v>3035466.22</v>
      </c>
      <c r="EL49" s="169">
        <f t="shared" si="430"/>
        <v>3037088.26</v>
      </c>
      <c r="EM49" s="169">
        <f t="shared" ref="EM49" si="431">+EM48+EM47</f>
        <v>2766297.9300000006</v>
      </c>
      <c r="EO49" s="168">
        <f t="shared" si="353"/>
        <v>12972413.170000002</v>
      </c>
      <c r="EQ49" s="168">
        <f t="shared" ca="1" si="354"/>
        <v>11917884.43524</v>
      </c>
      <c r="ER49" s="168"/>
      <c r="EV49" s="168">
        <f t="shared" si="355"/>
        <v>8652593.3900000006</v>
      </c>
      <c r="EW49" s="168">
        <f t="shared" si="355"/>
        <v>7067297.8600000013</v>
      </c>
      <c r="EX49" s="168">
        <f t="shared" si="355"/>
        <v>7195893.0499999989</v>
      </c>
      <c r="EY49" s="168">
        <f t="shared" si="355"/>
        <v>7595155.7200000007</v>
      </c>
      <c r="EZ49" s="168">
        <f t="shared" si="355"/>
        <v>8873969.6399999987</v>
      </c>
      <c r="FA49" s="168">
        <f t="shared" si="355"/>
        <v>7675571.2182155177</v>
      </c>
      <c r="FB49" s="168">
        <f t="shared" si="355"/>
        <v>7652385.6699999971</v>
      </c>
      <c r="FC49" s="168">
        <f t="shared" si="355"/>
        <v>7921042.1500000004</v>
      </c>
      <c r="FD49" s="168">
        <f t="shared" si="355"/>
        <v>9448517.7052400019</v>
      </c>
      <c r="FE49" s="168">
        <f t="shared" si="355"/>
        <v>8180870.0500000007</v>
      </c>
      <c r="FF49" s="168">
        <f t="shared" si="355"/>
        <v>8120164.6799999997</v>
      </c>
      <c r="FG49" s="168">
        <f t="shared" si="355"/>
        <v>11401897.150000002</v>
      </c>
      <c r="FH49" s="168">
        <f t="shared" si="355"/>
        <v>10206115.24</v>
      </c>
      <c r="FI49" s="168">
        <f t="shared" si="355"/>
        <v>2766297.9300000006</v>
      </c>
      <c r="FK49" s="168">
        <f t="shared" si="356"/>
        <v>28419194.354000002</v>
      </c>
      <c r="FL49" s="168">
        <f t="shared" si="356"/>
        <v>13659616.63266667</v>
      </c>
      <c r="FM49" s="168">
        <f t="shared" si="356"/>
        <v>19707656.534999993</v>
      </c>
      <c r="FN49" s="168">
        <f t="shared" si="356"/>
        <v>29690924.09</v>
      </c>
      <c r="FO49" s="168">
        <f t="shared" si="356"/>
        <v>30510940.020000003</v>
      </c>
      <c r="FP49" s="168">
        <f t="shared" si="356"/>
        <v>32122968.678215511</v>
      </c>
      <c r="FQ49" s="168">
        <f t="shared" si="356"/>
        <v>37151449.585239999</v>
      </c>
      <c r="FR49" s="168">
        <f t="shared" si="356"/>
        <v>12972413.170000002</v>
      </c>
    </row>
    <row r="50" spans="2:174" s="159" customFormat="1" ht="17.45" customHeight="1">
      <c r="B50" s="151" t="s">
        <v>22</v>
      </c>
      <c r="C50" s="170"/>
      <c r="D50" s="170"/>
      <c r="E50" s="170"/>
      <c r="F50" s="134"/>
      <c r="G50" s="13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v>-58529.760000000002</v>
      </c>
      <c r="AS50" s="154">
        <v>-168018.25</v>
      </c>
      <c r="AT50" s="154">
        <v>-130262.79999999999</v>
      </c>
      <c r="AU50" s="154">
        <v>-6060.4699999999993</v>
      </c>
      <c r="AV50" s="154">
        <v>-24722.53</v>
      </c>
      <c r="AW50" s="154">
        <v>-64244.32</v>
      </c>
      <c r="AX50" s="154">
        <v>-651898.21000000008</v>
      </c>
      <c r="AY50" s="154">
        <v>-1822083.6400000001</v>
      </c>
      <c r="AZ50" s="154">
        <v>-17499.75</v>
      </c>
      <c r="BA50" s="154">
        <v>-412853.7</v>
      </c>
      <c r="BB50" s="154">
        <v>-422579.15</v>
      </c>
      <c r="BC50" s="154">
        <v>-1033609.74</v>
      </c>
      <c r="BD50" s="154">
        <v>-1033609.7400000001</v>
      </c>
      <c r="BE50" s="154">
        <v>-247639.2</v>
      </c>
      <c r="BF50" s="154">
        <v>-699691.76</v>
      </c>
      <c r="BG50" s="154">
        <v>-615013.53</v>
      </c>
      <c r="BH50" s="154">
        <v>-1069269.8</v>
      </c>
      <c r="BI50" s="154">
        <v>-655150.88</v>
      </c>
      <c r="BJ50" s="154">
        <v>-534863.65</v>
      </c>
      <c r="BK50" s="154">
        <v>-515358.60000000003</v>
      </c>
      <c r="BL50" s="154">
        <v>-695076.09</v>
      </c>
      <c r="BM50" s="154">
        <v>-436514.49</v>
      </c>
      <c r="BN50" s="154">
        <v>-654441.62000000011</v>
      </c>
      <c r="BO50" s="154">
        <v>-206210.54</v>
      </c>
      <c r="BP50" s="154">
        <v>-48103.040000000001</v>
      </c>
      <c r="BQ50" s="154">
        <v>-189590.71000000002</v>
      </c>
      <c r="BR50" s="154">
        <v>-593255.67999999993</v>
      </c>
      <c r="BS50" s="154">
        <v>-270967.98</v>
      </c>
      <c r="BT50" s="154">
        <v>-272584.28999999998</v>
      </c>
      <c r="BU50" s="154">
        <v>-193200.62</v>
      </c>
      <c r="BV50" s="154">
        <v>-82586.55</v>
      </c>
      <c r="BW50" s="154">
        <v>-142759.88</v>
      </c>
      <c r="BX50" s="154">
        <v>-63704</v>
      </c>
      <c r="BY50" s="154">
        <v>-172793.42</v>
      </c>
      <c r="BZ50" s="154">
        <v>-394605.84</v>
      </c>
      <c r="CA50" s="154">
        <v>-255603.5</v>
      </c>
      <c r="CB50" s="154">
        <v>-8581.5</v>
      </c>
      <c r="CC50" s="154">
        <v>-68833.5</v>
      </c>
      <c r="CD50" s="154">
        <v>-348523</v>
      </c>
      <c r="CE50" s="154">
        <v>-5652</v>
      </c>
      <c r="CF50" s="154">
        <v>0</v>
      </c>
      <c r="CG50" s="154">
        <v>-121890</v>
      </c>
      <c r="CH50" s="154">
        <v>-552314</v>
      </c>
      <c r="CI50" s="154">
        <v>-579943.21</v>
      </c>
      <c r="CJ50" s="154">
        <v>-577545.06999999995</v>
      </c>
      <c r="CK50" s="154">
        <v>-661712.22</v>
      </c>
      <c r="CL50" s="154">
        <v>-103115</v>
      </c>
      <c r="CM50" s="154">
        <v>-15756</v>
      </c>
      <c r="CN50" s="154">
        <v>-33779</v>
      </c>
      <c r="CO50" s="154">
        <v>-15920</v>
      </c>
      <c r="CP50" s="154">
        <v>-18362.91</v>
      </c>
      <c r="CQ50" s="154">
        <v>-111139.55</v>
      </c>
      <c r="CR50" s="154">
        <v>16236.970000000001</v>
      </c>
      <c r="CS50" s="154">
        <v>-209963.66</v>
      </c>
      <c r="CT50" s="154">
        <v>-618587.97</v>
      </c>
      <c r="CU50" s="154">
        <v>-636132.14999999991</v>
      </c>
      <c r="CV50" s="154">
        <v>-630884.64</v>
      </c>
      <c r="CW50" s="154">
        <v>-81011.600000000006</v>
      </c>
      <c r="CX50" s="154">
        <v>-728550.1</v>
      </c>
      <c r="CY50" s="154">
        <v>-294310.36</v>
      </c>
      <c r="CZ50" s="154">
        <v>-11402.5</v>
      </c>
      <c r="DA50" s="154">
        <v>-128912.56</v>
      </c>
      <c r="DB50" s="154">
        <v>-318999.5</v>
      </c>
      <c r="DC50" s="154">
        <v>-132285</v>
      </c>
      <c r="DD50" s="154">
        <v>-195247</v>
      </c>
      <c r="DE50" s="154">
        <v>-434902.7</v>
      </c>
      <c r="DF50" s="154">
        <v>-137566.04999999999</v>
      </c>
      <c r="DG50" s="154">
        <v>-237547.74000000002</v>
      </c>
      <c r="DH50" s="154">
        <v>-121643.86</v>
      </c>
      <c r="DI50" s="154">
        <v>-52305.39</v>
      </c>
      <c r="DJ50" s="154">
        <v>-68169.56</v>
      </c>
      <c r="DK50" s="154">
        <v>-97469.26</v>
      </c>
      <c r="DL50" s="154">
        <v>-65969.56</v>
      </c>
      <c r="DM50" s="154">
        <v>-32369.559999999998</v>
      </c>
      <c r="DN50" s="154">
        <v>-72500</v>
      </c>
      <c r="DO50" s="154">
        <v>-160734.75</v>
      </c>
      <c r="DP50" s="154">
        <v>-393712.30000000005</v>
      </c>
      <c r="DQ50" s="154">
        <v>-336342.6700000001</v>
      </c>
      <c r="DR50" s="154">
        <v>-294373.59999999998</v>
      </c>
      <c r="DS50" s="154">
        <v>-753595.5</v>
      </c>
      <c r="DT50" s="154">
        <v>-747916.29</v>
      </c>
      <c r="DU50" s="154">
        <v>-1018895.24</v>
      </c>
      <c r="DV50" s="154">
        <v>-1068133.9500000002</v>
      </c>
      <c r="DW50" s="154">
        <v>-1399847.8</v>
      </c>
      <c r="DX50" s="154">
        <v>-885379.04</v>
      </c>
      <c r="DY50" s="154">
        <v>-571316.77</v>
      </c>
      <c r="DZ50" s="154">
        <v>-1202227.6200000001</v>
      </c>
      <c r="EA50" s="154">
        <v>-657763.46000000008</v>
      </c>
      <c r="EB50" s="154">
        <v>-818723.23</v>
      </c>
      <c r="EC50" s="154">
        <v>-527606.55000000005</v>
      </c>
      <c r="ED50" s="154">
        <v>-617524.13</v>
      </c>
      <c r="EE50" s="154">
        <v>-1043600.47</v>
      </c>
      <c r="EF50" s="154">
        <v>-177501.26</v>
      </c>
      <c r="EG50" s="154">
        <v>-89012.91</v>
      </c>
      <c r="EH50" s="154">
        <v>-116253.37999999999</v>
      </c>
      <c r="EI50" s="154">
        <v>-225716</v>
      </c>
      <c r="EJ50" s="154">
        <v>-422189.48</v>
      </c>
      <c r="EK50" s="154">
        <v>-29298.5</v>
      </c>
      <c r="EL50" s="154">
        <v>-183605.56</v>
      </c>
      <c r="EM50" s="154">
        <v>-177503</v>
      </c>
      <c r="EN50" s="153"/>
      <c r="EO50" s="154">
        <f t="shared" si="353"/>
        <v>-812596.54</v>
      </c>
      <c r="EP50" s="153"/>
      <c r="EQ50" s="154">
        <f t="shared" ca="1" si="354"/>
        <v>-3316686.89</v>
      </c>
      <c r="ER50" s="154"/>
      <c r="EV50" s="154">
        <f t="shared" si="355"/>
        <v>-459314.56</v>
      </c>
      <c r="EW50" s="154">
        <f t="shared" si="355"/>
        <v>-762434.7</v>
      </c>
      <c r="EX50" s="154">
        <f t="shared" si="355"/>
        <v>-496757.65</v>
      </c>
      <c r="EY50" s="154">
        <f t="shared" si="355"/>
        <v>-217944.21</v>
      </c>
      <c r="EZ50" s="154">
        <f t="shared" si="355"/>
        <v>-170839.12</v>
      </c>
      <c r="FA50" s="154">
        <f t="shared" si="355"/>
        <v>-890789.7200000002</v>
      </c>
      <c r="FB50" s="154">
        <f t="shared" si="355"/>
        <v>-1795885.3900000001</v>
      </c>
      <c r="FC50" s="154">
        <f t="shared" si="355"/>
        <v>-3486876.99</v>
      </c>
      <c r="FD50" s="154">
        <f t="shared" si="355"/>
        <v>-2658923.4300000002</v>
      </c>
      <c r="FE50" s="154">
        <f t="shared" si="355"/>
        <v>-2004093.24</v>
      </c>
      <c r="FF50" s="154">
        <f t="shared" si="355"/>
        <v>-1838625.86</v>
      </c>
      <c r="FG50" s="154">
        <f t="shared" si="355"/>
        <v>-430982.29</v>
      </c>
      <c r="FH50" s="154">
        <f t="shared" si="355"/>
        <v>-635093.54</v>
      </c>
      <c r="FI50" s="154">
        <f t="shared" si="355"/>
        <v>-177503</v>
      </c>
      <c r="FK50" s="154">
        <f t="shared" si="356"/>
        <v>-7362839.9000000004</v>
      </c>
      <c r="FL50" s="154">
        <f t="shared" si="356"/>
        <v>-2679755.5099999998</v>
      </c>
      <c r="FM50" s="154">
        <f t="shared" si="356"/>
        <v>-3043865.5</v>
      </c>
      <c r="FN50" s="154">
        <f t="shared" si="356"/>
        <v>-3362404.97</v>
      </c>
      <c r="FO50" s="154">
        <f t="shared" si="356"/>
        <v>-1936451.12</v>
      </c>
      <c r="FP50" s="154">
        <f t="shared" si="356"/>
        <v>-6344391.2199999997</v>
      </c>
      <c r="FQ50" s="154">
        <f t="shared" si="356"/>
        <v>-6932624.8199999994</v>
      </c>
      <c r="FR50" s="154">
        <f t="shared" si="356"/>
        <v>-812596.54</v>
      </c>
    </row>
    <row r="51" spans="2:174" s="159" customFormat="1" ht="17.45" customHeight="1">
      <c r="B51" s="151" t="s">
        <v>97</v>
      </c>
      <c r="C51" s="170"/>
      <c r="D51" s="170"/>
      <c r="E51" s="170"/>
      <c r="F51" s="134"/>
      <c r="G51" s="13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v>886.02000000000021</v>
      </c>
      <c r="AS51" s="154">
        <v>810.03</v>
      </c>
      <c r="AT51" s="154">
        <v>788.13</v>
      </c>
      <c r="AU51" s="154">
        <v>1122.8800000000001</v>
      </c>
      <c r="AV51" s="154">
        <v>2061.2199999999998</v>
      </c>
      <c r="AW51" s="154">
        <v>3516.8100000000004</v>
      </c>
      <c r="AX51" s="154">
        <v>6757.5499999999993</v>
      </c>
      <c r="AY51" s="154">
        <v>5747.3</v>
      </c>
      <c r="AZ51" s="154">
        <v>7626.11</v>
      </c>
      <c r="BA51" s="154">
        <v>10825.9</v>
      </c>
      <c r="BB51" s="154">
        <v>11380.009999999998</v>
      </c>
      <c r="BC51" s="154">
        <v>14707.42</v>
      </c>
      <c r="BD51" s="154">
        <v>0</v>
      </c>
      <c r="BE51" s="154">
        <v>0</v>
      </c>
      <c r="BF51" s="154">
        <v>0</v>
      </c>
      <c r="BG51" s="154">
        <v>0</v>
      </c>
      <c r="BH51" s="154">
        <v>0</v>
      </c>
      <c r="BI51" s="154">
        <v>0</v>
      </c>
      <c r="BJ51" s="154">
        <v>0</v>
      </c>
      <c r="BK51" s="154">
        <v>-60000</v>
      </c>
      <c r="BL51" s="154">
        <v>0</v>
      </c>
      <c r="BM51" s="154">
        <v>0</v>
      </c>
      <c r="BN51" s="154">
        <v>0</v>
      </c>
      <c r="BO51" s="154">
        <v>0</v>
      </c>
      <c r="BP51" s="154">
        <v>0</v>
      </c>
      <c r="BQ51" s="154">
        <v>0</v>
      </c>
      <c r="BR51" s="154">
        <v>0</v>
      </c>
      <c r="BS51" s="154">
        <v>0</v>
      </c>
      <c r="BT51" s="154">
        <v>0</v>
      </c>
      <c r="BU51" s="154">
        <v>0</v>
      </c>
      <c r="BV51" s="154">
        <v>0</v>
      </c>
      <c r="BW51" s="154">
        <v>0</v>
      </c>
      <c r="BX51" s="154">
        <v>0</v>
      </c>
      <c r="BY51" s="154">
        <v>0</v>
      </c>
      <c r="BZ51" s="154">
        <v>0</v>
      </c>
      <c r="CA51" s="154">
        <v>0</v>
      </c>
      <c r="CB51" s="154">
        <v>0</v>
      </c>
      <c r="CC51" s="154">
        <v>0</v>
      </c>
      <c r="CD51" s="154">
        <v>0</v>
      </c>
      <c r="CE51" s="154">
        <v>0</v>
      </c>
      <c r="CF51" s="154">
        <v>0</v>
      </c>
      <c r="CG51" s="154">
        <v>0</v>
      </c>
      <c r="CH51" s="154">
        <v>0</v>
      </c>
      <c r="CI51" s="154">
        <v>0</v>
      </c>
      <c r="CJ51" s="154">
        <v>0</v>
      </c>
      <c r="CK51" s="154">
        <v>0</v>
      </c>
      <c r="CL51" s="154">
        <v>0</v>
      </c>
      <c r="CM51" s="154">
        <v>0</v>
      </c>
      <c r="CN51" s="154">
        <v>0</v>
      </c>
      <c r="CO51" s="154">
        <v>0</v>
      </c>
      <c r="CP51" s="154">
        <v>0</v>
      </c>
      <c r="CQ51" s="154">
        <v>0</v>
      </c>
      <c r="CR51" s="154">
        <v>0</v>
      </c>
      <c r="CS51" s="154">
        <v>0</v>
      </c>
      <c r="CT51" s="154">
        <v>0</v>
      </c>
      <c r="CU51" s="154">
        <v>0</v>
      </c>
      <c r="CV51" s="154">
        <v>0</v>
      </c>
      <c r="CW51" s="154">
        <v>0</v>
      </c>
      <c r="CX51" s="154">
        <v>0</v>
      </c>
      <c r="CY51" s="154">
        <v>0</v>
      </c>
      <c r="CZ51" s="154">
        <v>0</v>
      </c>
      <c r="DA51" s="154">
        <v>0</v>
      </c>
      <c r="DB51" s="154">
        <v>0</v>
      </c>
      <c r="DC51" s="154">
        <v>0</v>
      </c>
      <c r="DD51" s="154">
        <v>-417431.23</v>
      </c>
      <c r="DE51" s="154">
        <v>0</v>
      </c>
      <c r="DF51" s="154">
        <v>-19000</v>
      </c>
      <c r="DG51" s="154">
        <v>0</v>
      </c>
      <c r="DH51" s="154">
        <v>0</v>
      </c>
      <c r="DI51" s="154">
        <v>0</v>
      </c>
      <c r="DJ51" s="154">
        <v>-19000</v>
      </c>
      <c r="DK51" s="154">
        <v>-19000</v>
      </c>
      <c r="DL51" s="154">
        <v>-2200</v>
      </c>
      <c r="DM51" s="154">
        <v>-2200</v>
      </c>
      <c r="DN51" s="154">
        <v>234014.34</v>
      </c>
      <c r="DO51" s="154">
        <v>-4400</v>
      </c>
      <c r="DP51" s="154">
        <v>-3468.75</v>
      </c>
      <c r="DQ51" s="154">
        <v>-2200</v>
      </c>
      <c r="DR51" s="154">
        <v>-2200</v>
      </c>
      <c r="DS51" s="154">
        <v>-3070</v>
      </c>
      <c r="DT51" s="154">
        <v>-88127.55</v>
      </c>
      <c r="DU51" s="154">
        <v>19634.300000000003</v>
      </c>
      <c r="DV51" s="154">
        <v>-462248.01</v>
      </c>
      <c r="DW51" s="154">
        <v>-2200</v>
      </c>
      <c r="DX51" s="154">
        <v>-2200</v>
      </c>
      <c r="DY51" s="154">
        <v>-2200</v>
      </c>
      <c r="DZ51" s="154">
        <v>-2200</v>
      </c>
      <c r="EA51" s="154">
        <v>-2200</v>
      </c>
      <c r="EB51" s="154">
        <v>-2200</v>
      </c>
      <c r="EC51" s="154">
        <v>-2200</v>
      </c>
      <c r="ED51" s="154">
        <v>-2200</v>
      </c>
      <c r="EE51" s="154">
        <v>-2200</v>
      </c>
      <c r="EF51" s="154">
        <v>-2200</v>
      </c>
      <c r="EG51" s="154">
        <v>-2200</v>
      </c>
      <c r="EH51" s="154">
        <v>0</v>
      </c>
      <c r="EI51" s="154">
        <v>0</v>
      </c>
      <c r="EJ51" s="154">
        <v>0</v>
      </c>
      <c r="EK51" s="154">
        <v>0</v>
      </c>
      <c r="EL51" s="154">
        <v>0</v>
      </c>
      <c r="EM51" s="154">
        <v>0</v>
      </c>
      <c r="EN51" s="170"/>
      <c r="EO51" s="154">
        <f t="shared" si="353"/>
        <v>0</v>
      </c>
      <c r="EP51" s="170"/>
      <c r="EQ51" s="154">
        <f t="shared" ca="1" si="354"/>
        <v>-8800</v>
      </c>
      <c r="ER51" s="154"/>
      <c r="EV51" s="154">
        <f t="shared" si="355"/>
        <v>0</v>
      </c>
      <c r="EW51" s="154">
        <f t="shared" si="355"/>
        <v>-417431.23</v>
      </c>
      <c r="EX51" s="154">
        <f t="shared" si="355"/>
        <v>-19000</v>
      </c>
      <c r="EY51" s="154">
        <f t="shared" si="355"/>
        <v>-38000</v>
      </c>
      <c r="EZ51" s="154">
        <f t="shared" si="355"/>
        <v>229614.34</v>
      </c>
      <c r="FA51" s="154">
        <f t="shared" si="355"/>
        <v>-10068.75</v>
      </c>
      <c r="FB51" s="154">
        <f t="shared" si="355"/>
        <v>-93397.55</v>
      </c>
      <c r="FC51" s="154">
        <f t="shared" si="355"/>
        <v>-444813.71</v>
      </c>
      <c r="FD51" s="154">
        <f t="shared" si="355"/>
        <v>-6600</v>
      </c>
      <c r="FE51" s="154">
        <f t="shared" si="355"/>
        <v>-6600</v>
      </c>
      <c r="FF51" s="154">
        <f t="shared" si="355"/>
        <v>-6600</v>
      </c>
      <c r="FG51" s="154">
        <f t="shared" si="355"/>
        <v>-2200</v>
      </c>
      <c r="FH51" s="154">
        <f t="shared" si="355"/>
        <v>0</v>
      </c>
      <c r="FI51" s="154">
        <f t="shared" si="355"/>
        <v>0</v>
      </c>
      <c r="FK51" s="154">
        <f t="shared" si="356"/>
        <v>-60000</v>
      </c>
      <c r="FL51" s="154">
        <f t="shared" si="356"/>
        <v>0</v>
      </c>
      <c r="FM51" s="154">
        <f t="shared" si="356"/>
        <v>0</v>
      </c>
      <c r="FN51" s="154">
        <f t="shared" si="356"/>
        <v>0</v>
      </c>
      <c r="FO51" s="154">
        <f t="shared" si="356"/>
        <v>-474431.23</v>
      </c>
      <c r="FP51" s="154">
        <f t="shared" si="356"/>
        <v>-318665.67000000004</v>
      </c>
      <c r="FQ51" s="154">
        <f t="shared" si="356"/>
        <v>-22000</v>
      </c>
      <c r="FR51" s="154">
        <f t="shared" si="356"/>
        <v>0</v>
      </c>
    </row>
    <row r="52" spans="2:174" ht="17.45" customHeight="1">
      <c r="B52" s="161" t="s">
        <v>98</v>
      </c>
      <c r="C52" s="162"/>
      <c r="D52" s="162"/>
      <c r="E52" s="162"/>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f t="shared" ref="AR52:BW52" si="432">AR49+AR50+AR51</f>
        <v>2506769.4314999999</v>
      </c>
      <c r="AS52" s="163">
        <f t="shared" si="432"/>
        <v>1735882.0974999999</v>
      </c>
      <c r="AT52" s="163">
        <f t="shared" si="432"/>
        <v>1706919.5199999993</v>
      </c>
      <c r="AU52" s="163">
        <f t="shared" si="432"/>
        <v>1889009.5009999997</v>
      </c>
      <c r="AV52" s="163">
        <f t="shared" si="432"/>
        <v>1735747.0899999999</v>
      </c>
      <c r="AW52" s="163">
        <f t="shared" si="432"/>
        <v>1723672.67</v>
      </c>
      <c r="AX52" s="163">
        <f t="shared" si="432"/>
        <v>1503904.0214999996</v>
      </c>
      <c r="AY52" s="163">
        <f t="shared" si="432"/>
        <v>1303132.0200000003</v>
      </c>
      <c r="AZ52" s="163">
        <f t="shared" si="432"/>
        <v>1833908.43</v>
      </c>
      <c r="BA52" s="163">
        <f t="shared" si="432"/>
        <v>1439134.862</v>
      </c>
      <c r="BB52" s="163">
        <f t="shared" si="432"/>
        <v>1504367.2499999998</v>
      </c>
      <c r="BC52" s="163">
        <f t="shared" si="432"/>
        <v>903461.24999999988</v>
      </c>
      <c r="BD52" s="163">
        <f t="shared" si="432"/>
        <v>1632024.0200000009</v>
      </c>
      <c r="BE52" s="163">
        <f t="shared" si="432"/>
        <v>1910672.7799999996</v>
      </c>
      <c r="BF52" s="163">
        <f t="shared" si="432"/>
        <v>1211625.2300000002</v>
      </c>
      <c r="BG52" s="163">
        <f t="shared" si="432"/>
        <v>1366119.7000000004</v>
      </c>
      <c r="BH52" s="163">
        <f t="shared" si="432"/>
        <v>801922.46399999992</v>
      </c>
      <c r="BI52" s="163">
        <f t="shared" si="432"/>
        <v>1199155.3900000015</v>
      </c>
      <c r="BJ52" s="163">
        <f t="shared" si="432"/>
        <v>1647673.6099999999</v>
      </c>
      <c r="BK52" s="163">
        <f t="shared" si="432"/>
        <v>1787762.8300000005</v>
      </c>
      <c r="BL52" s="163">
        <f t="shared" si="432"/>
        <v>1369613.3599999999</v>
      </c>
      <c r="BM52" s="163">
        <f t="shared" si="432"/>
        <v>1835305.9999999998</v>
      </c>
      <c r="BN52" s="163">
        <f t="shared" si="432"/>
        <v>1425020.9000000006</v>
      </c>
      <c r="BO52" s="163">
        <f t="shared" si="432"/>
        <v>4809458.169999999</v>
      </c>
      <c r="BP52" s="163">
        <f t="shared" si="432"/>
        <v>2752819.1</v>
      </c>
      <c r="BQ52" s="163">
        <f t="shared" si="432"/>
        <v>1927618.4500000011</v>
      </c>
      <c r="BR52" s="163">
        <f t="shared" si="432"/>
        <v>1074024.8000000005</v>
      </c>
      <c r="BS52" s="163">
        <f t="shared" si="432"/>
        <v>-97715.110000000219</v>
      </c>
      <c r="BT52" s="163">
        <f t="shared" si="432"/>
        <v>-140779.14999999991</v>
      </c>
      <c r="BU52" s="163">
        <f t="shared" si="432"/>
        <v>-30669.780000000086</v>
      </c>
      <c r="BV52" s="163">
        <f t="shared" si="432"/>
        <v>406010.48266666679</v>
      </c>
      <c r="BW52" s="164">
        <f t="shared" si="432"/>
        <v>681829.19000000006</v>
      </c>
      <c r="BX52" s="164">
        <f>BX49+BX50+BX51</f>
        <v>954983.75000000093</v>
      </c>
      <c r="BY52" s="164">
        <f>BY49+BY50+BY51</f>
        <v>927123.39999999979</v>
      </c>
      <c r="BZ52" s="164">
        <f t="shared" ref="BZ52:DK52" si="433">BZ49+BZ50+BZ51</f>
        <v>946838.51000000047</v>
      </c>
      <c r="CA52" s="164">
        <f t="shared" si="433"/>
        <v>1577777.4800000004</v>
      </c>
      <c r="CB52" s="164">
        <f t="shared" si="433"/>
        <v>1870691.4299999995</v>
      </c>
      <c r="CC52" s="164">
        <f t="shared" si="433"/>
        <v>1903039.1900000002</v>
      </c>
      <c r="CD52" s="164">
        <f t="shared" si="433"/>
        <v>852796.57499999995</v>
      </c>
      <c r="CE52" s="164">
        <f t="shared" si="433"/>
        <v>601683.09999999986</v>
      </c>
      <c r="CF52" s="164">
        <f t="shared" si="433"/>
        <v>865949.53000000073</v>
      </c>
      <c r="CG52" s="164">
        <f t="shared" si="433"/>
        <v>1235691.42</v>
      </c>
      <c r="CH52" s="164">
        <f t="shared" si="433"/>
        <v>856473.05999999889</v>
      </c>
      <c r="CI52" s="164">
        <f t="shared" si="433"/>
        <v>1105436.8899999997</v>
      </c>
      <c r="CJ52" s="164">
        <f t="shared" si="433"/>
        <v>1225128.3299999996</v>
      </c>
      <c r="CK52" s="164">
        <f t="shared" si="433"/>
        <v>1332271.2499999995</v>
      </c>
      <c r="CL52" s="164">
        <f t="shared" si="433"/>
        <v>2380764.2699999991</v>
      </c>
      <c r="CM52" s="164">
        <f t="shared" si="433"/>
        <v>2433865.9899999998</v>
      </c>
      <c r="CN52" s="164">
        <f t="shared" si="433"/>
        <v>2997343.140000002</v>
      </c>
      <c r="CO52" s="164">
        <f t="shared" si="433"/>
        <v>1903442.77</v>
      </c>
      <c r="CP52" s="164">
        <f t="shared" si="433"/>
        <v>2233253.1500000004</v>
      </c>
      <c r="CQ52" s="164">
        <f t="shared" si="433"/>
        <v>2152484.7300000004</v>
      </c>
      <c r="CR52" s="164">
        <f t="shared" si="433"/>
        <v>2342975.38</v>
      </c>
      <c r="CS52" s="164">
        <f t="shared" si="433"/>
        <v>2255199.16</v>
      </c>
      <c r="CT52" s="164">
        <f t="shared" si="433"/>
        <v>1731493.8900000008</v>
      </c>
      <c r="CU52" s="164">
        <f t="shared" si="433"/>
        <v>1772984.17</v>
      </c>
      <c r="CV52" s="164">
        <f t="shared" si="433"/>
        <v>1631772.4099999978</v>
      </c>
      <c r="CW52" s="164">
        <f t="shared" si="433"/>
        <v>2480660.8399999975</v>
      </c>
      <c r="CX52" s="164">
        <f t="shared" si="433"/>
        <v>2175180.3400000003</v>
      </c>
      <c r="CY52" s="164">
        <f t="shared" si="433"/>
        <v>2651729.1400000006</v>
      </c>
      <c r="CZ52" s="164">
        <f t="shared" si="433"/>
        <v>3394247.0599999996</v>
      </c>
      <c r="DA52" s="164">
        <f t="shared" si="433"/>
        <v>2624379.2399999998</v>
      </c>
      <c r="DB52" s="164">
        <f t="shared" si="433"/>
        <v>2174652.5300000003</v>
      </c>
      <c r="DC52" s="164">
        <f t="shared" si="433"/>
        <v>2206995.4700000002</v>
      </c>
      <c r="DD52" s="164">
        <f t="shared" si="433"/>
        <v>1850732.9000000008</v>
      </c>
      <c r="DE52" s="164">
        <f t="shared" si="433"/>
        <v>1829703.5599999998</v>
      </c>
      <c r="DF52" s="164">
        <f t="shared" si="433"/>
        <v>2311612.16</v>
      </c>
      <c r="DG52" s="164">
        <f t="shared" si="433"/>
        <v>2205620.7399999998</v>
      </c>
      <c r="DH52" s="164">
        <f t="shared" si="433"/>
        <v>2162902.4999999991</v>
      </c>
      <c r="DI52" s="164">
        <f t="shared" si="433"/>
        <v>2304180.8199999989</v>
      </c>
      <c r="DJ52" s="164">
        <f t="shared" si="433"/>
        <v>2512801.4300000002</v>
      </c>
      <c r="DK52" s="164">
        <f t="shared" si="433"/>
        <v>2522229.2600000021</v>
      </c>
      <c r="DL52" s="164">
        <f t="shared" ref="DL52" si="434">DL49+DL50+DL51</f>
        <v>3648611.77</v>
      </c>
      <c r="DM52" s="164">
        <f t="shared" ref="DM52:DN52" si="435">DM49+DM50+DM51</f>
        <v>2656792.439999999</v>
      </c>
      <c r="DN52" s="164">
        <f t="shared" si="435"/>
        <v>2627340.649999999</v>
      </c>
      <c r="DO52" s="164">
        <f t="shared" ref="DO52:DP52" si="436">DO49+DO50+DO51</f>
        <v>2439145.7799999984</v>
      </c>
      <c r="DP52" s="164">
        <f t="shared" si="436"/>
        <v>2047893.1182155192</v>
      </c>
      <c r="DQ52" s="164">
        <f t="shared" ref="DQ52:DR52" si="437">DQ49+DQ50+DQ51</f>
        <v>2287673.8499999996</v>
      </c>
      <c r="DR52" s="164">
        <f t="shared" si="437"/>
        <v>2117769.129999999</v>
      </c>
      <c r="DS52" s="164">
        <f t="shared" ref="DS52:DT52" si="438">DS49+DS50+DS51</f>
        <v>2107041.4599999981</v>
      </c>
      <c r="DT52" s="164">
        <f t="shared" si="438"/>
        <v>1538292.1399999994</v>
      </c>
      <c r="DU52" s="164">
        <f t="shared" ref="DU52:DV52" si="439">DU49+DU50+DU51</f>
        <v>1515205.6299999994</v>
      </c>
      <c r="DV52" s="164">
        <f t="shared" si="439"/>
        <v>977296.01000000047</v>
      </c>
      <c r="DW52" s="164">
        <f t="shared" ref="DW52:DX52" si="440">DW49+DW50+DW51</f>
        <v>1496849.8099999998</v>
      </c>
      <c r="DX52" s="164">
        <f t="shared" si="440"/>
        <v>3160495.6400000015</v>
      </c>
      <c r="DY52" s="164">
        <f t="shared" ref="DY52:DZ52" si="441">DY49+DY50+DY51</f>
        <v>2234661.61</v>
      </c>
      <c r="DZ52" s="164">
        <f t="shared" si="441"/>
        <v>1387837.0252400003</v>
      </c>
      <c r="EA52" s="164">
        <f t="shared" ref="EA52:EB52" si="442">EA49+EA50+EA51</f>
        <v>1809403.2699999996</v>
      </c>
      <c r="EB52" s="164">
        <f t="shared" si="442"/>
        <v>1978848.4500000007</v>
      </c>
      <c r="EC52" s="164">
        <f t="shared" ref="EC52:ED52" si="443">EC49+EC50+EC51</f>
        <v>2381925.0900000008</v>
      </c>
      <c r="ED52" s="164">
        <f t="shared" si="443"/>
        <v>2164848.16</v>
      </c>
      <c r="EE52" s="164">
        <f t="shared" ref="EE52:EF52" si="444">EE49+EE50+EE51</f>
        <v>1684101.74</v>
      </c>
      <c r="EF52" s="164">
        <f t="shared" si="444"/>
        <v>2425988.92</v>
      </c>
      <c r="EG52" s="164">
        <f t="shared" ref="EG52:EH52" si="445">EG49+EG50+EG51</f>
        <v>3763633.9199999995</v>
      </c>
      <c r="EH52" s="164">
        <f t="shared" si="445"/>
        <v>3621413.5100000007</v>
      </c>
      <c r="EI52" s="164">
        <f t="shared" ref="EI52:EJ52" si="446">EI49+EI50+EI51</f>
        <v>3583667.4300000006</v>
      </c>
      <c r="EJ52" s="164">
        <f t="shared" si="446"/>
        <v>3711371.28</v>
      </c>
      <c r="EK52" s="164">
        <f t="shared" ref="EK52:EL52" si="447">EK49+EK50+EK51</f>
        <v>3006167.72</v>
      </c>
      <c r="EL52" s="164">
        <f t="shared" si="447"/>
        <v>2853482.6999999997</v>
      </c>
      <c r="EM52" s="164">
        <f t="shared" ref="EM52" si="448">EM49+EM50+EM51</f>
        <v>2588794.9300000006</v>
      </c>
      <c r="EO52" s="163">
        <f t="shared" si="353"/>
        <v>12159816.629999999</v>
      </c>
      <c r="EQ52" s="163">
        <f t="shared" ca="1" si="354"/>
        <v>8592397.5452400018</v>
      </c>
      <c r="ER52" s="163"/>
      <c r="EV52" s="163">
        <f t="shared" si="355"/>
        <v>8193278.8299999991</v>
      </c>
      <c r="EW52" s="163">
        <f t="shared" si="355"/>
        <v>5887431.9300000006</v>
      </c>
      <c r="EX52" s="163">
        <f t="shared" si="355"/>
        <v>6680135.3999999994</v>
      </c>
      <c r="EY52" s="163">
        <f t="shared" si="355"/>
        <v>7339211.5100000016</v>
      </c>
      <c r="EZ52" s="163">
        <f t="shared" si="355"/>
        <v>8932744.8599999975</v>
      </c>
      <c r="FA52" s="163">
        <f t="shared" si="355"/>
        <v>6774712.748215517</v>
      </c>
      <c r="FB52" s="163">
        <f t="shared" si="355"/>
        <v>5763102.7299999967</v>
      </c>
      <c r="FC52" s="163">
        <f t="shared" si="355"/>
        <v>3989351.4499999993</v>
      </c>
      <c r="FD52" s="163">
        <f t="shared" si="355"/>
        <v>6782994.2752400022</v>
      </c>
      <c r="FE52" s="163">
        <f t="shared" si="355"/>
        <v>6170176.8100000005</v>
      </c>
      <c r="FF52" s="163">
        <f t="shared" si="355"/>
        <v>6274938.8200000003</v>
      </c>
      <c r="FG52" s="163">
        <f t="shared" si="355"/>
        <v>10968714.859999999</v>
      </c>
      <c r="FH52" s="163">
        <f t="shared" si="355"/>
        <v>9571021.6999999993</v>
      </c>
      <c r="FI52" s="163">
        <f t="shared" si="355"/>
        <v>2588794.9300000006</v>
      </c>
      <c r="FK52" s="163">
        <f t="shared" si="356"/>
        <v>20996354.454</v>
      </c>
      <c r="FL52" s="163">
        <f t="shared" si="356"/>
        <v>10979861.12266667</v>
      </c>
      <c r="FM52" s="163">
        <f t="shared" si="356"/>
        <v>16663791.034999996</v>
      </c>
      <c r="FN52" s="163">
        <f t="shared" si="356"/>
        <v>26328519.119999994</v>
      </c>
      <c r="FO52" s="163">
        <f t="shared" si="356"/>
        <v>28100057.670000002</v>
      </c>
      <c r="FP52" s="163">
        <f t="shared" si="356"/>
        <v>25459911.788215511</v>
      </c>
      <c r="FQ52" s="163">
        <f t="shared" si="356"/>
        <v>30196824.765239999</v>
      </c>
      <c r="FR52" s="163">
        <f t="shared" si="356"/>
        <v>12159816.629999999</v>
      </c>
    </row>
    <row r="54" spans="2:174" ht="17.45" customHeight="1">
      <c r="B54" s="147" t="s">
        <v>26</v>
      </c>
      <c r="C54" s="148"/>
      <c r="D54" s="148"/>
      <c r="E54" s="148"/>
      <c r="F54" s="149"/>
      <c r="G54" s="149"/>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49"/>
      <c r="EO54" s="148"/>
      <c r="EP54" s="148"/>
      <c r="EQ54" s="148"/>
      <c r="ER54" s="148"/>
      <c r="EV54" s="148"/>
      <c r="EW54" s="148"/>
      <c r="EX54" s="148"/>
      <c r="EY54" s="148"/>
      <c r="EZ54" s="148"/>
      <c r="FA54" s="148"/>
      <c r="FB54" s="148"/>
      <c r="FC54" s="148"/>
      <c r="FD54" s="148"/>
      <c r="FE54" s="148"/>
      <c r="FF54" s="148"/>
      <c r="FG54" s="148"/>
      <c r="FH54" s="148"/>
      <c r="FI54" s="148"/>
      <c r="FK54" s="148"/>
      <c r="FL54" s="148"/>
      <c r="FM54" s="148"/>
      <c r="FN54" s="148"/>
      <c r="FO54" s="148"/>
      <c r="FP54" s="148"/>
      <c r="FQ54" s="148"/>
      <c r="FR54" s="148"/>
    </row>
    <row r="55" spans="2:174" ht="17.45" customHeight="1">
      <c r="B55" s="151" t="s">
        <v>90</v>
      </c>
      <c r="C55" s="152"/>
      <c r="D55" s="152"/>
      <c r="E55" s="152"/>
      <c r="F55" s="153"/>
      <c r="G55" s="153"/>
      <c r="H55" s="154">
        <v>1774741.666666663</v>
      </c>
      <c r="I55" s="154">
        <v>1840391.14</v>
      </c>
      <c r="J55" s="154">
        <v>1863861.6666666667</v>
      </c>
      <c r="K55" s="154">
        <v>1783758.82</v>
      </c>
      <c r="L55" s="154">
        <v>1772579.87</v>
      </c>
      <c r="M55" s="154">
        <v>1745883.3333333333</v>
      </c>
      <c r="N55" s="154">
        <v>1912271.6666666667</v>
      </c>
      <c r="O55" s="154">
        <v>1807073.3333333333</v>
      </c>
      <c r="P55" s="154">
        <v>1674593.3333333335</v>
      </c>
      <c r="Q55" s="154">
        <v>1746060</v>
      </c>
      <c r="R55" s="154">
        <v>1903288.3333333333</v>
      </c>
      <c r="S55" s="154">
        <v>3467570.0000000005</v>
      </c>
      <c r="T55" s="154">
        <v>1886736.6666666667</v>
      </c>
      <c r="U55" s="154">
        <v>1691723.0399999998</v>
      </c>
      <c r="V55" s="154">
        <v>1715208.6500000001</v>
      </c>
      <c r="W55" s="154">
        <v>1528957.74</v>
      </c>
      <c r="X55" s="154">
        <v>1514166.44666667</v>
      </c>
      <c r="Y55" s="154">
        <v>1518203.24</v>
      </c>
      <c r="Z55" s="154">
        <v>1569321.98</v>
      </c>
      <c r="AA55" s="154">
        <v>1555092.2799999998</v>
      </c>
      <c r="AB55" s="154">
        <v>1638747.53</v>
      </c>
      <c r="AC55" s="154">
        <v>1524958.51</v>
      </c>
      <c r="AD55" s="154">
        <v>1693104.99</v>
      </c>
      <c r="AE55" s="154">
        <v>3060264.1999999997</v>
      </c>
      <c r="AF55" s="154">
        <v>1472809.5999999999</v>
      </c>
      <c r="AG55" s="154">
        <v>1555997.4099999995</v>
      </c>
      <c r="AH55" s="154">
        <v>1712088.9599999993</v>
      </c>
      <c r="AI55" s="154">
        <v>1688499.44</v>
      </c>
      <c r="AJ55" s="154">
        <v>1883893.96</v>
      </c>
      <c r="AK55" s="154">
        <v>1832258.21</v>
      </c>
      <c r="AL55" s="154">
        <v>1887732.73</v>
      </c>
      <c r="AM55" s="154">
        <v>1841475.02</v>
      </c>
      <c r="AN55" s="154">
        <v>1839054.33</v>
      </c>
      <c r="AO55" s="154">
        <v>1551702.8</v>
      </c>
      <c r="AP55" s="154">
        <v>1529753.2000000002</v>
      </c>
      <c r="AQ55" s="154">
        <v>2547463.15</v>
      </c>
      <c r="AR55" s="154">
        <v>2420758.98</v>
      </c>
      <c r="AS55" s="154">
        <v>1470831.96</v>
      </c>
      <c r="AT55" s="154">
        <v>1382982.52</v>
      </c>
      <c r="AU55" s="154">
        <v>1425751.17</v>
      </c>
      <c r="AV55" s="154">
        <v>1423888.86</v>
      </c>
      <c r="AW55" s="154">
        <v>1575458.39</v>
      </c>
      <c r="AX55" s="154">
        <v>1411793.1</v>
      </c>
      <c r="AY55" s="154">
        <v>1458542.85</v>
      </c>
      <c r="AZ55" s="154">
        <v>1359717.73</v>
      </c>
      <c r="BA55" s="154">
        <v>1522481.84</v>
      </c>
      <c r="BB55" s="154">
        <v>1468059.35</v>
      </c>
      <c r="BC55" s="154">
        <v>1630547.42</v>
      </c>
      <c r="BD55" s="154">
        <v>2298510.6100000003</v>
      </c>
      <c r="BE55" s="154">
        <v>1534090.1900041099</v>
      </c>
      <c r="BF55" s="154">
        <v>1908863.5991137</v>
      </c>
      <c r="BG55" s="154">
        <v>1658288.48455685</v>
      </c>
      <c r="BH55" s="154">
        <v>1768724.79870599</v>
      </c>
      <c r="BI55" s="154">
        <v>1736073.1474920302</v>
      </c>
      <c r="BJ55" s="154">
        <v>1677629.0033394601</v>
      </c>
      <c r="BK55" s="154">
        <v>1762692.1774899636</v>
      </c>
      <c r="BL55" s="154">
        <v>1736098.84442422</v>
      </c>
      <c r="BM55" s="154">
        <v>1730768.9285747299</v>
      </c>
      <c r="BN55" s="154">
        <v>1845626.0047280199</v>
      </c>
      <c r="BO55" s="154">
        <v>1839508.26385501</v>
      </c>
      <c r="BP55" s="154">
        <v>2619818.0005775201</v>
      </c>
      <c r="BQ55" s="154">
        <v>1899943.09893849</v>
      </c>
      <c r="BR55" s="154">
        <v>1793890.6160206702</v>
      </c>
      <c r="BS55" s="154">
        <v>128356.26000000001</v>
      </c>
      <c r="BT55" s="154">
        <v>30306.248782608502</v>
      </c>
      <c r="BU55" s="154">
        <v>30792.800710142095</v>
      </c>
      <c r="BV55" s="154">
        <v>234998.006153294</v>
      </c>
      <c r="BW55" s="154">
        <v>648520.04415050708</v>
      </c>
      <c r="BX55" s="154">
        <v>958754.88071014197</v>
      </c>
      <c r="BY55" s="154">
        <v>1185796.3494927501</v>
      </c>
      <c r="BZ55" s="154">
        <v>1193530.5894927501</v>
      </c>
      <c r="CA55" s="154">
        <v>1550350.99949275</v>
      </c>
      <c r="CB55" s="154">
        <v>1539980.7015279401</v>
      </c>
      <c r="CC55" s="154">
        <v>1269436.22039068</v>
      </c>
      <c r="CD55" s="154">
        <v>1107513.2210361001</v>
      </c>
      <c r="CE55" s="154">
        <v>476212.9200000001</v>
      </c>
      <c r="CF55" s="154">
        <v>642225.46</v>
      </c>
      <c r="CG55" s="154">
        <v>1520212.7099999997</v>
      </c>
      <c r="CH55" s="154">
        <v>1750312.4100000001</v>
      </c>
      <c r="CI55" s="154">
        <v>1983069.6300000011</v>
      </c>
      <c r="CJ55" s="154">
        <v>1773797.75</v>
      </c>
      <c r="CK55" s="154">
        <v>1890284.6300000001</v>
      </c>
      <c r="CL55" s="154">
        <v>2006735.49</v>
      </c>
      <c r="CM55" s="154">
        <v>2321836.52</v>
      </c>
      <c r="CN55" s="154">
        <v>2291362.83</v>
      </c>
      <c r="CO55" s="154">
        <v>2429098.46</v>
      </c>
      <c r="CP55" s="154">
        <v>2175014.7599999998</v>
      </c>
      <c r="CQ55" s="154">
        <v>1939071.67</v>
      </c>
      <c r="CR55" s="154">
        <v>2316885.4200000004</v>
      </c>
      <c r="CS55" s="154">
        <v>2253492.5300000003</v>
      </c>
      <c r="CT55" s="154">
        <v>2176562.0199999996</v>
      </c>
      <c r="CU55" s="154">
        <v>2291564.16</v>
      </c>
      <c r="CV55" s="154">
        <v>2124154.9600000004</v>
      </c>
      <c r="CW55" s="154">
        <v>2196457.9</v>
      </c>
      <c r="CX55" s="154">
        <v>2464331.04</v>
      </c>
      <c r="CY55" s="154">
        <v>2794072.8699999992</v>
      </c>
      <c r="CZ55" s="154">
        <v>3207603.3000000003</v>
      </c>
      <c r="DA55" s="154">
        <v>2292799.66</v>
      </c>
      <c r="DB55" s="154">
        <v>2282947.9299999997</v>
      </c>
      <c r="DC55" s="154">
        <v>2172794.7699999991</v>
      </c>
      <c r="DD55" s="154">
        <v>2268579.7399999998</v>
      </c>
      <c r="DE55" s="154">
        <v>2162955.0199999991</v>
      </c>
      <c r="DF55" s="154">
        <v>2343001.11</v>
      </c>
      <c r="DG55" s="154">
        <v>2360236.5099999998</v>
      </c>
      <c r="DH55" s="154">
        <v>1731618.68</v>
      </c>
      <c r="DI55" s="154">
        <v>2194363.21</v>
      </c>
      <c r="DJ55" s="154">
        <v>2248585.02</v>
      </c>
      <c r="DK55" s="154">
        <v>2741813.5600000015</v>
      </c>
      <c r="DL55" s="154">
        <v>3379087.970000003</v>
      </c>
      <c r="DM55" s="154">
        <v>2261202.2400000012</v>
      </c>
      <c r="DN55" s="154">
        <v>2274817.2400000002</v>
      </c>
      <c r="DO55" s="154">
        <v>2196660.8600000003</v>
      </c>
      <c r="DP55" s="154">
        <v>2192236.1700000023</v>
      </c>
      <c r="DQ55" s="154">
        <v>2186242.7400000021</v>
      </c>
      <c r="DR55" s="154">
        <v>2440292.8500000024</v>
      </c>
      <c r="DS55" s="154">
        <v>2223377.9900000016</v>
      </c>
      <c r="DT55" s="154">
        <v>2149762.8400000012</v>
      </c>
      <c r="DU55" s="154">
        <v>2397012.6199999978</v>
      </c>
      <c r="DV55" s="154">
        <v>2272205.7700000033</v>
      </c>
      <c r="DW55" s="154">
        <v>2712607.13</v>
      </c>
      <c r="DX55" s="154">
        <v>3533824.2100000032</v>
      </c>
      <c r="DY55" s="154">
        <v>2326497.0900000008</v>
      </c>
      <c r="DZ55" s="154">
        <v>2343934.2800000012</v>
      </c>
      <c r="EA55" s="154">
        <v>2165480.5900000012</v>
      </c>
      <c r="EB55" s="154">
        <v>2184482.0600000005</v>
      </c>
      <c r="EC55" s="154">
        <v>2230239.0100000007</v>
      </c>
      <c r="ED55" s="154">
        <v>2456678.31</v>
      </c>
      <c r="EE55" s="154">
        <v>2165608.3500000006</v>
      </c>
      <c r="EF55" s="154">
        <v>2108969.8599999994</v>
      </c>
      <c r="EG55" s="154">
        <v>2123931.4400000004</v>
      </c>
      <c r="EH55" s="154">
        <v>2146847.11</v>
      </c>
      <c r="EI55" s="154">
        <v>2439974.1999999997</v>
      </c>
      <c r="EJ55" s="154">
        <v>3513643.169999999</v>
      </c>
      <c r="EK55" s="154">
        <v>2150009.5599999996</v>
      </c>
      <c r="EL55" s="154">
        <v>2244804.7999999993</v>
      </c>
      <c r="EM55" s="154">
        <v>2137317.9499999997</v>
      </c>
      <c r="EO55" s="154">
        <f t="shared" ref="EO55:EO68" si="449">SUMIFS($G55:$EN55,$G$13:$EN$13,$EO$7)</f>
        <v>10045775.479999997</v>
      </c>
      <c r="EQ55" s="154">
        <f t="shared" ref="EQ55:EQ68" ca="1" si="450">SUM(OFFSET($B55,0,COLUMN($DX$7)-2,1,MONTH(MAX($G$7:$EN$7))))</f>
        <v>10369736.170000007</v>
      </c>
      <c r="ER55" s="154"/>
      <c r="EV55" s="154">
        <f t="shared" ref="EV55:FI68" si="451">SUMIF($H$6:$EN$6,EV$12,$H55:$EN55)</f>
        <v>7783350.8900000006</v>
      </c>
      <c r="EW55" s="154">
        <f t="shared" si="451"/>
        <v>6604329.5299999975</v>
      </c>
      <c r="EX55" s="154">
        <f t="shared" si="451"/>
        <v>6434856.2999999989</v>
      </c>
      <c r="EY55" s="154">
        <f t="shared" si="451"/>
        <v>7184761.7900000019</v>
      </c>
      <c r="EZ55" s="154">
        <f t="shared" si="451"/>
        <v>7915107.4500000048</v>
      </c>
      <c r="FA55" s="154">
        <f t="shared" si="451"/>
        <v>6575139.7700000051</v>
      </c>
      <c r="FB55" s="154">
        <f t="shared" si="451"/>
        <v>6813433.6800000053</v>
      </c>
      <c r="FC55" s="154">
        <f t="shared" si="451"/>
        <v>7381825.5200000005</v>
      </c>
      <c r="FD55" s="154">
        <f t="shared" si="451"/>
        <v>8204255.5800000057</v>
      </c>
      <c r="FE55" s="154">
        <f t="shared" si="451"/>
        <v>6580201.6600000029</v>
      </c>
      <c r="FF55" s="154">
        <f t="shared" si="451"/>
        <v>6731256.5199999996</v>
      </c>
      <c r="FG55" s="154">
        <f t="shared" si="451"/>
        <v>6710752.75</v>
      </c>
      <c r="FH55" s="154">
        <f t="shared" si="451"/>
        <v>7908457.5299999975</v>
      </c>
      <c r="FI55" s="154">
        <f t="shared" si="451"/>
        <v>2137317.9499999997</v>
      </c>
      <c r="FK55" s="154">
        <f t="shared" ref="FK55:FR68" si="452">SUMIF($H$5:$EN$5,FK$12,$H55:$EN55)</f>
        <v>21496874.052284084</v>
      </c>
      <c r="FL55" s="154">
        <f t="shared" si="452"/>
        <v>12275057.894521622</v>
      </c>
      <c r="FM55" s="154">
        <f t="shared" si="452"/>
        <v>18281617.662954722</v>
      </c>
      <c r="FN55" s="154">
        <f t="shared" si="452"/>
        <v>27452068.619999997</v>
      </c>
      <c r="FO55" s="154">
        <f t="shared" si="452"/>
        <v>28007298.510000002</v>
      </c>
      <c r="FP55" s="154">
        <f t="shared" si="452"/>
        <v>28685506.420000013</v>
      </c>
      <c r="FQ55" s="154">
        <f t="shared" si="452"/>
        <v>28226466.510000009</v>
      </c>
      <c r="FR55" s="154">
        <f t="shared" si="452"/>
        <v>10045775.479999997</v>
      </c>
    </row>
    <row r="56" spans="2:174" ht="17.45" customHeight="1">
      <c r="B56" s="151" t="s">
        <v>91</v>
      </c>
      <c r="C56" s="152"/>
      <c r="D56" s="152"/>
      <c r="E56" s="152"/>
      <c r="F56" s="153"/>
      <c r="G56" s="153"/>
      <c r="H56" s="154">
        <v>128116.66666666667</v>
      </c>
      <c r="I56" s="154">
        <v>98340.28</v>
      </c>
      <c r="J56" s="154">
        <v>110460</v>
      </c>
      <c r="K56" s="154">
        <v>118564.03</v>
      </c>
      <c r="L56" s="154">
        <v>135525.20000000001</v>
      </c>
      <c r="M56" s="154">
        <v>168550</v>
      </c>
      <c r="N56" s="154">
        <v>92893.719999999987</v>
      </c>
      <c r="O56" s="154">
        <v>146505</v>
      </c>
      <c r="P56" s="154">
        <v>67661.666666666672</v>
      </c>
      <c r="Q56" s="154">
        <v>158283.33333333334</v>
      </c>
      <c r="R56" s="154">
        <v>147328.33333333334</v>
      </c>
      <c r="S56" s="154">
        <v>272786.66666666669</v>
      </c>
      <c r="T56" s="154">
        <v>244028.33333333334</v>
      </c>
      <c r="U56" s="154">
        <v>32058.333333333336</v>
      </c>
      <c r="V56" s="154">
        <v>40343.116666666676</v>
      </c>
      <c r="W56" s="154">
        <v>141513.33333333334</v>
      </c>
      <c r="X56" s="154">
        <v>120150.98333333335</v>
      </c>
      <c r="Y56" s="154">
        <v>106280.64</v>
      </c>
      <c r="Z56" s="154">
        <v>126459.51</v>
      </c>
      <c r="AA56" s="154">
        <v>103606.84</v>
      </c>
      <c r="AB56" s="154">
        <v>49497.34</v>
      </c>
      <c r="AC56" s="154">
        <v>137787.01999999999</v>
      </c>
      <c r="AD56" s="154">
        <v>182161.68</v>
      </c>
      <c r="AE56" s="154">
        <v>408397.74</v>
      </c>
      <c r="AF56" s="154">
        <v>95130.31</v>
      </c>
      <c r="AG56" s="154">
        <v>134945.68</v>
      </c>
      <c r="AH56" s="154">
        <v>95710.879999999946</v>
      </c>
      <c r="AI56" s="154">
        <v>133689.76999999999</v>
      </c>
      <c r="AJ56" s="154">
        <v>167377.98000000001</v>
      </c>
      <c r="AK56" s="154">
        <v>70982.080000000002</v>
      </c>
      <c r="AL56" s="154">
        <v>140342.60999999999</v>
      </c>
      <c r="AM56" s="154">
        <v>66128.06</v>
      </c>
      <c r="AN56" s="154">
        <v>101242.5</v>
      </c>
      <c r="AO56" s="154">
        <v>125445.21</v>
      </c>
      <c r="AP56" s="154">
        <v>190871.18</v>
      </c>
      <c r="AQ56" s="154">
        <v>501024.18</v>
      </c>
      <c r="AR56" s="154">
        <v>424463.6</v>
      </c>
      <c r="AS56" s="154">
        <v>173942.14</v>
      </c>
      <c r="AT56" s="154">
        <v>77806.36</v>
      </c>
      <c r="AU56" s="154">
        <v>123540.15</v>
      </c>
      <c r="AV56" s="154">
        <v>143409.65</v>
      </c>
      <c r="AW56" s="154">
        <v>126989.06</v>
      </c>
      <c r="AX56" s="154">
        <v>121944.12</v>
      </c>
      <c r="AY56" s="154">
        <v>108087.35</v>
      </c>
      <c r="AZ56" s="154">
        <v>111198.24</v>
      </c>
      <c r="BA56" s="154">
        <v>-122.11</v>
      </c>
      <c r="BB56" s="154">
        <v>113798.62</v>
      </c>
      <c r="BC56" s="154">
        <v>163235.24</v>
      </c>
      <c r="BD56" s="154">
        <v>460511.23</v>
      </c>
      <c r="BE56" s="154">
        <v>204013.72</v>
      </c>
      <c r="BF56" s="154">
        <v>73690.75</v>
      </c>
      <c r="BG56" s="154">
        <v>119360.74</v>
      </c>
      <c r="BH56" s="154">
        <v>137480.76</v>
      </c>
      <c r="BI56" s="154">
        <v>139735.31</v>
      </c>
      <c r="BJ56" s="154">
        <v>155560.89000000001</v>
      </c>
      <c r="BK56" s="154">
        <v>145488.40000000002</v>
      </c>
      <c r="BL56" s="154">
        <v>110973.8</v>
      </c>
      <c r="BM56" s="154">
        <v>119815.7</v>
      </c>
      <c r="BN56" s="154">
        <v>141652.73000000001</v>
      </c>
      <c r="BO56" s="154">
        <v>226725.43</v>
      </c>
      <c r="BP56" s="154">
        <v>394905.73</v>
      </c>
      <c r="BQ56" s="154">
        <v>124663.11</v>
      </c>
      <c r="BR56" s="154">
        <v>103549.31</v>
      </c>
      <c r="BS56" s="154">
        <v>-2968.08</v>
      </c>
      <c r="BT56" s="154">
        <v>-2115.39</v>
      </c>
      <c r="BU56" s="154">
        <v>27061</v>
      </c>
      <c r="BV56" s="154">
        <v>62953.95</v>
      </c>
      <c r="BW56" s="154">
        <v>54594.13</v>
      </c>
      <c r="BX56" s="154">
        <v>89015.59</v>
      </c>
      <c r="BY56" s="154">
        <v>73635.899999999994</v>
      </c>
      <c r="BZ56" s="154">
        <v>111089.26</v>
      </c>
      <c r="CA56" s="154">
        <v>158443.16</v>
      </c>
      <c r="CB56" s="154">
        <v>250673.94</v>
      </c>
      <c r="CC56" s="154">
        <v>47271.66</v>
      </c>
      <c r="CD56" s="154">
        <v>28519.85</v>
      </c>
      <c r="CE56" s="154">
        <v>683.76</v>
      </c>
      <c r="CF56" s="154">
        <v>19759.240000000002</v>
      </c>
      <c r="CG56" s="154">
        <v>87423.89</v>
      </c>
      <c r="CH56" s="154">
        <v>379121.81</v>
      </c>
      <c r="CI56" s="154">
        <v>65076.209999999992</v>
      </c>
      <c r="CJ56" s="154">
        <v>106023.16</v>
      </c>
      <c r="CK56" s="154">
        <v>84256.47</v>
      </c>
      <c r="CL56" s="154">
        <v>160568.1</v>
      </c>
      <c r="CM56" s="154">
        <v>227731.81</v>
      </c>
      <c r="CN56" s="154">
        <v>368079.84</v>
      </c>
      <c r="CO56" s="154">
        <v>41212.26</v>
      </c>
      <c r="CP56" s="154">
        <v>126754.99</v>
      </c>
      <c r="CQ56" s="154">
        <v>336440.6</v>
      </c>
      <c r="CR56" s="154">
        <v>215327.47</v>
      </c>
      <c r="CS56" s="154">
        <v>168558.75</v>
      </c>
      <c r="CT56" s="154">
        <v>129658.63</v>
      </c>
      <c r="CU56" s="154">
        <v>182473.61</v>
      </c>
      <c r="CV56" s="154">
        <v>163147.66</v>
      </c>
      <c r="CW56" s="154">
        <v>114266.44</v>
      </c>
      <c r="CX56" s="154">
        <v>214852.26</v>
      </c>
      <c r="CY56" s="154">
        <v>144835.92000000004</v>
      </c>
      <c r="CZ56" s="154">
        <v>495069.45</v>
      </c>
      <c r="DA56" s="154">
        <v>138472.17000000001</v>
      </c>
      <c r="DB56" s="154">
        <v>102432.88</v>
      </c>
      <c r="DC56" s="154">
        <v>128292.16</v>
      </c>
      <c r="DD56" s="154">
        <v>174293.05999999991</v>
      </c>
      <c r="DE56" s="154">
        <v>155648.38000000006</v>
      </c>
      <c r="DF56" s="154">
        <v>133249.44</v>
      </c>
      <c r="DG56" s="154">
        <v>253126.26</v>
      </c>
      <c r="DH56" s="154">
        <v>110909.53</v>
      </c>
      <c r="DI56" s="154">
        <v>140604.07999999999</v>
      </c>
      <c r="DJ56" s="154">
        <v>162633.31</v>
      </c>
      <c r="DK56" s="154">
        <v>214131.72999999998</v>
      </c>
      <c r="DL56" s="154">
        <v>578182</v>
      </c>
      <c r="DM56" s="154">
        <v>117966.00999999998</v>
      </c>
      <c r="DN56" s="154">
        <v>96469.98</v>
      </c>
      <c r="DO56" s="154">
        <v>259339.43000000002</v>
      </c>
      <c r="DP56" s="154">
        <v>81403.249999999985</v>
      </c>
      <c r="DQ56" s="154">
        <v>191046.33999999997</v>
      </c>
      <c r="DR56" s="154">
        <v>187646.50999999998</v>
      </c>
      <c r="DS56" s="154">
        <v>275878.3600000001</v>
      </c>
      <c r="DT56" s="154">
        <v>128911.07</v>
      </c>
      <c r="DU56" s="154">
        <v>106368.25000000001</v>
      </c>
      <c r="DV56" s="154">
        <v>135796.23000000004</v>
      </c>
      <c r="DW56" s="154">
        <v>265367.63999999996</v>
      </c>
      <c r="DX56" s="154">
        <v>532199.82999999996</v>
      </c>
      <c r="DY56" s="154">
        <v>126716.57000000002</v>
      </c>
      <c r="DZ56" s="154">
        <v>64936.94000000001</v>
      </c>
      <c r="EA56" s="154">
        <v>50647.24</v>
      </c>
      <c r="EB56" s="154">
        <v>196795.26</v>
      </c>
      <c r="EC56" s="154">
        <v>203238.01999999993</v>
      </c>
      <c r="ED56" s="154">
        <v>164985.23999999996</v>
      </c>
      <c r="EE56" s="154">
        <v>130385.79999999999</v>
      </c>
      <c r="EF56" s="154">
        <v>124484.38</v>
      </c>
      <c r="EG56" s="154">
        <v>95220.869999999981</v>
      </c>
      <c r="EH56" s="154">
        <v>123052.17</v>
      </c>
      <c r="EI56" s="154">
        <v>269760.09000000008</v>
      </c>
      <c r="EJ56" s="154">
        <v>537395.66000000015</v>
      </c>
      <c r="EK56" s="154">
        <v>156457.63999999998</v>
      </c>
      <c r="EL56" s="154">
        <v>89393.5</v>
      </c>
      <c r="EM56" s="154">
        <v>161447.44</v>
      </c>
      <c r="EO56" s="154">
        <f t="shared" si="449"/>
        <v>944694.24000000022</v>
      </c>
      <c r="EQ56" s="154">
        <f t="shared" ca="1" si="450"/>
        <v>774500.58000000007</v>
      </c>
      <c r="ER56" s="154"/>
      <c r="EV56" s="154">
        <f t="shared" si="451"/>
        <v>735974.5</v>
      </c>
      <c r="EW56" s="154">
        <f t="shared" si="451"/>
        <v>458233.59999999998</v>
      </c>
      <c r="EX56" s="154">
        <f t="shared" si="451"/>
        <v>497285.23</v>
      </c>
      <c r="EY56" s="154">
        <f t="shared" si="451"/>
        <v>517369.12</v>
      </c>
      <c r="EZ56" s="154">
        <f t="shared" si="451"/>
        <v>792617.99</v>
      </c>
      <c r="FA56" s="154">
        <f t="shared" si="451"/>
        <v>531789.02</v>
      </c>
      <c r="FB56" s="154">
        <f t="shared" si="451"/>
        <v>592435.94000000018</v>
      </c>
      <c r="FC56" s="154">
        <f t="shared" si="451"/>
        <v>507532.12</v>
      </c>
      <c r="FD56" s="154">
        <f t="shared" si="451"/>
        <v>723853.34000000008</v>
      </c>
      <c r="FE56" s="154">
        <f t="shared" si="451"/>
        <v>450680.5199999999</v>
      </c>
      <c r="FF56" s="154">
        <f t="shared" si="451"/>
        <v>419855.41999999993</v>
      </c>
      <c r="FG56" s="154">
        <f t="shared" si="451"/>
        <v>488033.13000000006</v>
      </c>
      <c r="FH56" s="154">
        <f t="shared" si="451"/>
        <v>783246.80000000016</v>
      </c>
      <c r="FI56" s="154">
        <f t="shared" si="451"/>
        <v>161447.44</v>
      </c>
      <c r="FK56" s="154">
        <f t="shared" si="452"/>
        <v>2035009.4599999997</v>
      </c>
      <c r="FL56" s="154">
        <f t="shared" si="452"/>
        <v>1194827.67</v>
      </c>
      <c r="FM56" s="154">
        <f t="shared" si="452"/>
        <v>1457109.9000000001</v>
      </c>
      <c r="FN56" s="154">
        <f t="shared" si="452"/>
        <v>2205608.4299999997</v>
      </c>
      <c r="FO56" s="154">
        <f t="shared" si="452"/>
        <v>2208862.4500000002</v>
      </c>
      <c r="FP56" s="154">
        <f t="shared" si="452"/>
        <v>2424375.0700000003</v>
      </c>
      <c r="FQ56" s="154">
        <f t="shared" si="452"/>
        <v>2082422.4100000001</v>
      </c>
      <c r="FR56" s="154">
        <f t="shared" si="452"/>
        <v>944694.24000000022</v>
      </c>
    </row>
    <row r="57" spans="2:174" ht="17.45" customHeight="1">
      <c r="B57" s="151" t="s">
        <v>190</v>
      </c>
      <c r="C57" s="155"/>
      <c r="D57" s="155"/>
      <c r="E57" s="155"/>
      <c r="F57" s="153"/>
      <c r="G57" s="153"/>
      <c r="H57" s="154">
        <f>H59-H58-H56-H55</f>
        <v>280845</v>
      </c>
      <c r="I57" s="154">
        <f t="shared" ref="I57:AQ57" si="453">I59-I58-I56-I55</f>
        <v>228899.65999999968</v>
      </c>
      <c r="J57" s="154">
        <f t="shared" si="453"/>
        <v>430401.66666666674</v>
      </c>
      <c r="K57" s="154">
        <f t="shared" si="453"/>
        <v>538318.67000000016</v>
      </c>
      <c r="L57" s="154">
        <f t="shared" si="453"/>
        <v>742732.71999999974</v>
      </c>
      <c r="M57" s="154">
        <f t="shared" si="453"/>
        <v>387289.99999999977</v>
      </c>
      <c r="N57" s="154">
        <f t="shared" si="453"/>
        <v>235431.66666666674</v>
      </c>
      <c r="O57" s="154">
        <f t="shared" si="453"/>
        <v>255439.99999999977</v>
      </c>
      <c r="P57" s="154">
        <f t="shared" si="453"/>
        <v>366803.33333333326</v>
      </c>
      <c r="Q57" s="154">
        <f t="shared" si="453"/>
        <v>474895</v>
      </c>
      <c r="R57" s="154">
        <f t="shared" si="453"/>
        <v>386571.66666666628</v>
      </c>
      <c r="S57" s="154">
        <f t="shared" si="453"/>
        <v>767359.99999999953</v>
      </c>
      <c r="T57" s="154">
        <f t="shared" si="453"/>
        <v>209838.33333333349</v>
      </c>
      <c r="U57" s="154">
        <f t="shared" si="453"/>
        <v>233058.31333333277</v>
      </c>
      <c r="V57" s="154">
        <f t="shared" si="453"/>
        <v>314991.1333333333</v>
      </c>
      <c r="W57" s="154">
        <f t="shared" si="453"/>
        <v>10874.803333333228</v>
      </c>
      <c r="X57" s="154">
        <f t="shared" si="453"/>
        <v>508679.27333332971</v>
      </c>
      <c r="Y57" s="154">
        <f t="shared" si="453"/>
        <v>261040.45000000019</v>
      </c>
      <c r="Z57" s="154">
        <f t="shared" si="453"/>
        <v>254262.92999999993</v>
      </c>
      <c r="AA57" s="154">
        <f t="shared" si="453"/>
        <v>401678.51999999955</v>
      </c>
      <c r="AB57" s="154">
        <f t="shared" si="453"/>
        <v>309299.43999999994</v>
      </c>
      <c r="AC57" s="154">
        <f t="shared" si="453"/>
        <v>321675.66000000015</v>
      </c>
      <c r="AD57" s="154">
        <f t="shared" si="453"/>
        <v>271952.84999999963</v>
      </c>
      <c r="AE57" s="154">
        <f t="shared" si="453"/>
        <v>626436.34999999916</v>
      </c>
      <c r="AF57" s="154">
        <f t="shared" si="453"/>
        <v>279125.51</v>
      </c>
      <c r="AG57" s="154">
        <f t="shared" si="453"/>
        <v>-30572.819999999832</v>
      </c>
      <c r="AH57" s="154">
        <f t="shared" si="453"/>
        <v>-295760.72000000044</v>
      </c>
      <c r="AI57" s="154">
        <f t="shared" si="453"/>
        <v>74828.439999999711</v>
      </c>
      <c r="AJ57" s="154">
        <f t="shared" si="453"/>
        <v>306362.03999999957</v>
      </c>
      <c r="AK57" s="154">
        <f t="shared" si="453"/>
        <v>523600.10000000009</v>
      </c>
      <c r="AL57" s="154">
        <f t="shared" si="453"/>
        <v>595206.25999999978</v>
      </c>
      <c r="AM57" s="154">
        <f t="shared" si="453"/>
        <v>-24970.540000000037</v>
      </c>
      <c r="AN57" s="154">
        <f t="shared" si="453"/>
        <v>102713.52000000002</v>
      </c>
      <c r="AO57" s="154">
        <f t="shared" si="453"/>
        <v>326184.4600000002</v>
      </c>
      <c r="AP57" s="154">
        <f t="shared" si="453"/>
        <v>207416.77000000025</v>
      </c>
      <c r="AQ57" s="154">
        <f t="shared" si="453"/>
        <v>407395.06999999937</v>
      </c>
      <c r="AR57" s="154">
        <v>379241.41000000003</v>
      </c>
      <c r="AS57" s="154">
        <v>234632.48193000001</v>
      </c>
      <c r="AT57" s="154">
        <v>220125.25193</v>
      </c>
      <c r="AU57" s="154">
        <v>287870.46000000002</v>
      </c>
      <c r="AV57" s="154">
        <v>273089.34193</v>
      </c>
      <c r="AW57" s="154">
        <v>290637.12193000002</v>
      </c>
      <c r="AX57" s="154">
        <v>383614.33386065101</v>
      </c>
      <c r="AY57" s="154">
        <v>345572.33192999999</v>
      </c>
      <c r="AZ57" s="154">
        <v>272403.23193000001</v>
      </c>
      <c r="BA57" s="154">
        <v>347331.32999999996</v>
      </c>
      <c r="BB57" s="154">
        <v>452787.86</v>
      </c>
      <c r="BC57" s="154">
        <v>516639.71192999999</v>
      </c>
      <c r="BD57" s="154">
        <v>347842.65</v>
      </c>
      <c r="BE57" s="154">
        <v>364513.76999588904</v>
      </c>
      <c r="BF57" s="154">
        <v>284126.25</v>
      </c>
      <c r="BG57" s="154">
        <v>299589.19</v>
      </c>
      <c r="BH57" s="154">
        <v>453388.35</v>
      </c>
      <c r="BI57" s="154">
        <v>269651.42</v>
      </c>
      <c r="BJ57" s="154">
        <v>354611.33999999997</v>
      </c>
      <c r="BK57" s="154">
        <v>278866.08999999997</v>
      </c>
      <c r="BL57" s="154">
        <v>319823.25</v>
      </c>
      <c r="BM57" s="154">
        <v>355252.43</v>
      </c>
      <c r="BN57" s="154">
        <v>409252.47</v>
      </c>
      <c r="BO57" s="154">
        <v>456019.13</v>
      </c>
      <c r="BP57" s="154">
        <v>401432.4</v>
      </c>
      <c r="BQ57" s="154">
        <v>471855.94000000006</v>
      </c>
      <c r="BR57" s="154">
        <v>342048.48</v>
      </c>
      <c r="BS57" s="154">
        <v>286279.14</v>
      </c>
      <c r="BT57" s="154">
        <v>123246.42</v>
      </c>
      <c r="BU57" s="154">
        <v>101639.12</v>
      </c>
      <c r="BV57" s="154">
        <v>88598.04</v>
      </c>
      <c r="BW57" s="154">
        <v>115555.77</v>
      </c>
      <c r="BX57" s="154">
        <v>121663.61</v>
      </c>
      <c r="BY57" s="154">
        <v>138058.92000000001</v>
      </c>
      <c r="BZ57" s="154">
        <v>174776.64</v>
      </c>
      <c r="CA57" s="154">
        <v>314233.67000000004</v>
      </c>
      <c r="CB57" s="154">
        <v>192129.44999999998</v>
      </c>
      <c r="CC57" s="154">
        <v>250055.31</v>
      </c>
      <c r="CD57" s="154">
        <v>176631.73</v>
      </c>
      <c r="CE57" s="154">
        <v>37171.429999999993</v>
      </c>
      <c r="CF57" s="154">
        <v>102481.51999999999</v>
      </c>
      <c r="CG57" s="154">
        <v>151076.77000000002</v>
      </c>
      <c r="CH57" s="154">
        <v>177215.88</v>
      </c>
      <c r="CI57" s="154">
        <v>180079.07</v>
      </c>
      <c r="CJ57" s="154">
        <v>171256.22</v>
      </c>
      <c r="CK57" s="154">
        <v>296305.05</v>
      </c>
      <c r="CL57" s="154">
        <v>157389.12</v>
      </c>
      <c r="CM57" s="154">
        <v>303477.49</v>
      </c>
      <c r="CN57" s="154">
        <v>391054.16000000003</v>
      </c>
      <c r="CO57" s="154">
        <v>229531.66999999998</v>
      </c>
      <c r="CP57" s="154">
        <v>328802.59999999998</v>
      </c>
      <c r="CQ57" s="154">
        <v>250336.94</v>
      </c>
      <c r="CR57" s="154">
        <v>328730.65999999997</v>
      </c>
      <c r="CS57" s="154">
        <v>371415.98</v>
      </c>
      <c r="CT57" s="154">
        <v>312353.18</v>
      </c>
      <c r="CU57" s="154">
        <v>353906.64</v>
      </c>
      <c r="CV57" s="154">
        <v>374951.62</v>
      </c>
      <c r="CW57" s="154">
        <v>332503.70999999996</v>
      </c>
      <c r="CX57" s="154">
        <v>429086.49</v>
      </c>
      <c r="CY57" s="154">
        <v>462632.83999999973</v>
      </c>
      <c r="CZ57" s="154">
        <v>366767.23</v>
      </c>
      <c r="DA57" s="154">
        <v>438509.85</v>
      </c>
      <c r="DB57" s="154">
        <v>390054.40000000002</v>
      </c>
      <c r="DC57" s="154">
        <v>309192.38</v>
      </c>
      <c r="DD57" s="154">
        <v>410097.80000000005</v>
      </c>
      <c r="DE57" s="154">
        <v>241239.38000000006</v>
      </c>
      <c r="DF57" s="154">
        <v>391128.44</v>
      </c>
      <c r="DG57" s="154">
        <v>388232.61</v>
      </c>
      <c r="DH57" s="154">
        <v>880790.26</v>
      </c>
      <c r="DI57" s="154">
        <v>400856.72</v>
      </c>
      <c r="DJ57" s="154">
        <v>458683.22</v>
      </c>
      <c r="DK57" s="154">
        <v>623573.11999999988</v>
      </c>
      <c r="DL57" s="154">
        <v>472907.8400000002</v>
      </c>
      <c r="DM57" s="154">
        <v>380435.72000000003</v>
      </c>
      <c r="DN57" s="154">
        <v>371100.31</v>
      </c>
      <c r="DO57" s="154">
        <v>451663.0199999999</v>
      </c>
      <c r="DP57" s="154">
        <v>396121.6700000001</v>
      </c>
      <c r="DQ57" s="154">
        <v>402745.17000000004</v>
      </c>
      <c r="DR57" s="154">
        <v>417785.48999999993</v>
      </c>
      <c r="DS57" s="154">
        <v>400608.07999999996</v>
      </c>
      <c r="DT57" s="154">
        <v>931732.16999999993</v>
      </c>
      <c r="DU57" s="154">
        <v>485497.33000000019</v>
      </c>
      <c r="DV57" s="154">
        <v>469354.46999999986</v>
      </c>
      <c r="DW57" s="154">
        <v>586102.31999999972</v>
      </c>
      <c r="DX57" s="154">
        <v>542775.37</v>
      </c>
      <c r="DY57" s="154">
        <v>498628.02</v>
      </c>
      <c r="DZ57" s="154">
        <v>389059.28000000009</v>
      </c>
      <c r="EA57" s="154">
        <v>320194.48000000004</v>
      </c>
      <c r="EB57" s="154">
        <v>533999.46</v>
      </c>
      <c r="EC57" s="154">
        <v>399554.73</v>
      </c>
      <c r="ED57" s="154">
        <v>516252.02</v>
      </c>
      <c r="EE57" s="154">
        <v>451984.27999999997</v>
      </c>
      <c r="EF57" s="154">
        <v>455644.51000000007</v>
      </c>
      <c r="EG57" s="154">
        <v>435765.67</v>
      </c>
      <c r="EH57" s="154">
        <v>485879.37</v>
      </c>
      <c r="EI57" s="154">
        <v>790622.32999999984</v>
      </c>
      <c r="EJ57" s="154">
        <v>590591.84000000008</v>
      </c>
      <c r="EK57" s="154">
        <v>527475.34000000008</v>
      </c>
      <c r="EL57" s="154">
        <v>496545.51</v>
      </c>
      <c r="EM57" s="154">
        <v>485351.55999999994</v>
      </c>
      <c r="EO57" s="154">
        <f t="shared" si="449"/>
        <v>2099964.25</v>
      </c>
      <c r="EQ57" s="154">
        <f t="shared" ca="1" si="450"/>
        <v>1750657.1500000001</v>
      </c>
      <c r="ER57" s="154"/>
      <c r="EV57" s="154">
        <f t="shared" si="451"/>
        <v>1195331.48</v>
      </c>
      <c r="EW57" s="154">
        <f t="shared" si="451"/>
        <v>960529.56</v>
      </c>
      <c r="EX57" s="154">
        <f t="shared" si="451"/>
        <v>1660151.31</v>
      </c>
      <c r="EY57" s="154">
        <f t="shared" si="451"/>
        <v>1483113.0599999998</v>
      </c>
      <c r="EZ57" s="154">
        <f t="shared" si="451"/>
        <v>1224443.8700000003</v>
      </c>
      <c r="FA57" s="154">
        <f t="shared" si="451"/>
        <v>1250529.8599999999</v>
      </c>
      <c r="FB57" s="154">
        <f t="shared" si="451"/>
        <v>1750125.7399999998</v>
      </c>
      <c r="FC57" s="154">
        <f t="shared" si="451"/>
        <v>1540954.1199999996</v>
      </c>
      <c r="FD57" s="154">
        <f t="shared" si="451"/>
        <v>1430462.6700000002</v>
      </c>
      <c r="FE57" s="154">
        <f t="shared" si="451"/>
        <v>1253748.67</v>
      </c>
      <c r="FF57" s="154">
        <f t="shared" si="451"/>
        <v>1423880.81</v>
      </c>
      <c r="FG57" s="154">
        <f t="shared" si="451"/>
        <v>1712267.3699999999</v>
      </c>
      <c r="FH57" s="154">
        <f t="shared" si="451"/>
        <v>1614612.6900000002</v>
      </c>
      <c r="FI57" s="154">
        <f t="shared" si="451"/>
        <v>485351.55999999994</v>
      </c>
      <c r="FK57" s="154">
        <f t="shared" si="452"/>
        <v>4192936.339995889</v>
      </c>
      <c r="FL57" s="154">
        <f t="shared" si="452"/>
        <v>2679388.1500000004</v>
      </c>
      <c r="FM57" s="154">
        <f t="shared" si="452"/>
        <v>2195269.04</v>
      </c>
      <c r="FN57" s="154">
        <f t="shared" si="452"/>
        <v>4165306.49</v>
      </c>
      <c r="FO57" s="154">
        <f t="shared" si="452"/>
        <v>5299125.4099999992</v>
      </c>
      <c r="FP57" s="154">
        <f t="shared" si="452"/>
        <v>5766053.5899999999</v>
      </c>
      <c r="FQ57" s="154">
        <f t="shared" si="452"/>
        <v>5820359.5200000005</v>
      </c>
      <c r="FR57" s="154">
        <f t="shared" si="452"/>
        <v>2099964.25</v>
      </c>
    </row>
    <row r="58" spans="2:174" ht="17.45" customHeight="1">
      <c r="B58" s="151" t="s">
        <v>92</v>
      </c>
      <c r="C58" s="152"/>
      <c r="D58" s="152"/>
      <c r="E58" s="152"/>
      <c r="F58" s="153"/>
      <c r="G58" s="153"/>
      <c r="H58" s="154">
        <v>11378.333333333334</v>
      </c>
      <c r="I58" s="154">
        <v>277946.40000000002</v>
      </c>
      <c r="J58" s="154">
        <v>-9305</v>
      </c>
      <c r="K58" s="154">
        <v>543318.33333333302</v>
      </c>
      <c r="L58" s="154">
        <v>387071.27</v>
      </c>
      <c r="M58" s="154">
        <v>-1235</v>
      </c>
      <c r="N58" s="154">
        <v>-693745</v>
      </c>
      <c r="O58" s="154">
        <v>-811.66666666666674</v>
      </c>
      <c r="P58" s="154">
        <v>56258.333333333336</v>
      </c>
      <c r="Q58" s="154">
        <v>-10460</v>
      </c>
      <c r="R58" s="154">
        <v>98848.333333333343</v>
      </c>
      <c r="S58" s="154">
        <v>139163.33333333334</v>
      </c>
      <c r="T58" s="154">
        <v>81565</v>
      </c>
      <c r="U58" s="154">
        <v>98656.666666666672</v>
      </c>
      <c r="V58" s="154">
        <v>-84228.583333333343</v>
      </c>
      <c r="W58" s="154">
        <v>19375</v>
      </c>
      <c r="X58" s="154">
        <v>0</v>
      </c>
      <c r="Y58" s="154">
        <v>0</v>
      </c>
      <c r="Z58" s="154">
        <v>0</v>
      </c>
      <c r="AA58" s="154">
        <v>0</v>
      </c>
      <c r="AB58" s="154">
        <v>-58664.27</v>
      </c>
      <c r="AC58" s="154">
        <v>35297.82</v>
      </c>
      <c r="AD58" s="154">
        <v>18160.2</v>
      </c>
      <c r="AE58" s="154">
        <v>99539</v>
      </c>
      <c r="AF58" s="154">
        <v>54269.25</v>
      </c>
      <c r="AG58" s="154">
        <v>28850.42</v>
      </c>
      <c r="AH58" s="154">
        <v>22184.060000000005</v>
      </c>
      <c r="AI58" s="154">
        <v>6701.28</v>
      </c>
      <c r="AJ58" s="154">
        <v>8780.16</v>
      </c>
      <c r="AK58" s="154">
        <v>173155.72</v>
      </c>
      <c r="AL58" s="154">
        <v>-121635.33</v>
      </c>
      <c r="AM58" s="154">
        <v>382114.94</v>
      </c>
      <c r="AN58" s="154">
        <v>174145.58</v>
      </c>
      <c r="AO58" s="154">
        <v>128709.19</v>
      </c>
      <c r="AP58" s="154">
        <v>0</v>
      </c>
      <c r="AQ58" s="154">
        <v>28344.080000000002</v>
      </c>
      <c r="AR58" s="154">
        <v>531990.56000000006</v>
      </c>
      <c r="AS58" s="154">
        <v>414236.07000000007</v>
      </c>
      <c r="AT58" s="154">
        <v>469169.19</v>
      </c>
      <c r="AU58" s="154">
        <v>83748.070000000007</v>
      </c>
      <c r="AV58" s="154">
        <v>40539.910000000003</v>
      </c>
      <c r="AW58" s="154">
        <v>71237.7</v>
      </c>
      <c r="AX58" s="154">
        <v>73822.09</v>
      </c>
      <c r="AY58" s="154">
        <v>19519.04</v>
      </c>
      <c r="AZ58" s="154">
        <v>156021.96000000002</v>
      </c>
      <c r="BA58" s="154">
        <v>158258.50193</v>
      </c>
      <c r="BB58" s="154">
        <v>24416.39</v>
      </c>
      <c r="BC58" s="154">
        <v>45865.880000000325</v>
      </c>
      <c r="BD58" s="154">
        <v>52036.9</v>
      </c>
      <c r="BE58" s="154">
        <v>39436.410000000003</v>
      </c>
      <c r="BF58" s="154">
        <v>84138.25</v>
      </c>
      <c r="BG58" s="154">
        <v>37535.369999999995</v>
      </c>
      <c r="BH58" s="154">
        <v>43172.14</v>
      </c>
      <c r="BI58" s="154">
        <v>53139.17</v>
      </c>
      <c r="BJ58" s="154">
        <v>131833.53</v>
      </c>
      <c r="BK58" s="154">
        <v>31565.610000000004</v>
      </c>
      <c r="BL58" s="154">
        <v>50820.7</v>
      </c>
      <c r="BM58" s="154">
        <v>48457.47</v>
      </c>
      <c r="BN58" s="154">
        <v>47447.929056733497</v>
      </c>
      <c r="BO58" s="154">
        <v>56891.711402459499</v>
      </c>
      <c r="BP58" s="154">
        <v>165883.43905673351</v>
      </c>
      <c r="BQ58" s="154">
        <v>63972.701402459497</v>
      </c>
      <c r="BR58" s="154">
        <v>21918.1390567335</v>
      </c>
      <c r="BS58" s="154">
        <v>1069.83</v>
      </c>
      <c r="BT58" s="154">
        <v>2968.89905673352</v>
      </c>
      <c r="BU58" s="154">
        <v>11277.61</v>
      </c>
      <c r="BV58" s="154">
        <v>11747.39905673352</v>
      </c>
      <c r="BW58" s="154">
        <v>11110.442345725982</v>
      </c>
      <c r="BX58" s="154">
        <v>12516.2090567335</v>
      </c>
      <c r="BY58" s="154">
        <v>19287.359056733501</v>
      </c>
      <c r="BZ58" s="154">
        <v>25054.679056733497</v>
      </c>
      <c r="CA58" s="154">
        <v>31358.939056733499</v>
      </c>
      <c r="CB58" s="154">
        <v>115375.32140245949</v>
      </c>
      <c r="CC58" s="154">
        <v>139291.9890567335</v>
      </c>
      <c r="CD58" s="154">
        <v>191210.5214024595</v>
      </c>
      <c r="CE58" s="154">
        <v>6788.4700000000012</v>
      </c>
      <c r="CF58" s="154">
        <v>16992.52</v>
      </c>
      <c r="CG58" s="154">
        <v>13662.18</v>
      </c>
      <c r="CH58" s="154">
        <v>20893.47</v>
      </c>
      <c r="CI58" s="154">
        <v>23655.38</v>
      </c>
      <c r="CJ58" s="154">
        <v>19326.73</v>
      </c>
      <c r="CK58" s="154">
        <v>29638.22</v>
      </c>
      <c r="CL58" s="154">
        <v>20943.810000000001</v>
      </c>
      <c r="CM58" s="154">
        <v>52062.91</v>
      </c>
      <c r="CN58" s="154">
        <v>15421.44</v>
      </c>
      <c r="CO58" s="154">
        <v>24371.96</v>
      </c>
      <c r="CP58" s="154">
        <v>185882.03</v>
      </c>
      <c r="CQ58" s="154">
        <v>19908.259999999998</v>
      </c>
      <c r="CR58" s="154">
        <v>38221.970000000008</v>
      </c>
      <c r="CS58" s="154">
        <v>52961.740000000005</v>
      </c>
      <c r="CT58" s="154">
        <v>26553.119999999995</v>
      </c>
      <c r="CU58" s="154">
        <v>17457.02</v>
      </c>
      <c r="CV58" s="154">
        <v>26924.219999999998</v>
      </c>
      <c r="CW58" s="154">
        <v>37697.010000000009</v>
      </c>
      <c r="CX58" s="154">
        <v>14682.12</v>
      </c>
      <c r="CY58" s="154">
        <v>84263.78</v>
      </c>
      <c r="CZ58" s="154">
        <v>21629.059999999998</v>
      </c>
      <c r="DA58" s="154">
        <v>23462.87</v>
      </c>
      <c r="DB58" s="154">
        <v>67069.179999999993</v>
      </c>
      <c r="DC58" s="154">
        <v>76310.63</v>
      </c>
      <c r="DD58" s="154">
        <v>86058.64</v>
      </c>
      <c r="DE58" s="154">
        <v>39095.019999999997</v>
      </c>
      <c r="DF58" s="154">
        <v>35253.79</v>
      </c>
      <c r="DG58" s="154">
        <v>65625.81</v>
      </c>
      <c r="DH58" s="154">
        <v>91241.88</v>
      </c>
      <c r="DI58" s="154">
        <v>95941.51999999999</v>
      </c>
      <c r="DJ58" s="154">
        <v>93131.670000000013</v>
      </c>
      <c r="DK58" s="154">
        <v>82319.619999999937</v>
      </c>
      <c r="DL58" s="154">
        <v>113446.37000000001</v>
      </c>
      <c r="DM58" s="154">
        <v>99588.5</v>
      </c>
      <c r="DN58" s="154">
        <v>149391.15</v>
      </c>
      <c r="DO58" s="154">
        <v>77276.000000000029</v>
      </c>
      <c r="DP58" s="154">
        <v>191973.26</v>
      </c>
      <c r="DQ58" s="154">
        <v>195393.41</v>
      </c>
      <c r="DR58" s="154">
        <v>110926.72999999998</v>
      </c>
      <c r="DS58" s="154">
        <v>193979.86999998428</v>
      </c>
      <c r="DT58" s="154">
        <v>64692.790000000015</v>
      </c>
      <c r="DU58" s="154">
        <v>169680.61</v>
      </c>
      <c r="DV58" s="154">
        <v>61235.559999999983</v>
      </c>
      <c r="DW58" s="154">
        <v>82346.669999999984</v>
      </c>
      <c r="DX58" s="154">
        <v>201029.09000000008</v>
      </c>
      <c r="DY58" s="154">
        <v>61018.73</v>
      </c>
      <c r="DZ58" s="154">
        <v>60931.69</v>
      </c>
      <c r="EA58" s="154">
        <v>59811.150000000009</v>
      </c>
      <c r="EB58" s="154">
        <v>302730.12</v>
      </c>
      <c r="EC58" s="154">
        <v>353535.84</v>
      </c>
      <c r="ED58" s="154">
        <v>132034.47999999998</v>
      </c>
      <c r="EE58" s="154">
        <v>173732.69000000003</v>
      </c>
      <c r="EF58" s="154">
        <v>177802.87</v>
      </c>
      <c r="EG58" s="154">
        <v>126994.05</v>
      </c>
      <c r="EH58" s="154">
        <v>102633.30000000002</v>
      </c>
      <c r="EI58" s="154">
        <v>320540.72000000085</v>
      </c>
      <c r="EJ58" s="154">
        <v>66962.530000000013</v>
      </c>
      <c r="EK58" s="154">
        <v>82577.69</v>
      </c>
      <c r="EL58" s="154">
        <v>140700.34999999998</v>
      </c>
      <c r="EM58" s="154">
        <v>178472.82</v>
      </c>
      <c r="EO58" s="154">
        <f t="shared" si="449"/>
        <v>468713.39</v>
      </c>
      <c r="EQ58" s="154">
        <f t="shared" ca="1" si="450"/>
        <v>382790.66000000015</v>
      </c>
      <c r="ER58" s="154"/>
      <c r="EV58" s="154">
        <f t="shared" si="451"/>
        <v>112161.10999999999</v>
      </c>
      <c r="EW58" s="154">
        <f t="shared" si="451"/>
        <v>201464.29</v>
      </c>
      <c r="EX58" s="154">
        <f t="shared" si="451"/>
        <v>192121.48</v>
      </c>
      <c r="EY58" s="154">
        <f t="shared" si="451"/>
        <v>271392.80999999994</v>
      </c>
      <c r="EZ58" s="154">
        <f t="shared" si="451"/>
        <v>362426.02</v>
      </c>
      <c r="FA58" s="154">
        <f t="shared" si="451"/>
        <v>464642.67000000004</v>
      </c>
      <c r="FB58" s="154">
        <f t="shared" si="451"/>
        <v>369599.3899999843</v>
      </c>
      <c r="FC58" s="154">
        <f t="shared" si="451"/>
        <v>313262.83999999997</v>
      </c>
      <c r="FD58" s="154">
        <f t="shared" si="451"/>
        <v>322979.51000000013</v>
      </c>
      <c r="FE58" s="154">
        <f t="shared" si="451"/>
        <v>716077.1100000001</v>
      </c>
      <c r="FF58" s="154">
        <f t="shared" si="451"/>
        <v>483570.04000000004</v>
      </c>
      <c r="FG58" s="154">
        <f t="shared" si="451"/>
        <v>550168.07000000088</v>
      </c>
      <c r="FH58" s="154">
        <f t="shared" si="451"/>
        <v>290240.57</v>
      </c>
      <c r="FI58" s="154">
        <f t="shared" si="451"/>
        <v>178472.82</v>
      </c>
      <c r="FK58" s="154">
        <f t="shared" si="452"/>
        <v>676475.19045919308</v>
      </c>
      <c r="FL58" s="154">
        <f t="shared" si="452"/>
        <v>378165.64620205353</v>
      </c>
      <c r="FM58" s="154">
        <f t="shared" si="452"/>
        <v>649841.52186165261</v>
      </c>
      <c r="FN58" s="154">
        <f t="shared" si="452"/>
        <v>544344.67000000004</v>
      </c>
      <c r="FO58" s="154">
        <f t="shared" si="452"/>
        <v>777139.69</v>
      </c>
      <c r="FP58" s="154">
        <f t="shared" si="452"/>
        <v>1509930.9199999841</v>
      </c>
      <c r="FQ58" s="154">
        <f t="shared" si="452"/>
        <v>2072794.7300000011</v>
      </c>
      <c r="FR58" s="154">
        <f t="shared" si="452"/>
        <v>468713.39</v>
      </c>
    </row>
    <row r="59" spans="2:174" ht="17.45" customHeight="1">
      <c r="B59" s="156" t="s">
        <v>93</v>
      </c>
      <c r="C59" s="157"/>
      <c r="D59" s="157"/>
      <c r="E59" s="157"/>
      <c r="H59" s="158">
        <v>2195081.6666666633</v>
      </c>
      <c r="I59" s="158">
        <v>2445577.4799999995</v>
      </c>
      <c r="J59" s="158">
        <v>2395418.3333333335</v>
      </c>
      <c r="K59" s="158">
        <v>2983959.853333333</v>
      </c>
      <c r="L59" s="158">
        <v>3037909.06</v>
      </c>
      <c r="M59" s="158">
        <v>2300488.333333333</v>
      </c>
      <c r="N59" s="158">
        <v>1546852.0533333337</v>
      </c>
      <c r="O59" s="158">
        <v>2208206.6666666665</v>
      </c>
      <c r="P59" s="158">
        <v>2165316.666666667</v>
      </c>
      <c r="Q59" s="158">
        <v>2368778.3333333335</v>
      </c>
      <c r="R59" s="158">
        <v>2536036.6666666665</v>
      </c>
      <c r="S59" s="158">
        <v>4646880</v>
      </c>
      <c r="T59" s="158">
        <v>2422168.3333333335</v>
      </c>
      <c r="U59" s="158">
        <v>2055496.3533333326</v>
      </c>
      <c r="V59" s="158">
        <v>1986314.3166666669</v>
      </c>
      <c r="W59" s="158">
        <v>1700720.8766666665</v>
      </c>
      <c r="X59" s="158">
        <v>2142996.7033333331</v>
      </c>
      <c r="Y59" s="158">
        <v>1885524.33</v>
      </c>
      <c r="Z59" s="158">
        <v>1950044.42</v>
      </c>
      <c r="AA59" s="158">
        <v>2060377.6399999994</v>
      </c>
      <c r="AB59" s="158">
        <v>1938880.04</v>
      </c>
      <c r="AC59" s="158">
        <v>2019719.0100000002</v>
      </c>
      <c r="AD59" s="158">
        <v>2165379.7199999997</v>
      </c>
      <c r="AE59" s="158">
        <v>4194637.2899999991</v>
      </c>
      <c r="AF59" s="158">
        <v>1901334.67</v>
      </c>
      <c r="AG59" s="158">
        <v>1689220.6899999995</v>
      </c>
      <c r="AH59" s="158">
        <v>1534223.1799999988</v>
      </c>
      <c r="AI59" s="158">
        <v>1903718.9299999997</v>
      </c>
      <c r="AJ59" s="158">
        <v>2366414.1399999997</v>
      </c>
      <c r="AK59" s="158">
        <v>2599996.1100000003</v>
      </c>
      <c r="AL59" s="158">
        <v>2501646.2699999996</v>
      </c>
      <c r="AM59" s="158">
        <v>2264747.48</v>
      </c>
      <c r="AN59" s="158">
        <v>2217155.9300000002</v>
      </c>
      <c r="AO59" s="158">
        <v>2132041.66</v>
      </c>
      <c r="AP59" s="158">
        <v>1928041.1500000004</v>
      </c>
      <c r="AQ59" s="158">
        <v>3484226.4799999995</v>
      </c>
      <c r="AR59" s="158">
        <f t="shared" ref="AR59:BQ59" si="454">SUM(AR55:AR58)</f>
        <v>3756454.5500000003</v>
      </c>
      <c r="AS59" s="158">
        <f t="shared" si="454"/>
        <v>2293642.6519300002</v>
      </c>
      <c r="AT59" s="158">
        <f t="shared" si="454"/>
        <v>2150083.3219300001</v>
      </c>
      <c r="AU59" s="158">
        <f t="shared" si="454"/>
        <v>1920909.8499999999</v>
      </c>
      <c r="AV59" s="158">
        <f t="shared" si="454"/>
        <v>1880927.7619299998</v>
      </c>
      <c r="AW59" s="158">
        <f t="shared" si="454"/>
        <v>2064322.27193</v>
      </c>
      <c r="AX59" s="158">
        <f t="shared" si="454"/>
        <v>1991173.6438606514</v>
      </c>
      <c r="AY59" s="158">
        <f t="shared" si="454"/>
        <v>1931721.5719300001</v>
      </c>
      <c r="AZ59" s="158">
        <f t="shared" si="454"/>
        <v>1899341.1619299999</v>
      </c>
      <c r="BA59" s="158">
        <f t="shared" si="454"/>
        <v>2027949.5619300001</v>
      </c>
      <c r="BB59" s="158">
        <f t="shared" si="454"/>
        <v>2059062.22</v>
      </c>
      <c r="BC59" s="158">
        <f t="shared" si="454"/>
        <v>2356288.2519300003</v>
      </c>
      <c r="BD59" s="158">
        <f t="shared" si="454"/>
        <v>3158901.39</v>
      </c>
      <c r="BE59" s="158">
        <f t="shared" si="454"/>
        <v>2142054.0899999989</v>
      </c>
      <c r="BF59" s="158">
        <f t="shared" si="454"/>
        <v>2350818.8491137</v>
      </c>
      <c r="BG59" s="158">
        <f t="shared" si="454"/>
        <v>2114773.7845568499</v>
      </c>
      <c r="BH59" s="158">
        <f t="shared" si="454"/>
        <v>2402766.04870599</v>
      </c>
      <c r="BI59" s="158">
        <f t="shared" si="454"/>
        <v>2198599.0474920301</v>
      </c>
      <c r="BJ59" s="158">
        <f t="shared" si="454"/>
        <v>2319634.7633394599</v>
      </c>
      <c r="BK59" s="158">
        <f t="shared" si="454"/>
        <v>2218612.2774899635</v>
      </c>
      <c r="BL59" s="158">
        <f t="shared" si="454"/>
        <v>2217716.5944242203</v>
      </c>
      <c r="BM59" s="158">
        <f t="shared" si="454"/>
        <v>2254294.5285747303</v>
      </c>
      <c r="BN59" s="158">
        <f t="shared" si="454"/>
        <v>2443979.1337847533</v>
      </c>
      <c r="BO59" s="158">
        <f t="shared" si="454"/>
        <v>2579144.5352574694</v>
      </c>
      <c r="BP59" s="158">
        <f t="shared" si="454"/>
        <v>3582039.5696342536</v>
      </c>
      <c r="BQ59" s="158">
        <f t="shared" si="454"/>
        <v>2560434.8503409494</v>
      </c>
      <c r="BR59" s="158">
        <f t="shared" ref="BR59:BW59" si="455">SUM(BR55:BR58)</f>
        <v>2261406.5450774035</v>
      </c>
      <c r="BS59" s="158">
        <f t="shared" si="455"/>
        <v>412737.15</v>
      </c>
      <c r="BT59" s="158">
        <f t="shared" si="455"/>
        <v>154406.17783934204</v>
      </c>
      <c r="BU59" s="158">
        <f t="shared" si="455"/>
        <v>170770.53071014211</v>
      </c>
      <c r="BV59" s="158">
        <f t="shared" si="455"/>
        <v>398297.39521002752</v>
      </c>
      <c r="BW59" s="158">
        <f t="shared" si="455"/>
        <v>829780.38649623306</v>
      </c>
      <c r="BX59" s="158">
        <f>SUM(BX55:BX58)</f>
        <v>1181950.2897668753</v>
      </c>
      <c r="BY59" s="158">
        <f>SUM(BY55:BY58)</f>
        <v>1416778.5285494835</v>
      </c>
      <c r="BZ59" s="158">
        <f t="shared" ref="BZ59:DK59" si="456">SUM(BZ55:BZ58)</f>
        <v>1504451.1685494836</v>
      </c>
      <c r="CA59" s="158">
        <f t="shared" si="456"/>
        <v>2054386.7685494835</v>
      </c>
      <c r="CB59" s="158">
        <f t="shared" si="456"/>
        <v>2098159.4129303996</v>
      </c>
      <c r="CC59" s="158">
        <f t="shared" si="456"/>
        <v>1706055.1794474134</v>
      </c>
      <c r="CD59" s="158">
        <f t="shared" si="456"/>
        <v>1503875.3224385597</v>
      </c>
      <c r="CE59" s="158">
        <f t="shared" si="456"/>
        <v>520856.58000000007</v>
      </c>
      <c r="CF59" s="158">
        <f t="shared" si="456"/>
        <v>781458.74</v>
      </c>
      <c r="CG59" s="158">
        <f t="shared" si="456"/>
        <v>1772375.5499999996</v>
      </c>
      <c r="CH59" s="158">
        <f t="shared" si="456"/>
        <v>2327543.5700000003</v>
      </c>
      <c r="CI59" s="158">
        <f t="shared" si="456"/>
        <v>2251880.290000001</v>
      </c>
      <c r="CJ59" s="158">
        <f t="shared" si="456"/>
        <v>2070403.8599999999</v>
      </c>
      <c r="CK59" s="158">
        <f t="shared" si="456"/>
        <v>2300484.37</v>
      </c>
      <c r="CL59" s="158">
        <f t="shared" si="456"/>
        <v>2345636.52</v>
      </c>
      <c r="CM59" s="158">
        <f t="shared" si="456"/>
        <v>2905108.7300000004</v>
      </c>
      <c r="CN59" s="158">
        <f t="shared" si="456"/>
        <v>3065918.27</v>
      </c>
      <c r="CO59" s="158">
        <f t="shared" si="456"/>
        <v>2724214.3499999996</v>
      </c>
      <c r="CP59" s="158">
        <f t="shared" si="456"/>
        <v>2816454.38</v>
      </c>
      <c r="CQ59" s="158">
        <f t="shared" si="456"/>
        <v>2545757.4699999997</v>
      </c>
      <c r="CR59" s="158">
        <f t="shared" si="456"/>
        <v>2899165.5200000009</v>
      </c>
      <c r="CS59" s="158">
        <f t="shared" si="456"/>
        <v>2846429.0000000005</v>
      </c>
      <c r="CT59" s="158">
        <f t="shared" si="456"/>
        <v>2645126.9499999997</v>
      </c>
      <c r="CU59" s="158">
        <f t="shared" si="456"/>
        <v>2845401.43</v>
      </c>
      <c r="CV59" s="158">
        <f t="shared" si="456"/>
        <v>2689178.4600000009</v>
      </c>
      <c r="CW59" s="158">
        <f t="shared" si="456"/>
        <v>2680925.0599999996</v>
      </c>
      <c r="CX59" s="158">
        <f t="shared" si="456"/>
        <v>3122951.91</v>
      </c>
      <c r="CY59" s="158">
        <f t="shared" si="456"/>
        <v>3485805.4099999988</v>
      </c>
      <c r="CZ59" s="158">
        <f t="shared" si="456"/>
        <v>4091069.0400000005</v>
      </c>
      <c r="DA59" s="158">
        <f t="shared" si="456"/>
        <v>2893244.5500000003</v>
      </c>
      <c r="DB59" s="158">
        <f t="shared" si="456"/>
        <v>2842504.3899999997</v>
      </c>
      <c r="DC59" s="158">
        <f t="shared" si="456"/>
        <v>2686589.939999999</v>
      </c>
      <c r="DD59" s="158">
        <f t="shared" si="456"/>
        <v>2939029.2399999998</v>
      </c>
      <c r="DE59" s="158">
        <f t="shared" si="456"/>
        <v>2598937.7999999989</v>
      </c>
      <c r="DF59" s="158">
        <f t="shared" si="456"/>
        <v>2902632.78</v>
      </c>
      <c r="DG59" s="158">
        <f t="shared" si="456"/>
        <v>3067221.1899999995</v>
      </c>
      <c r="DH59" s="158">
        <f t="shared" si="456"/>
        <v>2814560.3499999996</v>
      </c>
      <c r="DI59" s="158">
        <f t="shared" si="456"/>
        <v>2831765.53</v>
      </c>
      <c r="DJ59" s="158">
        <f t="shared" si="456"/>
        <v>2963033.2199999997</v>
      </c>
      <c r="DK59" s="158">
        <f t="shared" si="456"/>
        <v>3661838.0300000012</v>
      </c>
      <c r="DL59" s="158">
        <f t="shared" ref="DL59" si="457">SUM(DL55:DL58)</f>
        <v>4543624.1800000034</v>
      </c>
      <c r="DM59" s="158">
        <f t="shared" ref="DM59:DN59" si="458">SUM(DM55:DM58)</f>
        <v>2859192.4700000011</v>
      </c>
      <c r="DN59" s="158">
        <f t="shared" si="458"/>
        <v>2891778.68</v>
      </c>
      <c r="DO59" s="158">
        <f t="shared" ref="DO59:DP59" si="459">SUM(DO55:DO58)</f>
        <v>2984939.3100000005</v>
      </c>
      <c r="DP59" s="158">
        <f t="shared" si="459"/>
        <v>2861734.3500000024</v>
      </c>
      <c r="DQ59" s="158">
        <f t="shared" ref="DQ59:DR59" si="460">SUM(DQ55:DQ58)</f>
        <v>2975427.660000002</v>
      </c>
      <c r="DR59" s="158">
        <f t="shared" si="460"/>
        <v>3156651.5800000019</v>
      </c>
      <c r="DS59" s="158">
        <f t="shared" ref="DS59:DT59" si="461">SUM(DS55:DS58)</f>
        <v>3093844.2999999858</v>
      </c>
      <c r="DT59" s="158">
        <f t="shared" si="461"/>
        <v>3275098.870000001</v>
      </c>
      <c r="DU59" s="158">
        <f t="shared" ref="DU59:DV59" si="462">SUM(DU55:DU58)</f>
        <v>3158558.8099999977</v>
      </c>
      <c r="DV59" s="158">
        <f t="shared" si="462"/>
        <v>2938592.0300000031</v>
      </c>
      <c r="DW59" s="158">
        <f t="shared" ref="DW59:DX59" si="463">SUM(DW55:DW58)</f>
        <v>3646423.76</v>
      </c>
      <c r="DX59" s="158">
        <f t="shared" si="463"/>
        <v>4809828.5000000028</v>
      </c>
      <c r="DY59" s="158">
        <f t="shared" ref="DY59:DZ59" si="464">SUM(DY55:DY58)</f>
        <v>3012860.4100000006</v>
      </c>
      <c r="DZ59" s="158">
        <f t="shared" si="464"/>
        <v>2858862.1900000013</v>
      </c>
      <c r="EA59" s="158">
        <f t="shared" ref="EA59:EB59" si="465">SUM(EA55:EA58)</f>
        <v>2596133.4600000014</v>
      </c>
      <c r="EB59" s="158">
        <f t="shared" si="465"/>
        <v>3218006.9000000004</v>
      </c>
      <c r="EC59" s="158">
        <f t="shared" ref="EC59:ED59" si="466">SUM(EC55:EC58)</f>
        <v>3186567.6000000006</v>
      </c>
      <c r="ED59" s="158">
        <f t="shared" si="466"/>
        <v>3269950.05</v>
      </c>
      <c r="EE59" s="158">
        <f t="shared" ref="EE59:EF59" si="467">SUM(EE55:EE58)</f>
        <v>2921711.12</v>
      </c>
      <c r="EF59" s="158">
        <f t="shared" si="467"/>
        <v>2866901.6199999996</v>
      </c>
      <c r="EG59" s="158">
        <f t="shared" ref="EG59:EH59" si="468">SUM(EG55:EG58)</f>
        <v>2781912.0300000003</v>
      </c>
      <c r="EH59" s="158">
        <f t="shared" si="468"/>
        <v>2858411.9499999997</v>
      </c>
      <c r="EI59" s="158">
        <f t="shared" ref="EI59:EJ59" si="469">SUM(EI55:EI58)</f>
        <v>3820897.3400000008</v>
      </c>
      <c r="EJ59" s="158">
        <f t="shared" si="469"/>
        <v>4708593.1999999993</v>
      </c>
      <c r="EK59" s="158">
        <f t="shared" ref="EK59:EL59" si="470">SUM(EK55:EK58)</f>
        <v>2916520.23</v>
      </c>
      <c r="EL59" s="158">
        <f t="shared" si="470"/>
        <v>2971444.1599999997</v>
      </c>
      <c r="EM59" s="158">
        <f t="shared" ref="EM59" si="471">SUM(EM55:EM58)</f>
        <v>2962589.7699999996</v>
      </c>
      <c r="EO59" s="158">
        <f t="shared" si="449"/>
        <v>13559147.359999999</v>
      </c>
      <c r="EQ59" s="158">
        <f t="shared" ca="1" si="450"/>
        <v>13277684.560000006</v>
      </c>
      <c r="ER59" s="158"/>
      <c r="EV59" s="158">
        <f t="shared" si="451"/>
        <v>9826817.9800000004</v>
      </c>
      <c r="EW59" s="158">
        <f t="shared" si="451"/>
        <v>8224556.9799999977</v>
      </c>
      <c r="EX59" s="158">
        <f t="shared" si="451"/>
        <v>8784414.3199999984</v>
      </c>
      <c r="EY59" s="158">
        <f t="shared" si="451"/>
        <v>9456636.7800000012</v>
      </c>
      <c r="EZ59" s="158">
        <f t="shared" si="451"/>
        <v>10294595.330000004</v>
      </c>
      <c r="FA59" s="158">
        <f t="shared" si="451"/>
        <v>8822101.320000004</v>
      </c>
      <c r="FB59" s="158">
        <f t="shared" si="451"/>
        <v>9525594.7499999888</v>
      </c>
      <c r="FC59" s="158">
        <f t="shared" si="451"/>
        <v>9743574.6000000015</v>
      </c>
      <c r="FD59" s="158">
        <f t="shared" si="451"/>
        <v>10681551.100000005</v>
      </c>
      <c r="FE59" s="158">
        <f t="shared" si="451"/>
        <v>9000707.9600000009</v>
      </c>
      <c r="FF59" s="158">
        <f t="shared" si="451"/>
        <v>9058562.7899999991</v>
      </c>
      <c r="FG59" s="158">
        <f t="shared" si="451"/>
        <v>9461221.3200000003</v>
      </c>
      <c r="FH59" s="158">
        <f t="shared" si="451"/>
        <v>10596557.59</v>
      </c>
      <c r="FI59" s="158">
        <f t="shared" si="451"/>
        <v>2962589.7699999996</v>
      </c>
      <c r="FK59" s="158">
        <f t="shared" si="452"/>
        <v>28401295.042739168</v>
      </c>
      <c r="FL59" s="158">
        <f t="shared" si="452"/>
        <v>16527439.360723678</v>
      </c>
      <c r="FM59" s="158">
        <f t="shared" si="452"/>
        <v>22583838.124816373</v>
      </c>
      <c r="FN59" s="158">
        <f t="shared" si="452"/>
        <v>34367328.210000001</v>
      </c>
      <c r="FO59" s="158">
        <f t="shared" si="452"/>
        <v>36292426.060000002</v>
      </c>
      <c r="FP59" s="158">
        <f t="shared" si="452"/>
        <v>38385865.999999993</v>
      </c>
      <c r="FQ59" s="158">
        <f t="shared" si="452"/>
        <v>38202043.170000017</v>
      </c>
      <c r="FR59" s="158">
        <f t="shared" si="452"/>
        <v>13559147.359999999</v>
      </c>
    </row>
    <row r="60" spans="2:174" s="159" customFormat="1" ht="17.45" customHeight="1">
      <c r="B60" s="151" t="s">
        <v>94</v>
      </c>
      <c r="C60" s="152"/>
      <c r="D60" s="152"/>
      <c r="E60" s="152"/>
      <c r="F60" s="153"/>
      <c r="G60" s="153"/>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v>-226431.01</v>
      </c>
      <c r="AS60" s="154">
        <v>-442192.20999999996</v>
      </c>
      <c r="AT60" s="154">
        <v>-186954.74</v>
      </c>
      <c r="AU60" s="154">
        <v>-71349.34</v>
      </c>
      <c r="AV60" s="154">
        <v>-271728</v>
      </c>
      <c r="AW60" s="154">
        <v>-207551.09</v>
      </c>
      <c r="AX60" s="154">
        <v>-208784.86</v>
      </c>
      <c r="AY60" s="154">
        <v>-204260.43</v>
      </c>
      <c r="AZ60" s="154">
        <v>-110930.59999999999</v>
      </c>
      <c r="BA60" s="154">
        <v>-260591.82</v>
      </c>
      <c r="BB60" s="154">
        <v>-186686.01</v>
      </c>
      <c r="BC60" s="154">
        <v>-340795.86</v>
      </c>
      <c r="BD60" s="154">
        <v>-119877.84999999999</v>
      </c>
      <c r="BE60" s="154">
        <v>-143154.03</v>
      </c>
      <c r="BF60" s="154">
        <v>-137911.36000000002</v>
      </c>
      <c r="BG60" s="154">
        <v>61078.950000000012</v>
      </c>
      <c r="BH60" s="154">
        <v>-61477.3</v>
      </c>
      <c r="BI60" s="154">
        <v>-179970.87</v>
      </c>
      <c r="BJ60" s="154">
        <v>3298.5400000000009</v>
      </c>
      <c r="BK60" s="154">
        <v>-238715.56000000003</v>
      </c>
      <c r="BL60" s="154">
        <v>-33105.53</v>
      </c>
      <c r="BM60" s="154">
        <v>-280415.12</v>
      </c>
      <c r="BN60" s="154">
        <v>-176279.85</v>
      </c>
      <c r="BO60" s="154">
        <v>34473.39</v>
      </c>
      <c r="BP60" s="154">
        <v>-202249.34999999998</v>
      </c>
      <c r="BQ60" s="154">
        <v>-42253.3</v>
      </c>
      <c r="BR60" s="154">
        <v>-137942.54999999999</v>
      </c>
      <c r="BS60" s="154">
        <v>-246641.21</v>
      </c>
      <c r="BT60" s="154">
        <v>-255969.28</v>
      </c>
      <c r="BU60" s="154">
        <v>-71342.55</v>
      </c>
      <c r="BV60" s="154">
        <v>-53565.36</v>
      </c>
      <c r="BW60" s="154">
        <v>-270552.74</v>
      </c>
      <c r="BX60" s="154">
        <v>-128484.78</v>
      </c>
      <c r="BY60" s="154">
        <v>-648231.1</v>
      </c>
      <c r="BZ60" s="154">
        <v>-774488.35</v>
      </c>
      <c r="CA60" s="154">
        <v>-1117980.01</v>
      </c>
      <c r="CB60" s="154">
        <v>31619.670000000013</v>
      </c>
      <c r="CC60" s="154">
        <v>104327.62</v>
      </c>
      <c r="CD60" s="154">
        <v>-47616.56</v>
      </c>
      <c r="CE60" s="154">
        <v>-355199.20999999996</v>
      </c>
      <c r="CF60" s="154">
        <v>-705954.16</v>
      </c>
      <c r="CG60" s="154">
        <v>-742562.23000000068</v>
      </c>
      <c r="CH60" s="154">
        <v>-893604.29</v>
      </c>
      <c r="CI60" s="154">
        <v>-659806.58999999985</v>
      </c>
      <c r="CJ60" s="154">
        <v>-37505.959999999992</v>
      </c>
      <c r="CK60" s="154">
        <v>100341.41999999998</v>
      </c>
      <c r="CL60" s="154">
        <v>-85827.219999999987</v>
      </c>
      <c r="CM60" s="154">
        <v>160561.84999999998</v>
      </c>
      <c r="CN60" s="154">
        <v>-105470.98999999999</v>
      </c>
      <c r="CO60" s="154">
        <v>-42569.130000000005</v>
      </c>
      <c r="CP60" s="154">
        <v>30984.3299999999</v>
      </c>
      <c r="CQ60" s="154">
        <v>-107204.91</v>
      </c>
      <c r="CR60" s="154">
        <v>-33727.08</v>
      </c>
      <c r="CS60" s="154">
        <v>-556170.12</v>
      </c>
      <c r="CT60" s="154">
        <v>-117911.31</v>
      </c>
      <c r="CU60" s="154">
        <v>-172056.77000000002</v>
      </c>
      <c r="CV60" s="154">
        <v>-44112.12000000001</v>
      </c>
      <c r="CW60" s="154">
        <v>26535.300000000003</v>
      </c>
      <c r="CX60" s="154">
        <v>-6682.6200000000026</v>
      </c>
      <c r="CY60" s="154">
        <v>361540.37000000069</v>
      </c>
      <c r="CZ60" s="154">
        <v>212.80000000000291</v>
      </c>
      <c r="DA60" s="154">
        <v>-80483.33</v>
      </c>
      <c r="DB60" s="154">
        <v>-56123.7</v>
      </c>
      <c r="DC60" s="154">
        <v>-147427.40999999997</v>
      </c>
      <c r="DD60" s="154">
        <v>-225988.64999999909</v>
      </c>
      <c r="DE60" s="154">
        <v>-419900.72000000079</v>
      </c>
      <c r="DF60" s="154">
        <v>-104816.49</v>
      </c>
      <c r="DG60" s="154">
        <v>-177083.66</v>
      </c>
      <c r="DH60" s="154">
        <v>-21174.880000000005</v>
      </c>
      <c r="DI60" s="154">
        <v>-47924.659999999996</v>
      </c>
      <c r="DJ60" s="154">
        <v>-82254.720000000001</v>
      </c>
      <c r="DK60" s="154">
        <v>132731.46999999881</v>
      </c>
      <c r="DL60" s="154">
        <v>-52614.430000000255</v>
      </c>
      <c r="DM60" s="154">
        <v>-75933.210000000123</v>
      </c>
      <c r="DN60" s="154">
        <v>-118893.36000000012</v>
      </c>
      <c r="DO60" s="154">
        <v>-180301.75000000154</v>
      </c>
      <c r="DP60" s="154">
        <v>-156867.77000000104</v>
      </c>
      <c r="DQ60" s="154">
        <v>-86713.360000000714</v>
      </c>
      <c r="DR60" s="154">
        <v>-170530.70999999988</v>
      </c>
      <c r="DS60" s="154">
        <v>-95390.509999999878</v>
      </c>
      <c r="DT60" s="154">
        <v>-125795.56000000013</v>
      </c>
      <c r="DU60" s="154">
        <v>-3770.0399999973743</v>
      </c>
      <c r="DV60" s="154">
        <v>-136574.50999999995</v>
      </c>
      <c r="DW60" s="154">
        <v>-12203.610000000257</v>
      </c>
      <c r="DX60" s="154">
        <v>-99254.180000000008</v>
      </c>
      <c r="DY60" s="154">
        <v>-91790.009999999835</v>
      </c>
      <c r="DZ60" s="154">
        <v>-98235.600000000035</v>
      </c>
      <c r="EA60" s="154">
        <v>-147921.31</v>
      </c>
      <c r="EB60" s="154">
        <v>-139292.46</v>
      </c>
      <c r="EC60" s="154">
        <v>-192777.41999999998</v>
      </c>
      <c r="ED60" s="154">
        <v>-95131</v>
      </c>
      <c r="EE60" s="154">
        <v>-123959.01</v>
      </c>
      <c r="EF60" s="154">
        <v>-90705.8</v>
      </c>
      <c r="EG60" s="154">
        <v>-41428.020000000004</v>
      </c>
      <c r="EH60" s="154">
        <v>-136733.97000000003</v>
      </c>
      <c r="EI60" s="154">
        <v>-16678.399999999994</v>
      </c>
      <c r="EJ60" s="154">
        <v>202820.03000000003</v>
      </c>
      <c r="EK60" s="154">
        <v>-88013.69</v>
      </c>
      <c r="EL60" s="154">
        <v>-287835.95</v>
      </c>
      <c r="EM60" s="154">
        <v>-40762.410000000003</v>
      </c>
      <c r="EN60" s="153"/>
      <c r="EO60" s="154">
        <f t="shared" si="449"/>
        <v>-213792.02</v>
      </c>
      <c r="EP60" s="154"/>
      <c r="EQ60" s="154">
        <f t="shared" ca="1" si="450"/>
        <v>-437201.09999999986</v>
      </c>
      <c r="ER60" s="154"/>
      <c r="EV60" s="154">
        <f t="shared" si="451"/>
        <v>-136394.22999999998</v>
      </c>
      <c r="EW60" s="154">
        <f t="shared" si="451"/>
        <v>-793316.7799999998</v>
      </c>
      <c r="EX60" s="154">
        <f t="shared" si="451"/>
        <v>-303075.03000000003</v>
      </c>
      <c r="EY60" s="154">
        <f t="shared" si="451"/>
        <v>2552.0899999988033</v>
      </c>
      <c r="EZ60" s="154">
        <f t="shared" si="451"/>
        <v>-247441.00000000049</v>
      </c>
      <c r="FA60" s="154">
        <f t="shared" si="451"/>
        <v>-423882.88000000326</v>
      </c>
      <c r="FB60" s="154">
        <f t="shared" si="451"/>
        <v>-391716.77999999985</v>
      </c>
      <c r="FC60" s="154">
        <f t="shared" si="451"/>
        <v>-152548.15999999756</v>
      </c>
      <c r="FD60" s="154">
        <f t="shared" si="451"/>
        <v>-289279.78999999986</v>
      </c>
      <c r="FE60" s="154">
        <f t="shared" si="451"/>
        <v>-479991.19</v>
      </c>
      <c r="FF60" s="154">
        <f t="shared" si="451"/>
        <v>-309795.81</v>
      </c>
      <c r="FG60" s="154">
        <f t="shared" si="451"/>
        <v>-194840.39000000004</v>
      </c>
      <c r="FH60" s="154">
        <f t="shared" si="451"/>
        <v>-173029.61</v>
      </c>
      <c r="FI60" s="154">
        <f t="shared" si="451"/>
        <v>-40762.410000000003</v>
      </c>
      <c r="FK60" s="154">
        <f t="shared" si="452"/>
        <v>-1272056.5900000001</v>
      </c>
      <c r="FL60" s="154">
        <f t="shared" si="452"/>
        <v>-3949700.58</v>
      </c>
      <c r="FM60" s="154">
        <f t="shared" si="452"/>
        <v>-3131225.6600000006</v>
      </c>
      <c r="FN60" s="154">
        <f t="shared" si="452"/>
        <v>-766845.0499999997</v>
      </c>
      <c r="FO60" s="154">
        <f t="shared" si="452"/>
        <v>-1230233.9500000007</v>
      </c>
      <c r="FP60" s="154">
        <f t="shared" si="452"/>
        <v>-1215588.8200000015</v>
      </c>
      <c r="FQ60" s="154">
        <f t="shared" si="452"/>
        <v>-1273907.1799999997</v>
      </c>
      <c r="FR60" s="154">
        <f t="shared" si="452"/>
        <v>-213792.02</v>
      </c>
    </row>
    <row r="61" spans="2:174" s="159" customFormat="1" ht="17.45" customHeight="1">
      <c r="B61" s="151" t="s">
        <v>95</v>
      </c>
      <c r="C61" s="152"/>
      <c r="D61" s="152"/>
      <c r="E61" s="152"/>
      <c r="F61" s="153"/>
      <c r="G61" s="153"/>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v>-907025.09142857138</v>
      </c>
      <c r="AS61" s="154">
        <v>-717914.9642857142</v>
      </c>
      <c r="AT61" s="154">
        <v>-583594.32857142854</v>
      </c>
      <c r="AU61" s="154">
        <v>-489296.8142857143</v>
      </c>
      <c r="AV61" s="154">
        <v>-361364.82428571431</v>
      </c>
      <c r="AW61" s="154">
        <v>29547.318571428637</v>
      </c>
      <c r="AX61" s="154">
        <v>-399507.04285714298</v>
      </c>
      <c r="AY61" s="154">
        <v>-302708.59428571432</v>
      </c>
      <c r="AZ61" s="154">
        <v>-538711.0557142857</v>
      </c>
      <c r="BA61" s="154">
        <v>-354902.94642857148</v>
      </c>
      <c r="BB61" s="154">
        <v>-395192.09714285715</v>
      </c>
      <c r="BC61" s="154">
        <v>-409933.50731428573</v>
      </c>
      <c r="BD61" s="154">
        <v>-410446.96000000008</v>
      </c>
      <c r="BE61" s="154">
        <v>-315749.20999999996</v>
      </c>
      <c r="BF61" s="154">
        <v>-439604.63571428566</v>
      </c>
      <c r="BG61" s="154">
        <v>-306740.62</v>
      </c>
      <c r="BH61" s="154">
        <v>-261628.91714285716</v>
      </c>
      <c r="BI61" s="154">
        <v>-306810.31428571435</v>
      </c>
      <c r="BJ61" s="154">
        <v>-438349.44428571424</v>
      </c>
      <c r="BK61" s="154">
        <v>-476894.81857142854</v>
      </c>
      <c r="BL61" s="154">
        <v>-389874.85142857151</v>
      </c>
      <c r="BM61" s="154">
        <v>-271551.23857142858</v>
      </c>
      <c r="BN61" s="154">
        <v>-353528.37285714294</v>
      </c>
      <c r="BO61" s="154">
        <v>-507173.86428571434</v>
      </c>
      <c r="BP61" s="154">
        <v>-514640.19571428758</v>
      </c>
      <c r="BQ61" s="154">
        <v>-380633.13285714289</v>
      </c>
      <c r="BR61" s="154">
        <v>-303979.35571428575</v>
      </c>
      <c r="BS61" s="154">
        <v>-225316.88264285712</v>
      </c>
      <c r="BT61" s="154">
        <v>-146690.70571428575</v>
      </c>
      <c r="BU61" s="154">
        <v>-125507.76</v>
      </c>
      <c r="BV61" s="154">
        <v>-193091.02857142856</v>
      </c>
      <c r="BW61" s="154">
        <v>-204562.94571428571</v>
      </c>
      <c r="BX61" s="154">
        <v>-257594.0342857143</v>
      </c>
      <c r="BY61" s="154">
        <v>-269776.73571428563</v>
      </c>
      <c r="BZ61" s="154">
        <v>-241135.35857142869</v>
      </c>
      <c r="CA61" s="154">
        <v>-300021.73428571434</v>
      </c>
      <c r="CB61" s="154">
        <v>-269468.80857142853</v>
      </c>
      <c r="CC61" s="154">
        <v>-182793.63142857145</v>
      </c>
      <c r="CD61" s="154">
        <v>-218994.51428571431</v>
      </c>
      <c r="CE61" s="154">
        <v>-263992.62857142859</v>
      </c>
      <c r="CF61" s="154">
        <v>-482888.53714285709</v>
      </c>
      <c r="CG61" s="154">
        <v>-338964.81428571441</v>
      </c>
      <c r="CH61" s="154">
        <v>-235082.33142857137</v>
      </c>
      <c r="CI61" s="154">
        <v>-203375.73428571422</v>
      </c>
      <c r="CJ61" s="154">
        <v>-296449.84999999998</v>
      </c>
      <c r="CK61" s="154">
        <v>-393436.9485714286</v>
      </c>
      <c r="CL61" s="154">
        <v>-267916.89571428573</v>
      </c>
      <c r="CM61" s="154">
        <v>-512227.05142857146</v>
      </c>
      <c r="CN61" s="154">
        <v>-462733.5</v>
      </c>
      <c r="CO61" s="154">
        <v>-281689.88571428572</v>
      </c>
      <c r="CP61" s="154">
        <v>-382074.3285714286</v>
      </c>
      <c r="CQ61" s="154">
        <v>-253204.2242857143</v>
      </c>
      <c r="CR61" s="154">
        <v>-238838.79285714281</v>
      </c>
      <c r="CS61" s="154">
        <v>-332172.13142857142</v>
      </c>
      <c r="CT61" s="154">
        <v>-359377.64857142861</v>
      </c>
      <c r="CU61" s="154">
        <v>-343051.33571428573</v>
      </c>
      <c r="CV61" s="154">
        <v>-462416.90285714285</v>
      </c>
      <c r="CW61" s="154">
        <v>-459647.29857142858</v>
      </c>
      <c r="CX61" s="154">
        <v>-525486.22714285715</v>
      </c>
      <c r="CY61" s="154">
        <v>-427274.90428571432</v>
      </c>
      <c r="CZ61" s="154">
        <v>-579637.94428571442</v>
      </c>
      <c r="DA61" s="154">
        <v>-351257.60714285716</v>
      </c>
      <c r="DB61" s="154">
        <v>-276876.58571428567</v>
      </c>
      <c r="DC61" s="154">
        <v>-389807.03857142857</v>
      </c>
      <c r="DD61" s="154">
        <v>-522423.80714285711</v>
      </c>
      <c r="DE61" s="154">
        <v>-309835.01522630034</v>
      </c>
      <c r="DF61" s="154">
        <v>-338134.36716473574</v>
      </c>
      <c r="DG61" s="154">
        <v>-411950.18857142853</v>
      </c>
      <c r="DH61" s="154">
        <v>-365840.31368692685</v>
      </c>
      <c r="DI61" s="154">
        <v>-536510.87142857141</v>
      </c>
      <c r="DJ61" s="154">
        <v>-414314.14857142861</v>
      </c>
      <c r="DK61" s="154">
        <v>-473626.40857142862</v>
      </c>
      <c r="DL61" s="154">
        <v>-790169.82</v>
      </c>
      <c r="DM61" s="154">
        <v>-362946.67857142858</v>
      </c>
      <c r="DN61" s="154">
        <v>-414948.54714285722</v>
      </c>
      <c r="DO61" s="154">
        <v>-484002.61428571434</v>
      </c>
      <c r="DP61" s="154">
        <v>-356939.72857142857</v>
      </c>
      <c r="DQ61" s="154">
        <v>-390834.52285714296</v>
      </c>
      <c r="DR61" s="154">
        <v>-369235.15715892578</v>
      </c>
      <c r="DS61" s="154">
        <v>-458031.73428571434</v>
      </c>
      <c r="DT61" s="154">
        <v>-468777.44</v>
      </c>
      <c r="DU61" s="154">
        <v>-321733.65857142862</v>
      </c>
      <c r="DV61" s="154">
        <v>-427661.57428571436</v>
      </c>
      <c r="DW61" s="154">
        <v>-401880.25714285712</v>
      </c>
      <c r="DX61" s="154">
        <v>-642423.88428571424</v>
      </c>
      <c r="DY61" s="154">
        <v>-1008345.3700000003</v>
      </c>
      <c r="DZ61" s="154">
        <v>-490037.81000000011</v>
      </c>
      <c r="EA61" s="154">
        <v>-626380.9171428571</v>
      </c>
      <c r="EB61" s="154">
        <v>-296697.67285714287</v>
      </c>
      <c r="EC61" s="154">
        <v>-553663.64142857143</v>
      </c>
      <c r="ED61" s="154">
        <v>-354033.57142857148</v>
      </c>
      <c r="EE61" s="154">
        <v>-366721.8057142857</v>
      </c>
      <c r="EF61" s="154">
        <v>-465231.73428571428</v>
      </c>
      <c r="EG61" s="154">
        <v>-567901.68000000005</v>
      </c>
      <c r="EH61" s="154">
        <v>-545774.01285714284</v>
      </c>
      <c r="EI61" s="154">
        <v>-425013.73</v>
      </c>
      <c r="EJ61" s="154">
        <v>-1018390.0428571429</v>
      </c>
      <c r="EK61" s="154">
        <v>-603726.78714285721</v>
      </c>
      <c r="EL61" s="154">
        <v>-534808.41571428557</v>
      </c>
      <c r="EM61" s="154">
        <v>-545879.96142857138</v>
      </c>
      <c r="EN61" s="153"/>
      <c r="EO61" s="154">
        <f t="shared" si="449"/>
        <v>-2702805.2071428569</v>
      </c>
      <c r="EP61" s="154"/>
      <c r="EQ61" s="154">
        <f t="shared" ca="1" si="450"/>
        <v>-2767187.981428572</v>
      </c>
      <c r="ER61" s="154"/>
      <c r="EV61" s="154">
        <f t="shared" si="451"/>
        <v>-1207772.1371428573</v>
      </c>
      <c r="EW61" s="154">
        <f t="shared" si="451"/>
        <v>-1222065.8609405861</v>
      </c>
      <c r="EX61" s="154">
        <f t="shared" si="451"/>
        <v>-1115924.8694230912</v>
      </c>
      <c r="EY61" s="154">
        <f t="shared" si="451"/>
        <v>-1424451.4285714286</v>
      </c>
      <c r="EZ61" s="154">
        <f t="shared" si="451"/>
        <v>-1568065.0457142857</v>
      </c>
      <c r="FA61" s="154">
        <f t="shared" si="451"/>
        <v>-1231776.865714286</v>
      </c>
      <c r="FB61" s="154">
        <f t="shared" si="451"/>
        <v>-1296044.3314446402</v>
      </c>
      <c r="FC61" s="154">
        <f t="shared" si="451"/>
        <v>-1151275.4900000002</v>
      </c>
      <c r="FD61" s="154">
        <f t="shared" si="451"/>
        <v>-2140807.0642857146</v>
      </c>
      <c r="FE61" s="154">
        <f t="shared" si="451"/>
        <v>-1476742.2314285715</v>
      </c>
      <c r="FF61" s="154">
        <f t="shared" si="451"/>
        <v>-1185987.1114285714</v>
      </c>
      <c r="FG61" s="154">
        <f t="shared" si="451"/>
        <v>-1538689.422857143</v>
      </c>
      <c r="FH61" s="154">
        <f t="shared" si="451"/>
        <v>-2156925.2457142854</v>
      </c>
      <c r="FI61" s="154">
        <f t="shared" si="451"/>
        <v>-545879.96142857138</v>
      </c>
      <c r="FK61" s="154">
        <f t="shared" si="452"/>
        <v>-4478353.2471428569</v>
      </c>
      <c r="FL61" s="154">
        <f t="shared" si="452"/>
        <v>-3162949.8697857168</v>
      </c>
      <c r="FM61" s="154">
        <f t="shared" si="452"/>
        <v>-3665591.7457142859</v>
      </c>
      <c r="FN61" s="154">
        <f t="shared" si="452"/>
        <v>-4527967.18</v>
      </c>
      <c r="FO61" s="154">
        <f t="shared" si="452"/>
        <v>-4970214.296077963</v>
      </c>
      <c r="FP61" s="154">
        <f t="shared" si="452"/>
        <v>-5247161.7328732107</v>
      </c>
      <c r="FQ61" s="154">
        <f t="shared" si="452"/>
        <v>-6342225.8300000001</v>
      </c>
      <c r="FR61" s="154">
        <f t="shared" si="452"/>
        <v>-2702805.2071428569</v>
      </c>
    </row>
    <row r="62" spans="2:174" ht="17.45" customHeight="1">
      <c r="B62" s="156" t="s">
        <v>21</v>
      </c>
      <c r="C62" s="157"/>
      <c r="D62" s="157"/>
      <c r="E62" s="157"/>
      <c r="H62" s="158">
        <f>H63-H59</f>
        <v>-638023.48333333293</v>
      </c>
      <c r="I62" s="158">
        <f t="shared" ref="I62:AQ62" si="472">I63-I59</f>
        <v>-276642.54349999968</v>
      </c>
      <c r="J62" s="158">
        <f t="shared" si="472"/>
        <v>-388216.26285714237</v>
      </c>
      <c r="K62" s="158">
        <f t="shared" si="472"/>
        <v>-809668.58952380624</v>
      </c>
      <c r="L62" s="158">
        <f t="shared" si="472"/>
        <v>-927344.37999999989</v>
      </c>
      <c r="M62" s="158">
        <f t="shared" si="472"/>
        <v>369335.19650000054</v>
      </c>
      <c r="N62" s="158">
        <f t="shared" si="472"/>
        <v>-400832.84966667043</v>
      </c>
      <c r="O62" s="158">
        <f t="shared" si="472"/>
        <v>-373302.41666666651</v>
      </c>
      <c r="P62" s="158">
        <f t="shared" si="472"/>
        <v>-350556.8366666669</v>
      </c>
      <c r="Q62" s="158">
        <f t="shared" si="472"/>
        <v>-365152.51666667033</v>
      </c>
      <c r="R62" s="158">
        <f t="shared" si="472"/>
        <v>-437350.16845238069</v>
      </c>
      <c r="S62" s="158">
        <f t="shared" si="472"/>
        <v>-709995.472664</v>
      </c>
      <c r="T62" s="158">
        <f t="shared" si="472"/>
        <v>-261133.68333333358</v>
      </c>
      <c r="U62" s="158">
        <f t="shared" si="472"/>
        <v>-694904.76699999534</v>
      </c>
      <c r="V62" s="158">
        <f t="shared" si="472"/>
        <v>-381887.61800000397</v>
      </c>
      <c r="W62" s="158">
        <f t="shared" si="472"/>
        <v>-378244.54266666668</v>
      </c>
      <c r="X62" s="158">
        <f t="shared" si="472"/>
        <v>-467728.69733333006</v>
      </c>
      <c r="Y62" s="158">
        <f t="shared" si="472"/>
        <v>-384402.1335</v>
      </c>
      <c r="Z62" s="158">
        <f t="shared" si="472"/>
        <v>-401528.50178571464</v>
      </c>
      <c r="AA62" s="158">
        <f t="shared" si="472"/>
        <v>-522536.65649999958</v>
      </c>
      <c r="AB62" s="158">
        <f t="shared" si="472"/>
        <v>-506376.81571428571</v>
      </c>
      <c r="AC62" s="158">
        <f t="shared" si="472"/>
        <v>-446551.53299999982</v>
      </c>
      <c r="AD62" s="158">
        <f t="shared" si="472"/>
        <v>-440069.32649999973</v>
      </c>
      <c r="AE62" s="158">
        <f t="shared" si="472"/>
        <v>-463401.44850000041</v>
      </c>
      <c r="AF62" s="158">
        <f t="shared" si="472"/>
        <v>-372131.375</v>
      </c>
      <c r="AG62" s="158">
        <f t="shared" si="472"/>
        <v>-296220.00999999978</v>
      </c>
      <c r="AH62" s="158">
        <f t="shared" si="472"/>
        <v>-501086.81000000006</v>
      </c>
      <c r="AI62" s="158">
        <f t="shared" si="472"/>
        <v>-336990.36999999965</v>
      </c>
      <c r="AJ62" s="158">
        <f t="shared" si="472"/>
        <v>-155633.80999999959</v>
      </c>
      <c r="AK62" s="158">
        <f t="shared" si="472"/>
        <v>-683841.96</v>
      </c>
      <c r="AL62" s="158">
        <f t="shared" si="472"/>
        <v>-874806.31999999983</v>
      </c>
      <c r="AM62" s="158">
        <f t="shared" si="472"/>
        <v>-587804.39999999991</v>
      </c>
      <c r="AN62" s="158">
        <f t="shared" si="472"/>
        <v>-492470.14999999991</v>
      </c>
      <c r="AO62" s="158">
        <f t="shared" si="472"/>
        <v>-102725.30000000005</v>
      </c>
      <c r="AP62" s="158">
        <f t="shared" si="472"/>
        <v>-12483.520000000484</v>
      </c>
      <c r="AQ62" s="158">
        <f t="shared" si="472"/>
        <v>-366671.49999999907</v>
      </c>
      <c r="AR62" s="158">
        <f t="shared" ref="AR62:BW62" si="473">SUM(AR60:AR61)</f>
        <v>-1133456.1014285714</v>
      </c>
      <c r="AS62" s="158">
        <f t="shared" si="473"/>
        <v>-1160107.174285714</v>
      </c>
      <c r="AT62" s="158">
        <f t="shared" si="473"/>
        <v>-770549.06857142854</v>
      </c>
      <c r="AU62" s="158">
        <f t="shared" si="473"/>
        <v>-560646.15428571426</v>
      </c>
      <c r="AV62" s="158">
        <f t="shared" si="473"/>
        <v>-633092.82428571431</v>
      </c>
      <c r="AW62" s="158">
        <f t="shared" si="473"/>
        <v>-178003.77142857137</v>
      </c>
      <c r="AX62" s="158">
        <f t="shared" si="473"/>
        <v>-608291.90285714297</v>
      </c>
      <c r="AY62" s="158">
        <f t="shared" si="473"/>
        <v>-506969.02428571432</v>
      </c>
      <c r="AZ62" s="158">
        <f t="shared" si="473"/>
        <v>-649641.65571428568</v>
      </c>
      <c r="BA62" s="158">
        <f t="shared" si="473"/>
        <v>-615494.76642857143</v>
      </c>
      <c r="BB62" s="158">
        <f t="shared" si="473"/>
        <v>-581878.10714285716</v>
      </c>
      <c r="BC62" s="158">
        <f t="shared" si="473"/>
        <v>-750729.36731428572</v>
      </c>
      <c r="BD62" s="158">
        <f t="shared" si="473"/>
        <v>-530324.81000000006</v>
      </c>
      <c r="BE62" s="158">
        <f t="shared" si="473"/>
        <v>-458903.24</v>
      </c>
      <c r="BF62" s="158">
        <f t="shared" si="473"/>
        <v>-577515.99571428564</v>
      </c>
      <c r="BG62" s="158">
        <f t="shared" si="473"/>
        <v>-245661.66999999998</v>
      </c>
      <c r="BH62" s="158">
        <f t="shared" si="473"/>
        <v>-323106.21714285715</v>
      </c>
      <c r="BI62" s="160">
        <f t="shared" si="473"/>
        <v>-486781.18428571435</v>
      </c>
      <c r="BJ62" s="160">
        <f t="shared" si="473"/>
        <v>-435050.90428571426</v>
      </c>
      <c r="BK62" s="160">
        <f t="shared" si="473"/>
        <v>-715610.37857142859</v>
      </c>
      <c r="BL62" s="160">
        <f t="shared" si="473"/>
        <v>-422980.38142857153</v>
      </c>
      <c r="BM62" s="160">
        <f t="shared" si="473"/>
        <v>-551966.35857142857</v>
      </c>
      <c r="BN62" s="160">
        <f t="shared" si="473"/>
        <v>-529808.22285714292</v>
      </c>
      <c r="BO62" s="160">
        <f t="shared" si="473"/>
        <v>-472700.47428571433</v>
      </c>
      <c r="BP62" s="160">
        <f t="shared" si="473"/>
        <v>-716889.54571428755</v>
      </c>
      <c r="BQ62" s="160">
        <f t="shared" si="473"/>
        <v>-422886.43285714288</v>
      </c>
      <c r="BR62" s="160">
        <f t="shared" si="473"/>
        <v>-441921.90571428573</v>
      </c>
      <c r="BS62" s="160">
        <f t="shared" si="473"/>
        <v>-471958.09264285711</v>
      </c>
      <c r="BT62" s="160">
        <f t="shared" si="473"/>
        <v>-402659.98571428575</v>
      </c>
      <c r="BU62" s="160">
        <f t="shared" si="473"/>
        <v>-196850.31</v>
      </c>
      <c r="BV62" s="160">
        <f t="shared" si="473"/>
        <v>-246656.38857142854</v>
      </c>
      <c r="BW62" s="160">
        <f t="shared" si="473"/>
        <v>-475115.6857142857</v>
      </c>
      <c r="BX62" s="160">
        <f>SUM(BX60:BX61)</f>
        <v>-386078.8142857143</v>
      </c>
      <c r="BY62" s="160">
        <f>SUM(BY60:BY61)</f>
        <v>-918007.83571428561</v>
      </c>
      <c r="BZ62" s="160">
        <f t="shared" ref="BZ62:DK62" si="474">SUM(BZ60:BZ61)</f>
        <v>-1015623.7085714287</v>
      </c>
      <c r="CA62" s="160">
        <f t="shared" si="474"/>
        <v>-1418001.7442857143</v>
      </c>
      <c r="CB62" s="160">
        <f t="shared" si="474"/>
        <v>-237849.13857142851</v>
      </c>
      <c r="CC62" s="160">
        <f t="shared" si="474"/>
        <v>-78466.011428571452</v>
      </c>
      <c r="CD62" s="160">
        <f t="shared" si="474"/>
        <v>-266611.07428571431</v>
      </c>
      <c r="CE62" s="160">
        <f t="shared" si="474"/>
        <v>-619191.83857142855</v>
      </c>
      <c r="CF62" s="160">
        <f t="shared" si="474"/>
        <v>-1188842.6971428571</v>
      </c>
      <c r="CG62" s="160">
        <f t="shared" si="474"/>
        <v>-1081527.0442857151</v>
      </c>
      <c r="CH62" s="160">
        <f t="shared" si="474"/>
        <v>-1128686.6214285714</v>
      </c>
      <c r="CI62" s="160">
        <f t="shared" si="474"/>
        <v>-863182.32428571407</v>
      </c>
      <c r="CJ62" s="160">
        <f t="shared" si="474"/>
        <v>-333955.80999999994</v>
      </c>
      <c r="CK62" s="160">
        <f t="shared" si="474"/>
        <v>-293095.52857142861</v>
      </c>
      <c r="CL62" s="160">
        <f t="shared" si="474"/>
        <v>-353744.1157142857</v>
      </c>
      <c r="CM62" s="160">
        <f t="shared" si="474"/>
        <v>-351665.20142857148</v>
      </c>
      <c r="CN62" s="160">
        <f t="shared" si="474"/>
        <v>-568204.49</v>
      </c>
      <c r="CO62" s="160">
        <f t="shared" si="474"/>
        <v>-324259.01571428572</v>
      </c>
      <c r="CP62" s="160">
        <f t="shared" si="474"/>
        <v>-351089.9985714287</v>
      </c>
      <c r="CQ62" s="160">
        <f t="shared" si="474"/>
        <v>-360409.1342857143</v>
      </c>
      <c r="CR62" s="160">
        <f t="shared" si="474"/>
        <v>-272565.87285714282</v>
      </c>
      <c r="CS62" s="160">
        <f t="shared" si="474"/>
        <v>-888342.25142857141</v>
      </c>
      <c r="CT62" s="160">
        <f t="shared" si="474"/>
        <v>-477288.95857142861</v>
      </c>
      <c r="CU62" s="160">
        <f t="shared" si="474"/>
        <v>-515108.10571428575</v>
      </c>
      <c r="CV62" s="160">
        <f t="shared" si="474"/>
        <v>-506529.02285714285</v>
      </c>
      <c r="CW62" s="160">
        <f t="shared" si="474"/>
        <v>-433111.99857142859</v>
      </c>
      <c r="CX62" s="160">
        <f t="shared" si="474"/>
        <v>-532168.84714285715</v>
      </c>
      <c r="CY62" s="160">
        <f t="shared" si="474"/>
        <v>-65734.534285713627</v>
      </c>
      <c r="CZ62" s="160">
        <f t="shared" si="474"/>
        <v>-579425.14428571437</v>
      </c>
      <c r="DA62" s="160">
        <f t="shared" si="474"/>
        <v>-431740.93714285718</v>
      </c>
      <c r="DB62" s="160">
        <f t="shared" si="474"/>
        <v>-333000.28571428568</v>
      </c>
      <c r="DC62" s="160">
        <f t="shared" si="474"/>
        <v>-537234.44857142854</v>
      </c>
      <c r="DD62" s="160">
        <f t="shared" si="474"/>
        <v>-748412.4571428562</v>
      </c>
      <c r="DE62" s="160">
        <f t="shared" si="474"/>
        <v>-729735.73522630113</v>
      </c>
      <c r="DF62" s="160">
        <f t="shared" si="474"/>
        <v>-442950.85716473573</v>
      </c>
      <c r="DG62" s="160">
        <f t="shared" si="474"/>
        <v>-589033.84857142856</v>
      </c>
      <c r="DH62" s="160">
        <f t="shared" si="474"/>
        <v>-387015.19368692685</v>
      </c>
      <c r="DI62" s="160">
        <f t="shared" si="474"/>
        <v>-584435.53142857144</v>
      </c>
      <c r="DJ62" s="160">
        <f t="shared" si="474"/>
        <v>-496568.86857142858</v>
      </c>
      <c r="DK62" s="160">
        <f t="shared" si="474"/>
        <v>-340894.93857142981</v>
      </c>
      <c r="DL62" s="160">
        <f t="shared" ref="DL62" si="475">SUM(DL60:DL61)</f>
        <v>-842784.25000000023</v>
      </c>
      <c r="DM62" s="160">
        <f t="shared" ref="DM62:DN62" si="476">SUM(DM60:DM61)</f>
        <v>-438879.88857142872</v>
      </c>
      <c r="DN62" s="160">
        <f t="shared" si="476"/>
        <v>-533841.90714285732</v>
      </c>
      <c r="DO62" s="160">
        <f t="shared" ref="DO62:DP62" si="477">SUM(DO60:DO61)</f>
        <v>-664304.36428571586</v>
      </c>
      <c r="DP62" s="160">
        <f t="shared" si="477"/>
        <v>-513807.49857142963</v>
      </c>
      <c r="DQ62" s="160">
        <f t="shared" ref="DQ62:DR62" si="478">SUM(DQ60:DQ61)</f>
        <v>-477547.88285714365</v>
      </c>
      <c r="DR62" s="160">
        <f t="shared" si="478"/>
        <v>-539765.86715892563</v>
      </c>
      <c r="DS62" s="160">
        <f t="shared" ref="DS62:DT62" si="479">SUM(DS60:DS61)</f>
        <v>-553422.24428571423</v>
      </c>
      <c r="DT62" s="160">
        <f t="shared" si="479"/>
        <v>-594573.00000000012</v>
      </c>
      <c r="DU62" s="160">
        <f t="shared" ref="DU62:DV62" si="480">SUM(DU60:DU61)</f>
        <v>-325503.69857142598</v>
      </c>
      <c r="DV62" s="160">
        <f t="shared" si="480"/>
        <v>-564236.08428571431</v>
      </c>
      <c r="DW62" s="160">
        <f t="shared" ref="DW62:DX62" si="481">SUM(DW60:DW61)</f>
        <v>-414083.8671428574</v>
      </c>
      <c r="DX62" s="160">
        <f t="shared" si="481"/>
        <v>-741678.0642857143</v>
      </c>
      <c r="DY62" s="160">
        <f t="shared" ref="DY62:DZ62" si="482">SUM(DY60:DY61)</f>
        <v>-1100135.3800000001</v>
      </c>
      <c r="DZ62" s="160">
        <f t="shared" si="482"/>
        <v>-588273.41000000015</v>
      </c>
      <c r="EA62" s="160">
        <f t="shared" ref="EA62:EB62" si="483">SUM(EA60:EA61)</f>
        <v>-774302.22714285715</v>
      </c>
      <c r="EB62" s="160">
        <f t="shared" si="483"/>
        <v>-435990.13285714283</v>
      </c>
      <c r="EC62" s="160">
        <f t="shared" ref="EC62:ED62" si="484">SUM(EC60:EC61)</f>
        <v>-746441.06142857135</v>
      </c>
      <c r="ED62" s="160">
        <f t="shared" si="484"/>
        <v>-449164.57142857148</v>
      </c>
      <c r="EE62" s="160">
        <f t="shared" ref="EE62:EF62" si="485">SUM(EE60:EE61)</f>
        <v>-490680.81571428571</v>
      </c>
      <c r="EF62" s="160">
        <f t="shared" si="485"/>
        <v>-555937.53428571427</v>
      </c>
      <c r="EG62" s="160">
        <f t="shared" ref="EG62:EH62" si="486">SUM(EG60:EG61)</f>
        <v>-609329.70000000007</v>
      </c>
      <c r="EH62" s="160">
        <f t="shared" si="486"/>
        <v>-682507.98285714281</v>
      </c>
      <c r="EI62" s="160">
        <f t="shared" ref="EI62:EJ62" si="487">SUM(EI60:EI61)</f>
        <v>-441692.13</v>
      </c>
      <c r="EJ62" s="160">
        <f t="shared" si="487"/>
        <v>-815570.01285714284</v>
      </c>
      <c r="EK62" s="160">
        <f t="shared" ref="EK62:EL62" si="488">SUM(EK60:EK61)</f>
        <v>-691740.47714285715</v>
      </c>
      <c r="EL62" s="160">
        <f t="shared" si="488"/>
        <v>-822644.36571428552</v>
      </c>
      <c r="EM62" s="160">
        <f t="shared" ref="EM62" si="489">SUM(EM60:EM61)</f>
        <v>-586642.37142857141</v>
      </c>
      <c r="EO62" s="160">
        <f t="shared" si="449"/>
        <v>-2916597.2271428574</v>
      </c>
      <c r="EQ62" s="160">
        <f t="shared" ca="1" si="450"/>
        <v>-3204389.0814285716</v>
      </c>
      <c r="ER62" s="160"/>
      <c r="EV62" s="160">
        <f t="shared" si="451"/>
        <v>-1344166.3671428573</v>
      </c>
      <c r="EW62" s="160">
        <f t="shared" si="451"/>
        <v>-2015382.6409405856</v>
      </c>
      <c r="EX62" s="160">
        <f t="shared" si="451"/>
        <v>-1418999.8994230912</v>
      </c>
      <c r="EY62" s="160">
        <f t="shared" si="451"/>
        <v>-1421899.3385714297</v>
      </c>
      <c r="EZ62" s="160">
        <f t="shared" si="451"/>
        <v>-1815506.0457142864</v>
      </c>
      <c r="FA62" s="160">
        <f t="shared" si="451"/>
        <v>-1655659.7457142891</v>
      </c>
      <c r="FB62" s="160">
        <f t="shared" si="451"/>
        <v>-1687761.11144464</v>
      </c>
      <c r="FC62" s="160">
        <f t="shared" si="451"/>
        <v>-1303823.6499999976</v>
      </c>
      <c r="FD62" s="160">
        <f t="shared" si="451"/>
        <v>-2430086.8542857147</v>
      </c>
      <c r="FE62" s="160">
        <f t="shared" si="451"/>
        <v>-1956733.4214285712</v>
      </c>
      <c r="FF62" s="160">
        <f t="shared" si="451"/>
        <v>-1495782.9214285715</v>
      </c>
      <c r="FG62" s="160">
        <f t="shared" si="451"/>
        <v>-1733529.8128571426</v>
      </c>
      <c r="FH62" s="160">
        <f t="shared" si="451"/>
        <v>-2329954.8557142857</v>
      </c>
      <c r="FI62" s="160">
        <f t="shared" si="451"/>
        <v>-586642.37142857141</v>
      </c>
      <c r="FK62" s="160">
        <f t="shared" si="452"/>
        <v>-5750409.8371428568</v>
      </c>
      <c r="FL62" s="160">
        <f t="shared" si="452"/>
        <v>-7112650.449785715</v>
      </c>
      <c r="FM62" s="160">
        <f t="shared" si="452"/>
        <v>-6796817.4057142856</v>
      </c>
      <c r="FN62" s="160">
        <f t="shared" si="452"/>
        <v>-5294812.2299999995</v>
      </c>
      <c r="FO62" s="160">
        <f t="shared" si="452"/>
        <v>-6200448.2460779641</v>
      </c>
      <c r="FP62" s="160">
        <f t="shared" si="452"/>
        <v>-6462750.5528732128</v>
      </c>
      <c r="FQ62" s="160">
        <f t="shared" si="452"/>
        <v>-7616133.0099999998</v>
      </c>
      <c r="FR62" s="160">
        <f t="shared" si="452"/>
        <v>-2916597.2271428574</v>
      </c>
    </row>
    <row r="63" spans="2:174" ht="17.45" customHeight="1">
      <c r="B63" s="161" t="s">
        <v>191</v>
      </c>
      <c r="C63" s="162"/>
      <c r="D63" s="162"/>
      <c r="E63" s="162"/>
      <c r="H63" s="163">
        <f>H65-H64</f>
        <v>1557058.1833333303</v>
      </c>
      <c r="I63" s="163">
        <f t="shared" ref="I63:AQ63" si="490">I65-I64</f>
        <v>2168934.9364999998</v>
      </c>
      <c r="J63" s="163">
        <f t="shared" si="490"/>
        <v>2007202.0704761911</v>
      </c>
      <c r="K63" s="163">
        <f t="shared" si="490"/>
        <v>2174291.2638095268</v>
      </c>
      <c r="L63" s="163">
        <f t="shared" si="490"/>
        <v>2110564.6800000002</v>
      </c>
      <c r="M63" s="163">
        <f t="shared" si="490"/>
        <v>2669823.5298333336</v>
      </c>
      <c r="N63" s="163">
        <f t="shared" si="490"/>
        <v>1146019.2036666633</v>
      </c>
      <c r="O63" s="163">
        <f t="shared" si="490"/>
        <v>1834904.25</v>
      </c>
      <c r="P63" s="163">
        <f t="shared" si="490"/>
        <v>1814759.83</v>
      </c>
      <c r="Q63" s="163">
        <f t="shared" si="490"/>
        <v>2003625.8166666632</v>
      </c>
      <c r="R63" s="163">
        <f t="shared" si="490"/>
        <v>2098686.4982142858</v>
      </c>
      <c r="S63" s="163">
        <f t="shared" si="490"/>
        <v>3936884.527336</v>
      </c>
      <c r="T63" s="163">
        <f t="shared" si="490"/>
        <v>2161034.65</v>
      </c>
      <c r="U63" s="163">
        <f t="shared" si="490"/>
        <v>1360591.5863333372</v>
      </c>
      <c r="V63" s="163">
        <f t="shared" si="490"/>
        <v>1604426.6986666629</v>
      </c>
      <c r="W63" s="163">
        <f t="shared" si="490"/>
        <v>1322476.3339999998</v>
      </c>
      <c r="X63" s="163">
        <f t="shared" si="490"/>
        <v>1675268.0060000031</v>
      </c>
      <c r="Y63" s="163">
        <f t="shared" si="490"/>
        <v>1501122.1965000001</v>
      </c>
      <c r="Z63" s="163">
        <f t="shared" si="490"/>
        <v>1548515.9182142853</v>
      </c>
      <c r="AA63" s="163">
        <f t="shared" si="490"/>
        <v>1537840.9834999999</v>
      </c>
      <c r="AB63" s="163">
        <f t="shared" si="490"/>
        <v>1432503.2242857143</v>
      </c>
      <c r="AC63" s="163">
        <f t="shared" si="490"/>
        <v>1573167.4770000004</v>
      </c>
      <c r="AD63" s="163">
        <f t="shared" si="490"/>
        <v>1725310.3935</v>
      </c>
      <c r="AE63" s="163">
        <f t="shared" si="490"/>
        <v>3731235.8414999987</v>
      </c>
      <c r="AF63" s="163">
        <f t="shared" si="490"/>
        <v>1529203.2949999999</v>
      </c>
      <c r="AG63" s="163">
        <f t="shared" si="490"/>
        <v>1393000.6799999997</v>
      </c>
      <c r="AH63" s="163">
        <f t="shared" si="490"/>
        <v>1033136.3699999987</v>
      </c>
      <c r="AI63" s="163">
        <f t="shared" si="490"/>
        <v>1566728.56</v>
      </c>
      <c r="AJ63" s="163">
        <f t="shared" si="490"/>
        <v>2210780.33</v>
      </c>
      <c r="AK63" s="163">
        <f t="shared" si="490"/>
        <v>1916154.1500000004</v>
      </c>
      <c r="AL63" s="163">
        <f t="shared" si="490"/>
        <v>1626839.9499999997</v>
      </c>
      <c r="AM63" s="163">
        <f t="shared" si="490"/>
        <v>1676943.08</v>
      </c>
      <c r="AN63" s="163">
        <f t="shared" si="490"/>
        <v>1724685.7800000003</v>
      </c>
      <c r="AO63" s="163">
        <f t="shared" si="490"/>
        <v>2029316.36</v>
      </c>
      <c r="AP63" s="163">
        <f t="shared" si="490"/>
        <v>1915557.63</v>
      </c>
      <c r="AQ63" s="163">
        <f t="shared" si="490"/>
        <v>3117554.9800000004</v>
      </c>
      <c r="AR63" s="163">
        <f t="shared" ref="AR63:BW63" si="491">AR59+AR62</f>
        <v>2622998.4485714287</v>
      </c>
      <c r="AS63" s="163">
        <f t="shared" si="491"/>
        <v>1133535.4776442861</v>
      </c>
      <c r="AT63" s="163">
        <f t="shared" si="491"/>
        <v>1379534.2533585716</v>
      </c>
      <c r="AU63" s="163">
        <f t="shared" si="491"/>
        <v>1360263.6957142856</v>
      </c>
      <c r="AV63" s="163">
        <f t="shared" si="491"/>
        <v>1247834.9376442856</v>
      </c>
      <c r="AW63" s="163">
        <f t="shared" si="491"/>
        <v>1886318.5005014287</v>
      </c>
      <c r="AX63" s="163">
        <f t="shared" si="491"/>
        <v>1382881.7410035084</v>
      </c>
      <c r="AY63" s="163">
        <f t="shared" si="491"/>
        <v>1424752.5476442857</v>
      </c>
      <c r="AZ63" s="163">
        <f t="shared" si="491"/>
        <v>1249699.5062157144</v>
      </c>
      <c r="BA63" s="163">
        <f t="shared" si="491"/>
        <v>1412454.7955014287</v>
      </c>
      <c r="BB63" s="163">
        <f t="shared" si="491"/>
        <v>1477184.1128571429</v>
      </c>
      <c r="BC63" s="163">
        <f t="shared" si="491"/>
        <v>1605558.8846157147</v>
      </c>
      <c r="BD63" s="163">
        <f t="shared" si="491"/>
        <v>2628576.58</v>
      </c>
      <c r="BE63" s="163">
        <f t="shared" si="491"/>
        <v>1683150.8499999989</v>
      </c>
      <c r="BF63" s="163">
        <f t="shared" si="491"/>
        <v>1773302.8533994143</v>
      </c>
      <c r="BG63" s="163">
        <f t="shared" si="491"/>
        <v>1869112.1145568499</v>
      </c>
      <c r="BH63" s="163">
        <f t="shared" si="491"/>
        <v>2079659.8315631328</v>
      </c>
      <c r="BI63" s="163">
        <f t="shared" si="491"/>
        <v>1711817.8632063158</v>
      </c>
      <c r="BJ63" s="163">
        <f t="shared" si="491"/>
        <v>1884583.8590537456</v>
      </c>
      <c r="BK63" s="163">
        <f t="shared" si="491"/>
        <v>1503001.8989185349</v>
      </c>
      <c r="BL63" s="163">
        <f t="shared" si="491"/>
        <v>1794736.2129956488</v>
      </c>
      <c r="BM63" s="163">
        <f t="shared" si="491"/>
        <v>1702328.1700033017</v>
      </c>
      <c r="BN63" s="163">
        <f t="shared" si="491"/>
        <v>1914170.9109276105</v>
      </c>
      <c r="BO63" s="163">
        <f t="shared" si="491"/>
        <v>2106444.0609717551</v>
      </c>
      <c r="BP63" s="163">
        <f t="shared" si="491"/>
        <v>2865150.0239199661</v>
      </c>
      <c r="BQ63" s="163">
        <f t="shared" si="491"/>
        <v>2137548.4174838066</v>
      </c>
      <c r="BR63" s="163">
        <f t="shared" si="491"/>
        <v>1819484.6393631177</v>
      </c>
      <c r="BS63" s="163">
        <f t="shared" si="491"/>
        <v>-59220.942642857088</v>
      </c>
      <c r="BT63" s="163">
        <f t="shared" si="491"/>
        <v>-248253.80787494371</v>
      </c>
      <c r="BU63" s="163">
        <f t="shared" si="491"/>
        <v>-26079.779289857892</v>
      </c>
      <c r="BV63" s="163">
        <f t="shared" si="491"/>
        <v>151641.00663859898</v>
      </c>
      <c r="BW63" s="164">
        <f t="shared" si="491"/>
        <v>354664.70078194735</v>
      </c>
      <c r="BX63" s="164">
        <f>BX59+BX62</f>
        <v>795871.47548116103</v>
      </c>
      <c r="BY63" s="164">
        <f>BY59+BY62</f>
        <v>498770.6928351979</v>
      </c>
      <c r="BZ63" s="164">
        <f t="shared" ref="BZ63:DK63" si="492">BZ59+BZ62</f>
        <v>488827.45997805498</v>
      </c>
      <c r="CA63" s="164">
        <f t="shared" si="492"/>
        <v>636385.02426376916</v>
      </c>
      <c r="CB63" s="164">
        <f t="shared" si="492"/>
        <v>1860310.274358971</v>
      </c>
      <c r="CC63" s="164">
        <f t="shared" si="492"/>
        <v>1627589.1680188419</v>
      </c>
      <c r="CD63" s="164">
        <f t="shared" si="492"/>
        <v>1237264.2481528455</v>
      </c>
      <c r="CE63" s="164">
        <f t="shared" si="492"/>
        <v>-98335.25857142848</v>
      </c>
      <c r="CF63" s="164">
        <f t="shared" si="492"/>
        <v>-407383.95714285714</v>
      </c>
      <c r="CG63" s="164">
        <f t="shared" si="492"/>
        <v>690848.50571428449</v>
      </c>
      <c r="CH63" s="164">
        <f t="shared" si="492"/>
        <v>1198856.9485714289</v>
      </c>
      <c r="CI63" s="164">
        <f t="shared" si="492"/>
        <v>1388697.965714287</v>
      </c>
      <c r="CJ63" s="164">
        <f t="shared" si="492"/>
        <v>1736448.0499999998</v>
      </c>
      <c r="CK63" s="164">
        <f t="shared" si="492"/>
        <v>2007388.8414285714</v>
      </c>
      <c r="CL63" s="164">
        <f t="shared" si="492"/>
        <v>1991892.4042857143</v>
      </c>
      <c r="CM63" s="164">
        <f t="shared" si="492"/>
        <v>2553443.5285714287</v>
      </c>
      <c r="CN63" s="164">
        <f t="shared" si="492"/>
        <v>2497713.7800000003</v>
      </c>
      <c r="CO63" s="164">
        <f t="shared" si="492"/>
        <v>2399955.3342857137</v>
      </c>
      <c r="CP63" s="164">
        <f t="shared" si="492"/>
        <v>2465364.3814285714</v>
      </c>
      <c r="CQ63" s="164">
        <f t="shared" si="492"/>
        <v>2185348.3357142853</v>
      </c>
      <c r="CR63" s="164">
        <f t="shared" si="492"/>
        <v>2626599.6471428582</v>
      </c>
      <c r="CS63" s="164">
        <f t="shared" si="492"/>
        <v>1958086.7485714289</v>
      </c>
      <c r="CT63" s="164">
        <f t="shared" si="492"/>
        <v>2167837.9914285713</v>
      </c>
      <c r="CU63" s="164">
        <f t="shared" si="492"/>
        <v>2330293.3242857144</v>
      </c>
      <c r="CV63" s="164">
        <f t="shared" si="492"/>
        <v>2182649.4371428583</v>
      </c>
      <c r="CW63" s="164">
        <f t="shared" si="492"/>
        <v>2247813.0614285711</v>
      </c>
      <c r="CX63" s="164">
        <f t="shared" si="492"/>
        <v>2590783.0628571431</v>
      </c>
      <c r="CY63" s="164">
        <f t="shared" si="492"/>
        <v>3420070.8757142853</v>
      </c>
      <c r="CZ63" s="164">
        <f t="shared" si="492"/>
        <v>3511643.8957142862</v>
      </c>
      <c r="DA63" s="164">
        <f t="shared" si="492"/>
        <v>2461503.6128571429</v>
      </c>
      <c r="DB63" s="164">
        <f t="shared" si="492"/>
        <v>2509504.1042857142</v>
      </c>
      <c r="DC63" s="164">
        <f t="shared" si="492"/>
        <v>2149355.4914285704</v>
      </c>
      <c r="DD63" s="164">
        <f t="shared" si="492"/>
        <v>2190616.7828571433</v>
      </c>
      <c r="DE63" s="164">
        <f t="shared" si="492"/>
        <v>1869202.0647736979</v>
      </c>
      <c r="DF63" s="164">
        <f t="shared" si="492"/>
        <v>2459681.9228352639</v>
      </c>
      <c r="DG63" s="164">
        <f t="shared" si="492"/>
        <v>2478187.3414285709</v>
      </c>
      <c r="DH63" s="164">
        <f t="shared" si="492"/>
        <v>2427545.1563130729</v>
      </c>
      <c r="DI63" s="164">
        <f t="shared" si="492"/>
        <v>2247329.9985714285</v>
      </c>
      <c r="DJ63" s="164">
        <f t="shared" si="492"/>
        <v>2466464.3514285712</v>
      </c>
      <c r="DK63" s="164">
        <f t="shared" si="492"/>
        <v>3320943.0914285714</v>
      </c>
      <c r="DL63" s="164">
        <f t="shared" ref="DL63" si="493">DL59+DL62</f>
        <v>3700839.9300000034</v>
      </c>
      <c r="DM63" s="164">
        <f t="shared" ref="DM63:DN63" si="494">DM59+DM62</f>
        <v>2420312.5814285725</v>
      </c>
      <c r="DN63" s="164">
        <f t="shared" si="494"/>
        <v>2357936.7728571426</v>
      </c>
      <c r="DO63" s="164">
        <f t="shared" ref="DO63:DP63" si="495">DO59+DO62</f>
        <v>2320634.9457142847</v>
      </c>
      <c r="DP63" s="164">
        <f t="shared" si="495"/>
        <v>2347926.851428573</v>
      </c>
      <c r="DQ63" s="164">
        <f t="shared" ref="DQ63:DR63" si="496">DQ59+DQ62</f>
        <v>2497879.7771428581</v>
      </c>
      <c r="DR63" s="164">
        <f t="shared" si="496"/>
        <v>2616885.7128410763</v>
      </c>
      <c r="DS63" s="164">
        <f t="shared" ref="DS63:DT63" si="497">DS59+DS62</f>
        <v>2540422.0557142715</v>
      </c>
      <c r="DT63" s="164">
        <f t="shared" si="497"/>
        <v>2680525.870000001</v>
      </c>
      <c r="DU63" s="164">
        <f t="shared" ref="DU63:DV63" si="498">DU59+DU62</f>
        <v>2833055.1114285719</v>
      </c>
      <c r="DV63" s="164">
        <f t="shared" si="498"/>
        <v>2374355.9457142889</v>
      </c>
      <c r="DW63" s="164">
        <f t="shared" ref="DW63:DX63" si="499">DW59+DW62</f>
        <v>3232339.8928571423</v>
      </c>
      <c r="DX63" s="164">
        <f t="shared" si="499"/>
        <v>4068150.4357142886</v>
      </c>
      <c r="DY63" s="164">
        <f t="shared" ref="DY63:DZ63" si="500">DY59+DY62</f>
        <v>1912725.0300000005</v>
      </c>
      <c r="DZ63" s="164">
        <f t="shared" si="500"/>
        <v>2270588.7800000012</v>
      </c>
      <c r="EA63" s="164">
        <f t="shared" ref="EA63:EB63" si="501">EA59+EA62</f>
        <v>1821831.2328571442</v>
      </c>
      <c r="EB63" s="164">
        <f t="shared" si="501"/>
        <v>2782016.7671428574</v>
      </c>
      <c r="EC63" s="164">
        <f t="shared" ref="EC63:ED63" si="502">EC59+EC62</f>
        <v>2440126.5385714294</v>
      </c>
      <c r="ED63" s="164">
        <f t="shared" si="502"/>
        <v>2820785.4785714285</v>
      </c>
      <c r="EE63" s="164">
        <f t="shared" ref="EE63:EF63" si="503">EE59+EE62</f>
        <v>2431030.3042857144</v>
      </c>
      <c r="EF63" s="164">
        <f t="shared" si="503"/>
        <v>2310964.0857142853</v>
      </c>
      <c r="EG63" s="164">
        <f t="shared" ref="EG63:EH63" si="504">EG59+EG62</f>
        <v>2172582.33</v>
      </c>
      <c r="EH63" s="164">
        <f t="shared" si="504"/>
        <v>2175903.9671428567</v>
      </c>
      <c r="EI63" s="164">
        <f t="shared" ref="EI63:EJ63" si="505">EI59+EI62</f>
        <v>3379205.2100000009</v>
      </c>
      <c r="EJ63" s="164">
        <f t="shared" si="505"/>
        <v>3893023.1871428564</v>
      </c>
      <c r="EK63" s="164">
        <f t="shared" ref="EK63:EL63" si="506">EK59+EK62</f>
        <v>2224779.7528571431</v>
      </c>
      <c r="EL63" s="164">
        <f t="shared" si="506"/>
        <v>2148799.7942857142</v>
      </c>
      <c r="EM63" s="164">
        <f t="shared" ref="EM63" si="507">EM59+EM62</f>
        <v>2375947.3985714279</v>
      </c>
      <c r="EO63" s="163">
        <f t="shared" si="449"/>
        <v>10642550.132857142</v>
      </c>
      <c r="EQ63" s="163">
        <f t="shared" ca="1" si="450"/>
        <v>10073295.478571434</v>
      </c>
      <c r="ER63" s="163"/>
      <c r="EV63" s="163">
        <f t="shared" si="451"/>
        <v>8482651.6128571443</v>
      </c>
      <c r="EW63" s="163">
        <f t="shared" si="451"/>
        <v>6209174.3390594106</v>
      </c>
      <c r="EX63" s="163">
        <f t="shared" si="451"/>
        <v>7365414.4205769077</v>
      </c>
      <c r="EY63" s="163">
        <f t="shared" si="451"/>
        <v>8034737.441428571</v>
      </c>
      <c r="EZ63" s="163">
        <f t="shared" si="451"/>
        <v>8479089.2842857186</v>
      </c>
      <c r="FA63" s="163">
        <f t="shared" si="451"/>
        <v>7166441.5742857158</v>
      </c>
      <c r="FB63" s="163">
        <f t="shared" si="451"/>
        <v>7837833.6385553489</v>
      </c>
      <c r="FC63" s="163">
        <f t="shared" si="451"/>
        <v>8439750.950000003</v>
      </c>
      <c r="FD63" s="163">
        <f t="shared" si="451"/>
        <v>8251464.2457142901</v>
      </c>
      <c r="FE63" s="163">
        <f t="shared" si="451"/>
        <v>7043974.5385714313</v>
      </c>
      <c r="FF63" s="163">
        <f t="shared" si="451"/>
        <v>7562779.8685714277</v>
      </c>
      <c r="FG63" s="163">
        <f t="shared" si="451"/>
        <v>7727691.5071428576</v>
      </c>
      <c r="FH63" s="163">
        <f t="shared" si="451"/>
        <v>8266602.7342857141</v>
      </c>
      <c r="FI63" s="163">
        <f t="shared" si="451"/>
        <v>2375947.3985714279</v>
      </c>
      <c r="FK63" s="163">
        <f t="shared" si="452"/>
        <v>22650885.205596309</v>
      </c>
      <c r="FL63" s="163">
        <f t="shared" si="452"/>
        <v>9414788.9109379593</v>
      </c>
      <c r="FM63" s="163">
        <f t="shared" si="452"/>
        <v>15787020.719102086</v>
      </c>
      <c r="FN63" s="163">
        <f t="shared" si="452"/>
        <v>29072515.980000004</v>
      </c>
      <c r="FO63" s="163">
        <f t="shared" si="452"/>
        <v>30091977.813922036</v>
      </c>
      <c r="FP63" s="163">
        <f t="shared" si="452"/>
        <v>31923115.447126783</v>
      </c>
      <c r="FQ63" s="163">
        <f t="shared" si="452"/>
        <v>30585910.160000011</v>
      </c>
      <c r="FR63" s="163">
        <f t="shared" si="452"/>
        <v>10642550.132857142</v>
      </c>
    </row>
    <row r="64" spans="2:174" s="159" customFormat="1" ht="17.45" customHeight="1" thickBot="1">
      <c r="B64" s="151" t="s">
        <v>96</v>
      </c>
      <c r="C64" s="152"/>
      <c r="D64" s="152"/>
      <c r="E64" s="152"/>
      <c r="F64" s="134"/>
      <c r="G64" s="134"/>
      <c r="H64" s="154">
        <v>621419</v>
      </c>
      <c r="I64" s="154">
        <v>619594.35999999987</v>
      </c>
      <c r="J64" s="154">
        <v>632927</v>
      </c>
      <c r="K64" s="154">
        <v>750284</v>
      </c>
      <c r="L64" s="154">
        <v>790906</v>
      </c>
      <c r="M64" s="154">
        <v>735122</v>
      </c>
      <c r="N64" s="154">
        <v>826432</v>
      </c>
      <c r="O64" s="154">
        <v>659285</v>
      </c>
      <c r="P64" s="154">
        <v>707975</v>
      </c>
      <c r="Q64" s="154">
        <v>818390</v>
      </c>
      <c r="R64" s="154">
        <v>868007.75</v>
      </c>
      <c r="S64" s="154">
        <v>1264884.7726639998</v>
      </c>
      <c r="T64" s="154">
        <v>768781</v>
      </c>
      <c r="U64" s="154">
        <v>666053.94000000006</v>
      </c>
      <c r="V64" s="154">
        <v>687484.16</v>
      </c>
      <c r="W64" s="154">
        <v>605492.43000000005</v>
      </c>
      <c r="X64" s="154">
        <v>796062.55</v>
      </c>
      <c r="Y64" s="154">
        <v>726631.4</v>
      </c>
      <c r="Z64" s="154">
        <v>791340.98</v>
      </c>
      <c r="AA64" s="154">
        <v>709819.3</v>
      </c>
      <c r="AB64" s="154">
        <v>664044.79</v>
      </c>
      <c r="AC64" s="154">
        <v>823597.88</v>
      </c>
      <c r="AD64" s="154">
        <v>816095.72</v>
      </c>
      <c r="AE64" s="154">
        <v>1166374.3599999999</v>
      </c>
      <c r="AF64" s="154">
        <v>738756.5</v>
      </c>
      <c r="AG64" s="154">
        <v>305907.80999999994</v>
      </c>
      <c r="AH64" s="154">
        <v>647432.02</v>
      </c>
      <c r="AI64" s="154">
        <v>892648.7300000001</v>
      </c>
      <c r="AJ64" s="154">
        <v>770510.07000000007</v>
      </c>
      <c r="AK64" s="154">
        <v>739044.55999999994</v>
      </c>
      <c r="AL64" s="154">
        <v>855091.42</v>
      </c>
      <c r="AM64" s="154">
        <v>687841.04</v>
      </c>
      <c r="AN64" s="154">
        <v>717741.67</v>
      </c>
      <c r="AO64" s="154">
        <v>770896.6399999999</v>
      </c>
      <c r="AP64" s="154">
        <v>898404.19</v>
      </c>
      <c r="AQ64" s="154">
        <v>1240942.9400000002</v>
      </c>
      <c r="AR64" s="154">
        <v>971126.7200000002</v>
      </c>
      <c r="AS64" s="154">
        <v>649092.55000000005</v>
      </c>
      <c r="AT64" s="154">
        <v>560505.82000000007</v>
      </c>
      <c r="AU64" s="154">
        <v>564152.22</v>
      </c>
      <c r="AV64" s="154">
        <v>557584.70000000007</v>
      </c>
      <c r="AW64" s="154">
        <v>619534.73</v>
      </c>
      <c r="AX64" s="154">
        <v>547908.15</v>
      </c>
      <c r="AY64" s="154">
        <v>722306.53</v>
      </c>
      <c r="AZ64" s="154">
        <v>643424.62999999989</v>
      </c>
      <c r="BA64" s="154">
        <v>638278.91999999993</v>
      </c>
      <c r="BB64" s="154">
        <v>645989.12999999989</v>
      </c>
      <c r="BC64" s="154">
        <v>690729</v>
      </c>
      <c r="BD64" s="154">
        <v>1036494.3699999999</v>
      </c>
      <c r="BE64" s="154">
        <v>708569.8</v>
      </c>
      <c r="BF64" s="154">
        <v>540817.01</v>
      </c>
      <c r="BG64" s="154">
        <v>753006.88000000012</v>
      </c>
      <c r="BH64" s="154">
        <v>701445.09000000008</v>
      </c>
      <c r="BI64" s="154">
        <v>815521.99999999988</v>
      </c>
      <c r="BJ64" s="154">
        <v>762325.14999999991</v>
      </c>
      <c r="BK64" s="154">
        <v>836627.76000000013</v>
      </c>
      <c r="BL64" s="154">
        <v>676479.19</v>
      </c>
      <c r="BM64" s="154">
        <v>653113.24</v>
      </c>
      <c r="BN64" s="154">
        <v>773822.40999999992</v>
      </c>
      <c r="BO64" s="154">
        <v>875188.04000000015</v>
      </c>
      <c r="BP64" s="154">
        <v>1158773.8700000001</v>
      </c>
      <c r="BQ64" s="154">
        <v>836520.87999999989</v>
      </c>
      <c r="BR64" s="154">
        <v>693804.58</v>
      </c>
      <c r="BS64" s="154">
        <v>325089.66999999993</v>
      </c>
      <c r="BT64" s="154">
        <v>-54642.740000000005</v>
      </c>
      <c r="BU64" s="154">
        <v>-53646.07999999998</v>
      </c>
      <c r="BV64" s="154">
        <v>36976.86</v>
      </c>
      <c r="BW64" s="154">
        <v>189761.59000000003</v>
      </c>
      <c r="BX64" s="154">
        <v>322385.78000000003</v>
      </c>
      <c r="BY64" s="154">
        <v>351305.68</v>
      </c>
      <c r="BZ64" s="154">
        <v>511758.74</v>
      </c>
      <c r="CA64" s="154">
        <v>534283.85483800003</v>
      </c>
      <c r="CB64" s="154">
        <v>710633.11101977411</v>
      </c>
      <c r="CC64" s="154">
        <v>388113.56094600004</v>
      </c>
      <c r="CD64" s="154">
        <v>372316.166157</v>
      </c>
      <c r="CE64" s="154">
        <v>24276.643168999988</v>
      </c>
      <c r="CF64" s="154">
        <v>113811.06191733333</v>
      </c>
      <c r="CG64" s="154">
        <v>472999.84807499987</v>
      </c>
      <c r="CH64" s="154">
        <v>475332.09383399994</v>
      </c>
      <c r="CI64" s="154">
        <v>544601.03420192969</v>
      </c>
      <c r="CJ64" s="154">
        <v>495186.74632970407</v>
      </c>
      <c r="CK64" s="154">
        <v>512781.6027239298</v>
      </c>
      <c r="CL64" s="154">
        <v>769868.30234644597</v>
      </c>
      <c r="CM64" s="154">
        <v>705712.19026192965</v>
      </c>
      <c r="CN64" s="154">
        <v>1117481.2356368331</v>
      </c>
      <c r="CO64" s="154">
        <v>655293.27854692983</v>
      </c>
      <c r="CP64" s="154">
        <v>566106.97799767158</v>
      </c>
      <c r="CQ64" s="154">
        <v>675188.97323292971</v>
      </c>
      <c r="CR64" s="154">
        <v>772983.0919360714</v>
      </c>
      <c r="CS64" s="154">
        <v>880165.70770452276</v>
      </c>
      <c r="CT64" s="154">
        <v>827262.77117068425</v>
      </c>
      <c r="CU64" s="154">
        <v>918914.32346680725</v>
      </c>
      <c r="CV64" s="154">
        <v>757264.87867352285</v>
      </c>
      <c r="CW64" s="154">
        <v>786072.14475623262</v>
      </c>
      <c r="CX64" s="154">
        <v>863700.84036239376</v>
      </c>
      <c r="CY64" s="154">
        <v>828033.28697536176</v>
      </c>
      <c r="CZ64" s="154">
        <v>1307903.8030955228</v>
      </c>
      <c r="DA64" s="154">
        <v>896276.59442413587</v>
      </c>
      <c r="DB64" s="154">
        <v>799633.28538690985</v>
      </c>
      <c r="DC64" s="154">
        <v>813727.44803597464</v>
      </c>
      <c r="DD64" s="154">
        <v>923726.42864555516</v>
      </c>
      <c r="DE64" s="154">
        <v>952388.52252600656</v>
      </c>
      <c r="DF64" s="154">
        <v>973172.98</v>
      </c>
      <c r="DG64" s="154">
        <v>1125453.8518063938</v>
      </c>
      <c r="DH64" s="154">
        <v>862802.14230996766</v>
      </c>
      <c r="DI64" s="154">
        <v>884977.30962861306</v>
      </c>
      <c r="DJ64" s="154">
        <v>1003472.5873317097</v>
      </c>
      <c r="DK64" s="154">
        <v>1057971.8307246449</v>
      </c>
      <c r="DL64" s="154">
        <v>1527141.6263868387</v>
      </c>
      <c r="DM64" s="154">
        <v>1059951.2764309677</v>
      </c>
      <c r="DN64" s="154">
        <v>879807.18363945151</v>
      </c>
      <c r="DO64" s="154">
        <v>1066991.6913124195</v>
      </c>
      <c r="DP64" s="154">
        <v>880542.26263054833</v>
      </c>
      <c r="DQ64" s="154">
        <v>1046466.7091007095</v>
      </c>
      <c r="DR64" s="154">
        <v>1124239.1230445162</v>
      </c>
      <c r="DS64" s="154">
        <v>1210574.077564742</v>
      </c>
      <c r="DT64" s="154">
        <v>1029333.046555</v>
      </c>
      <c r="DU64" s="154">
        <v>924673.1719742904</v>
      </c>
      <c r="DV64" s="154">
        <v>1162718.4347462903</v>
      </c>
      <c r="DW64" s="154">
        <v>1275996.0516671613</v>
      </c>
      <c r="DX64" s="154">
        <v>1809793.3152007093</v>
      </c>
      <c r="DY64" s="154">
        <v>1096918.852381465</v>
      </c>
      <c r="DZ64" s="154">
        <v>975018.18335603527</v>
      </c>
      <c r="EA64" s="154">
        <v>1111884.5782805295</v>
      </c>
      <c r="EB64" s="154">
        <v>1137295.1764752073</v>
      </c>
      <c r="EC64" s="154">
        <v>1290591.1651386267</v>
      </c>
      <c r="ED64" s="154">
        <v>1169834.0654788199</v>
      </c>
      <c r="EE64" s="154">
        <v>1223134.3970169495</v>
      </c>
      <c r="EF64" s="154">
        <v>1132729.5808829977</v>
      </c>
      <c r="EG64" s="154">
        <v>1032479.3101368253</v>
      </c>
      <c r="EH64" s="154">
        <v>1048622.1500000001</v>
      </c>
      <c r="EI64" s="154">
        <v>1228591.7188829761</v>
      </c>
      <c r="EJ64" s="154">
        <v>1766187.6350692667</v>
      </c>
      <c r="EK64" s="154">
        <v>1146549.8</v>
      </c>
      <c r="EL64" s="154">
        <v>976989.68785400025</v>
      </c>
      <c r="EM64" s="154">
        <v>965601.32864599978</v>
      </c>
      <c r="EN64" s="153"/>
      <c r="EO64" s="154">
        <f t="shared" si="449"/>
        <v>4855328.4515692666</v>
      </c>
      <c r="EP64" s="154"/>
      <c r="EQ64" s="154">
        <f t="shared" ca="1" si="450"/>
        <v>4993614.9292187393</v>
      </c>
      <c r="ER64" s="154"/>
      <c r="EV64" s="154">
        <f t="shared" si="451"/>
        <v>3003813.6829065685</v>
      </c>
      <c r="EW64" s="154">
        <f t="shared" si="451"/>
        <v>2689842.3992075366</v>
      </c>
      <c r="EX64" s="154">
        <f t="shared" si="451"/>
        <v>2961428.9741163617</v>
      </c>
      <c r="EY64" s="154">
        <f t="shared" si="451"/>
        <v>2946421.7276849677</v>
      </c>
      <c r="EZ64" s="154">
        <f t="shared" si="451"/>
        <v>3466900.0864572576</v>
      </c>
      <c r="FA64" s="154">
        <f t="shared" si="451"/>
        <v>2994000.6630436773</v>
      </c>
      <c r="FB64" s="154">
        <f t="shared" si="451"/>
        <v>3364146.2471642583</v>
      </c>
      <c r="FC64" s="154">
        <f t="shared" si="451"/>
        <v>3363387.658387742</v>
      </c>
      <c r="FD64" s="154">
        <f t="shared" si="451"/>
        <v>3881730.3509382093</v>
      </c>
      <c r="FE64" s="154">
        <f t="shared" si="451"/>
        <v>3539770.9198943637</v>
      </c>
      <c r="FF64" s="154">
        <f t="shared" si="451"/>
        <v>3525698.0433787671</v>
      </c>
      <c r="FG64" s="154">
        <f t="shared" si="451"/>
        <v>3309693.1790198013</v>
      </c>
      <c r="FH64" s="154">
        <f t="shared" si="451"/>
        <v>3889727.1229232671</v>
      </c>
      <c r="FI64" s="154">
        <f t="shared" si="451"/>
        <v>965601.32864599978</v>
      </c>
      <c r="FK64" s="154">
        <f t="shared" si="452"/>
        <v>9133410.9399999995</v>
      </c>
      <c r="FL64" s="154">
        <f t="shared" si="452"/>
        <v>4852372.6848379988</v>
      </c>
      <c r="FM64" s="154">
        <f t="shared" si="452"/>
        <v>5585632.3609820465</v>
      </c>
      <c r="FN64" s="154">
        <f t="shared" si="452"/>
        <v>9648467.5104599595</v>
      </c>
      <c r="FO64" s="154">
        <f t="shared" si="452"/>
        <v>11601506.783915436</v>
      </c>
      <c r="FP64" s="154">
        <f t="shared" si="452"/>
        <v>13188434.655052934</v>
      </c>
      <c r="FQ64" s="154">
        <f t="shared" si="452"/>
        <v>14256892.493231142</v>
      </c>
      <c r="FR64" s="154">
        <f t="shared" si="452"/>
        <v>4855328.4515692666</v>
      </c>
    </row>
    <row r="65" spans="2:174" ht="17.45" customHeight="1">
      <c r="B65" s="165" t="s">
        <v>192</v>
      </c>
      <c r="C65" s="166"/>
      <c r="D65" s="166"/>
      <c r="E65" s="166"/>
      <c r="H65" s="167">
        <v>2178477.1833333303</v>
      </c>
      <c r="I65" s="167">
        <v>2788529.2964999997</v>
      </c>
      <c r="J65" s="167">
        <v>2640129.0704761911</v>
      </c>
      <c r="K65" s="167">
        <v>2924575.2638095268</v>
      </c>
      <c r="L65" s="167">
        <v>2901470.68</v>
      </c>
      <c r="M65" s="167">
        <v>3404945.5298333336</v>
      </c>
      <c r="N65" s="167">
        <v>1972451.2036666633</v>
      </c>
      <c r="O65" s="167">
        <v>2494189.25</v>
      </c>
      <c r="P65" s="167">
        <v>2522734.83</v>
      </c>
      <c r="Q65" s="167">
        <v>2822015.8166666632</v>
      </c>
      <c r="R65" s="167">
        <v>2966694.2482142858</v>
      </c>
      <c r="S65" s="167">
        <v>5201769.3</v>
      </c>
      <c r="T65" s="167">
        <v>2929815.65</v>
      </c>
      <c r="U65" s="167">
        <v>2026645.5263333372</v>
      </c>
      <c r="V65" s="167">
        <v>2291910.8586666631</v>
      </c>
      <c r="W65" s="167">
        <v>1927968.764</v>
      </c>
      <c r="X65" s="167">
        <v>2471330.5560000031</v>
      </c>
      <c r="Y65" s="167">
        <v>2227753.5965</v>
      </c>
      <c r="Z65" s="167">
        <v>2339856.8982142853</v>
      </c>
      <c r="AA65" s="167">
        <v>2247660.2834999999</v>
      </c>
      <c r="AB65" s="167">
        <v>2096548.0142857144</v>
      </c>
      <c r="AC65" s="167">
        <v>2396765.3570000003</v>
      </c>
      <c r="AD65" s="167">
        <v>2541406.1135</v>
      </c>
      <c r="AE65" s="167">
        <v>4897610.2014999986</v>
      </c>
      <c r="AF65" s="167">
        <v>2267959.7949999999</v>
      </c>
      <c r="AG65" s="167">
        <v>1698908.4899999995</v>
      </c>
      <c r="AH65" s="167">
        <v>1680568.3899999987</v>
      </c>
      <c r="AI65" s="167">
        <v>2459377.29</v>
      </c>
      <c r="AJ65" s="167">
        <v>2981290.4</v>
      </c>
      <c r="AK65" s="167">
        <v>2655198.7100000004</v>
      </c>
      <c r="AL65" s="167">
        <v>2481931.3699999996</v>
      </c>
      <c r="AM65" s="167">
        <v>2364784.12</v>
      </c>
      <c r="AN65" s="167">
        <v>2442427.4500000002</v>
      </c>
      <c r="AO65" s="167">
        <v>2800213</v>
      </c>
      <c r="AP65" s="167">
        <v>2813961.82</v>
      </c>
      <c r="AQ65" s="167">
        <v>4358497.9200000009</v>
      </c>
      <c r="AR65" s="167">
        <f t="shared" ref="AR65:BW65" si="508">AR63+AR64</f>
        <v>3594125.1685714289</v>
      </c>
      <c r="AS65" s="167">
        <f t="shared" si="508"/>
        <v>1782628.0276442862</v>
      </c>
      <c r="AT65" s="167">
        <f t="shared" si="508"/>
        <v>1940040.0733585716</v>
      </c>
      <c r="AU65" s="167">
        <f t="shared" si="508"/>
        <v>1924415.9157142856</v>
      </c>
      <c r="AV65" s="167">
        <f t="shared" si="508"/>
        <v>1805419.6376442858</v>
      </c>
      <c r="AW65" s="167">
        <f t="shared" si="508"/>
        <v>2505853.2305014287</v>
      </c>
      <c r="AX65" s="167">
        <f t="shared" si="508"/>
        <v>1930789.8910035086</v>
      </c>
      <c r="AY65" s="167">
        <f t="shared" si="508"/>
        <v>2147059.0776442857</v>
      </c>
      <c r="AZ65" s="167">
        <f t="shared" si="508"/>
        <v>1893124.1362157143</v>
      </c>
      <c r="BA65" s="167">
        <f t="shared" si="508"/>
        <v>2050733.7155014286</v>
      </c>
      <c r="BB65" s="167">
        <f t="shared" si="508"/>
        <v>2123173.2428571428</v>
      </c>
      <c r="BC65" s="167">
        <f t="shared" si="508"/>
        <v>2296287.8846157147</v>
      </c>
      <c r="BD65" s="167">
        <f t="shared" si="508"/>
        <v>3665070.95</v>
      </c>
      <c r="BE65" s="167">
        <f t="shared" si="508"/>
        <v>2391720.649999999</v>
      </c>
      <c r="BF65" s="167">
        <f t="shared" si="508"/>
        <v>2314119.8633994143</v>
      </c>
      <c r="BG65" s="167">
        <f t="shared" si="508"/>
        <v>2622118.9945568498</v>
      </c>
      <c r="BH65" s="167">
        <f t="shared" si="508"/>
        <v>2781104.9215631327</v>
      </c>
      <c r="BI65" s="168">
        <f t="shared" si="508"/>
        <v>2527339.8632063158</v>
      </c>
      <c r="BJ65" s="168">
        <f t="shared" si="508"/>
        <v>2646909.0090537453</v>
      </c>
      <c r="BK65" s="168">
        <f t="shared" si="508"/>
        <v>2339629.6589185349</v>
      </c>
      <c r="BL65" s="168">
        <f t="shared" si="508"/>
        <v>2471215.4029956488</v>
      </c>
      <c r="BM65" s="168">
        <f t="shared" si="508"/>
        <v>2355441.4100033017</v>
      </c>
      <c r="BN65" s="168">
        <f t="shared" si="508"/>
        <v>2687993.3209276106</v>
      </c>
      <c r="BO65" s="168">
        <f t="shared" si="508"/>
        <v>2981632.1009717551</v>
      </c>
      <c r="BP65" s="168">
        <f t="shared" si="508"/>
        <v>4023923.8939199662</v>
      </c>
      <c r="BQ65" s="168">
        <f t="shared" si="508"/>
        <v>2974069.2974838065</v>
      </c>
      <c r="BR65" s="168">
        <f t="shared" si="508"/>
        <v>2513289.2193631176</v>
      </c>
      <c r="BS65" s="168">
        <f t="shared" si="508"/>
        <v>265868.72735714284</v>
      </c>
      <c r="BT65" s="168">
        <f t="shared" si="508"/>
        <v>-302896.5478749437</v>
      </c>
      <c r="BU65" s="168">
        <f t="shared" si="508"/>
        <v>-79725.859289857879</v>
      </c>
      <c r="BV65" s="168">
        <f t="shared" si="508"/>
        <v>188617.86663859896</v>
      </c>
      <c r="BW65" s="169">
        <f t="shared" si="508"/>
        <v>544426.29078194732</v>
      </c>
      <c r="BX65" s="169">
        <f>BX63+BX64</f>
        <v>1118257.2554811612</v>
      </c>
      <c r="BY65" s="169">
        <f>BY63+BY64</f>
        <v>850076.37283519795</v>
      </c>
      <c r="BZ65" s="169">
        <f t="shared" ref="BZ65:DK65" si="509">BZ63+BZ64</f>
        <v>1000586.199978055</v>
      </c>
      <c r="CA65" s="169">
        <f t="shared" si="509"/>
        <v>1170668.8791017691</v>
      </c>
      <c r="CB65" s="169">
        <f t="shared" si="509"/>
        <v>2570943.3853787454</v>
      </c>
      <c r="CC65" s="169">
        <f t="shared" si="509"/>
        <v>2015702.7289648419</v>
      </c>
      <c r="CD65" s="169">
        <f t="shared" si="509"/>
        <v>1609580.4143098455</v>
      </c>
      <c r="CE65" s="169">
        <f t="shared" si="509"/>
        <v>-74058.615402428492</v>
      </c>
      <c r="CF65" s="169">
        <f t="shared" si="509"/>
        <v>-293572.8952255238</v>
      </c>
      <c r="CG65" s="169">
        <f t="shared" si="509"/>
        <v>1163848.3537892844</v>
      </c>
      <c r="CH65" s="169">
        <f t="shared" si="509"/>
        <v>1674189.0424054288</v>
      </c>
      <c r="CI65" s="169">
        <f t="shared" si="509"/>
        <v>1933298.9999162168</v>
      </c>
      <c r="CJ65" s="169">
        <f t="shared" si="509"/>
        <v>2231634.7963297041</v>
      </c>
      <c r="CK65" s="169">
        <f t="shared" si="509"/>
        <v>2520170.4441525014</v>
      </c>
      <c r="CL65" s="169">
        <f t="shared" si="509"/>
        <v>2761760.7066321601</v>
      </c>
      <c r="CM65" s="169">
        <f t="shared" si="509"/>
        <v>3259155.7188333585</v>
      </c>
      <c r="CN65" s="169">
        <f t="shared" si="509"/>
        <v>3615195.0156368334</v>
      </c>
      <c r="CO65" s="169">
        <f t="shared" si="509"/>
        <v>3055248.6128326436</v>
      </c>
      <c r="CP65" s="169">
        <f t="shared" si="509"/>
        <v>3031471.3594262432</v>
      </c>
      <c r="CQ65" s="169">
        <f t="shared" si="509"/>
        <v>2860537.3089472149</v>
      </c>
      <c r="CR65" s="169">
        <f t="shared" si="509"/>
        <v>3399582.7390789296</v>
      </c>
      <c r="CS65" s="169">
        <f t="shared" si="509"/>
        <v>2838252.4562759516</v>
      </c>
      <c r="CT65" s="169">
        <f t="shared" si="509"/>
        <v>2995100.7625992554</v>
      </c>
      <c r="CU65" s="169">
        <f t="shared" si="509"/>
        <v>3249207.6477525216</v>
      </c>
      <c r="CV65" s="169">
        <f t="shared" si="509"/>
        <v>2939914.315816381</v>
      </c>
      <c r="CW65" s="169">
        <f t="shared" si="509"/>
        <v>3033885.2061848035</v>
      </c>
      <c r="CX65" s="169">
        <f t="shared" si="509"/>
        <v>3454483.9032195369</v>
      </c>
      <c r="CY65" s="169">
        <f t="shared" si="509"/>
        <v>4248104.1626896467</v>
      </c>
      <c r="CZ65" s="169">
        <f t="shared" si="509"/>
        <v>4819547.6988098091</v>
      </c>
      <c r="DA65" s="169">
        <f t="shared" si="509"/>
        <v>3357780.2072812789</v>
      </c>
      <c r="DB65" s="169">
        <f t="shared" si="509"/>
        <v>3309137.3896726239</v>
      </c>
      <c r="DC65" s="169">
        <f t="shared" si="509"/>
        <v>2963082.9394645449</v>
      </c>
      <c r="DD65" s="169">
        <f t="shared" si="509"/>
        <v>3114343.2115026983</v>
      </c>
      <c r="DE65" s="169">
        <f t="shared" si="509"/>
        <v>2821590.5872997046</v>
      </c>
      <c r="DF65" s="169">
        <f t="shared" si="509"/>
        <v>3432854.9028352639</v>
      </c>
      <c r="DG65" s="169">
        <f t="shared" si="509"/>
        <v>3603641.1932349647</v>
      </c>
      <c r="DH65" s="169">
        <f t="shared" si="509"/>
        <v>3290347.2986230403</v>
      </c>
      <c r="DI65" s="169">
        <f t="shared" si="509"/>
        <v>3132307.3082000418</v>
      </c>
      <c r="DJ65" s="169">
        <f t="shared" si="509"/>
        <v>3469936.9387602806</v>
      </c>
      <c r="DK65" s="169">
        <f t="shared" si="509"/>
        <v>4378914.9221532159</v>
      </c>
      <c r="DL65" s="169">
        <f t="shared" ref="DL65" si="510">DL63+DL64</f>
        <v>5227981.5563868424</v>
      </c>
      <c r="DM65" s="169">
        <f t="shared" ref="DM65:DN65" si="511">DM63+DM64</f>
        <v>3480263.8578595403</v>
      </c>
      <c r="DN65" s="169">
        <f t="shared" si="511"/>
        <v>3237743.956496594</v>
      </c>
      <c r="DO65" s="169">
        <f t="shared" ref="DO65:DP65" si="512">DO63+DO64</f>
        <v>3387626.6370267039</v>
      </c>
      <c r="DP65" s="169">
        <f t="shared" si="512"/>
        <v>3228469.1140591213</v>
      </c>
      <c r="DQ65" s="169">
        <f t="shared" ref="DQ65:DR65" si="513">DQ63+DQ64</f>
        <v>3544346.4862435674</v>
      </c>
      <c r="DR65" s="169">
        <f t="shared" si="513"/>
        <v>3741124.8358855927</v>
      </c>
      <c r="DS65" s="169">
        <f t="shared" ref="DS65:DT65" si="514">DS63+DS64</f>
        <v>3750996.1332790134</v>
      </c>
      <c r="DT65" s="169">
        <f t="shared" si="514"/>
        <v>3709858.9165550009</v>
      </c>
      <c r="DU65" s="169">
        <f t="shared" ref="DU65:DV65" si="515">DU63+DU64</f>
        <v>3757728.283402862</v>
      </c>
      <c r="DV65" s="169">
        <f t="shared" si="515"/>
        <v>3537074.3804605789</v>
      </c>
      <c r="DW65" s="169">
        <f t="shared" ref="DW65:DX65" si="516">DW63+DW64</f>
        <v>4508335.9445243031</v>
      </c>
      <c r="DX65" s="169">
        <f t="shared" si="516"/>
        <v>5877943.7509149984</v>
      </c>
      <c r="DY65" s="169">
        <f t="shared" ref="DY65:DZ65" si="517">DY63+DY64</f>
        <v>3009643.8823814653</v>
      </c>
      <c r="DZ65" s="169">
        <f t="shared" si="517"/>
        <v>3245606.9633560367</v>
      </c>
      <c r="EA65" s="169">
        <f t="shared" ref="EA65:EB65" si="518">EA63+EA64</f>
        <v>2933715.8111376734</v>
      </c>
      <c r="EB65" s="169">
        <f t="shared" si="518"/>
        <v>3919311.9436180647</v>
      </c>
      <c r="EC65" s="169">
        <f t="shared" ref="EC65:ED65" si="519">EC63+EC64</f>
        <v>3730717.7037100559</v>
      </c>
      <c r="ED65" s="169">
        <f t="shared" si="519"/>
        <v>3990619.5440502483</v>
      </c>
      <c r="EE65" s="169">
        <f t="shared" ref="EE65:EF65" si="520">EE63+EE64</f>
        <v>3654164.7013026639</v>
      </c>
      <c r="EF65" s="169">
        <f t="shared" si="520"/>
        <v>3443693.666597283</v>
      </c>
      <c r="EG65" s="169">
        <f t="shared" ref="EG65:EH65" si="521">EG63+EG64</f>
        <v>3205061.6401368254</v>
      </c>
      <c r="EH65" s="169">
        <f t="shared" si="521"/>
        <v>3224526.1171428571</v>
      </c>
      <c r="EI65" s="169">
        <f t="shared" ref="EI65:EJ65" si="522">EI63+EI64</f>
        <v>4607796.928882977</v>
      </c>
      <c r="EJ65" s="169">
        <f t="shared" si="522"/>
        <v>5659210.8222121233</v>
      </c>
      <c r="EK65" s="169">
        <f t="shared" ref="EK65:EL65" si="523">EK63+EK64</f>
        <v>3371329.5528571429</v>
      </c>
      <c r="EL65" s="169">
        <f t="shared" si="523"/>
        <v>3125789.4821397145</v>
      </c>
      <c r="EM65" s="169">
        <f t="shared" ref="EM65" si="524">EM63+EM64</f>
        <v>3341548.7272174275</v>
      </c>
      <c r="EO65" s="168">
        <f t="shared" si="449"/>
        <v>15497878.584426407</v>
      </c>
      <c r="EQ65" s="168">
        <f t="shared" ca="1" si="450"/>
        <v>15066910.407790173</v>
      </c>
      <c r="ER65" s="168"/>
      <c r="EV65" s="168">
        <f t="shared" si="451"/>
        <v>11486465.295763712</v>
      </c>
      <c r="EW65" s="168">
        <f t="shared" si="451"/>
        <v>8899016.7382669486</v>
      </c>
      <c r="EX65" s="168">
        <f t="shared" si="451"/>
        <v>10326843.394693268</v>
      </c>
      <c r="EY65" s="168">
        <f t="shared" si="451"/>
        <v>10981159.169113539</v>
      </c>
      <c r="EZ65" s="168">
        <f t="shared" si="451"/>
        <v>11945989.370742977</v>
      </c>
      <c r="FA65" s="168">
        <f t="shared" si="451"/>
        <v>10160442.237329394</v>
      </c>
      <c r="FB65" s="168">
        <f t="shared" si="451"/>
        <v>11201979.885719607</v>
      </c>
      <c r="FC65" s="168">
        <f t="shared" si="451"/>
        <v>11803138.608387744</v>
      </c>
      <c r="FD65" s="168">
        <f t="shared" si="451"/>
        <v>12133194.5966525</v>
      </c>
      <c r="FE65" s="168">
        <f t="shared" si="451"/>
        <v>10583745.458465794</v>
      </c>
      <c r="FF65" s="168">
        <f t="shared" si="451"/>
        <v>11088477.911950195</v>
      </c>
      <c r="FG65" s="168">
        <f t="shared" si="451"/>
        <v>11037384.68616266</v>
      </c>
      <c r="FH65" s="168">
        <f t="shared" si="451"/>
        <v>12156329.85720898</v>
      </c>
      <c r="FI65" s="168">
        <f t="shared" si="451"/>
        <v>3341548.7272174275</v>
      </c>
      <c r="FK65" s="168">
        <f t="shared" si="452"/>
        <v>31784296.145596307</v>
      </c>
      <c r="FL65" s="168">
        <f t="shared" si="452"/>
        <v>14267161.595775962</v>
      </c>
      <c r="FM65" s="168">
        <f t="shared" si="452"/>
        <v>21372653.08008413</v>
      </c>
      <c r="FN65" s="168">
        <f t="shared" si="452"/>
        <v>38720983.490459964</v>
      </c>
      <c r="FO65" s="168">
        <f t="shared" si="452"/>
        <v>41693484.597837463</v>
      </c>
      <c r="FP65" s="168">
        <f t="shared" si="452"/>
        <v>45111550.102179721</v>
      </c>
      <c r="FQ65" s="168">
        <f t="shared" si="452"/>
        <v>44842802.653231144</v>
      </c>
      <c r="FR65" s="168">
        <f t="shared" si="452"/>
        <v>15497878.584426407</v>
      </c>
    </row>
    <row r="66" spans="2:174" s="159" customFormat="1" ht="17.45" customHeight="1">
      <c r="B66" s="151" t="s">
        <v>22</v>
      </c>
      <c r="C66" s="170"/>
      <c r="D66" s="170"/>
      <c r="E66" s="170"/>
      <c r="F66" s="134"/>
      <c r="G66" s="13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v>0</v>
      </c>
      <c r="AS66" s="154">
        <v>-350000</v>
      </c>
      <c r="AT66" s="154">
        <v>0</v>
      </c>
      <c r="AU66" s="154">
        <v>0</v>
      </c>
      <c r="AV66" s="154">
        <v>-109052.46</v>
      </c>
      <c r="AW66" s="154">
        <v>-324523.23</v>
      </c>
      <c r="AX66" s="154">
        <v>-43231.18</v>
      </c>
      <c r="AY66" s="154">
        <v>-62145.5</v>
      </c>
      <c r="AZ66" s="154">
        <v>-46161.5</v>
      </c>
      <c r="BA66" s="154">
        <v>-490987.56</v>
      </c>
      <c r="BB66" s="154">
        <v>-134126.47</v>
      </c>
      <c r="BC66" s="154">
        <v>-835820.01</v>
      </c>
      <c r="BD66" s="154">
        <v>-344371</v>
      </c>
      <c r="BE66" s="154">
        <v>-243237.71</v>
      </c>
      <c r="BF66" s="154">
        <v>-4406.28</v>
      </c>
      <c r="BG66" s="154">
        <v>-72254.69</v>
      </c>
      <c r="BH66" s="154">
        <v>-75457.679999999993</v>
      </c>
      <c r="BI66" s="154">
        <v>-44217.63</v>
      </c>
      <c r="BJ66" s="154">
        <v>-514546.18</v>
      </c>
      <c r="BK66" s="154">
        <v>-449713.81</v>
      </c>
      <c r="BL66" s="154">
        <v>-509264.95</v>
      </c>
      <c r="BM66" s="154">
        <v>-301763.31</v>
      </c>
      <c r="BN66" s="154">
        <v>-157181.60999999999</v>
      </c>
      <c r="BO66" s="154">
        <v>-225083.06</v>
      </c>
      <c r="BP66" s="154">
        <v>-7740.02</v>
      </c>
      <c r="BQ66" s="154">
        <v>0</v>
      </c>
      <c r="BR66" s="154">
        <v>-7592.97</v>
      </c>
      <c r="BS66" s="154">
        <v>-23002.799999999999</v>
      </c>
      <c r="BT66" s="154">
        <v>0</v>
      </c>
      <c r="BU66" s="154">
        <v>0</v>
      </c>
      <c r="BV66" s="154">
        <v>-271889.84000000003</v>
      </c>
      <c r="BW66" s="154">
        <v>-11970.73</v>
      </c>
      <c r="BX66" s="154">
        <v>-4418.21</v>
      </c>
      <c r="BY66" s="154">
        <v>-122.76</v>
      </c>
      <c r="BZ66" s="154">
        <v>0</v>
      </c>
      <c r="CA66" s="154">
        <v>-51750.26</v>
      </c>
      <c r="CB66" s="154">
        <v>0</v>
      </c>
      <c r="CC66" s="154">
        <v>0</v>
      </c>
      <c r="CD66" s="154">
        <v>0</v>
      </c>
      <c r="CE66" s="154">
        <v>0</v>
      </c>
      <c r="CF66" s="154">
        <v>0</v>
      </c>
      <c r="CG66" s="154">
        <v>-30799.48</v>
      </c>
      <c r="CH66" s="154">
        <v>-200047.81</v>
      </c>
      <c r="CI66" s="154">
        <v>-245289.53</v>
      </c>
      <c r="CJ66" s="154">
        <v>-67968.5</v>
      </c>
      <c r="CK66" s="154">
        <v>-51990.55</v>
      </c>
      <c r="CL66" s="154">
        <v>-216192.94</v>
      </c>
      <c r="CM66" s="154">
        <v>-169666.74</v>
      </c>
      <c r="CN66" s="154">
        <v>-48289.52</v>
      </c>
      <c r="CO66" s="154">
        <v>-7296.23</v>
      </c>
      <c r="CP66" s="154">
        <v>0</v>
      </c>
      <c r="CQ66" s="154">
        <v>0</v>
      </c>
      <c r="CR66" s="154">
        <v>0</v>
      </c>
      <c r="CS66" s="154">
        <v>-13871.81</v>
      </c>
      <c r="CT66" s="154">
        <v>-104334.93</v>
      </c>
      <c r="CU66" s="154">
        <v>-2349.3000000000002</v>
      </c>
      <c r="CV66" s="154">
        <v>-1934.18</v>
      </c>
      <c r="CW66" s="154">
        <v>0</v>
      </c>
      <c r="CX66" s="154">
        <v>0</v>
      </c>
      <c r="CY66" s="154">
        <v>-111260.29</v>
      </c>
      <c r="CZ66" s="154">
        <v>-36058.800000000003</v>
      </c>
      <c r="DA66" s="154">
        <v>0</v>
      </c>
      <c r="DB66" s="154">
        <v>-717.59</v>
      </c>
      <c r="DC66" s="154">
        <v>0</v>
      </c>
      <c r="DD66" s="154">
        <v>0</v>
      </c>
      <c r="DE66" s="154">
        <v>0</v>
      </c>
      <c r="DF66" s="154">
        <v>0</v>
      </c>
      <c r="DG66" s="154">
        <v>-3506.4</v>
      </c>
      <c r="DH66" s="154">
        <v>0</v>
      </c>
      <c r="DI66" s="154">
        <v>0</v>
      </c>
      <c r="DJ66" s="154">
        <v>-8649.75</v>
      </c>
      <c r="DK66" s="154">
        <v>0</v>
      </c>
      <c r="DL66" s="154">
        <v>0</v>
      </c>
      <c r="DM66" s="154">
        <v>-137200</v>
      </c>
      <c r="DN66" s="154">
        <v>-2800</v>
      </c>
      <c r="DO66" s="154">
        <v>1845.7299999999996</v>
      </c>
      <c r="DP66" s="154">
        <v>-1845.73</v>
      </c>
      <c r="DQ66" s="154">
        <v>-224706.14</v>
      </c>
      <c r="DR66" s="154">
        <v>-565141.92999999993</v>
      </c>
      <c r="DS66" s="154">
        <v>-227178.86</v>
      </c>
      <c r="DT66" s="154">
        <v>-292685.51</v>
      </c>
      <c r="DU66" s="154">
        <v>-425506.36</v>
      </c>
      <c r="DV66" s="154">
        <v>-195702.99</v>
      </c>
      <c r="DW66" s="154">
        <v>-188396.24</v>
      </c>
      <c r="DX66" s="154">
        <v>-75619.520000000004</v>
      </c>
      <c r="DY66" s="154">
        <v>0</v>
      </c>
      <c r="DZ66" s="154">
        <v>-415637.07</v>
      </c>
      <c r="EA66" s="154">
        <v>-1877</v>
      </c>
      <c r="EB66" s="154">
        <v>-399468.08999999997</v>
      </c>
      <c r="EC66" s="154">
        <v>-39688.26</v>
      </c>
      <c r="ED66" s="154">
        <v>-324185.49</v>
      </c>
      <c r="EE66" s="154">
        <v>-385656.98000000004</v>
      </c>
      <c r="EF66" s="154">
        <v>-161147.78</v>
      </c>
      <c r="EG66" s="154">
        <v>-87509.75</v>
      </c>
      <c r="EH66" s="154">
        <v>-195449.71</v>
      </c>
      <c r="EI66" s="154">
        <v>-126403.69</v>
      </c>
      <c r="EJ66" s="154">
        <v>-3075</v>
      </c>
      <c r="EK66" s="154">
        <v>0</v>
      </c>
      <c r="EL66" s="154">
        <v>-11999.99</v>
      </c>
      <c r="EM66" s="154">
        <v>-450786.37</v>
      </c>
      <c r="EN66" s="153"/>
      <c r="EO66" s="154">
        <f t="shared" si="449"/>
        <v>-465861.36</v>
      </c>
      <c r="EP66" s="153"/>
      <c r="EQ66" s="154">
        <f t="shared" ca="1" si="450"/>
        <v>-493133.59</v>
      </c>
      <c r="ER66" s="154"/>
      <c r="EV66" s="154">
        <f t="shared" si="451"/>
        <v>-36776.39</v>
      </c>
      <c r="EW66" s="154">
        <f t="shared" si="451"/>
        <v>0</v>
      </c>
      <c r="EX66" s="154">
        <f t="shared" si="451"/>
        <v>-3506.4</v>
      </c>
      <c r="EY66" s="154">
        <f t="shared" si="451"/>
        <v>-8649.75</v>
      </c>
      <c r="EZ66" s="154">
        <f t="shared" si="451"/>
        <v>-140000</v>
      </c>
      <c r="FA66" s="154">
        <f t="shared" si="451"/>
        <v>-224706.14</v>
      </c>
      <c r="FB66" s="154">
        <f t="shared" si="451"/>
        <v>-1085006.2999999998</v>
      </c>
      <c r="FC66" s="154">
        <f t="shared" si="451"/>
        <v>-809605.59</v>
      </c>
      <c r="FD66" s="154">
        <f t="shared" si="451"/>
        <v>-491256.59</v>
      </c>
      <c r="FE66" s="154">
        <f t="shared" si="451"/>
        <v>-441033.35</v>
      </c>
      <c r="FF66" s="154">
        <f t="shared" si="451"/>
        <v>-870990.25</v>
      </c>
      <c r="FG66" s="154">
        <f t="shared" si="451"/>
        <v>-409363.14999999997</v>
      </c>
      <c r="FH66" s="154">
        <f t="shared" si="451"/>
        <v>-15074.99</v>
      </c>
      <c r="FI66" s="154">
        <f t="shared" si="451"/>
        <v>-450786.37</v>
      </c>
      <c r="FK66" s="154">
        <f t="shared" si="452"/>
        <v>-2941497.91</v>
      </c>
      <c r="FL66" s="154">
        <f t="shared" si="452"/>
        <v>-378487.59</v>
      </c>
      <c r="FM66" s="154">
        <f t="shared" si="452"/>
        <v>-981955.55</v>
      </c>
      <c r="FN66" s="154">
        <f t="shared" si="452"/>
        <v>-289336.25999999995</v>
      </c>
      <c r="FO66" s="154">
        <f t="shared" si="452"/>
        <v>-48932.54</v>
      </c>
      <c r="FP66" s="154">
        <f t="shared" si="452"/>
        <v>-2259318.0299999998</v>
      </c>
      <c r="FQ66" s="154">
        <f t="shared" si="452"/>
        <v>-2212643.34</v>
      </c>
      <c r="FR66" s="154">
        <f t="shared" si="452"/>
        <v>-465861.36</v>
      </c>
    </row>
    <row r="67" spans="2:174" s="159" customFormat="1" ht="17.45" customHeight="1">
      <c r="B67" s="151" t="s">
        <v>97</v>
      </c>
      <c r="C67" s="170"/>
      <c r="D67" s="170"/>
      <c r="E67" s="170"/>
      <c r="F67" s="134"/>
      <c r="G67" s="13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v>26032.129999999997</v>
      </c>
      <c r="AS67" s="154">
        <v>17337.728070000077</v>
      </c>
      <c r="AT67" s="154">
        <v>18566.00807</v>
      </c>
      <c r="AU67" s="154">
        <v>28780.639999999996</v>
      </c>
      <c r="AV67" s="154">
        <v>19280.468070000017</v>
      </c>
      <c r="AW67" s="154">
        <v>8186.2280699999937</v>
      </c>
      <c r="AX67" s="154">
        <v>17255.296139349168</v>
      </c>
      <c r="AY67" s="154">
        <v>54507.778070000015</v>
      </c>
      <c r="AZ67" s="154">
        <v>18601.818069999998</v>
      </c>
      <c r="BA67" s="154">
        <v>24075.198070000006</v>
      </c>
      <c r="BB67" s="154">
        <v>195346.12999999995</v>
      </c>
      <c r="BC67" s="154">
        <v>-111735.37193000001</v>
      </c>
      <c r="BD67" s="154">
        <v>116503.78000000016</v>
      </c>
      <c r="BE67" s="154">
        <v>-93631.819999998464</v>
      </c>
      <c r="BF67" s="154">
        <v>28043.23088630478</v>
      </c>
      <c r="BG67" s="154">
        <v>19864.765443152395</v>
      </c>
      <c r="BH67" s="154">
        <v>31700.811294010167</v>
      </c>
      <c r="BI67" s="154">
        <v>27595.562507969709</v>
      </c>
      <c r="BJ67" s="154">
        <v>20511.571660543865</v>
      </c>
      <c r="BK67" s="154">
        <v>35392.057510036924</v>
      </c>
      <c r="BL67" s="154">
        <v>45012.105575776513</v>
      </c>
      <c r="BM67" s="154">
        <v>23890.671425269571</v>
      </c>
      <c r="BN67" s="154">
        <v>25692.526215241491</v>
      </c>
      <c r="BO67" s="154">
        <v>8102.5547425302211</v>
      </c>
      <c r="BP67" s="154">
        <v>18571.960365748462</v>
      </c>
      <c r="BQ67" s="154">
        <v>38386.439659051823</v>
      </c>
      <c r="BR67" s="154">
        <v>13386.454922596071</v>
      </c>
      <c r="BS67" s="154">
        <v>25666.180000000197</v>
      </c>
      <c r="BT67" s="154">
        <v>18018.03216065796</v>
      </c>
      <c r="BU67" s="154">
        <v>-21336.100710142142</v>
      </c>
      <c r="BV67" s="154">
        <v>3892.0547899719504</v>
      </c>
      <c r="BW67" s="154">
        <v>13374.993503767091</v>
      </c>
      <c r="BX67" s="154">
        <v>-2914.82976687565</v>
      </c>
      <c r="BY67" s="154">
        <v>31993.881450515804</v>
      </c>
      <c r="BZ67" s="154">
        <v>57775.301450515799</v>
      </c>
      <c r="CA67" s="154">
        <v>29248.771450515796</v>
      </c>
      <c r="CB67" s="154">
        <v>15108.657069604029</v>
      </c>
      <c r="CC67" s="154">
        <v>18182.570552586159</v>
      </c>
      <c r="CD67" s="154">
        <v>68070.547561437503</v>
      </c>
      <c r="CE67" s="154">
        <v>196218.30000000002</v>
      </c>
      <c r="CF67" s="154">
        <v>80814.570000000007</v>
      </c>
      <c r="CG67" s="154">
        <v>-290066.47000000003</v>
      </c>
      <c r="CH67" s="154">
        <v>-18.549999999999727</v>
      </c>
      <c r="CI67" s="154">
        <v>37387.21</v>
      </c>
      <c r="CJ67" s="154">
        <v>638.69999999999914</v>
      </c>
      <c r="CK67" s="154">
        <v>8403.2099999999991</v>
      </c>
      <c r="CL67" s="154">
        <v>5492.16</v>
      </c>
      <c r="CM67" s="154">
        <v>92863.520000000019</v>
      </c>
      <c r="CN67" s="154">
        <v>-65653.45</v>
      </c>
      <c r="CO67" s="154">
        <v>7755.3399999999347</v>
      </c>
      <c r="CP67" s="154">
        <v>18314.089999999997</v>
      </c>
      <c r="CQ67" s="154">
        <v>12158.25</v>
      </c>
      <c r="CR67" s="154">
        <v>3407.3699999999953</v>
      </c>
      <c r="CS67" s="154">
        <v>3122.6600000000035</v>
      </c>
      <c r="CT67" s="154">
        <v>33885.369999999995</v>
      </c>
      <c r="CU67" s="154">
        <v>3512.5600000000059</v>
      </c>
      <c r="CV67" s="154">
        <v>22348.900000000005</v>
      </c>
      <c r="CW67" s="154">
        <v>17998.439999999999</v>
      </c>
      <c r="CX67" s="154">
        <v>12450.169999999998</v>
      </c>
      <c r="CY67" s="154">
        <v>20489.479999999996</v>
      </c>
      <c r="CZ67" s="154">
        <v>30473.879999999997</v>
      </c>
      <c r="DA67" s="154">
        <v>16681.2</v>
      </c>
      <c r="DB67" s="154">
        <v>21513.890000000003</v>
      </c>
      <c r="DC67" s="154">
        <v>9788.44</v>
      </c>
      <c r="DD67" s="154">
        <v>17832.789999999994</v>
      </c>
      <c r="DE67" s="154">
        <v>11543.99</v>
      </c>
      <c r="DF67" s="154">
        <v>16011.350000000002</v>
      </c>
      <c r="DG67" s="154">
        <v>29824.780000000006</v>
      </c>
      <c r="DH67" s="154">
        <v>16915.080000000002</v>
      </c>
      <c r="DI67" s="154">
        <v>22041.070000000003</v>
      </c>
      <c r="DJ67" s="154">
        <v>55245.479999999996</v>
      </c>
      <c r="DK67" s="154">
        <v>93257.729999999967</v>
      </c>
      <c r="DL67" s="154">
        <v>22441.810000000005</v>
      </c>
      <c r="DM67" s="154">
        <v>13502.120000000004</v>
      </c>
      <c r="DN67" s="154">
        <v>9781.77</v>
      </c>
      <c r="DO67" s="154">
        <v>10655.980000000003</v>
      </c>
      <c r="DP67" s="154">
        <v>6041.3700000000008</v>
      </c>
      <c r="DQ67" s="154">
        <v>-59531.26</v>
      </c>
      <c r="DR67" s="154">
        <v>1954.8400000000011</v>
      </c>
      <c r="DS67" s="154">
        <v>72753.119999999995</v>
      </c>
      <c r="DT67" s="154">
        <v>-48273.669999999984</v>
      </c>
      <c r="DU67" s="154">
        <v>28608.800000000007</v>
      </c>
      <c r="DV67" s="154">
        <v>8548.8500000000022</v>
      </c>
      <c r="DW67" s="154">
        <v>14282.380000000003</v>
      </c>
      <c r="DX67" s="154">
        <v>24547.76999999999</v>
      </c>
      <c r="DY67" s="154">
        <v>-35571.78</v>
      </c>
      <c r="DZ67" s="154">
        <v>4025.4100000000008</v>
      </c>
      <c r="EA67" s="154">
        <v>7527.0300000000279</v>
      </c>
      <c r="EB67" s="154">
        <v>7877.760000000002</v>
      </c>
      <c r="EC67" s="154">
        <v>14852.449999999997</v>
      </c>
      <c r="ED67" s="154">
        <v>19437.589999999997</v>
      </c>
      <c r="EE67" s="154">
        <v>-60060.94</v>
      </c>
      <c r="EF67" s="154">
        <v>-262306.99</v>
      </c>
      <c r="EG67" s="154">
        <v>4626.8500000000022</v>
      </c>
      <c r="EH67" s="154">
        <v>-79074.490000000005</v>
      </c>
      <c r="EI67" s="154">
        <v>-20944.75</v>
      </c>
      <c r="EJ67" s="154">
        <v>39414.04</v>
      </c>
      <c r="EK67" s="154">
        <v>27893.740000000005</v>
      </c>
      <c r="EL67" s="154">
        <v>18976.049999999799</v>
      </c>
      <c r="EM67" s="154">
        <v>18470.75</v>
      </c>
      <c r="EN67" s="170"/>
      <c r="EO67" s="154">
        <f t="shared" si="449"/>
        <v>104754.5799999998</v>
      </c>
      <c r="EP67" s="170"/>
      <c r="EQ67" s="154">
        <f t="shared" ca="1" si="450"/>
        <v>528.43000000001939</v>
      </c>
      <c r="ER67" s="154"/>
      <c r="EV67" s="154">
        <f t="shared" si="451"/>
        <v>68668.97</v>
      </c>
      <c r="EW67" s="154">
        <f t="shared" si="451"/>
        <v>39165.219999999994</v>
      </c>
      <c r="EX67" s="154">
        <f t="shared" si="451"/>
        <v>62751.210000000006</v>
      </c>
      <c r="EY67" s="154">
        <f t="shared" si="451"/>
        <v>170544.27999999997</v>
      </c>
      <c r="EZ67" s="154">
        <f t="shared" si="451"/>
        <v>45725.700000000012</v>
      </c>
      <c r="FA67" s="154">
        <f t="shared" si="451"/>
        <v>-42833.909999999996</v>
      </c>
      <c r="FB67" s="154">
        <f t="shared" si="451"/>
        <v>26434.290000000008</v>
      </c>
      <c r="FC67" s="154">
        <f t="shared" si="451"/>
        <v>51440.030000000013</v>
      </c>
      <c r="FD67" s="154">
        <f t="shared" si="451"/>
        <v>-6998.6000000000085</v>
      </c>
      <c r="FE67" s="154">
        <f t="shared" si="451"/>
        <v>30257.240000000027</v>
      </c>
      <c r="FF67" s="154">
        <f t="shared" si="451"/>
        <v>-302930.33999999997</v>
      </c>
      <c r="FG67" s="154">
        <f t="shared" si="451"/>
        <v>-95392.39</v>
      </c>
      <c r="FH67" s="154">
        <f t="shared" si="451"/>
        <v>86283.829999999798</v>
      </c>
      <c r="FI67" s="154">
        <f t="shared" si="451"/>
        <v>18470.75</v>
      </c>
      <c r="FK67" s="154">
        <f t="shared" si="452"/>
        <v>288677.8172608373</v>
      </c>
      <c r="FL67" s="154">
        <f t="shared" si="452"/>
        <v>226063.13927632317</v>
      </c>
      <c r="FM67" s="154">
        <f t="shared" si="452"/>
        <v>233094.42518362773</v>
      </c>
      <c r="FN67" s="154">
        <f t="shared" si="452"/>
        <v>89789.179999999935</v>
      </c>
      <c r="FO67" s="154">
        <f t="shared" si="452"/>
        <v>341129.68</v>
      </c>
      <c r="FP67" s="154">
        <f t="shared" si="452"/>
        <v>80766.110000000044</v>
      </c>
      <c r="FQ67" s="154">
        <f t="shared" si="452"/>
        <v>-375064.08999999997</v>
      </c>
      <c r="FR67" s="154">
        <f t="shared" si="452"/>
        <v>104754.5799999998</v>
      </c>
    </row>
    <row r="68" spans="2:174" ht="17.45" customHeight="1">
      <c r="B68" s="161" t="s">
        <v>98</v>
      </c>
      <c r="C68" s="162"/>
      <c r="D68" s="162"/>
      <c r="E68" s="162"/>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f t="shared" ref="AR68:BW68" si="525">AR65+AR66+AR67</f>
        <v>3620157.2985714287</v>
      </c>
      <c r="AS68" s="163">
        <f t="shared" si="525"/>
        <v>1449965.7557142864</v>
      </c>
      <c r="AT68" s="163">
        <f t="shared" si="525"/>
        <v>1958606.0814285716</v>
      </c>
      <c r="AU68" s="163">
        <f t="shared" si="525"/>
        <v>1953196.5557142855</v>
      </c>
      <c r="AV68" s="163">
        <f t="shared" si="525"/>
        <v>1715647.6457142858</v>
      </c>
      <c r="AW68" s="163">
        <f t="shared" si="525"/>
        <v>2189516.2285714289</v>
      </c>
      <c r="AX68" s="163">
        <f t="shared" si="525"/>
        <v>1904814.0071428579</v>
      </c>
      <c r="AY68" s="163">
        <f t="shared" si="525"/>
        <v>2139421.3557142857</v>
      </c>
      <c r="AZ68" s="163">
        <f t="shared" si="525"/>
        <v>1865564.4542857143</v>
      </c>
      <c r="BA68" s="163">
        <f t="shared" si="525"/>
        <v>1583821.3535714285</v>
      </c>
      <c r="BB68" s="163">
        <f t="shared" si="525"/>
        <v>2184392.902857143</v>
      </c>
      <c r="BC68" s="163">
        <f t="shared" si="525"/>
        <v>1348732.5026857147</v>
      </c>
      <c r="BD68" s="163">
        <f t="shared" si="525"/>
        <v>3437203.7300000004</v>
      </c>
      <c r="BE68" s="163">
        <f t="shared" si="525"/>
        <v>2054851.1200000006</v>
      </c>
      <c r="BF68" s="163">
        <f t="shared" si="525"/>
        <v>2337756.8142857193</v>
      </c>
      <c r="BG68" s="163">
        <f t="shared" si="525"/>
        <v>2569729.0700000022</v>
      </c>
      <c r="BH68" s="163">
        <f t="shared" si="525"/>
        <v>2737348.0528571429</v>
      </c>
      <c r="BI68" s="163">
        <f t="shared" si="525"/>
        <v>2510717.7957142857</v>
      </c>
      <c r="BJ68" s="163">
        <f t="shared" si="525"/>
        <v>2152874.4007142889</v>
      </c>
      <c r="BK68" s="163">
        <f t="shared" si="525"/>
        <v>1925307.9064285718</v>
      </c>
      <c r="BL68" s="163">
        <f t="shared" si="525"/>
        <v>2006962.5585714253</v>
      </c>
      <c r="BM68" s="163">
        <f t="shared" si="525"/>
        <v>2077568.7714285713</v>
      </c>
      <c r="BN68" s="163">
        <f t="shared" si="525"/>
        <v>2556504.237142852</v>
      </c>
      <c r="BO68" s="163">
        <f t="shared" si="525"/>
        <v>2764651.595714285</v>
      </c>
      <c r="BP68" s="163">
        <f t="shared" si="525"/>
        <v>4034755.8342857147</v>
      </c>
      <c r="BQ68" s="163">
        <f t="shared" si="525"/>
        <v>3012455.7371428581</v>
      </c>
      <c r="BR68" s="163">
        <f t="shared" si="525"/>
        <v>2519082.7042857134</v>
      </c>
      <c r="BS68" s="163">
        <f t="shared" si="525"/>
        <v>268532.10735714308</v>
      </c>
      <c r="BT68" s="163">
        <f t="shared" si="525"/>
        <v>-284878.51571428572</v>
      </c>
      <c r="BU68" s="163">
        <f t="shared" si="525"/>
        <v>-101061.96000000002</v>
      </c>
      <c r="BV68" s="163">
        <f t="shared" si="525"/>
        <v>-79379.918571429109</v>
      </c>
      <c r="BW68" s="164">
        <f t="shared" si="525"/>
        <v>545830.5542857144</v>
      </c>
      <c r="BX68" s="164">
        <f>BX65+BX66+BX67</f>
        <v>1110924.2157142856</v>
      </c>
      <c r="BY68" s="164">
        <f>BY65+BY66+BY67</f>
        <v>881947.49428571376</v>
      </c>
      <c r="BZ68" s="164">
        <f t="shared" ref="BZ68:DK68" si="526">BZ65+BZ66+BZ67</f>
        <v>1058361.5014285708</v>
      </c>
      <c r="CA68" s="164">
        <f t="shared" si="526"/>
        <v>1148167.3905522849</v>
      </c>
      <c r="CB68" s="164">
        <f t="shared" si="526"/>
        <v>2586052.0424483493</v>
      </c>
      <c r="CC68" s="164">
        <f t="shared" si="526"/>
        <v>2033885.299517428</v>
      </c>
      <c r="CD68" s="164">
        <f t="shared" si="526"/>
        <v>1677650.9618712831</v>
      </c>
      <c r="CE68" s="164">
        <f t="shared" si="526"/>
        <v>122159.68459757153</v>
      </c>
      <c r="CF68" s="164">
        <f t="shared" si="526"/>
        <v>-212758.32522552379</v>
      </c>
      <c r="CG68" s="164">
        <f t="shared" si="526"/>
        <v>842982.40378928441</v>
      </c>
      <c r="CH68" s="164">
        <f t="shared" si="526"/>
        <v>1474122.6824054287</v>
      </c>
      <c r="CI68" s="164">
        <f t="shared" si="526"/>
        <v>1725396.6799162168</v>
      </c>
      <c r="CJ68" s="164">
        <f t="shared" si="526"/>
        <v>2164304.9963297043</v>
      </c>
      <c r="CK68" s="164">
        <f t="shared" si="526"/>
        <v>2476583.1041525016</v>
      </c>
      <c r="CL68" s="164">
        <f t="shared" si="526"/>
        <v>2551059.9266321603</v>
      </c>
      <c r="CM68" s="164">
        <f t="shared" si="526"/>
        <v>3182352.4988333588</v>
      </c>
      <c r="CN68" s="164">
        <f t="shared" si="526"/>
        <v>3501252.0456368332</v>
      </c>
      <c r="CO68" s="164">
        <f t="shared" si="526"/>
        <v>3055707.7228326434</v>
      </c>
      <c r="CP68" s="164">
        <f t="shared" si="526"/>
        <v>3049785.4494262431</v>
      </c>
      <c r="CQ68" s="164">
        <f t="shared" si="526"/>
        <v>2872695.5589472149</v>
      </c>
      <c r="CR68" s="164">
        <f t="shared" si="526"/>
        <v>3402990.1090789298</v>
      </c>
      <c r="CS68" s="164">
        <f t="shared" si="526"/>
        <v>2827503.3062759517</v>
      </c>
      <c r="CT68" s="164">
        <f t="shared" si="526"/>
        <v>2924651.2025992554</v>
      </c>
      <c r="CU68" s="164">
        <f t="shared" si="526"/>
        <v>3250370.9077525218</v>
      </c>
      <c r="CV68" s="164">
        <f t="shared" si="526"/>
        <v>2960329.0358163808</v>
      </c>
      <c r="CW68" s="164">
        <f t="shared" si="526"/>
        <v>3051883.6461848035</v>
      </c>
      <c r="CX68" s="164">
        <f t="shared" si="526"/>
        <v>3466934.0732195368</v>
      </c>
      <c r="CY68" s="164">
        <f t="shared" si="526"/>
        <v>4157333.3526896467</v>
      </c>
      <c r="CZ68" s="164">
        <f t="shared" si="526"/>
        <v>4813962.7788098091</v>
      </c>
      <c r="DA68" s="164">
        <f t="shared" si="526"/>
        <v>3374461.4072812791</v>
      </c>
      <c r="DB68" s="164">
        <f t="shared" si="526"/>
        <v>3329933.6896726242</v>
      </c>
      <c r="DC68" s="164">
        <f t="shared" si="526"/>
        <v>2972871.3794645448</v>
      </c>
      <c r="DD68" s="164">
        <f t="shared" si="526"/>
        <v>3132176.0015026983</v>
      </c>
      <c r="DE68" s="164">
        <f t="shared" si="526"/>
        <v>2833134.5772997048</v>
      </c>
      <c r="DF68" s="164">
        <f t="shared" si="526"/>
        <v>3448866.252835264</v>
      </c>
      <c r="DG68" s="164">
        <f t="shared" si="526"/>
        <v>3629959.5732349646</v>
      </c>
      <c r="DH68" s="164">
        <f t="shared" si="526"/>
        <v>3307262.3786230404</v>
      </c>
      <c r="DI68" s="164">
        <f t="shared" si="526"/>
        <v>3154348.3782000416</v>
      </c>
      <c r="DJ68" s="164">
        <f t="shared" si="526"/>
        <v>3516532.6687602806</v>
      </c>
      <c r="DK68" s="164">
        <f t="shared" si="526"/>
        <v>4472172.6521532154</v>
      </c>
      <c r="DL68" s="164">
        <f t="shared" ref="DL68" si="527">DL65+DL66+DL67</f>
        <v>5250423.366386842</v>
      </c>
      <c r="DM68" s="164">
        <f t="shared" ref="DM68:DN68" si="528">DM65+DM66+DM67</f>
        <v>3356565.9778595404</v>
      </c>
      <c r="DN68" s="164">
        <f t="shared" si="528"/>
        <v>3244725.726496594</v>
      </c>
      <c r="DO68" s="164">
        <f t="shared" ref="DO68:DP68" si="529">DO65+DO66+DO67</f>
        <v>3400128.3470267039</v>
      </c>
      <c r="DP68" s="164">
        <f t="shared" si="529"/>
        <v>3232664.7540591215</v>
      </c>
      <c r="DQ68" s="164">
        <f t="shared" ref="DQ68:DR68" si="530">DQ65+DQ66+DQ67</f>
        <v>3260109.0862435675</v>
      </c>
      <c r="DR68" s="164">
        <f t="shared" si="530"/>
        <v>3177937.7458855929</v>
      </c>
      <c r="DS68" s="164">
        <f t="shared" ref="DS68:DT68" si="531">DS65+DS66+DS67</f>
        <v>3596570.3932790137</v>
      </c>
      <c r="DT68" s="164">
        <f t="shared" si="531"/>
        <v>3368899.7365550008</v>
      </c>
      <c r="DU68" s="164">
        <f t="shared" ref="DU68:DV68" si="532">DU65+DU66+DU67</f>
        <v>3360830.723402862</v>
      </c>
      <c r="DV68" s="164">
        <f t="shared" si="532"/>
        <v>3349920.2404605788</v>
      </c>
      <c r="DW68" s="164">
        <f t="shared" ref="DW68:DX68" si="533">DW65+DW66+DW67</f>
        <v>4334222.0845243027</v>
      </c>
      <c r="DX68" s="164">
        <f t="shared" si="533"/>
        <v>5826872.0009149984</v>
      </c>
      <c r="DY68" s="164">
        <f t="shared" ref="DY68:DZ68" si="534">DY65+DY66+DY67</f>
        <v>2974072.1023814655</v>
      </c>
      <c r="DZ68" s="164">
        <f t="shared" si="534"/>
        <v>2833995.303356037</v>
      </c>
      <c r="EA68" s="164">
        <f t="shared" ref="EA68:EB68" si="535">EA65+EA66+EA67</f>
        <v>2939365.8411376737</v>
      </c>
      <c r="EB68" s="164">
        <f t="shared" si="535"/>
        <v>3527721.6136180647</v>
      </c>
      <c r="EC68" s="164">
        <f t="shared" ref="EC68:ED68" si="536">EC65+EC66+EC67</f>
        <v>3705881.8937100563</v>
      </c>
      <c r="ED68" s="164">
        <f t="shared" si="536"/>
        <v>3685871.644050248</v>
      </c>
      <c r="EE68" s="164">
        <f t="shared" ref="EE68:EF68" si="537">EE65+EE66+EE67</f>
        <v>3208446.781302664</v>
      </c>
      <c r="EF68" s="164">
        <f t="shared" si="537"/>
        <v>3020238.896597283</v>
      </c>
      <c r="EG68" s="164">
        <f t="shared" ref="EG68:EH68" si="538">EG65+EG66+EG67</f>
        <v>3122178.7401368255</v>
      </c>
      <c r="EH68" s="164">
        <f t="shared" si="538"/>
        <v>2950001.9171428569</v>
      </c>
      <c r="EI68" s="164">
        <f t="shared" ref="EI68:EJ68" si="539">EI65+EI66+EI67</f>
        <v>4460448.4888829766</v>
      </c>
      <c r="EJ68" s="164">
        <f t="shared" si="539"/>
        <v>5695549.8622121233</v>
      </c>
      <c r="EK68" s="164">
        <f t="shared" ref="EK68:EL68" si="540">EK65+EK66+EK67</f>
        <v>3399223.2928571431</v>
      </c>
      <c r="EL68" s="164">
        <f t="shared" si="540"/>
        <v>3132765.5421397141</v>
      </c>
      <c r="EM68" s="164">
        <f t="shared" ref="EM68" si="541">EM65+EM66+EM67</f>
        <v>2909233.1072174273</v>
      </c>
      <c r="EO68" s="163">
        <f t="shared" si="449"/>
        <v>15136771.804426407</v>
      </c>
      <c r="EQ68" s="163">
        <f t="shared" ca="1" si="450"/>
        <v>14574305.247790175</v>
      </c>
      <c r="ER68" s="163"/>
      <c r="EV68" s="163">
        <f t="shared" si="451"/>
        <v>11518357.875763712</v>
      </c>
      <c r="EW68" s="163">
        <f t="shared" si="451"/>
        <v>8938181.9582669474</v>
      </c>
      <c r="EX68" s="163">
        <f t="shared" si="451"/>
        <v>10386088.204693269</v>
      </c>
      <c r="EY68" s="163">
        <f t="shared" si="451"/>
        <v>11143053.699113537</v>
      </c>
      <c r="EZ68" s="163">
        <f t="shared" si="451"/>
        <v>11851715.070742976</v>
      </c>
      <c r="FA68" s="163">
        <f t="shared" si="451"/>
        <v>9892902.1873293929</v>
      </c>
      <c r="FB68" s="163">
        <f t="shared" si="451"/>
        <v>10143407.875719607</v>
      </c>
      <c r="FC68" s="163">
        <f t="shared" si="451"/>
        <v>11044973.048387744</v>
      </c>
      <c r="FD68" s="163">
        <f t="shared" si="451"/>
        <v>11634939.406652501</v>
      </c>
      <c r="FE68" s="163">
        <f t="shared" si="451"/>
        <v>10172969.348465795</v>
      </c>
      <c r="FF68" s="163">
        <f t="shared" si="451"/>
        <v>9914557.3219501954</v>
      </c>
      <c r="FG68" s="163">
        <f t="shared" si="451"/>
        <v>10532629.146162659</v>
      </c>
      <c r="FH68" s="163">
        <f t="shared" si="451"/>
        <v>12227538.69720898</v>
      </c>
      <c r="FI68" s="163">
        <f t="shared" si="451"/>
        <v>2909233.1072174273</v>
      </c>
      <c r="FK68" s="163">
        <f t="shared" si="452"/>
        <v>29131476.052857146</v>
      </c>
      <c r="FL68" s="163">
        <f t="shared" si="452"/>
        <v>14114737.14505228</v>
      </c>
      <c r="FM68" s="163">
        <f t="shared" si="452"/>
        <v>20623791.955267765</v>
      </c>
      <c r="FN68" s="163">
        <f t="shared" si="452"/>
        <v>38521436.410459958</v>
      </c>
      <c r="FO68" s="163">
        <f t="shared" si="452"/>
        <v>41985681.737837456</v>
      </c>
      <c r="FP68" s="163">
        <f t="shared" si="452"/>
        <v>42932998.182179727</v>
      </c>
      <c r="FQ68" s="163">
        <f t="shared" si="452"/>
        <v>42255095.223231152</v>
      </c>
      <c r="FR68" s="163">
        <f t="shared" si="452"/>
        <v>15136771.804426407</v>
      </c>
    </row>
    <row r="70" spans="2:174" ht="17.45" customHeight="1">
      <c r="B70" s="147" t="s">
        <v>25</v>
      </c>
      <c r="C70" s="148"/>
      <c r="D70" s="148"/>
      <c r="E70" s="148"/>
      <c r="F70" s="149"/>
      <c r="G70" s="149"/>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49"/>
      <c r="EO70" s="148"/>
      <c r="EP70" s="148"/>
      <c r="EQ70" s="148"/>
      <c r="ER70" s="148"/>
      <c r="EV70" s="148"/>
      <c r="EW70" s="148"/>
      <c r="EX70" s="148"/>
      <c r="EY70" s="148"/>
      <c r="EZ70" s="148"/>
      <c r="FA70" s="148"/>
      <c r="FB70" s="148"/>
      <c r="FC70" s="148"/>
      <c r="FD70" s="148"/>
      <c r="FE70" s="148"/>
      <c r="FF70" s="148"/>
      <c r="FG70" s="148"/>
      <c r="FH70" s="148"/>
      <c r="FI70" s="148"/>
      <c r="FK70" s="148"/>
      <c r="FL70" s="148"/>
      <c r="FM70" s="148"/>
      <c r="FN70" s="148"/>
      <c r="FO70" s="148"/>
      <c r="FP70" s="148"/>
      <c r="FQ70" s="148"/>
      <c r="FR70" s="148"/>
    </row>
    <row r="71" spans="2:174" ht="17.45" customHeight="1">
      <c r="B71" s="151" t="s">
        <v>90</v>
      </c>
      <c r="C71" s="152"/>
      <c r="D71" s="152"/>
      <c r="E71" s="152"/>
      <c r="F71" s="153"/>
      <c r="G71" s="153"/>
      <c r="H71" s="154">
        <v>2904588.83</v>
      </c>
      <c r="I71" s="154">
        <v>2811577.4400000004</v>
      </c>
      <c r="J71" s="154">
        <v>2818183.75</v>
      </c>
      <c r="K71" s="154">
        <v>2840516</v>
      </c>
      <c r="L71" s="154">
        <v>2838047.87</v>
      </c>
      <c r="M71" s="154">
        <v>2859293.91</v>
      </c>
      <c r="N71" s="154">
        <v>2745201.25</v>
      </c>
      <c r="O71" s="154">
        <v>2822535.0000000005</v>
      </c>
      <c r="P71" s="154">
        <v>2832428.6833333336</v>
      </c>
      <c r="Q71" s="154">
        <v>2829840</v>
      </c>
      <c r="R71" s="154">
        <v>2802918.3333333335</v>
      </c>
      <c r="S71" s="154">
        <v>5550931.666666667</v>
      </c>
      <c r="T71" s="154">
        <v>3103270.0000000005</v>
      </c>
      <c r="U71" s="154">
        <v>3019901.666666667</v>
      </c>
      <c r="V71" s="154">
        <v>3179606.89</v>
      </c>
      <c r="W71" s="154">
        <v>2987809.1833333336</v>
      </c>
      <c r="X71" s="154">
        <v>2667952.1599999997</v>
      </c>
      <c r="Y71" s="154">
        <v>2754675.8299999996</v>
      </c>
      <c r="Z71" s="154">
        <v>2713264.25</v>
      </c>
      <c r="AA71" s="154">
        <v>2900043.91</v>
      </c>
      <c r="AB71" s="154">
        <v>3060408.84</v>
      </c>
      <c r="AC71" s="154">
        <v>2919057.83</v>
      </c>
      <c r="AD71" s="154">
        <v>2862445.44</v>
      </c>
      <c r="AE71" s="154">
        <v>5211418.66</v>
      </c>
      <c r="AF71" s="154">
        <v>2884135.9499999997</v>
      </c>
      <c r="AG71" s="154">
        <v>2680373.7299999939</v>
      </c>
      <c r="AH71" s="154">
        <v>2839441</v>
      </c>
      <c r="AI71" s="154">
        <v>2933938.11</v>
      </c>
      <c r="AJ71" s="154">
        <v>2858625.7</v>
      </c>
      <c r="AK71" s="154">
        <v>2801031.97</v>
      </c>
      <c r="AL71" s="154">
        <v>2054048.06</v>
      </c>
      <c r="AM71" s="154">
        <v>2777175.8</v>
      </c>
      <c r="AN71" s="154">
        <v>2526889.63</v>
      </c>
      <c r="AO71" s="154">
        <v>2631345.9</v>
      </c>
      <c r="AP71" s="154">
        <v>2603338.2000000002</v>
      </c>
      <c r="AQ71" s="154">
        <v>4686102.6899999995</v>
      </c>
      <c r="AR71" s="154">
        <v>3992539.13</v>
      </c>
      <c r="AS71" s="154">
        <v>2938227.61</v>
      </c>
      <c r="AT71" s="154">
        <v>2789128.14</v>
      </c>
      <c r="AU71" s="154">
        <v>2679682.14</v>
      </c>
      <c r="AV71" s="154">
        <v>2671606.23</v>
      </c>
      <c r="AW71" s="154">
        <v>2459108.4110305598</v>
      </c>
      <c r="AX71" s="154">
        <v>2871575.6459224899</v>
      </c>
      <c r="AY71" s="154">
        <v>2701506.0359224901</v>
      </c>
      <c r="AZ71" s="154">
        <v>2494847.3059224901</v>
      </c>
      <c r="BA71" s="154">
        <v>2648400.8259224901</v>
      </c>
      <c r="BB71" s="154">
        <v>2649733.5759224901</v>
      </c>
      <c r="BC71" s="154">
        <v>3157584.8959224899</v>
      </c>
      <c r="BD71" s="154">
        <v>4409505.0359224901</v>
      </c>
      <c r="BE71" s="154">
        <v>2913809.43592249</v>
      </c>
      <c r="BF71" s="154">
        <v>2952238.8859224902</v>
      </c>
      <c r="BG71" s="154">
        <v>3062886.5459224898</v>
      </c>
      <c r="BH71" s="154">
        <v>3088286.5859224899</v>
      </c>
      <c r="BI71" s="154">
        <v>2817188.26592249</v>
      </c>
      <c r="BJ71" s="154">
        <v>3174788.7859224901</v>
      </c>
      <c r="BK71" s="154">
        <v>2955752.4859224898</v>
      </c>
      <c r="BL71" s="154">
        <v>3022818.8859224902</v>
      </c>
      <c r="BM71" s="154">
        <v>2912706.1259224899</v>
      </c>
      <c r="BN71" s="154">
        <v>3319703.8259224901</v>
      </c>
      <c r="BO71" s="154">
        <v>3349063.8059224901</v>
      </c>
      <c r="BP71" s="154">
        <v>5007594.4759224895</v>
      </c>
      <c r="BQ71" s="154">
        <v>3149996.45592249</v>
      </c>
      <c r="BR71" s="154">
        <v>2984697.4203269398</v>
      </c>
      <c r="BS71" s="154">
        <v>167768.262150072</v>
      </c>
      <c r="BT71" s="154">
        <v>120714.174404447</v>
      </c>
      <c r="BU71" s="154">
        <v>159196.774404447</v>
      </c>
      <c r="BV71" s="154">
        <v>591381.55440444697</v>
      </c>
      <c r="BW71" s="154">
        <v>1274379.3944044502</v>
      </c>
      <c r="BX71" s="154">
        <v>2121003.3144044499</v>
      </c>
      <c r="BY71" s="154">
        <v>1885144.8644044499</v>
      </c>
      <c r="BZ71" s="154">
        <v>2581729.6244044499</v>
      </c>
      <c r="CA71" s="154">
        <v>3022151.7544044503</v>
      </c>
      <c r="CB71" s="154">
        <v>3028828.68440445</v>
      </c>
      <c r="CC71" s="154">
        <v>2563802.3244044501</v>
      </c>
      <c r="CD71" s="154">
        <v>2348662.8344044499</v>
      </c>
      <c r="CE71" s="154">
        <v>598841.61</v>
      </c>
      <c r="CF71" s="154">
        <v>1441255.2300000002</v>
      </c>
      <c r="CG71" s="154">
        <v>3448714.05</v>
      </c>
      <c r="CH71" s="154">
        <v>3304811.4699999983</v>
      </c>
      <c r="CI71" s="154">
        <v>3916189.2799999905</v>
      </c>
      <c r="CJ71" s="154">
        <v>3573651.1200000052</v>
      </c>
      <c r="CK71" s="154">
        <v>3469298.4599999967</v>
      </c>
      <c r="CL71" s="154">
        <v>4094286.4199999743</v>
      </c>
      <c r="CM71" s="154">
        <v>4332667.1299999952</v>
      </c>
      <c r="CN71" s="154">
        <v>5732549.2399999434</v>
      </c>
      <c r="CO71" s="154">
        <v>3678492.6300000004</v>
      </c>
      <c r="CP71" s="154">
        <v>4699700.9799999995</v>
      </c>
      <c r="CQ71" s="154">
        <v>4258295.76</v>
      </c>
      <c r="CR71" s="154">
        <v>4701004.79</v>
      </c>
      <c r="CS71" s="154">
        <v>4620809.05</v>
      </c>
      <c r="CT71" s="154">
        <v>4396373.2199999923</v>
      </c>
      <c r="CU71" s="154">
        <v>4657913.5399999879</v>
      </c>
      <c r="CV71" s="154">
        <v>4547921.2599999942</v>
      </c>
      <c r="CW71" s="154">
        <v>4418394.399999992</v>
      </c>
      <c r="CX71" s="154">
        <v>4438060.619999988</v>
      </c>
      <c r="CY71" s="154">
        <v>5184147.7799999956</v>
      </c>
      <c r="CZ71" s="154">
        <v>7148325.0999999885</v>
      </c>
      <c r="DA71" s="154">
        <v>4367317.5099999923</v>
      </c>
      <c r="DB71" s="154">
        <v>4843948.0099999942</v>
      </c>
      <c r="DC71" s="154">
        <v>4157676.4300000039</v>
      </c>
      <c r="DD71" s="154">
        <v>4693249.4999999879</v>
      </c>
      <c r="DE71" s="154">
        <v>4435172.09</v>
      </c>
      <c r="DF71" s="154">
        <v>4423716.0299999863</v>
      </c>
      <c r="DG71" s="154">
        <v>4726071.9399999855</v>
      </c>
      <c r="DH71" s="154">
        <v>4588349.4699999867</v>
      </c>
      <c r="DI71" s="154">
        <v>5229043.9799999893</v>
      </c>
      <c r="DJ71" s="154">
        <v>5005954.5399999851</v>
      </c>
      <c r="DK71" s="154">
        <v>4998541.0100000035</v>
      </c>
      <c r="DL71" s="154">
        <v>7599736.6699999906</v>
      </c>
      <c r="DM71" s="154">
        <v>4451682.0100000016</v>
      </c>
      <c r="DN71" s="154">
        <v>4660432.16</v>
      </c>
      <c r="DO71" s="154">
        <v>4459324.6799999988</v>
      </c>
      <c r="DP71" s="154">
        <v>4406642.46</v>
      </c>
      <c r="DQ71" s="154">
        <v>4500034.5000000009</v>
      </c>
      <c r="DR71" s="154">
        <v>4606735.4100000011</v>
      </c>
      <c r="DS71" s="154">
        <v>4835613.5199999902</v>
      </c>
      <c r="DT71" s="154">
        <v>4516852.1400000006</v>
      </c>
      <c r="DU71" s="154">
        <v>4781631.5999999987</v>
      </c>
      <c r="DV71" s="154">
        <v>4598421.8</v>
      </c>
      <c r="DW71" s="154">
        <v>4857447.8599999985</v>
      </c>
      <c r="DX71" s="154">
        <v>7848426.5599999977</v>
      </c>
      <c r="DY71" s="154">
        <v>4779984.6400000034</v>
      </c>
      <c r="DZ71" s="154">
        <v>4800930.6900000032</v>
      </c>
      <c r="EA71" s="154">
        <v>4466405.2300000023</v>
      </c>
      <c r="EB71" s="154">
        <v>4721178.0999999978</v>
      </c>
      <c r="EC71" s="154">
        <v>4915444.58</v>
      </c>
      <c r="ED71" s="154">
        <v>4703640.2799999956</v>
      </c>
      <c r="EE71" s="154">
        <v>4741222.2299999977</v>
      </c>
      <c r="EF71" s="154">
        <v>4838577.0800000038</v>
      </c>
      <c r="EG71" s="154">
        <v>4760949.5199999977</v>
      </c>
      <c r="EH71" s="154">
        <v>4934306.4399999985</v>
      </c>
      <c r="EI71" s="154">
        <v>5140962.6999999993</v>
      </c>
      <c r="EJ71" s="154">
        <v>8283135.9800000004</v>
      </c>
      <c r="EK71" s="154">
        <v>4950714.240000003</v>
      </c>
      <c r="EL71" s="154">
        <v>5021965.709999999</v>
      </c>
      <c r="EM71" s="154">
        <v>4897903.0500000007</v>
      </c>
      <c r="EO71" s="154">
        <f t="shared" ref="EO71:EO84" si="542">SUMIFS($G71:$EN71,$G$13:$EN$13,$EO$7)</f>
        <v>23153718.98</v>
      </c>
      <c r="EQ71" s="154">
        <f t="shared" ref="EQ71:EQ84" ca="1" si="543">SUM(OFFSET($B71,0,COLUMN($DX$7)-2,1,MONTH(MAX($G$7:$EN$7))))</f>
        <v>21895747.120000005</v>
      </c>
      <c r="ER71" s="154"/>
      <c r="EV71" s="154">
        <f t="shared" ref="EV71:FI84" si="544">SUMIF($H$6:$EN$6,EV$12,$H71:$EN71)</f>
        <v>16359590.619999975</v>
      </c>
      <c r="EW71" s="154">
        <f t="shared" si="544"/>
        <v>13286098.019999992</v>
      </c>
      <c r="EX71" s="154">
        <f t="shared" si="544"/>
        <v>13738137.43999996</v>
      </c>
      <c r="EY71" s="154">
        <f t="shared" si="544"/>
        <v>15233539.529999977</v>
      </c>
      <c r="EZ71" s="154">
        <f t="shared" si="544"/>
        <v>16711850.839999992</v>
      </c>
      <c r="FA71" s="154">
        <f t="shared" si="544"/>
        <v>13366001.640000001</v>
      </c>
      <c r="FB71" s="154">
        <f t="shared" si="544"/>
        <v>13959201.069999993</v>
      </c>
      <c r="FC71" s="154">
        <f t="shared" si="544"/>
        <v>14237501.259999998</v>
      </c>
      <c r="FD71" s="154">
        <f t="shared" si="544"/>
        <v>17429341.890000004</v>
      </c>
      <c r="FE71" s="154">
        <f t="shared" si="544"/>
        <v>14103027.91</v>
      </c>
      <c r="FF71" s="154">
        <f t="shared" si="544"/>
        <v>14283439.589999998</v>
      </c>
      <c r="FG71" s="154">
        <f t="shared" si="544"/>
        <v>14836218.659999996</v>
      </c>
      <c r="FH71" s="154">
        <f t="shared" si="544"/>
        <v>18255815.93</v>
      </c>
      <c r="FI71" s="154">
        <f t="shared" si="544"/>
        <v>4897903.0500000007</v>
      </c>
      <c r="FK71" s="154">
        <f t="shared" ref="FK71:FR84" si="545">SUMIF($H$5:$EN$5,FK$12,$H71:$EN71)</f>
        <v>37978748.671069883</v>
      </c>
      <c r="FL71" s="154">
        <f t="shared" si="545"/>
        <v>23065758.069557585</v>
      </c>
      <c r="FM71" s="154">
        <f t="shared" si="545"/>
        <v>36121008.613213316</v>
      </c>
      <c r="FN71" s="154">
        <f t="shared" si="545"/>
        <v>55333663.269999884</v>
      </c>
      <c r="FO71" s="154">
        <f t="shared" si="545"/>
        <v>58617365.609999903</v>
      </c>
      <c r="FP71" s="154">
        <f t="shared" si="545"/>
        <v>58274554.80999998</v>
      </c>
      <c r="FQ71" s="154">
        <f t="shared" si="545"/>
        <v>60652028.049999997</v>
      </c>
      <c r="FR71" s="154">
        <f t="shared" si="545"/>
        <v>23153718.98</v>
      </c>
    </row>
    <row r="72" spans="2:174" ht="17.45" customHeight="1">
      <c r="B72" s="151" t="s">
        <v>91</v>
      </c>
      <c r="C72" s="152"/>
      <c r="D72" s="152"/>
      <c r="E72" s="152"/>
      <c r="F72" s="153"/>
      <c r="G72" s="153"/>
      <c r="H72" s="154">
        <v>338678</v>
      </c>
      <c r="I72" s="154">
        <v>212113.02000000002</v>
      </c>
      <c r="J72" s="154">
        <v>249757.97</v>
      </c>
      <c r="K72" s="154">
        <v>302639</v>
      </c>
      <c r="L72" s="154">
        <v>294096.25999999995</v>
      </c>
      <c r="M72" s="154">
        <v>324967.31</v>
      </c>
      <c r="N72" s="154">
        <v>241184.32</v>
      </c>
      <c r="O72" s="154">
        <v>279013.33333333337</v>
      </c>
      <c r="P72" s="154">
        <v>124071.23333333335</v>
      </c>
      <c r="Q72" s="154">
        <v>300390</v>
      </c>
      <c r="R72" s="154">
        <v>409571.66666666669</v>
      </c>
      <c r="S72" s="154">
        <v>528880</v>
      </c>
      <c r="T72" s="154">
        <v>217278.33333333334</v>
      </c>
      <c r="U72" s="154">
        <v>181495</v>
      </c>
      <c r="V72" s="154">
        <v>232142.62</v>
      </c>
      <c r="W72" s="154">
        <v>250650</v>
      </c>
      <c r="X72" s="154">
        <v>314821.55</v>
      </c>
      <c r="Y72" s="154">
        <v>238546.85</v>
      </c>
      <c r="Z72" s="154">
        <v>381977.44</v>
      </c>
      <c r="AA72" s="154">
        <v>182022.23</v>
      </c>
      <c r="AB72" s="154">
        <v>176929.35</v>
      </c>
      <c r="AC72" s="154">
        <v>185776.87</v>
      </c>
      <c r="AD72" s="154">
        <v>423966.58</v>
      </c>
      <c r="AE72" s="154">
        <v>433859.73</v>
      </c>
      <c r="AF72" s="154">
        <v>311296.90000000002</v>
      </c>
      <c r="AG72" s="154">
        <v>293970.24000000005</v>
      </c>
      <c r="AH72" s="154">
        <v>243106</v>
      </c>
      <c r="AI72" s="154">
        <v>286137.2</v>
      </c>
      <c r="AJ72" s="154">
        <v>214772.86</v>
      </c>
      <c r="AK72" s="154">
        <v>242049.92000000001</v>
      </c>
      <c r="AL72" s="154">
        <v>299088.87</v>
      </c>
      <c r="AM72" s="154">
        <v>177576.64</v>
      </c>
      <c r="AN72" s="154">
        <v>172370.9</v>
      </c>
      <c r="AO72" s="154">
        <v>227557.96</v>
      </c>
      <c r="AP72" s="154">
        <v>479581.98</v>
      </c>
      <c r="AQ72" s="154">
        <v>589747.68999999994</v>
      </c>
      <c r="AR72" s="154">
        <v>556951.94999999995</v>
      </c>
      <c r="AS72" s="154">
        <v>271878.78999999998</v>
      </c>
      <c r="AT72" s="154">
        <v>171531.31</v>
      </c>
      <c r="AU72" s="154">
        <v>203966.28</v>
      </c>
      <c r="AV72" s="154">
        <v>173765.09</v>
      </c>
      <c r="AW72" s="154">
        <v>266250.40999999997</v>
      </c>
      <c r="AX72" s="154">
        <v>235307.43</v>
      </c>
      <c r="AY72" s="154">
        <v>306599.69</v>
      </c>
      <c r="AZ72" s="154">
        <v>211968.77</v>
      </c>
      <c r="BA72" s="154">
        <v>251556.98</v>
      </c>
      <c r="BB72" s="154">
        <v>249432.48</v>
      </c>
      <c r="BC72" s="154">
        <v>434007.12</v>
      </c>
      <c r="BD72" s="154">
        <v>646362.06000000006</v>
      </c>
      <c r="BE72" s="154">
        <v>600673.78</v>
      </c>
      <c r="BF72" s="154">
        <v>122047.59</v>
      </c>
      <c r="BG72" s="154">
        <v>242719.78</v>
      </c>
      <c r="BH72" s="154">
        <v>273748.34999999998</v>
      </c>
      <c r="BI72" s="154">
        <v>324250.15999999997</v>
      </c>
      <c r="BJ72" s="154">
        <v>363449.08</v>
      </c>
      <c r="BK72" s="154">
        <v>339709.96</v>
      </c>
      <c r="BL72" s="154">
        <v>185570.01</v>
      </c>
      <c r="BM72" s="154">
        <v>131133.82</v>
      </c>
      <c r="BN72" s="154">
        <v>231388.79</v>
      </c>
      <c r="BO72" s="154">
        <v>501377.08</v>
      </c>
      <c r="BP72" s="154">
        <v>1079997.53</v>
      </c>
      <c r="BQ72" s="154">
        <v>364683.81</v>
      </c>
      <c r="BR72" s="154">
        <v>150454.39999999999</v>
      </c>
      <c r="BS72" s="154">
        <v>0</v>
      </c>
      <c r="BT72" s="154">
        <v>446.32</v>
      </c>
      <c r="BU72" s="154">
        <v>119216.7</v>
      </c>
      <c r="BV72" s="154">
        <v>115403.49</v>
      </c>
      <c r="BW72" s="154">
        <v>112141.6</v>
      </c>
      <c r="BX72" s="154">
        <v>52840.14</v>
      </c>
      <c r="BY72" s="154">
        <v>45321.38</v>
      </c>
      <c r="BZ72" s="154">
        <v>68169.240000000005</v>
      </c>
      <c r="CA72" s="154">
        <v>127505.38</v>
      </c>
      <c r="CB72" s="154">
        <v>381661.31</v>
      </c>
      <c r="CC72" s="154">
        <v>34493.769999999997</v>
      </c>
      <c r="CD72" s="154">
        <v>16756.96</v>
      </c>
      <c r="CE72" s="154">
        <v>2345.59</v>
      </c>
      <c r="CF72" s="154">
        <v>350.25</v>
      </c>
      <c r="CG72" s="154">
        <v>12865.33</v>
      </c>
      <c r="CH72" s="154">
        <v>51565.1</v>
      </c>
      <c r="CI72" s="154">
        <v>25553.670000000002</v>
      </c>
      <c r="CJ72" s="154">
        <v>17885.329999999998</v>
      </c>
      <c r="CK72" s="154">
        <v>125883.76</v>
      </c>
      <c r="CL72" s="154">
        <v>174206.90000000014</v>
      </c>
      <c r="CM72" s="154">
        <v>514828.07000000059</v>
      </c>
      <c r="CN72" s="154">
        <v>913365.5700000003</v>
      </c>
      <c r="CO72" s="154">
        <v>83728.84</v>
      </c>
      <c r="CP72" s="154">
        <v>45534.78</v>
      </c>
      <c r="CQ72" s="154">
        <v>197957.78</v>
      </c>
      <c r="CR72" s="154">
        <v>239401.48</v>
      </c>
      <c r="CS72" s="154">
        <v>294416</v>
      </c>
      <c r="CT72" s="154">
        <v>312390.63</v>
      </c>
      <c r="CU72" s="154">
        <v>350772.1700000001</v>
      </c>
      <c r="CV72" s="154">
        <v>175148.17</v>
      </c>
      <c r="CW72" s="154">
        <v>144573.53000000003</v>
      </c>
      <c r="CX72" s="154">
        <v>213782.16999999998</v>
      </c>
      <c r="CY72" s="154">
        <v>1288734.7400000005</v>
      </c>
      <c r="CZ72" s="154">
        <v>1108117.29</v>
      </c>
      <c r="DA72" s="154">
        <v>298745.32</v>
      </c>
      <c r="DB72" s="154">
        <v>157676.03999999998</v>
      </c>
      <c r="DC72" s="154">
        <v>205127.68999999994</v>
      </c>
      <c r="DD72" s="154">
        <v>496447.27</v>
      </c>
      <c r="DE72" s="154">
        <v>456694.21</v>
      </c>
      <c r="DF72" s="154">
        <v>462712.54</v>
      </c>
      <c r="DG72" s="154">
        <v>516605.52000000008</v>
      </c>
      <c r="DH72" s="154">
        <v>257658.23000000004</v>
      </c>
      <c r="DI72" s="154">
        <v>224756.18</v>
      </c>
      <c r="DJ72" s="154">
        <v>265685.28999999998</v>
      </c>
      <c r="DK72" s="154">
        <v>457523.73</v>
      </c>
      <c r="DL72" s="154">
        <v>1132515.7700000005</v>
      </c>
      <c r="DM72" s="154">
        <v>428740.38000000006</v>
      </c>
      <c r="DN72" s="154">
        <v>193986.14999999997</v>
      </c>
      <c r="DO72" s="154">
        <v>383326.18999999989</v>
      </c>
      <c r="DP72" s="154">
        <v>213050.95</v>
      </c>
      <c r="DQ72" s="154">
        <v>422471.57999999967</v>
      </c>
      <c r="DR72" s="154">
        <v>573616.88</v>
      </c>
      <c r="DS72" s="154">
        <v>608574.58000000007</v>
      </c>
      <c r="DT72" s="154">
        <v>421682.29000000004</v>
      </c>
      <c r="DU72" s="154">
        <v>249639.07000000009</v>
      </c>
      <c r="DV72" s="154">
        <v>291919.53000000003</v>
      </c>
      <c r="DW72" s="154">
        <v>736301.20000000007</v>
      </c>
      <c r="DX72" s="154">
        <v>1337981.7300000002</v>
      </c>
      <c r="DY72" s="154">
        <v>374712.26999999996</v>
      </c>
      <c r="DZ72" s="154">
        <v>235643.67999999996</v>
      </c>
      <c r="EA72" s="154">
        <v>253040.39</v>
      </c>
      <c r="EB72" s="154">
        <v>498885.75999999995</v>
      </c>
      <c r="EC72" s="154">
        <v>577328.51</v>
      </c>
      <c r="ED72" s="154">
        <v>696094.26999999955</v>
      </c>
      <c r="EE72" s="154">
        <v>467873.95000000007</v>
      </c>
      <c r="EF72" s="154">
        <v>359022.54999999993</v>
      </c>
      <c r="EG72" s="154">
        <v>241110.30999999997</v>
      </c>
      <c r="EH72" s="154">
        <v>299967.81000000006</v>
      </c>
      <c r="EI72" s="154">
        <v>710996.75</v>
      </c>
      <c r="EJ72" s="154">
        <v>1157521.6400000004</v>
      </c>
      <c r="EK72" s="154">
        <v>387812.73000000004</v>
      </c>
      <c r="EL72" s="154">
        <v>190702.35</v>
      </c>
      <c r="EM72" s="154">
        <v>416524.94</v>
      </c>
      <c r="EO72" s="154">
        <f t="shared" si="542"/>
        <v>2152561.6600000006</v>
      </c>
      <c r="EQ72" s="154">
        <f t="shared" ca="1" si="543"/>
        <v>2201378.0700000003</v>
      </c>
      <c r="ER72" s="154"/>
      <c r="EV72" s="154">
        <f t="shared" si="544"/>
        <v>1564538.6500000001</v>
      </c>
      <c r="EW72" s="154">
        <f t="shared" si="544"/>
        <v>1158269.17</v>
      </c>
      <c r="EX72" s="154">
        <f t="shared" si="544"/>
        <v>1236976.29</v>
      </c>
      <c r="EY72" s="154">
        <f t="shared" si="544"/>
        <v>947965.2</v>
      </c>
      <c r="EZ72" s="154">
        <f t="shared" si="544"/>
        <v>1755242.3000000005</v>
      </c>
      <c r="FA72" s="154">
        <f t="shared" si="544"/>
        <v>1018848.7199999995</v>
      </c>
      <c r="FB72" s="154">
        <f t="shared" si="544"/>
        <v>1603873.75</v>
      </c>
      <c r="FC72" s="154">
        <f t="shared" si="544"/>
        <v>1277859.8000000003</v>
      </c>
      <c r="FD72" s="154">
        <f t="shared" si="544"/>
        <v>1948337.6800000002</v>
      </c>
      <c r="FE72" s="154">
        <f t="shared" si="544"/>
        <v>1329254.6599999999</v>
      </c>
      <c r="FF72" s="154">
        <f t="shared" si="544"/>
        <v>1522990.7699999996</v>
      </c>
      <c r="FG72" s="154">
        <f t="shared" si="544"/>
        <v>1252074.8700000001</v>
      </c>
      <c r="FH72" s="154">
        <f t="shared" si="544"/>
        <v>1736036.7200000004</v>
      </c>
      <c r="FI72" s="154">
        <f t="shared" si="544"/>
        <v>416524.94</v>
      </c>
      <c r="FK72" s="154">
        <f t="shared" si="545"/>
        <v>3962430.4600000004</v>
      </c>
      <c r="FL72" s="154">
        <f t="shared" si="545"/>
        <v>2236179.9899999998</v>
      </c>
      <c r="FM72" s="154">
        <f t="shared" si="545"/>
        <v>1358396.0400000007</v>
      </c>
      <c r="FN72" s="154">
        <f t="shared" si="545"/>
        <v>4259805.8600000003</v>
      </c>
      <c r="FO72" s="154">
        <f t="shared" si="545"/>
        <v>4907749.3100000005</v>
      </c>
      <c r="FP72" s="154">
        <f t="shared" si="545"/>
        <v>5655824.5700000003</v>
      </c>
      <c r="FQ72" s="154">
        <f t="shared" si="545"/>
        <v>6052657.9799999986</v>
      </c>
      <c r="FR72" s="154">
        <f t="shared" si="545"/>
        <v>2152561.6600000006</v>
      </c>
    </row>
    <row r="73" spans="2:174" ht="17.45" customHeight="1">
      <c r="B73" s="151" t="s">
        <v>190</v>
      </c>
      <c r="C73" s="155"/>
      <c r="D73" s="155"/>
      <c r="E73" s="155"/>
      <c r="F73" s="153"/>
      <c r="G73" s="153"/>
      <c r="H73" s="154">
        <f>H75-H74-H71-H72</f>
        <v>396286.66666666698</v>
      </c>
      <c r="I73" s="154">
        <f t="shared" ref="I73:AQ73" si="546">I75-I74-I71-I72</f>
        <v>453756.44999999972</v>
      </c>
      <c r="J73" s="154">
        <f t="shared" si="546"/>
        <v>489027.30000000051</v>
      </c>
      <c r="K73" s="154">
        <f t="shared" si="546"/>
        <v>753356.00000000047</v>
      </c>
      <c r="L73" s="154">
        <f t="shared" si="546"/>
        <v>820829.51000000047</v>
      </c>
      <c r="M73" s="154">
        <f t="shared" si="546"/>
        <v>449470.72000000026</v>
      </c>
      <c r="N73" s="154">
        <f t="shared" si="546"/>
        <v>619280.94000000018</v>
      </c>
      <c r="O73" s="154">
        <f t="shared" si="546"/>
        <v>448830.00000000012</v>
      </c>
      <c r="P73" s="154">
        <f t="shared" si="546"/>
        <v>536140.5166666666</v>
      </c>
      <c r="Q73" s="154">
        <f t="shared" si="546"/>
        <v>1205280</v>
      </c>
      <c r="R73" s="154">
        <f t="shared" si="546"/>
        <v>959806.66666666581</v>
      </c>
      <c r="S73" s="154">
        <f t="shared" si="546"/>
        <v>1208051.6666666679</v>
      </c>
      <c r="T73" s="154">
        <f t="shared" si="546"/>
        <v>384691.66666666616</v>
      </c>
      <c r="U73" s="154">
        <f t="shared" si="546"/>
        <v>666709.24000000115</v>
      </c>
      <c r="V73" s="154">
        <f t="shared" si="546"/>
        <v>483232.33000000066</v>
      </c>
      <c r="W73" s="154">
        <f t="shared" si="546"/>
        <v>555980.31333333347</v>
      </c>
      <c r="X73" s="154">
        <f t="shared" si="546"/>
        <v>569289.29000000027</v>
      </c>
      <c r="Y73" s="154">
        <f t="shared" si="546"/>
        <v>769383.61000000045</v>
      </c>
      <c r="Z73" s="154">
        <f t="shared" si="546"/>
        <v>453441.83000000048</v>
      </c>
      <c r="AA73" s="154">
        <f t="shared" si="546"/>
        <v>637522.46999999881</v>
      </c>
      <c r="AB73" s="154">
        <f t="shared" si="546"/>
        <v>-471507.62000000046</v>
      </c>
      <c r="AC73" s="154">
        <f t="shared" si="546"/>
        <v>851053.07000000041</v>
      </c>
      <c r="AD73" s="154">
        <f t="shared" si="546"/>
        <v>1149034.7599999993</v>
      </c>
      <c r="AE73" s="154">
        <f t="shared" si="546"/>
        <v>1160148.9700000002</v>
      </c>
      <c r="AF73" s="154">
        <f t="shared" si="546"/>
        <v>485007.76000000013</v>
      </c>
      <c r="AG73" s="154">
        <f t="shared" si="546"/>
        <v>-410781.88000000018</v>
      </c>
      <c r="AH73" s="154">
        <f t="shared" si="546"/>
        <v>432143</v>
      </c>
      <c r="AI73" s="154">
        <f t="shared" si="546"/>
        <v>532538.66999999969</v>
      </c>
      <c r="AJ73" s="154">
        <f t="shared" si="546"/>
        <v>857969.43999999936</v>
      </c>
      <c r="AK73" s="154">
        <f t="shared" si="546"/>
        <v>402481.05000000016</v>
      </c>
      <c r="AL73" s="154">
        <f t="shared" si="546"/>
        <v>677331.88</v>
      </c>
      <c r="AM73" s="154">
        <f t="shared" si="546"/>
        <v>693646.49999999965</v>
      </c>
      <c r="AN73" s="154">
        <f t="shared" si="546"/>
        <v>845115.66999999981</v>
      </c>
      <c r="AO73" s="154">
        <f t="shared" si="546"/>
        <v>418566.48</v>
      </c>
      <c r="AP73" s="154">
        <f t="shared" si="546"/>
        <v>730893.87000000011</v>
      </c>
      <c r="AQ73" s="154">
        <f t="shared" si="546"/>
        <v>1448649.9400000009</v>
      </c>
      <c r="AR73" s="154">
        <v>628332.96</v>
      </c>
      <c r="AS73" s="154">
        <v>437367.83999999997</v>
      </c>
      <c r="AT73" s="154">
        <v>490801.12</v>
      </c>
      <c r="AU73" s="154">
        <v>598880.31000000006</v>
      </c>
      <c r="AV73" s="154">
        <v>530558.11</v>
      </c>
      <c r="AW73" s="154">
        <v>378829.77</v>
      </c>
      <c r="AX73" s="154">
        <v>529570</v>
      </c>
      <c r="AY73" s="154">
        <v>491277.72</v>
      </c>
      <c r="AZ73" s="154">
        <v>403601.23</v>
      </c>
      <c r="BA73" s="154">
        <v>732203.47</v>
      </c>
      <c r="BB73" s="154">
        <v>483613.93000000005</v>
      </c>
      <c r="BC73" s="154">
        <v>758784.44</v>
      </c>
      <c r="BD73" s="154">
        <v>469202.39</v>
      </c>
      <c r="BE73" s="154">
        <v>389401.31</v>
      </c>
      <c r="BF73" s="154">
        <v>546395.94999999995</v>
      </c>
      <c r="BG73" s="154">
        <v>471946.43</v>
      </c>
      <c r="BH73" s="154">
        <v>502168.65</v>
      </c>
      <c r="BI73" s="154">
        <v>439725.1</v>
      </c>
      <c r="BJ73" s="154">
        <v>492018.58</v>
      </c>
      <c r="BK73" s="154">
        <v>515252.81</v>
      </c>
      <c r="BL73" s="154">
        <v>505029.16</v>
      </c>
      <c r="BM73" s="154">
        <v>522586.43</v>
      </c>
      <c r="BN73" s="154">
        <v>556658.72</v>
      </c>
      <c r="BO73" s="154">
        <v>804301.45</v>
      </c>
      <c r="BP73" s="154">
        <v>639192.99</v>
      </c>
      <c r="BQ73" s="154">
        <v>666746.99</v>
      </c>
      <c r="BR73" s="154">
        <v>638548.94999999995</v>
      </c>
      <c r="BS73" s="154">
        <v>338823.18000000005</v>
      </c>
      <c r="BT73" s="154">
        <v>90801.73000000001</v>
      </c>
      <c r="BU73" s="154">
        <v>135715.22</v>
      </c>
      <c r="BV73" s="154">
        <v>130693.98</v>
      </c>
      <c r="BW73" s="154">
        <v>206883.17</v>
      </c>
      <c r="BX73" s="154">
        <v>255631.84</v>
      </c>
      <c r="BY73" s="154">
        <v>319771.02</v>
      </c>
      <c r="BZ73" s="154">
        <v>437078.29</v>
      </c>
      <c r="CA73" s="154">
        <v>523758.04</v>
      </c>
      <c r="CB73" s="154">
        <v>390062.01999999996</v>
      </c>
      <c r="CC73" s="154">
        <v>412627.65</v>
      </c>
      <c r="CD73" s="154">
        <v>529770.36</v>
      </c>
      <c r="CE73" s="154">
        <v>104219.46000000002</v>
      </c>
      <c r="CF73" s="154">
        <v>157560.21999999997</v>
      </c>
      <c r="CG73" s="154">
        <v>346188.47000000003</v>
      </c>
      <c r="CH73" s="154">
        <v>373853.52999999991</v>
      </c>
      <c r="CI73" s="154">
        <v>544228.59999999986</v>
      </c>
      <c r="CJ73" s="154">
        <v>589890.40999999992</v>
      </c>
      <c r="CK73" s="154">
        <v>575517.64999999991</v>
      </c>
      <c r="CL73" s="154">
        <v>465597.66000000015</v>
      </c>
      <c r="CM73" s="154">
        <v>685977.28999999689</v>
      </c>
      <c r="CN73" s="154">
        <v>692204.32000000007</v>
      </c>
      <c r="CO73" s="154">
        <v>748164.5</v>
      </c>
      <c r="CP73" s="154">
        <v>623486.61</v>
      </c>
      <c r="CQ73" s="154">
        <v>651292.01</v>
      </c>
      <c r="CR73" s="154">
        <v>647947.92000000004</v>
      </c>
      <c r="CS73" s="154">
        <v>684902.01</v>
      </c>
      <c r="CT73" s="154">
        <v>552353.95000000007</v>
      </c>
      <c r="CU73" s="154">
        <v>655924.24000000011</v>
      </c>
      <c r="CV73" s="154">
        <v>845303.97</v>
      </c>
      <c r="CW73" s="154">
        <v>707309.08000000007</v>
      </c>
      <c r="CX73" s="154">
        <v>782880.24000000022</v>
      </c>
      <c r="CY73" s="154">
        <v>1012349.1699999999</v>
      </c>
      <c r="CZ73" s="154">
        <v>708479.32000000018</v>
      </c>
      <c r="DA73" s="154">
        <v>760134.84000000008</v>
      </c>
      <c r="DB73" s="154">
        <v>646719.33000000007</v>
      </c>
      <c r="DC73" s="154">
        <v>520200.42000000004</v>
      </c>
      <c r="DD73" s="154">
        <v>641716.53</v>
      </c>
      <c r="DE73" s="154">
        <v>559019.54</v>
      </c>
      <c r="DF73" s="154">
        <v>676812.35</v>
      </c>
      <c r="DG73" s="154">
        <v>601669.68999999994</v>
      </c>
      <c r="DH73" s="154">
        <v>885759.42999999993</v>
      </c>
      <c r="DI73" s="154">
        <v>791330.19000000018</v>
      </c>
      <c r="DJ73" s="154">
        <v>918644.75</v>
      </c>
      <c r="DK73" s="154">
        <v>987721.60999999987</v>
      </c>
      <c r="DL73" s="154">
        <v>864889.96</v>
      </c>
      <c r="DM73" s="154">
        <v>828068.92999999982</v>
      </c>
      <c r="DN73" s="154">
        <v>834364.64999999967</v>
      </c>
      <c r="DO73" s="154">
        <v>821524.86999999988</v>
      </c>
      <c r="DP73" s="154">
        <v>803960.03999999992</v>
      </c>
      <c r="DQ73" s="154">
        <v>889761.80999999982</v>
      </c>
      <c r="DR73" s="154">
        <v>881623.3899999999</v>
      </c>
      <c r="DS73" s="154">
        <v>816452.87000000011</v>
      </c>
      <c r="DT73" s="154">
        <v>1058766.3900000001</v>
      </c>
      <c r="DU73" s="154">
        <v>998258.27000000025</v>
      </c>
      <c r="DV73" s="154">
        <v>931737.31000000029</v>
      </c>
      <c r="DW73" s="154">
        <v>1263314.1100000001</v>
      </c>
      <c r="DX73" s="154">
        <v>920922.97999999986</v>
      </c>
      <c r="DY73" s="154">
        <v>1109756.0500000007</v>
      </c>
      <c r="DZ73" s="154">
        <v>707181.30999999994</v>
      </c>
      <c r="EA73" s="154">
        <v>700539.6</v>
      </c>
      <c r="EB73" s="154">
        <v>971539.83</v>
      </c>
      <c r="EC73" s="154">
        <v>953778.96000000008</v>
      </c>
      <c r="ED73" s="154">
        <v>1162332.1500000001</v>
      </c>
      <c r="EE73" s="154">
        <v>1163833.72</v>
      </c>
      <c r="EF73" s="154">
        <v>1036202.9299999999</v>
      </c>
      <c r="EG73" s="154">
        <v>1055640.3700000001</v>
      </c>
      <c r="EH73" s="154">
        <v>1167505.4899999998</v>
      </c>
      <c r="EI73" s="154">
        <v>1654847.11</v>
      </c>
      <c r="EJ73" s="154">
        <v>1297563.8399999996</v>
      </c>
      <c r="EK73" s="154">
        <v>1191767.92</v>
      </c>
      <c r="EL73" s="154">
        <v>903804.37</v>
      </c>
      <c r="EM73" s="154">
        <v>839356.45</v>
      </c>
      <c r="EO73" s="154">
        <f t="shared" si="542"/>
        <v>4232492.58</v>
      </c>
      <c r="EQ73" s="154">
        <f t="shared" ca="1" si="543"/>
        <v>3438399.9400000009</v>
      </c>
      <c r="ER73" s="154"/>
      <c r="EV73" s="154">
        <f t="shared" si="544"/>
        <v>2115333.4900000002</v>
      </c>
      <c r="EW73" s="154">
        <f t="shared" si="544"/>
        <v>1720936.4900000002</v>
      </c>
      <c r="EX73" s="154">
        <f t="shared" si="544"/>
        <v>2164241.4699999997</v>
      </c>
      <c r="EY73" s="154">
        <f t="shared" si="544"/>
        <v>2697696.55</v>
      </c>
      <c r="EZ73" s="154">
        <f t="shared" si="544"/>
        <v>2527323.5399999991</v>
      </c>
      <c r="FA73" s="154">
        <f t="shared" si="544"/>
        <v>2515246.7199999997</v>
      </c>
      <c r="FB73" s="154">
        <f t="shared" si="544"/>
        <v>2756842.6500000004</v>
      </c>
      <c r="FC73" s="154">
        <f t="shared" si="544"/>
        <v>3193309.6900000004</v>
      </c>
      <c r="FD73" s="154">
        <f t="shared" si="544"/>
        <v>2737860.3400000008</v>
      </c>
      <c r="FE73" s="154">
        <f t="shared" si="544"/>
        <v>2625858.39</v>
      </c>
      <c r="FF73" s="154">
        <f t="shared" si="544"/>
        <v>3362368.8</v>
      </c>
      <c r="FG73" s="154">
        <f t="shared" si="544"/>
        <v>3877992.9699999997</v>
      </c>
      <c r="FH73" s="154">
        <f t="shared" si="544"/>
        <v>3393136.13</v>
      </c>
      <c r="FI73" s="154">
        <f t="shared" si="544"/>
        <v>839356.45</v>
      </c>
      <c r="FK73" s="154">
        <f t="shared" si="545"/>
        <v>6214686.9799999995</v>
      </c>
      <c r="FL73" s="154">
        <f t="shared" si="545"/>
        <v>4383645.3999999994</v>
      </c>
      <c r="FM73" s="154">
        <f t="shared" si="545"/>
        <v>5175493.3199999966</v>
      </c>
      <c r="FN73" s="154">
        <f t="shared" si="545"/>
        <v>8604118.0199999996</v>
      </c>
      <c r="FO73" s="154">
        <f t="shared" si="545"/>
        <v>8698208</v>
      </c>
      <c r="FP73" s="154">
        <f t="shared" si="545"/>
        <v>10992722.599999998</v>
      </c>
      <c r="FQ73" s="154">
        <f t="shared" si="545"/>
        <v>12604080.500000002</v>
      </c>
      <c r="FR73" s="154">
        <f t="shared" si="545"/>
        <v>4232492.58</v>
      </c>
    </row>
    <row r="74" spans="2:174" ht="17.45" customHeight="1">
      <c r="B74" s="151" t="s">
        <v>92</v>
      </c>
      <c r="C74" s="152"/>
      <c r="D74" s="152"/>
      <c r="E74" s="152"/>
      <c r="F74" s="153"/>
      <c r="G74" s="153"/>
      <c r="H74" s="154">
        <v>37443.21</v>
      </c>
      <c r="I74" s="154">
        <v>0</v>
      </c>
      <c r="J74" s="154">
        <v>0</v>
      </c>
      <c r="K74" s="154">
        <v>0</v>
      </c>
      <c r="L74" s="154">
        <v>6514.61</v>
      </c>
      <c r="M74" s="154">
        <v>6514.61</v>
      </c>
      <c r="N74" s="154">
        <v>6514.61</v>
      </c>
      <c r="O74" s="154">
        <v>6515</v>
      </c>
      <c r="P74" s="154">
        <v>0</v>
      </c>
      <c r="Q74" s="154">
        <v>0</v>
      </c>
      <c r="R74" s="154">
        <v>0</v>
      </c>
      <c r="S74" s="154">
        <v>0</v>
      </c>
      <c r="T74" s="154">
        <v>0</v>
      </c>
      <c r="U74" s="154">
        <v>0</v>
      </c>
      <c r="V74" s="154">
        <v>95867.63</v>
      </c>
      <c r="W74" s="154">
        <v>0</v>
      </c>
      <c r="X74" s="154">
        <v>0</v>
      </c>
      <c r="Y74" s="154">
        <v>60549.66</v>
      </c>
      <c r="Z74" s="154">
        <v>0</v>
      </c>
      <c r="AA74" s="154">
        <v>7067.93</v>
      </c>
      <c r="AB74" s="154">
        <v>23589</v>
      </c>
      <c r="AC74" s="154">
        <v>-23589</v>
      </c>
      <c r="AD74" s="154">
        <v>0</v>
      </c>
      <c r="AE74" s="154">
        <v>7537.39</v>
      </c>
      <c r="AF74" s="154">
        <v>0</v>
      </c>
      <c r="AG74" s="154">
        <v>73997.560000000012</v>
      </c>
      <c r="AH74" s="154">
        <v>1900</v>
      </c>
      <c r="AI74" s="154">
        <v>2850</v>
      </c>
      <c r="AJ74" s="154">
        <v>11733.93</v>
      </c>
      <c r="AK74" s="154">
        <v>15140.5</v>
      </c>
      <c r="AL74" s="154">
        <v>117010.65</v>
      </c>
      <c r="AM74" s="154">
        <v>59661.85</v>
      </c>
      <c r="AN74" s="154">
        <v>0</v>
      </c>
      <c r="AO74" s="154">
        <v>30116.99</v>
      </c>
      <c r="AP74" s="154">
        <v>129493.57</v>
      </c>
      <c r="AQ74" s="154">
        <v>6951.63</v>
      </c>
      <c r="AR74" s="154">
        <v>222392.65000000002</v>
      </c>
      <c r="AS74" s="154">
        <v>137988.71999999997</v>
      </c>
      <c r="AT74" s="154">
        <v>147238.57</v>
      </c>
      <c r="AU74" s="154">
        <v>113464.81999999999</v>
      </c>
      <c r="AV74" s="154">
        <v>106234.09</v>
      </c>
      <c r="AW74" s="154">
        <v>155289.74</v>
      </c>
      <c r="AX74" s="154">
        <v>79177.22</v>
      </c>
      <c r="AY74" s="154">
        <v>129469.43999999999</v>
      </c>
      <c r="AZ74" s="154">
        <v>89201.189999999915</v>
      </c>
      <c r="BA74" s="154">
        <v>386386.80000000005</v>
      </c>
      <c r="BB74" s="154">
        <v>175168.24</v>
      </c>
      <c r="BC74" s="154">
        <v>137543.46</v>
      </c>
      <c r="BD74" s="154">
        <v>117563.67</v>
      </c>
      <c r="BE74" s="154">
        <v>74570.259999999995</v>
      </c>
      <c r="BF74" s="154">
        <v>113946.95999999999</v>
      </c>
      <c r="BG74" s="154">
        <v>236852.95999999996</v>
      </c>
      <c r="BH74" s="154">
        <v>119452.08</v>
      </c>
      <c r="BI74" s="154">
        <v>54897.16</v>
      </c>
      <c r="BJ74" s="154">
        <v>75327.31</v>
      </c>
      <c r="BK74" s="154">
        <v>116128.32000000001</v>
      </c>
      <c r="BL74" s="154">
        <v>93645.43</v>
      </c>
      <c r="BM74" s="154">
        <v>137792.88</v>
      </c>
      <c r="BN74" s="154">
        <v>327836.87</v>
      </c>
      <c r="BO74" s="154">
        <v>99663.9</v>
      </c>
      <c r="BP74" s="154">
        <v>73174.820000000007</v>
      </c>
      <c r="BQ74" s="154">
        <v>218768.83</v>
      </c>
      <c r="BR74" s="154">
        <v>159554.54999999999</v>
      </c>
      <c r="BS74" s="154">
        <v>51664.800000000003</v>
      </c>
      <c r="BT74" s="154">
        <v>37133.520000000004</v>
      </c>
      <c r="BU74" s="154">
        <v>33904.899999999994</v>
      </c>
      <c r="BV74" s="154">
        <v>114887.48999999999</v>
      </c>
      <c r="BW74" s="154">
        <v>111846.46</v>
      </c>
      <c r="BX74" s="154">
        <v>67090.31</v>
      </c>
      <c r="BY74" s="154">
        <v>97078.030000000013</v>
      </c>
      <c r="BZ74" s="154">
        <v>68921.850000000006</v>
      </c>
      <c r="CA74" s="154">
        <v>97042.010000000009</v>
      </c>
      <c r="CB74" s="154">
        <v>43921.43</v>
      </c>
      <c r="CC74" s="154">
        <v>424725.45</v>
      </c>
      <c r="CD74" s="154">
        <v>141258.02000000002</v>
      </c>
      <c r="CE74" s="154">
        <v>10395.76</v>
      </c>
      <c r="CF74" s="154">
        <v>11645.87</v>
      </c>
      <c r="CG74" s="154">
        <v>91780.83</v>
      </c>
      <c r="CH74" s="154">
        <v>95602.150000000009</v>
      </c>
      <c r="CI74" s="154">
        <v>148231.72000000003</v>
      </c>
      <c r="CJ74" s="154">
        <v>227668.59</v>
      </c>
      <c r="CK74" s="154">
        <v>90688.11</v>
      </c>
      <c r="CL74" s="154">
        <v>62198.610000000015</v>
      </c>
      <c r="CM74" s="154">
        <v>174648.45</v>
      </c>
      <c r="CN74" s="154">
        <v>49581.69000000001</v>
      </c>
      <c r="CO74" s="154">
        <v>85714.319999999992</v>
      </c>
      <c r="CP74" s="154">
        <v>199058.57</v>
      </c>
      <c r="CQ74" s="154">
        <v>57655.64</v>
      </c>
      <c r="CR74" s="154">
        <v>60013.01</v>
      </c>
      <c r="CS74" s="154">
        <v>78765.820000000007</v>
      </c>
      <c r="CT74" s="154">
        <v>373990.75</v>
      </c>
      <c r="CU74" s="154">
        <v>89584.16</v>
      </c>
      <c r="CV74" s="154">
        <v>126128.34000000003</v>
      </c>
      <c r="CW74" s="154">
        <v>103918.46</v>
      </c>
      <c r="CX74" s="154">
        <v>247941.76000000001</v>
      </c>
      <c r="CY74" s="154">
        <v>155373.76000000001</v>
      </c>
      <c r="CZ74" s="154">
        <v>78623.8</v>
      </c>
      <c r="DA74" s="154">
        <v>76579.199999999997</v>
      </c>
      <c r="DB74" s="154">
        <v>85008.760000000009</v>
      </c>
      <c r="DC74" s="154">
        <v>757909.8</v>
      </c>
      <c r="DD74" s="154">
        <v>180145.6</v>
      </c>
      <c r="DE74" s="154">
        <v>87642.87</v>
      </c>
      <c r="DF74" s="154">
        <v>133395.5</v>
      </c>
      <c r="DG74" s="154">
        <v>167427.51999999999</v>
      </c>
      <c r="DH74" s="154">
        <v>189212.28</v>
      </c>
      <c r="DI74" s="154">
        <v>213158.2</v>
      </c>
      <c r="DJ74" s="154">
        <v>206143.97999999998</v>
      </c>
      <c r="DK74" s="154">
        <v>251591.16999999998</v>
      </c>
      <c r="DL74" s="154">
        <v>165748.13</v>
      </c>
      <c r="DM74" s="154">
        <v>276694.14999999997</v>
      </c>
      <c r="DN74" s="154">
        <v>280621.36</v>
      </c>
      <c r="DO74" s="154">
        <v>227163.99</v>
      </c>
      <c r="DP74" s="154">
        <v>524972.44000000006</v>
      </c>
      <c r="DQ74" s="154">
        <v>-31982.680000000066</v>
      </c>
      <c r="DR74" s="154">
        <v>142395.90999999997</v>
      </c>
      <c r="DS74" s="154">
        <v>231184.43000000005</v>
      </c>
      <c r="DT74" s="154">
        <v>234315.95999999996</v>
      </c>
      <c r="DU74" s="154">
        <v>411219.55</v>
      </c>
      <c r="DV74" s="154">
        <v>449067.15999999986</v>
      </c>
      <c r="DW74" s="154">
        <v>316710.32000000007</v>
      </c>
      <c r="DX74" s="154">
        <v>184248.93</v>
      </c>
      <c r="DY74" s="154">
        <v>85457.01999999999</v>
      </c>
      <c r="DZ74" s="154">
        <v>265884.77</v>
      </c>
      <c r="EA74" s="154">
        <v>230469.39</v>
      </c>
      <c r="EB74" s="154">
        <v>278977.09000000008</v>
      </c>
      <c r="EC74" s="154">
        <v>220455.34000000003</v>
      </c>
      <c r="ED74" s="154">
        <v>344636.83999999997</v>
      </c>
      <c r="EE74" s="154">
        <v>220734.96000000002</v>
      </c>
      <c r="EF74" s="154">
        <v>214397.47000000003</v>
      </c>
      <c r="EG74" s="154">
        <v>540398.50999999989</v>
      </c>
      <c r="EH74" s="154">
        <v>443513.86</v>
      </c>
      <c r="EI74" s="154">
        <v>763565.91</v>
      </c>
      <c r="EJ74" s="154">
        <v>188633.24999999994</v>
      </c>
      <c r="EK74" s="154">
        <v>113378.53999999998</v>
      </c>
      <c r="EL74" s="154">
        <v>176955.74999999997</v>
      </c>
      <c r="EM74" s="154">
        <v>165190.91000000003</v>
      </c>
      <c r="EO74" s="154">
        <f t="shared" si="542"/>
        <v>644158.44999999995</v>
      </c>
      <c r="EQ74" s="154">
        <f t="shared" ca="1" si="543"/>
        <v>766060.11</v>
      </c>
      <c r="ER74" s="154"/>
      <c r="EV74" s="154">
        <f t="shared" si="544"/>
        <v>240211.76</v>
      </c>
      <c r="EW74" s="154">
        <f t="shared" si="544"/>
        <v>1025698.27</v>
      </c>
      <c r="EX74" s="154">
        <f t="shared" si="544"/>
        <v>490035.30000000005</v>
      </c>
      <c r="EY74" s="154">
        <f t="shared" si="544"/>
        <v>670893.35</v>
      </c>
      <c r="EZ74" s="154">
        <f t="shared" si="544"/>
        <v>723063.6399999999</v>
      </c>
      <c r="FA74" s="154">
        <f t="shared" si="544"/>
        <v>720153.75</v>
      </c>
      <c r="FB74" s="154">
        <f t="shared" si="544"/>
        <v>607896.30000000005</v>
      </c>
      <c r="FC74" s="154">
        <f t="shared" si="544"/>
        <v>1176997.0299999998</v>
      </c>
      <c r="FD74" s="154">
        <f t="shared" si="544"/>
        <v>535590.72</v>
      </c>
      <c r="FE74" s="154">
        <f t="shared" si="544"/>
        <v>729901.82000000007</v>
      </c>
      <c r="FF74" s="154">
        <f t="shared" si="544"/>
        <v>779769.27</v>
      </c>
      <c r="FG74" s="154">
        <f t="shared" si="544"/>
        <v>1747478.2799999998</v>
      </c>
      <c r="FH74" s="154">
        <f t="shared" si="544"/>
        <v>478967.53999999992</v>
      </c>
      <c r="FI74" s="154">
        <f t="shared" si="544"/>
        <v>165190.91000000003</v>
      </c>
      <c r="FK74" s="154">
        <f t="shared" si="545"/>
        <v>1567677.7999999998</v>
      </c>
      <c r="FL74" s="154">
        <f t="shared" si="545"/>
        <v>1131067.5699999998</v>
      </c>
      <c r="FM74" s="154">
        <f t="shared" si="545"/>
        <v>1522764.9900000002</v>
      </c>
      <c r="FN74" s="154">
        <f t="shared" si="545"/>
        <v>1627726.28</v>
      </c>
      <c r="FO74" s="154">
        <f t="shared" si="545"/>
        <v>2426838.6800000002</v>
      </c>
      <c r="FP74" s="154">
        <f t="shared" si="545"/>
        <v>3228110.7199999988</v>
      </c>
      <c r="FQ74" s="154">
        <f t="shared" si="545"/>
        <v>3792740.09</v>
      </c>
      <c r="FR74" s="154">
        <f t="shared" si="545"/>
        <v>644158.44999999995</v>
      </c>
    </row>
    <row r="75" spans="2:174" ht="17.45" customHeight="1">
      <c r="B75" s="156" t="s">
        <v>93</v>
      </c>
      <c r="C75" s="157"/>
      <c r="D75" s="157"/>
      <c r="E75" s="157"/>
      <c r="H75" s="158">
        <v>3676996.706666667</v>
      </c>
      <c r="I75" s="158">
        <v>3477446.91</v>
      </c>
      <c r="J75" s="158">
        <v>3556969.0200000005</v>
      </c>
      <c r="K75" s="158">
        <v>3896511.0000000005</v>
      </c>
      <c r="L75" s="158">
        <v>3959488.2500000005</v>
      </c>
      <c r="M75" s="158">
        <v>3640246.5500000003</v>
      </c>
      <c r="N75" s="158">
        <v>3612181.12</v>
      </c>
      <c r="O75" s="158">
        <v>3556893.333333334</v>
      </c>
      <c r="P75" s="158">
        <v>3492640.4333333336</v>
      </c>
      <c r="Q75" s="158">
        <v>4335510</v>
      </c>
      <c r="R75" s="158">
        <v>4172296.666666666</v>
      </c>
      <c r="S75" s="158">
        <v>7287863.3333333349</v>
      </c>
      <c r="T75" s="158">
        <v>3705240</v>
      </c>
      <c r="U75" s="158">
        <v>3868105.9066666681</v>
      </c>
      <c r="V75" s="158">
        <v>3990849.4700000007</v>
      </c>
      <c r="W75" s="158">
        <v>3794439.4966666671</v>
      </c>
      <c r="X75" s="158">
        <v>3552063</v>
      </c>
      <c r="Y75" s="158">
        <v>3823155.95</v>
      </c>
      <c r="Z75" s="158">
        <v>3548683.5200000005</v>
      </c>
      <c r="AA75" s="158">
        <v>3726656.5399999991</v>
      </c>
      <c r="AB75" s="158">
        <v>2789419.5699999994</v>
      </c>
      <c r="AC75" s="158">
        <v>3932298.7700000005</v>
      </c>
      <c r="AD75" s="158">
        <v>4435446.7799999993</v>
      </c>
      <c r="AE75" s="158">
        <v>6812964.75</v>
      </c>
      <c r="AF75" s="158">
        <v>3680440.61</v>
      </c>
      <c r="AG75" s="158">
        <v>2637559.6499999939</v>
      </c>
      <c r="AH75" s="158">
        <v>3516590</v>
      </c>
      <c r="AI75" s="158">
        <v>3755463.9799999995</v>
      </c>
      <c r="AJ75" s="158">
        <v>3943101.9299999997</v>
      </c>
      <c r="AK75" s="158">
        <v>3460703.4400000004</v>
      </c>
      <c r="AL75" s="158">
        <v>3147479.46</v>
      </c>
      <c r="AM75" s="158">
        <v>3708060.7899999996</v>
      </c>
      <c r="AN75" s="158">
        <v>3544376.1999999997</v>
      </c>
      <c r="AO75" s="158">
        <v>3307587.33</v>
      </c>
      <c r="AP75" s="158">
        <v>3943307.62</v>
      </c>
      <c r="AQ75" s="158">
        <v>6731451.9500000002</v>
      </c>
      <c r="AR75" s="158">
        <f t="shared" ref="AR75:BQ75" si="547">SUM(AR71:AR74)</f>
        <v>5400216.6900000004</v>
      </c>
      <c r="AS75" s="158">
        <f t="shared" si="547"/>
        <v>3785462.96</v>
      </c>
      <c r="AT75" s="158">
        <f t="shared" si="547"/>
        <v>3598699.14</v>
      </c>
      <c r="AU75" s="158">
        <f t="shared" si="547"/>
        <v>3595993.55</v>
      </c>
      <c r="AV75" s="158">
        <f t="shared" si="547"/>
        <v>3482163.5199999996</v>
      </c>
      <c r="AW75" s="158">
        <f t="shared" si="547"/>
        <v>3259478.3310305597</v>
      </c>
      <c r="AX75" s="158">
        <f t="shared" si="547"/>
        <v>3715630.2959224903</v>
      </c>
      <c r="AY75" s="158">
        <f t="shared" si="547"/>
        <v>3628852.8859224902</v>
      </c>
      <c r="AZ75" s="158">
        <f t="shared" si="547"/>
        <v>3199618.49592249</v>
      </c>
      <c r="BA75" s="158">
        <f t="shared" si="547"/>
        <v>4018548.0759224901</v>
      </c>
      <c r="BB75" s="158">
        <f t="shared" si="547"/>
        <v>3557948.2259224905</v>
      </c>
      <c r="BC75" s="158">
        <f t="shared" si="547"/>
        <v>4487919.9159224899</v>
      </c>
      <c r="BD75" s="158">
        <f t="shared" si="547"/>
        <v>5642633.1559224902</v>
      </c>
      <c r="BE75" s="158">
        <f t="shared" si="547"/>
        <v>3978454.7859224896</v>
      </c>
      <c r="BF75" s="158">
        <f t="shared" si="547"/>
        <v>3734629.3859224897</v>
      </c>
      <c r="BG75" s="158">
        <f t="shared" si="547"/>
        <v>4014405.7159224898</v>
      </c>
      <c r="BH75" s="158">
        <f t="shared" si="547"/>
        <v>3983655.6659224899</v>
      </c>
      <c r="BI75" s="158">
        <f t="shared" si="547"/>
        <v>3636060.6859224904</v>
      </c>
      <c r="BJ75" s="158">
        <f t="shared" si="547"/>
        <v>4105583.7559224903</v>
      </c>
      <c r="BK75" s="158">
        <f t="shared" si="547"/>
        <v>3926843.5759224896</v>
      </c>
      <c r="BL75" s="158">
        <f t="shared" si="547"/>
        <v>3807063.4859224907</v>
      </c>
      <c r="BM75" s="158">
        <f t="shared" si="547"/>
        <v>3704219.2559224898</v>
      </c>
      <c r="BN75" s="158">
        <f t="shared" si="547"/>
        <v>4435588.20592249</v>
      </c>
      <c r="BO75" s="158">
        <f t="shared" si="547"/>
        <v>4754406.2359224902</v>
      </c>
      <c r="BP75" s="158">
        <f t="shared" si="547"/>
        <v>6799959.8159224903</v>
      </c>
      <c r="BQ75" s="158">
        <f t="shared" si="547"/>
        <v>4400196.0859224899</v>
      </c>
      <c r="BR75" s="158">
        <f t="shared" ref="BR75:BW75" si="548">SUM(BR71:BR74)</f>
        <v>3933255.3203269392</v>
      </c>
      <c r="BS75" s="158">
        <f t="shared" si="548"/>
        <v>558256.24215007212</v>
      </c>
      <c r="BT75" s="158">
        <f t="shared" si="548"/>
        <v>249095.74440444703</v>
      </c>
      <c r="BU75" s="158">
        <f t="shared" si="548"/>
        <v>448033.59440444701</v>
      </c>
      <c r="BV75" s="158">
        <f t="shared" si="548"/>
        <v>952366.51440444693</v>
      </c>
      <c r="BW75" s="158">
        <f t="shared" si="548"/>
        <v>1705250.6244044502</v>
      </c>
      <c r="BX75" s="158">
        <f>SUM(BX71:BX74)</f>
        <v>2496565.6044044499</v>
      </c>
      <c r="BY75" s="158">
        <f>SUM(BY71:BY74)</f>
        <v>2347315.2944044494</v>
      </c>
      <c r="BZ75" s="158">
        <f t="shared" ref="BZ75:DK75" si="549">SUM(BZ71:BZ74)</f>
        <v>3155899.0044044503</v>
      </c>
      <c r="CA75" s="158">
        <f t="shared" si="549"/>
        <v>3770457.1844044505</v>
      </c>
      <c r="CB75" s="158">
        <f t="shared" si="549"/>
        <v>3844473.4444044502</v>
      </c>
      <c r="CC75" s="158">
        <f t="shared" si="549"/>
        <v>3435649.1944044502</v>
      </c>
      <c r="CD75" s="158">
        <f t="shared" si="549"/>
        <v>3036448.1744044498</v>
      </c>
      <c r="CE75" s="158">
        <f t="shared" si="549"/>
        <v>715802.41999999993</v>
      </c>
      <c r="CF75" s="158">
        <f t="shared" si="549"/>
        <v>1610811.5700000003</v>
      </c>
      <c r="CG75" s="158">
        <f t="shared" si="549"/>
        <v>3899548.68</v>
      </c>
      <c r="CH75" s="158">
        <f t="shared" si="549"/>
        <v>3825832.2499999981</v>
      </c>
      <c r="CI75" s="158">
        <f t="shared" si="549"/>
        <v>4634203.2699999902</v>
      </c>
      <c r="CJ75" s="158">
        <f t="shared" si="549"/>
        <v>4409095.4500000048</v>
      </c>
      <c r="CK75" s="158">
        <f t="shared" si="549"/>
        <v>4261387.9799999967</v>
      </c>
      <c r="CL75" s="158">
        <f t="shared" si="549"/>
        <v>4796289.5899999747</v>
      </c>
      <c r="CM75" s="158">
        <f t="shared" si="549"/>
        <v>5708120.939999993</v>
      </c>
      <c r="CN75" s="158">
        <f t="shared" si="549"/>
        <v>7387700.8199999444</v>
      </c>
      <c r="CO75" s="158">
        <f t="shared" si="549"/>
        <v>4596100.290000001</v>
      </c>
      <c r="CP75" s="158">
        <f t="shared" si="549"/>
        <v>5567780.9400000004</v>
      </c>
      <c r="CQ75" s="158">
        <f t="shared" si="549"/>
        <v>5165201.1899999995</v>
      </c>
      <c r="CR75" s="158">
        <f t="shared" si="549"/>
        <v>5648367.2000000002</v>
      </c>
      <c r="CS75" s="158">
        <f t="shared" si="549"/>
        <v>5678892.8799999999</v>
      </c>
      <c r="CT75" s="158">
        <f t="shared" si="549"/>
        <v>5635108.5499999924</v>
      </c>
      <c r="CU75" s="158">
        <f t="shared" si="549"/>
        <v>5754194.1099999882</v>
      </c>
      <c r="CV75" s="158">
        <f t="shared" si="549"/>
        <v>5694501.7399999937</v>
      </c>
      <c r="CW75" s="158">
        <f t="shared" si="549"/>
        <v>5374195.4699999923</v>
      </c>
      <c r="CX75" s="158">
        <f t="shared" si="549"/>
        <v>5682664.7899999879</v>
      </c>
      <c r="CY75" s="158">
        <f t="shared" si="549"/>
        <v>7640605.4499999955</v>
      </c>
      <c r="CZ75" s="158">
        <f t="shared" si="549"/>
        <v>9043545.5099999886</v>
      </c>
      <c r="DA75" s="158">
        <f t="shared" si="549"/>
        <v>5502776.8699999927</v>
      </c>
      <c r="DB75" s="158">
        <f t="shared" si="549"/>
        <v>5733352.1399999941</v>
      </c>
      <c r="DC75" s="158">
        <f t="shared" si="549"/>
        <v>5640914.3400000036</v>
      </c>
      <c r="DD75" s="158">
        <f t="shared" si="549"/>
        <v>6011558.8999999883</v>
      </c>
      <c r="DE75" s="158">
        <f t="shared" si="549"/>
        <v>5538528.71</v>
      </c>
      <c r="DF75" s="158">
        <f t="shared" si="549"/>
        <v>5696636.419999986</v>
      </c>
      <c r="DG75" s="158">
        <f t="shared" si="549"/>
        <v>6011774.669999985</v>
      </c>
      <c r="DH75" s="158">
        <f t="shared" si="549"/>
        <v>5920979.4099999871</v>
      </c>
      <c r="DI75" s="158">
        <f t="shared" si="549"/>
        <v>6458288.5499999896</v>
      </c>
      <c r="DJ75" s="158">
        <f t="shared" si="549"/>
        <v>6396428.5599999856</v>
      </c>
      <c r="DK75" s="158">
        <f t="shared" si="549"/>
        <v>6695377.5200000033</v>
      </c>
      <c r="DL75" s="158">
        <f t="shared" ref="DL75" si="550">SUM(DL71:DL74)</f>
        <v>9762890.5299999919</v>
      </c>
      <c r="DM75" s="158">
        <f t="shared" ref="DM75:DN75" si="551">SUM(DM71:DM74)</f>
        <v>5985185.4700000016</v>
      </c>
      <c r="DN75" s="158">
        <f t="shared" si="551"/>
        <v>5969404.3200000003</v>
      </c>
      <c r="DO75" s="158">
        <f t="shared" ref="DO75:DP75" si="552">SUM(DO71:DO74)</f>
        <v>5891339.7299999986</v>
      </c>
      <c r="DP75" s="158">
        <f t="shared" si="552"/>
        <v>5948625.8900000006</v>
      </c>
      <c r="DQ75" s="158">
        <f t="shared" ref="DQ75:DR75" si="553">SUM(DQ71:DQ74)</f>
        <v>5780285.2100000009</v>
      </c>
      <c r="DR75" s="158">
        <f t="shared" si="553"/>
        <v>6204371.5900000008</v>
      </c>
      <c r="DS75" s="158">
        <f t="shared" ref="DS75:DT75" si="554">SUM(DS71:DS74)</f>
        <v>6491825.3999999901</v>
      </c>
      <c r="DT75" s="158">
        <f t="shared" si="554"/>
        <v>6231616.7800000003</v>
      </c>
      <c r="DU75" s="158">
        <f t="shared" ref="DU75:DV75" si="555">SUM(DU71:DU74)</f>
        <v>6440748.4899999993</v>
      </c>
      <c r="DV75" s="158">
        <f t="shared" si="555"/>
        <v>6271145.8000000007</v>
      </c>
      <c r="DW75" s="158">
        <f t="shared" ref="DW75:DX75" si="556">SUM(DW71:DW74)</f>
        <v>7173773.4899999993</v>
      </c>
      <c r="DX75" s="158">
        <f t="shared" si="556"/>
        <v>10291580.199999997</v>
      </c>
      <c r="DY75" s="158">
        <f t="shared" ref="DY75:DZ75" si="557">SUM(DY71:DY74)</f>
        <v>6349909.9800000032</v>
      </c>
      <c r="DZ75" s="158">
        <f t="shared" si="557"/>
        <v>6009640.450000003</v>
      </c>
      <c r="EA75" s="158">
        <f t="shared" ref="EA75:EB75" si="558">SUM(EA71:EA74)</f>
        <v>5650454.6100000013</v>
      </c>
      <c r="EB75" s="158">
        <f t="shared" si="558"/>
        <v>6470580.7799999975</v>
      </c>
      <c r="EC75" s="158">
        <f t="shared" ref="EC75:ED75" si="559">SUM(EC71:EC74)</f>
        <v>6667007.3899999997</v>
      </c>
      <c r="ED75" s="158">
        <f t="shared" si="559"/>
        <v>6906703.5399999954</v>
      </c>
      <c r="EE75" s="158">
        <f t="shared" ref="EE75:EF75" si="560">SUM(EE71:EE74)</f>
        <v>6593664.8599999975</v>
      </c>
      <c r="EF75" s="158">
        <f t="shared" si="560"/>
        <v>6448200.0300000031</v>
      </c>
      <c r="EG75" s="158">
        <f t="shared" ref="EG75:EH75" si="561">SUM(EG71:EG74)</f>
        <v>6598098.7099999972</v>
      </c>
      <c r="EH75" s="158">
        <f t="shared" si="561"/>
        <v>6845293.5999999987</v>
      </c>
      <c r="EI75" s="158">
        <f t="shared" ref="EI75:EJ75" si="562">SUM(EI71:EI74)</f>
        <v>8270372.4699999997</v>
      </c>
      <c r="EJ75" s="158">
        <f t="shared" si="562"/>
        <v>10926854.710000001</v>
      </c>
      <c r="EK75" s="158">
        <f t="shared" ref="EK75:EL75" si="563">SUM(EK71:EK74)</f>
        <v>6643673.4300000034</v>
      </c>
      <c r="EL75" s="158">
        <f t="shared" si="563"/>
        <v>6293428.1799999988</v>
      </c>
      <c r="EM75" s="158">
        <f t="shared" ref="EM75" si="564">SUM(EM71:EM74)</f>
        <v>6318975.3500000015</v>
      </c>
      <c r="EO75" s="158">
        <f t="shared" si="542"/>
        <v>30182931.670000006</v>
      </c>
      <c r="EQ75" s="158">
        <f t="shared" ca="1" si="543"/>
        <v>28301585.240000002</v>
      </c>
      <c r="ER75" s="158"/>
      <c r="EV75" s="158">
        <f t="shared" si="544"/>
        <v>20279674.519999973</v>
      </c>
      <c r="EW75" s="158">
        <f t="shared" si="544"/>
        <v>17191001.949999992</v>
      </c>
      <c r="EX75" s="158">
        <f t="shared" si="544"/>
        <v>17629390.499999955</v>
      </c>
      <c r="EY75" s="158">
        <f t="shared" si="544"/>
        <v>19550094.62999998</v>
      </c>
      <c r="EZ75" s="158">
        <f t="shared" si="544"/>
        <v>21717480.319999993</v>
      </c>
      <c r="FA75" s="158">
        <f t="shared" si="544"/>
        <v>17620250.829999998</v>
      </c>
      <c r="FB75" s="158">
        <f t="shared" si="544"/>
        <v>18927813.769999992</v>
      </c>
      <c r="FC75" s="158">
        <f t="shared" si="544"/>
        <v>19885667.779999997</v>
      </c>
      <c r="FD75" s="158">
        <f t="shared" si="544"/>
        <v>22651130.630000003</v>
      </c>
      <c r="FE75" s="158">
        <f t="shared" si="544"/>
        <v>18788042.779999997</v>
      </c>
      <c r="FF75" s="158">
        <f t="shared" si="544"/>
        <v>19948568.429999996</v>
      </c>
      <c r="FG75" s="158">
        <f t="shared" si="544"/>
        <v>21713764.779999994</v>
      </c>
      <c r="FH75" s="158">
        <f t="shared" si="544"/>
        <v>23863956.320000004</v>
      </c>
      <c r="FI75" s="158">
        <f t="shared" si="544"/>
        <v>6318975.3500000015</v>
      </c>
      <c r="FK75" s="158">
        <f t="shared" si="545"/>
        <v>49723543.911069885</v>
      </c>
      <c r="FL75" s="158">
        <f t="shared" si="545"/>
        <v>30816651.029557586</v>
      </c>
      <c r="FM75" s="158">
        <f t="shared" si="545"/>
        <v>44177662.963213302</v>
      </c>
      <c r="FN75" s="158">
        <f t="shared" si="545"/>
        <v>69825313.429999888</v>
      </c>
      <c r="FO75" s="158">
        <f t="shared" si="545"/>
        <v>74650161.599999905</v>
      </c>
      <c r="FP75" s="158">
        <f t="shared" si="545"/>
        <v>78151212.699999988</v>
      </c>
      <c r="FQ75" s="158">
        <f t="shared" si="545"/>
        <v>83101506.619999975</v>
      </c>
      <c r="FR75" s="158">
        <f t="shared" si="545"/>
        <v>30182931.670000006</v>
      </c>
    </row>
    <row r="76" spans="2:174" s="159" customFormat="1" ht="17.45" customHeight="1">
      <c r="B76" s="151" t="s">
        <v>94</v>
      </c>
      <c r="C76" s="152"/>
      <c r="D76" s="152"/>
      <c r="E76" s="152"/>
      <c r="F76" s="153"/>
      <c r="G76" s="153"/>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v>-158514.87</v>
      </c>
      <c r="AS76" s="154">
        <v>-74840.56</v>
      </c>
      <c r="AT76" s="154">
        <v>-129903.28</v>
      </c>
      <c r="AU76" s="154">
        <v>26438.57</v>
      </c>
      <c r="AV76" s="154">
        <v>-186038.35</v>
      </c>
      <c r="AW76" s="154">
        <v>-37374.350000000006</v>
      </c>
      <c r="AX76" s="154">
        <v>-157039.9</v>
      </c>
      <c r="AY76" s="154">
        <v>-244630.78000000003</v>
      </c>
      <c r="AZ76" s="154">
        <v>-217557.24</v>
      </c>
      <c r="BA76" s="154">
        <v>-231062.55</v>
      </c>
      <c r="BB76" s="154">
        <v>-195995.53</v>
      </c>
      <c r="BC76" s="154">
        <v>-52450.7</v>
      </c>
      <c r="BD76" s="154">
        <v>-65262.48</v>
      </c>
      <c r="BE76" s="154">
        <v>-225984.95</v>
      </c>
      <c r="BF76" s="154">
        <v>-136596.65</v>
      </c>
      <c r="BG76" s="154">
        <v>15493.909999999996</v>
      </c>
      <c r="BH76" s="154">
        <v>-119881.17</v>
      </c>
      <c r="BI76" s="154">
        <v>-148017.17000000001</v>
      </c>
      <c r="BJ76" s="154">
        <v>-129866.29000000001</v>
      </c>
      <c r="BK76" s="154">
        <v>-110638.04000000001</v>
      </c>
      <c r="BL76" s="154">
        <v>-87064.739999999991</v>
      </c>
      <c r="BM76" s="154">
        <v>-118416.43</v>
      </c>
      <c r="BN76" s="154">
        <v>54355.41</v>
      </c>
      <c r="BO76" s="154">
        <v>-96475.18</v>
      </c>
      <c r="BP76" s="154">
        <v>-97656.510000000009</v>
      </c>
      <c r="BQ76" s="154">
        <v>-79558.23</v>
      </c>
      <c r="BR76" s="154">
        <v>-41384.479999999996</v>
      </c>
      <c r="BS76" s="154">
        <v>-155670.20000000001</v>
      </c>
      <c r="BT76" s="154">
        <v>-152948.37</v>
      </c>
      <c r="BU76" s="154">
        <v>-759471.25</v>
      </c>
      <c r="BV76" s="154">
        <v>91865.47</v>
      </c>
      <c r="BW76" s="154">
        <v>58873.060000000005</v>
      </c>
      <c r="BX76" s="154">
        <v>-10331.64</v>
      </c>
      <c r="BY76" s="154">
        <v>16466.25</v>
      </c>
      <c r="BZ76" s="154">
        <v>-18205.25</v>
      </c>
      <c r="CA76" s="154">
        <v>-832182.02</v>
      </c>
      <c r="CB76" s="154">
        <v>-47509.479999999996</v>
      </c>
      <c r="CC76" s="154">
        <v>10923.550000000003</v>
      </c>
      <c r="CD76" s="154">
        <v>-103484.48</v>
      </c>
      <c r="CE76" s="154">
        <v>-58212.52</v>
      </c>
      <c r="CF76" s="154">
        <v>-259524.30000000002</v>
      </c>
      <c r="CG76" s="154">
        <v>-373112.83</v>
      </c>
      <c r="CH76" s="154">
        <v>-236828.46000000022</v>
      </c>
      <c r="CI76" s="154">
        <v>-255935.19</v>
      </c>
      <c r="CJ76" s="154">
        <v>-30874.320000000007</v>
      </c>
      <c r="CK76" s="154">
        <v>33649.19</v>
      </c>
      <c r="CL76" s="154">
        <v>-187990.28</v>
      </c>
      <c r="CM76" s="154">
        <v>169691.97</v>
      </c>
      <c r="CN76" s="154">
        <v>-175609.54000000196</v>
      </c>
      <c r="CO76" s="154">
        <v>-17132.71</v>
      </c>
      <c r="CP76" s="154">
        <v>-115348.43</v>
      </c>
      <c r="CQ76" s="154">
        <v>-77624.95</v>
      </c>
      <c r="CR76" s="154">
        <v>-11298.419999999998</v>
      </c>
      <c r="CS76" s="154">
        <v>-354067.21</v>
      </c>
      <c r="CT76" s="154">
        <v>40937.960000000094</v>
      </c>
      <c r="CU76" s="154">
        <v>-138768.26000000015</v>
      </c>
      <c r="CV76" s="154">
        <v>-68240.899999999761</v>
      </c>
      <c r="CW76" s="154">
        <v>-39349.860000000255</v>
      </c>
      <c r="CX76" s="154">
        <v>49891.469999999827</v>
      </c>
      <c r="CY76" s="154">
        <v>287691.75999999995</v>
      </c>
      <c r="CZ76" s="154">
        <v>145732.44000000079</v>
      </c>
      <c r="DA76" s="154">
        <v>-20869.739999999998</v>
      </c>
      <c r="DB76" s="154">
        <v>-31980.070000000123</v>
      </c>
      <c r="DC76" s="154">
        <v>-10172.260000000006</v>
      </c>
      <c r="DD76" s="154">
        <v>-5905.7899999999972</v>
      </c>
      <c r="DE76" s="154">
        <v>-89004.07</v>
      </c>
      <c r="DF76" s="154">
        <v>-15592.240000000034</v>
      </c>
      <c r="DG76" s="154">
        <v>-166272.35999999999</v>
      </c>
      <c r="DH76" s="154">
        <v>-258087.21000000002</v>
      </c>
      <c r="DI76" s="154">
        <v>-223628.23</v>
      </c>
      <c r="DJ76" s="154">
        <v>57791.190000001145</v>
      </c>
      <c r="DK76" s="154">
        <v>4206.4499999999825</v>
      </c>
      <c r="DL76" s="154">
        <v>-251273.58</v>
      </c>
      <c r="DM76" s="154">
        <v>-124769.94999999998</v>
      </c>
      <c r="DN76" s="154">
        <v>-65626.98000000001</v>
      </c>
      <c r="DO76" s="154">
        <v>-119748.60999999999</v>
      </c>
      <c r="DP76" s="154">
        <v>-126215.27999999997</v>
      </c>
      <c r="DQ76" s="154">
        <v>-154429.27000000002</v>
      </c>
      <c r="DR76" s="154">
        <v>-156684.54</v>
      </c>
      <c r="DS76" s="154">
        <v>-177422.52999999991</v>
      </c>
      <c r="DT76" s="154">
        <v>84005.789999999848</v>
      </c>
      <c r="DU76" s="154">
        <v>123268.61999999991</v>
      </c>
      <c r="DV76" s="154">
        <v>-97077.740000000049</v>
      </c>
      <c r="DW76" s="154">
        <v>-56662.420000000006</v>
      </c>
      <c r="DX76" s="154">
        <v>-46151.710000000006</v>
      </c>
      <c r="DY76" s="154">
        <v>-101184.07999999999</v>
      </c>
      <c r="DZ76" s="154">
        <v>-57548.4</v>
      </c>
      <c r="EA76" s="154">
        <v>-146834.01999999999</v>
      </c>
      <c r="EB76" s="154">
        <v>-111400.4</v>
      </c>
      <c r="EC76" s="154">
        <v>-45615.359999999986</v>
      </c>
      <c r="ED76" s="154">
        <v>-68979.990000000005</v>
      </c>
      <c r="EE76" s="154">
        <v>-87853.74</v>
      </c>
      <c r="EF76" s="154">
        <v>-61892.149999999994</v>
      </c>
      <c r="EG76" s="154">
        <v>-87563.41</v>
      </c>
      <c r="EH76" s="154">
        <v>-24603.030000000006</v>
      </c>
      <c r="EI76" s="154">
        <v>-314251.19000000006</v>
      </c>
      <c r="EJ76" s="154">
        <v>-837305.50999999989</v>
      </c>
      <c r="EK76" s="154">
        <v>-38385.249999999985</v>
      </c>
      <c r="EL76" s="154">
        <v>-78911.06</v>
      </c>
      <c r="EM76" s="154">
        <v>-129597.90000000002</v>
      </c>
      <c r="EN76" s="153"/>
      <c r="EO76" s="154">
        <f t="shared" si="542"/>
        <v>-1084199.7199999997</v>
      </c>
      <c r="EP76" s="154"/>
      <c r="EQ76" s="154">
        <f t="shared" ca="1" si="543"/>
        <v>-351718.20999999996</v>
      </c>
      <c r="ER76" s="154"/>
      <c r="EV76" s="154">
        <f t="shared" si="544"/>
        <v>92882.630000000674</v>
      </c>
      <c r="EW76" s="154">
        <f t="shared" si="544"/>
        <v>-105082.12000000001</v>
      </c>
      <c r="EX76" s="154">
        <f t="shared" si="544"/>
        <v>-439951.81000000006</v>
      </c>
      <c r="EY76" s="154">
        <f t="shared" si="544"/>
        <v>-161630.58999999889</v>
      </c>
      <c r="EZ76" s="154">
        <f t="shared" si="544"/>
        <v>-441670.51</v>
      </c>
      <c r="FA76" s="154">
        <f t="shared" si="544"/>
        <v>-400393.16</v>
      </c>
      <c r="FB76" s="154">
        <f t="shared" si="544"/>
        <v>-250101.28000000009</v>
      </c>
      <c r="FC76" s="154">
        <f t="shared" si="544"/>
        <v>-30471.540000000146</v>
      </c>
      <c r="FD76" s="154">
        <f t="shared" si="544"/>
        <v>-204884.18999999997</v>
      </c>
      <c r="FE76" s="154">
        <f t="shared" si="544"/>
        <v>-303849.77999999997</v>
      </c>
      <c r="FF76" s="154">
        <f t="shared" si="544"/>
        <v>-218725.88</v>
      </c>
      <c r="FG76" s="154">
        <f t="shared" si="544"/>
        <v>-426417.63000000006</v>
      </c>
      <c r="FH76" s="154">
        <f t="shared" si="544"/>
        <v>-954601.81999999983</v>
      </c>
      <c r="FI76" s="154">
        <f t="shared" si="544"/>
        <v>-129597.90000000002</v>
      </c>
      <c r="FK76" s="154">
        <f t="shared" si="545"/>
        <v>-1168353.78</v>
      </c>
      <c r="FL76" s="154">
        <f t="shared" si="545"/>
        <v>-1980203.17</v>
      </c>
      <c r="FM76" s="154">
        <f t="shared" si="545"/>
        <v>-1339207.1500000004</v>
      </c>
      <c r="FN76" s="154">
        <f t="shared" si="545"/>
        <v>-618919.09000000218</v>
      </c>
      <c r="FO76" s="154">
        <f t="shared" si="545"/>
        <v>-613781.88999999827</v>
      </c>
      <c r="FP76" s="154">
        <f t="shared" si="545"/>
        <v>-1122636.49</v>
      </c>
      <c r="FQ76" s="154">
        <f t="shared" si="545"/>
        <v>-1153877.48</v>
      </c>
      <c r="FR76" s="154">
        <f t="shared" si="545"/>
        <v>-1084199.7199999997</v>
      </c>
    </row>
    <row r="77" spans="2:174" s="159" customFormat="1" ht="17.45" customHeight="1">
      <c r="B77" s="151" t="s">
        <v>95</v>
      </c>
      <c r="C77" s="152"/>
      <c r="D77" s="152"/>
      <c r="E77" s="152"/>
      <c r="F77" s="153"/>
      <c r="G77" s="153"/>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v>-911938.45</v>
      </c>
      <c r="AS77" s="154">
        <v>-788476.85999999987</v>
      </c>
      <c r="AT77" s="154">
        <v>-707239.16</v>
      </c>
      <c r="AU77" s="154">
        <v>-687168.09</v>
      </c>
      <c r="AV77" s="154">
        <v>-839584.86</v>
      </c>
      <c r="AW77" s="154">
        <v>-496684.40999999992</v>
      </c>
      <c r="AX77" s="154">
        <v>-507523.12999999989</v>
      </c>
      <c r="AY77" s="154">
        <v>-539018.43999999994</v>
      </c>
      <c r="AZ77" s="154">
        <v>-544146.9</v>
      </c>
      <c r="BA77" s="154">
        <v>-646798.29</v>
      </c>
      <c r="BB77" s="154">
        <v>-766612.83000000007</v>
      </c>
      <c r="BC77" s="154">
        <v>-1011055.1799999999</v>
      </c>
      <c r="BD77" s="154">
        <v>-774502.78999999992</v>
      </c>
      <c r="BE77" s="154">
        <v>-576757.31999999995</v>
      </c>
      <c r="BF77" s="154">
        <v>-462914.8299999999</v>
      </c>
      <c r="BG77" s="154">
        <v>-561369.37</v>
      </c>
      <c r="BH77" s="154">
        <v>-633190.98</v>
      </c>
      <c r="BI77" s="154">
        <v>-611762.19999999995</v>
      </c>
      <c r="BJ77" s="154">
        <v>-668842.53</v>
      </c>
      <c r="BK77" s="154">
        <v>-840787.07</v>
      </c>
      <c r="BL77" s="154">
        <v>-866287.64</v>
      </c>
      <c r="BM77" s="154">
        <v>-876965.89999999991</v>
      </c>
      <c r="BN77" s="154">
        <v>-1047509.8</v>
      </c>
      <c r="BO77" s="154">
        <v>-1039316.5800000001</v>
      </c>
      <c r="BP77" s="154">
        <v>-1284352.9899999998</v>
      </c>
      <c r="BQ77" s="154">
        <v>-959812.95</v>
      </c>
      <c r="BR77" s="154">
        <v>-926464.25</v>
      </c>
      <c r="BS77" s="154">
        <v>-240852.16999999998</v>
      </c>
      <c r="BT77" s="154">
        <v>-136245.78999999998</v>
      </c>
      <c r="BU77" s="154">
        <v>-125886.59000000003</v>
      </c>
      <c r="BV77" s="154">
        <v>-184497.57999999996</v>
      </c>
      <c r="BW77" s="154">
        <v>-305096.42</v>
      </c>
      <c r="BX77" s="154">
        <v>-393869.61</v>
      </c>
      <c r="BY77" s="154">
        <v>-541553.89999999991</v>
      </c>
      <c r="BZ77" s="154">
        <v>-494378.61999999994</v>
      </c>
      <c r="CA77" s="154">
        <v>-862350.0299999998</v>
      </c>
      <c r="CB77" s="154">
        <v>-1250689.7599999998</v>
      </c>
      <c r="CC77" s="154">
        <v>-1374218.73</v>
      </c>
      <c r="CD77" s="154">
        <v>-1363779.04</v>
      </c>
      <c r="CE77" s="154">
        <v>-914111.82999999984</v>
      </c>
      <c r="CF77" s="154">
        <v>-766311.46999999974</v>
      </c>
      <c r="CG77" s="154">
        <v>-1176122.9474999998</v>
      </c>
      <c r="CH77" s="154">
        <v>-1034707.2200000002</v>
      </c>
      <c r="CI77" s="154">
        <v>-1645444.1099999999</v>
      </c>
      <c r="CJ77" s="154">
        <v>-670920.77</v>
      </c>
      <c r="CK77" s="154">
        <v>-1281680.5900000001</v>
      </c>
      <c r="CL77" s="154">
        <v>-1264210.5</v>
      </c>
      <c r="CM77" s="154">
        <v>-1464526.33</v>
      </c>
      <c r="CN77" s="154">
        <v>-1681487.1099999999</v>
      </c>
      <c r="CO77" s="154">
        <v>-1155601.8600000001</v>
      </c>
      <c r="CP77" s="154">
        <v>-1146656.02</v>
      </c>
      <c r="CQ77" s="154">
        <v>-1173635.69</v>
      </c>
      <c r="CR77" s="154">
        <v>-1201765.7999999998</v>
      </c>
      <c r="CS77" s="154">
        <v>-1194122.8799999999</v>
      </c>
      <c r="CT77" s="154">
        <v>-1724289.1500000001</v>
      </c>
      <c r="CU77" s="154">
        <v>-1364963.9799999997</v>
      </c>
      <c r="CV77" s="154">
        <v>-1348370.0899999999</v>
      </c>
      <c r="CW77" s="154">
        <v>-1655750.4950999999</v>
      </c>
      <c r="CX77" s="154">
        <v>-1405478.1199999999</v>
      </c>
      <c r="CY77" s="154">
        <v>-1408748.31</v>
      </c>
      <c r="CZ77" s="154">
        <v>-1706937.4500000002</v>
      </c>
      <c r="DA77" s="154">
        <v>-1202091.3500000001</v>
      </c>
      <c r="DB77" s="154">
        <v>-1268489.8400000001</v>
      </c>
      <c r="DC77" s="154">
        <v>-1345926.8399999999</v>
      </c>
      <c r="DD77" s="154">
        <v>-1442221.0899999999</v>
      </c>
      <c r="DE77" s="154">
        <v>-1462681.01</v>
      </c>
      <c r="DF77" s="154">
        <v>-1390541.6931</v>
      </c>
      <c r="DG77" s="154">
        <v>-1401944.81</v>
      </c>
      <c r="DH77" s="154">
        <v>-1492585.83</v>
      </c>
      <c r="DI77" s="154">
        <v>-1290840.8400000001</v>
      </c>
      <c r="DJ77" s="154">
        <v>-1376216.7957000001</v>
      </c>
      <c r="DK77" s="154">
        <v>-1492112.6666000001</v>
      </c>
      <c r="DL77" s="154">
        <v>-2038792.1799999997</v>
      </c>
      <c r="DM77" s="154">
        <v>-1300426.3999999997</v>
      </c>
      <c r="DN77" s="154">
        <v>-1321895.79</v>
      </c>
      <c r="DO77" s="154">
        <v>-1343466.17</v>
      </c>
      <c r="DP77" s="154">
        <v>-1526043.0299999996</v>
      </c>
      <c r="DQ77" s="154">
        <v>-1391739.7299999995</v>
      </c>
      <c r="DR77" s="154">
        <v>-1421233.11</v>
      </c>
      <c r="DS77" s="154">
        <v>-1433957.65</v>
      </c>
      <c r="DT77" s="154">
        <v>-1490988.8099999998</v>
      </c>
      <c r="DU77" s="154">
        <v>-1342413.5499999998</v>
      </c>
      <c r="DV77" s="154">
        <v>-1516388.26</v>
      </c>
      <c r="DW77" s="154">
        <v>-1508846.52</v>
      </c>
      <c r="DX77" s="154">
        <v>-1831354.0699999998</v>
      </c>
      <c r="DY77" s="154">
        <v>-1491957.64</v>
      </c>
      <c r="DZ77" s="154">
        <v>-1324911.2400000002</v>
      </c>
      <c r="EA77" s="154">
        <v>-1817484.4</v>
      </c>
      <c r="EB77" s="154">
        <v>-1313296.1600000001</v>
      </c>
      <c r="EC77" s="154">
        <v>-1570534.9300000002</v>
      </c>
      <c r="ED77" s="154">
        <v>-1476826.55</v>
      </c>
      <c r="EE77" s="154">
        <v>-1532124.92</v>
      </c>
      <c r="EF77" s="154">
        <v>-1553765.4300000002</v>
      </c>
      <c r="EG77" s="154">
        <v>-1656732.32</v>
      </c>
      <c r="EH77" s="154">
        <v>-1929058.58</v>
      </c>
      <c r="EI77" s="154">
        <v>-1777150.7799999998</v>
      </c>
      <c r="EJ77" s="154">
        <v>-2049374.62</v>
      </c>
      <c r="EK77" s="154">
        <v>-1530348.3599999999</v>
      </c>
      <c r="EL77" s="154">
        <v>-1538472.6399999997</v>
      </c>
      <c r="EM77" s="154">
        <v>-1564090.7599999998</v>
      </c>
      <c r="EN77" s="153"/>
      <c r="EO77" s="154">
        <f t="shared" si="542"/>
        <v>-6682286.379999999</v>
      </c>
      <c r="EP77" s="154"/>
      <c r="EQ77" s="154">
        <f t="shared" ca="1" si="543"/>
        <v>-6465707.3499999996</v>
      </c>
      <c r="ER77" s="154"/>
      <c r="EV77" s="154">
        <f t="shared" si="544"/>
        <v>-4177518.6400000006</v>
      </c>
      <c r="EW77" s="154">
        <f t="shared" si="544"/>
        <v>-4250828.9399999995</v>
      </c>
      <c r="EX77" s="154">
        <f t="shared" si="544"/>
        <v>-4285072.3331000004</v>
      </c>
      <c r="EY77" s="154">
        <f t="shared" si="544"/>
        <v>-4159170.3023000006</v>
      </c>
      <c r="EZ77" s="154">
        <f t="shared" si="544"/>
        <v>-4661114.3699999992</v>
      </c>
      <c r="FA77" s="154">
        <f t="shared" si="544"/>
        <v>-4261248.9299999988</v>
      </c>
      <c r="FB77" s="154">
        <f t="shared" si="544"/>
        <v>-4346179.5699999994</v>
      </c>
      <c r="FC77" s="154">
        <f t="shared" si="544"/>
        <v>-4367648.33</v>
      </c>
      <c r="FD77" s="154">
        <f t="shared" si="544"/>
        <v>-4648222.95</v>
      </c>
      <c r="FE77" s="154">
        <f t="shared" si="544"/>
        <v>-4701315.49</v>
      </c>
      <c r="FF77" s="154">
        <f t="shared" si="544"/>
        <v>-4562716.9000000004</v>
      </c>
      <c r="FG77" s="154">
        <f t="shared" si="544"/>
        <v>-5362941.68</v>
      </c>
      <c r="FH77" s="154">
        <f t="shared" si="544"/>
        <v>-5118195.6199999992</v>
      </c>
      <c r="FI77" s="154">
        <f t="shared" si="544"/>
        <v>-1564090.7599999998</v>
      </c>
      <c r="FK77" s="154">
        <f t="shared" si="545"/>
        <v>-8960207.0099999979</v>
      </c>
      <c r="FL77" s="154">
        <f t="shared" si="545"/>
        <v>-6455360.9000000004</v>
      </c>
      <c r="FM77" s="154">
        <f t="shared" si="545"/>
        <v>-14206723.297499998</v>
      </c>
      <c r="FN77" s="154">
        <f t="shared" si="545"/>
        <v>-16460869.505100001</v>
      </c>
      <c r="FO77" s="154">
        <f t="shared" si="545"/>
        <v>-16872590.215400003</v>
      </c>
      <c r="FP77" s="154">
        <f t="shared" si="545"/>
        <v>-17636191.199999999</v>
      </c>
      <c r="FQ77" s="154">
        <f t="shared" si="545"/>
        <v>-19275197.020000003</v>
      </c>
      <c r="FR77" s="154">
        <f t="shared" si="545"/>
        <v>-6682286.379999999</v>
      </c>
    </row>
    <row r="78" spans="2:174" ht="17.45" customHeight="1">
      <c r="B78" s="156" t="s">
        <v>21</v>
      </c>
      <c r="C78" s="157"/>
      <c r="D78" s="157"/>
      <c r="E78" s="157"/>
      <c r="H78" s="158">
        <f>H79-H75</f>
        <v>-75412.043333330192</v>
      </c>
      <c r="I78" s="158">
        <f t="shared" ref="I78:AQ78" si="565">I79-I75</f>
        <v>-143498.94450000022</v>
      </c>
      <c r="J78" s="158">
        <f t="shared" si="565"/>
        <v>-222123.63600000087</v>
      </c>
      <c r="K78" s="158">
        <f t="shared" si="565"/>
        <v>-208912.98000000045</v>
      </c>
      <c r="L78" s="158">
        <f t="shared" si="565"/>
        <v>-157680.58650000021</v>
      </c>
      <c r="M78" s="158">
        <f t="shared" si="565"/>
        <v>-121912.27550000045</v>
      </c>
      <c r="N78" s="158">
        <f t="shared" si="565"/>
        <v>-124150.97250000015</v>
      </c>
      <c r="O78" s="158">
        <f t="shared" si="565"/>
        <v>-135571.33333333395</v>
      </c>
      <c r="P78" s="158">
        <f t="shared" si="565"/>
        <v>-173784.62333333399</v>
      </c>
      <c r="Q78" s="158">
        <f t="shared" si="565"/>
        <v>-239121.23999999976</v>
      </c>
      <c r="R78" s="158">
        <f t="shared" si="565"/>
        <v>-389868.06016666628</v>
      </c>
      <c r="S78" s="158">
        <f t="shared" si="565"/>
        <v>-652149.35983333457</v>
      </c>
      <c r="T78" s="158">
        <f t="shared" si="565"/>
        <v>-460662.23400000017</v>
      </c>
      <c r="U78" s="158">
        <f t="shared" si="565"/>
        <v>-458701.51183333155</v>
      </c>
      <c r="V78" s="158">
        <f t="shared" si="565"/>
        <v>-489134.472000001</v>
      </c>
      <c r="W78" s="158">
        <f t="shared" si="565"/>
        <v>-523961.18416666705</v>
      </c>
      <c r="X78" s="158">
        <f t="shared" si="565"/>
        <v>-517048.40216667019</v>
      </c>
      <c r="Y78" s="158">
        <f t="shared" si="565"/>
        <v>-640462.26049999986</v>
      </c>
      <c r="Z78" s="158">
        <f t="shared" si="565"/>
        <v>-415960.03400000092</v>
      </c>
      <c r="AA78" s="158">
        <f t="shared" si="565"/>
        <v>-542693.67849999992</v>
      </c>
      <c r="AB78" s="158">
        <f t="shared" si="565"/>
        <v>-459898.75249999948</v>
      </c>
      <c r="AC78" s="158">
        <f t="shared" si="565"/>
        <v>-491684.61699999962</v>
      </c>
      <c r="AD78" s="158">
        <f t="shared" si="565"/>
        <v>-517028.26650000038</v>
      </c>
      <c r="AE78" s="158">
        <f t="shared" si="565"/>
        <v>-765157.76000000071</v>
      </c>
      <c r="AF78" s="158">
        <f t="shared" si="565"/>
        <v>-689304.61249999981</v>
      </c>
      <c r="AG78" s="158">
        <f t="shared" si="565"/>
        <v>-332534.29999999981</v>
      </c>
      <c r="AH78" s="158">
        <f t="shared" si="565"/>
        <v>-209171</v>
      </c>
      <c r="AI78" s="158">
        <f t="shared" si="565"/>
        <v>-135740.12000000011</v>
      </c>
      <c r="AJ78" s="158">
        <f t="shared" si="565"/>
        <v>-463204.29000000004</v>
      </c>
      <c r="AK78" s="158">
        <f t="shared" si="565"/>
        <v>-108715.61000000034</v>
      </c>
      <c r="AL78" s="158">
        <f t="shared" si="565"/>
        <v>-229535.45999999996</v>
      </c>
      <c r="AM78" s="158">
        <f t="shared" si="565"/>
        <v>-259776.69000000041</v>
      </c>
      <c r="AN78" s="158">
        <f t="shared" si="565"/>
        <v>-389340.12999999989</v>
      </c>
      <c r="AO78" s="158">
        <f t="shared" si="565"/>
        <v>-43482.390000000596</v>
      </c>
      <c r="AP78" s="158">
        <f t="shared" si="565"/>
        <v>-225082.34999999963</v>
      </c>
      <c r="AQ78" s="158">
        <f t="shared" si="565"/>
        <v>-398403.63999999966</v>
      </c>
      <c r="AR78" s="158">
        <f t="shared" ref="AR78:BW78" si="566">SUM(AR76:AR77)</f>
        <v>-1070453.3199999998</v>
      </c>
      <c r="AS78" s="158">
        <f t="shared" si="566"/>
        <v>-863317.41999999993</v>
      </c>
      <c r="AT78" s="158">
        <f t="shared" si="566"/>
        <v>-837142.44000000006</v>
      </c>
      <c r="AU78" s="158">
        <f t="shared" si="566"/>
        <v>-660729.52</v>
      </c>
      <c r="AV78" s="158">
        <f t="shared" si="566"/>
        <v>-1025623.21</v>
      </c>
      <c r="AW78" s="158">
        <f t="shared" si="566"/>
        <v>-534058.75999999989</v>
      </c>
      <c r="AX78" s="158">
        <f t="shared" si="566"/>
        <v>-664563.02999999991</v>
      </c>
      <c r="AY78" s="158">
        <f t="shared" si="566"/>
        <v>-783649.22</v>
      </c>
      <c r="AZ78" s="158">
        <f t="shared" si="566"/>
        <v>-761704.14</v>
      </c>
      <c r="BA78" s="158">
        <f t="shared" si="566"/>
        <v>-877860.84000000008</v>
      </c>
      <c r="BB78" s="158">
        <f t="shared" si="566"/>
        <v>-962608.3600000001</v>
      </c>
      <c r="BC78" s="158">
        <f t="shared" si="566"/>
        <v>-1063505.8799999999</v>
      </c>
      <c r="BD78" s="158">
        <f t="shared" si="566"/>
        <v>-839765.2699999999</v>
      </c>
      <c r="BE78" s="158">
        <f t="shared" si="566"/>
        <v>-802742.27</v>
      </c>
      <c r="BF78" s="158">
        <f t="shared" si="566"/>
        <v>-599511.47999999986</v>
      </c>
      <c r="BG78" s="158">
        <f t="shared" si="566"/>
        <v>-545875.46</v>
      </c>
      <c r="BH78" s="158">
        <f t="shared" si="566"/>
        <v>-753072.15</v>
      </c>
      <c r="BI78" s="160">
        <f t="shared" si="566"/>
        <v>-759779.37</v>
      </c>
      <c r="BJ78" s="160">
        <f t="shared" si="566"/>
        <v>-798708.82000000007</v>
      </c>
      <c r="BK78" s="160">
        <f t="shared" si="566"/>
        <v>-951425.11</v>
      </c>
      <c r="BL78" s="160">
        <f t="shared" si="566"/>
        <v>-953352.38</v>
      </c>
      <c r="BM78" s="160">
        <f t="shared" si="566"/>
        <v>-995382.32999999984</v>
      </c>
      <c r="BN78" s="160">
        <f t="shared" si="566"/>
        <v>-993154.39</v>
      </c>
      <c r="BO78" s="160">
        <f t="shared" si="566"/>
        <v>-1135791.76</v>
      </c>
      <c r="BP78" s="160">
        <f t="shared" si="566"/>
        <v>-1382009.4999999998</v>
      </c>
      <c r="BQ78" s="160">
        <f t="shared" si="566"/>
        <v>-1039371.1799999999</v>
      </c>
      <c r="BR78" s="160">
        <f t="shared" si="566"/>
        <v>-967848.73</v>
      </c>
      <c r="BS78" s="160">
        <f t="shared" si="566"/>
        <v>-396522.37</v>
      </c>
      <c r="BT78" s="160">
        <f t="shared" si="566"/>
        <v>-289194.15999999997</v>
      </c>
      <c r="BU78" s="160">
        <f t="shared" si="566"/>
        <v>-885357.84000000008</v>
      </c>
      <c r="BV78" s="160">
        <f t="shared" si="566"/>
        <v>-92632.109999999957</v>
      </c>
      <c r="BW78" s="160">
        <f t="shared" si="566"/>
        <v>-246223.35999999999</v>
      </c>
      <c r="BX78" s="160">
        <f>SUM(BX76:BX77)</f>
        <v>-404201.25</v>
      </c>
      <c r="BY78" s="160">
        <f>SUM(BY76:BY77)</f>
        <v>-525087.64999999991</v>
      </c>
      <c r="BZ78" s="160">
        <f t="shared" ref="BZ78:DK78" si="567">SUM(BZ76:BZ77)</f>
        <v>-512583.86999999994</v>
      </c>
      <c r="CA78" s="160">
        <f t="shared" si="567"/>
        <v>-1694532.0499999998</v>
      </c>
      <c r="CB78" s="160">
        <f t="shared" si="567"/>
        <v>-1298199.2399999998</v>
      </c>
      <c r="CC78" s="160">
        <f t="shared" si="567"/>
        <v>-1363295.18</v>
      </c>
      <c r="CD78" s="160">
        <f t="shared" si="567"/>
        <v>-1467263.52</v>
      </c>
      <c r="CE78" s="160">
        <f t="shared" si="567"/>
        <v>-972324.34999999986</v>
      </c>
      <c r="CF78" s="160">
        <f t="shared" si="567"/>
        <v>-1025835.7699999998</v>
      </c>
      <c r="CG78" s="160">
        <f t="shared" si="567"/>
        <v>-1549235.7774999999</v>
      </c>
      <c r="CH78" s="160">
        <f t="shared" si="567"/>
        <v>-1271535.6800000004</v>
      </c>
      <c r="CI78" s="160">
        <f t="shared" si="567"/>
        <v>-1901379.2999999998</v>
      </c>
      <c r="CJ78" s="160">
        <f t="shared" si="567"/>
        <v>-701795.09000000008</v>
      </c>
      <c r="CK78" s="160">
        <f t="shared" si="567"/>
        <v>-1248031.4000000001</v>
      </c>
      <c r="CL78" s="160">
        <f t="shared" si="567"/>
        <v>-1452200.78</v>
      </c>
      <c r="CM78" s="160">
        <f t="shared" si="567"/>
        <v>-1294834.3600000001</v>
      </c>
      <c r="CN78" s="160">
        <f t="shared" si="567"/>
        <v>-1857096.6500000018</v>
      </c>
      <c r="CO78" s="160">
        <f t="shared" si="567"/>
        <v>-1172734.57</v>
      </c>
      <c r="CP78" s="160">
        <f t="shared" si="567"/>
        <v>-1262004.45</v>
      </c>
      <c r="CQ78" s="160">
        <f t="shared" si="567"/>
        <v>-1251260.6399999999</v>
      </c>
      <c r="CR78" s="160">
        <f t="shared" si="567"/>
        <v>-1213064.2199999997</v>
      </c>
      <c r="CS78" s="160">
        <f t="shared" si="567"/>
        <v>-1548190.0899999999</v>
      </c>
      <c r="CT78" s="160">
        <f t="shared" si="567"/>
        <v>-1683351.19</v>
      </c>
      <c r="CU78" s="160">
        <f t="shared" si="567"/>
        <v>-1503732.24</v>
      </c>
      <c r="CV78" s="160">
        <f t="shared" si="567"/>
        <v>-1416610.9899999995</v>
      </c>
      <c r="CW78" s="160">
        <f t="shared" si="567"/>
        <v>-1695100.3551000003</v>
      </c>
      <c r="CX78" s="160">
        <f t="shared" si="567"/>
        <v>-1355586.6500000001</v>
      </c>
      <c r="CY78" s="160">
        <f t="shared" si="567"/>
        <v>-1121056.55</v>
      </c>
      <c r="CZ78" s="160">
        <f t="shared" si="567"/>
        <v>-1561205.0099999993</v>
      </c>
      <c r="DA78" s="160">
        <f t="shared" si="567"/>
        <v>-1222961.0900000001</v>
      </c>
      <c r="DB78" s="160">
        <f t="shared" si="567"/>
        <v>-1300469.9100000001</v>
      </c>
      <c r="DC78" s="160">
        <f t="shared" si="567"/>
        <v>-1356099.0999999999</v>
      </c>
      <c r="DD78" s="160">
        <f t="shared" si="567"/>
        <v>-1448126.88</v>
      </c>
      <c r="DE78" s="160">
        <f t="shared" si="567"/>
        <v>-1551685.08</v>
      </c>
      <c r="DF78" s="160">
        <f t="shared" si="567"/>
        <v>-1406133.9331</v>
      </c>
      <c r="DG78" s="160">
        <f t="shared" si="567"/>
        <v>-1568217.17</v>
      </c>
      <c r="DH78" s="160">
        <f t="shared" si="567"/>
        <v>-1750673.04</v>
      </c>
      <c r="DI78" s="160">
        <f t="shared" si="567"/>
        <v>-1514469.07</v>
      </c>
      <c r="DJ78" s="160">
        <f t="shared" si="567"/>
        <v>-1318425.605699999</v>
      </c>
      <c r="DK78" s="160">
        <f t="shared" si="567"/>
        <v>-1487906.2166000002</v>
      </c>
      <c r="DL78" s="160">
        <f t="shared" ref="DL78" si="568">SUM(DL76:DL77)</f>
        <v>-2290065.7599999998</v>
      </c>
      <c r="DM78" s="160">
        <f t="shared" ref="DM78:DN78" si="569">SUM(DM76:DM77)</f>
        <v>-1425196.3499999996</v>
      </c>
      <c r="DN78" s="160">
        <f t="shared" si="569"/>
        <v>-1387522.77</v>
      </c>
      <c r="DO78" s="160">
        <f t="shared" ref="DO78:DP78" si="570">SUM(DO76:DO77)</f>
        <v>-1463214.7799999998</v>
      </c>
      <c r="DP78" s="160">
        <f t="shared" si="570"/>
        <v>-1652258.3099999996</v>
      </c>
      <c r="DQ78" s="160">
        <f t="shared" ref="DQ78:DR78" si="571">SUM(DQ76:DQ77)</f>
        <v>-1546168.9999999995</v>
      </c>
      <c r="DR78" s="160">
        <f t="shared" si="571"/>
        <v>-1577917.6500000001</v>
      </c>
      <c r="DS78" s="160">
        <f t="shared" ref="DS78:DT78" si="572">SUM(DS76:DS77)</f>
        <v>-1611380.1799999997</v>
      </c>
      <c r="DT78" s="160">
        <f t="shared" si="572"/>
        <v>-1406983.02</v>
      </c>
      <c r="DU78" s="160">
        <f t="shared" ref="DU78:DV78" si="573">SUM(DU76:DU77)</f>
        <v>-1219144.93</v>
      </c>
      <c r="DV78" s="160">
        <f t="shared" si="573"/>
        <v>-1613466</v>
      </c>
      <c r="DW78" s="160">
        <f t="shared" ref="DW78:DX78" si="574">SUM(DW76:DW77)</f>
        <v>-1565508.94</v>
      </c>
      <c r="DX78" s="160">
        <f t="shared" si="574"/>
        <v>-1877505.7799999998</v>
      </c>
      <c r="DY78" s="160">
        <f t="shared" ref="DY78:DZ78" si="575">SUM(DY76:DY77)</f>
        <v>-1593141.72</v>
      </c>
      <c r="DZ78" s="160">
        <f t="shared" si="575"/>
        <v>-1382459.6400000001</v>
      </c>
      <c r="EA78" s="160">
        <f t="shared" ref="EA78:EB78" si="576">SUM(EA76:EA77)</f>
        <v>-1964318.42</v>
      </c>
      <c r="EB78" s="160">
        <f t="shared" si="576"/>
        <v>-1424696.56</v>
      </c>
      <c r="EC78" s="160">
        <f t="shared" ref="EC78:ED78" si="577">SUM(EC76:EC77)</f>
        <v>-1616150.29</v>
      </c>
      <c r="ED78" s="160">
        <f t="shared" si="577"/>
        <v>-1545806.54</v>
      </c>
      <c r="EE78" s="160">
        <f t="shared" ref="EE78:EF78" si="578">SUM(EE76:EE77)</f>
        <v>-1619978.66</v>
      </c>
      <c r="EF78" s="160">
        <f t="shared" si="578"/>
        <v>-1615657.58</v>
      </c>
      <c r="EG78" s="160">
        <f t="shared" ref="EG78:EH78" si="579">SUM(EG76:EG77)</f>
        <v>-1744295.73</v>
      </c>
      <c r="EH78" s="160">
        <f t="shared" si="579"/>
        <v>-1953661.61</v>
      </c>
      <c r="EI78" s="160">
        <f t="shared" ref="EI78:EJ78" si="580">SUM(EI76:EI77)</f>
        <v>-2091401.9699999997</v>
      </c>
      <c r="EJ78" s="160">
        <f t="shared" si="580"/>
        <v>-2886680.13</v>
      </c>
      <c r="EK78" s="160">
        <f t="shared" ref="EK78:EL78" si="581">SUM(EK76:EK77)</f>
        <v>-1568733.6099999999</v>
      </c>
      <c r="EL78" s="160">
        <f t="shared" si="581"/>
        <v>-1617383.6999999997</v>
      </c>
      <c r="EM78" s="160">
        <f t="shared" ref="EM78" si="582">SUM(EM76:EM77)</f>
        <v>-1693688.6599999997</v>
      </c>
      <c r="EO78" s="160">
        <f t="shared" si="542"/>
        <v>-7766486.0999999996</v>
      </c>
      <c r="EQ78" s="160">
        <f t="shared" ca="1" si="543"/>
        <v>-6817425.5600000005</v>
      </c>
      <c r="ER78" s="160"/>
      <c r="EV78" s="160">
        <f t="shared" si="544"/>
        <v>-4084636.01</v>
      </c>
      <c r="EW78" s="160">
        <f t="shared" si="544"/>
        <v>-4355911.0599999996</v>
      </c>
      <c r="EX78" s="160">
        <f t="shared" si="544"/>
        <v>-4725024.1431</v>
      </c>
      <c r="EY78" s="160">
        <f t="shared" si="544"/>
        <v>-4320800.8922999995</v>
      </c>
      <c r="EZ78" s="160">
        <f t="shared" si="544"/>
        <v>-5102784.879999999</v>
      </c>
      <c r="FA78" s="160">
        <f t="shared" si="544"/>
        <v>-4661642.0899999989</v>
      </c>
      <c r="FB78" s="160">
        <f t="shared" si="544"/>
        <v>-4596280.8499999996</v>
      </c>
      <c r="FC78" s="160">
        <f t="shared" si="544"/>
        <v>-4398119.8699999992</v>
      </c>
      <c r="FD78" s="160">
        <f t="shared" si="544"/>
        <v>-4853107.1400000006</v>
      </c>
      <c r="FE78" s="160">
        <f t="shared" si="544"/>
        <v>-5005165.2699999996</v>
      </c>
      <c r="FF78" s="160">
        <f t="shared" si="544"/>
        <v>-4781442.78</v>
      </c>
      <c r="FG78" s="160">
        <f t="shared" si="544"/>
        <v>-5789359.3099999996</v>
      </c>
      <c r="FH78" s="160">
        <f t="shared" si="544"/>
        <v>-6072797.4399999995</v>
      </c>
      <c r="FI78" s="160">
        <f t="shared" si="544"/>
        <v>-1693688.6599999997</v>
      </c>
      <c r="FK78" s="160">
        <f t="shared" si="545"/>
        <v>-10128560.790000001</v>
      </c>
      <c r="FL78" s="160">
        <f t="shared" si="545"/>
        <v>-8435564.0700000003</v>
      </c>
      <c r="FM78" s="160">
        <f t="shared" si="545"/>
        <v>-15545930.447499998</v>
      </c>
      <c r="FN78" s="160">
        <f t="shared" si="545"/>
        <v>-17079788.595100001</v>
      </c>
      <c r="FO78" s="160">
        <f t="shared" si="545"/>
        <v>-17486372.1054</v>
      </c>
      <c r="FP78" s="160">
        <f t="shared" si="545"/>
        <v>-18758827.689999998</v>
      </c>
      <c r="FQ78" s="160">
        <f t="shared" si="545"/>
        <v>-20429074.5</v>
      </c>
      <c r="FR78" s="160">
        <f t="shared" si="545"/>
        <v>-7766486.0999999996</v>
      </c>
    </row>
    <row r="79" spans="2:174" ht="17.45" customHeight="1">
      <c r="B79" s="161" t="s">
        <v>191</v>
      </c>
      <c r="C79" s="162"/>
      <c r="D79" s="162"/>
      <c r="E79" s="162"/>
      <c r="H79" s="163">
        <f>H81-H80</f>
        <v>3601584.6633333368</v>
      </c>
      <c r="I79" s="163">
        <f t="shared" ref="I79:AQ79" si="583">I81-I80</f>
        <v>3333947.9654999999</v>
      </c>
      <c r="J79" s="163">
        <f t="shared" si="583"/>
        <v>3334845.3839999996</v>
      </c>
      <c r="K79" s="163">
        <f t="shared" si="583"/>
        <v>3687598.02</v>
      </c>
      <c r="L79" s="163">
        <f t="shared" si="583"/>
        <v>3801807.6635000003</v>
      </c>
      <c r="M79" s="163">
        <f t="shared" si="583"/>
        <v>3518334.2744999998</v>
      </c>
      <c r="N79" s="163">
        <f t="shared" si="583"/>
        <v>3488030.1475</v>
      </c>
      <c r="O79" s="163">
        <f t="shared" si="583"/>
        <v>3421322</v>
      </c>
      <c r="P79" s="163">
        <f t="shared" si="583"/>
        <v>3318855.8099999996</v>
      </c>
      <c r="Q79" s="163">
        <f t="shared" si="583"/>
        <v>4096388.7600000002</v>
      </c>
      <c r="R79" s="163">
        <f t="shared" si="583"/>
        <v>3782428.6064999998</v>
      </c>
      <c r="S79" s="163">
        <f t="shared" si="583"/>
        <v>6635713.9735000003</v>
      </c>
      <c r="T79" s="163">
        <f t="shared" si="583"/>
        <v>3244577.7659999998</v>
      </c>
      <c r="U79" s="163">
        <f t="shared" si="583"/>
        <v>3409404.3948333366</v>
      </c>
      <c r="V79" s="163">
        <f t="shared" si="583"/>
        <v>3501714.9979999997</v>
      </c>
      <c r="W79" s="163">
        <f t="shared" si="583"/>
        <v>3270478.3125</v>
      </c>
      <c r="X79" s="163">
        <f t="shared" si="583"/>
        <v>3035014.5978333298</v>
      </c>
      <c r="Y79" s="163">
        <f t="shared" si="583"/>
        <v>3182693.6895000003</v>
      </c>
      <c r="Z79" s="163">
        <f t="shared" si="583"/>
        <v>3132723.4859999996</v>
      </c>
      <c r="AA79" s="163">
        <f t="shared" si="583"/>
        <v>3183962.8614999992</v>
      </c>
      <c r="AB79" s="163">
        <f t="shared" si="583"/>
        <v>2329520.8174999999</v>
      </c>
      <c r="AC79" s="163">
        <f t="shared" si="583"/>
        <v>3440614.1530000009</v>
      </c>
      <c r="AD79" s="163">
        <f t="shared" si="583"/>
        <v>3918418.513499999</v>
      </c>
      <c r="AE79" s="163">
        <f t="shared" si="583"/>
        <v>6047806.9899999993</v>
      </c>
      <c r="AF79" s="163">
        <f t="shared" si="583"/>
        <v>2991135.9975000001</v>
      </c>
      <c r="AG79" s="163">
        <f t="shared" si="583"/>
        <v>2305025.349999994</v>
      </c>
      <c r="AH79" s="163">
        <f t="shared" si="583"/>
        <v>3307419</v>
      </c>
      <c r="AI79" s="163">
        <f t="shared" si="583"/>
        <v>3619723.8599999994</v>
      </c>
      <c r="AJ79" s="163">
        <f t="shared" si="583"/>
        <v>3479897.6399999997</v>
      </c>
      <c r="AK79" s="163">
        <f t="shared" si="583"/>
        <v>3351987.83</v>
      </c>
      <c r="AL79" s="163">
        <f t="shared" si="583"/>
        <v>2917944</v>
      </c>
      <c r="AM79" s="163">
        <f t="shared" si="583"/>
        <v>3448284.0999999992</v>
      </c>
      <c r="AN79" s="163">
        <f t="shared" si="583"/>
        <v>3155036.07</v>
      </c>
      <c r="AO79" s="163">
        <f t="shared" si="583"/>
        <v>3264104.9399999995</v>
      </c>
      <c r="AP79" s="163">
        <f t="shared" si="583"/>
        <v>3718225.2700000005</v>
      </c>
      <c r="AQ79" s="163">
        <f t="shared" si="583"/>
        <v>6333048.3100000005</v>
      </c>
      <c r="AR79" s="163">
        <f t="shared" ref="AR79:BW79" si="584">AR75+AR78</f>
        <v>4329763.370000001</v>
      </c>
      <c r="AS79" s="163">
        <f t="shared" si="584"/>
        <v>2922145.54</v>
      </c>
      <c r="AT79" s="163">
        <f t="shared" si="584"/>
        <v>2761556.7</v>
      </c>
      <c r="AU79" s="163">
        <f t="shared" si="584"/>
        <v>2935264.03</v>
      </c>
      <c r="AV79" s="163">
        <f t="shared" si="584"/>
        <v>2456540.3099999996</v>
      </c>
      <c r="AW79" s="163">
        <f t="shared" si="584"/>
        <v>2725419.5710305599</v>
      </c>
      <c r="AX79" s="163">
        <f t="shared" si="584"/>
        <v>3051067.2659224905</v>
      </c>
      <c r="AY79" s="163">
        <f t="shared" si="584"/>
        <v>2845203.6659224899</v>
      </c>
      <c r="AZ79" s="163">
        <f t="shared" si="584"/>
        <v>2437914.3559224899</v>
      </c>
      <c r="BA79" s="163">
        <f t="shared" si="584"/>
        <v>3140687.2359224902</v>
      </c>
      <c r="BB79" s="163">
        <f t="shared" si="584"/>
        <v>2595339.8659224901</v>
      </c>
      <c r="BC79" s="163">
        <f t="shared" si="584"/>
        <v>3424414.0359224901</v>
      </c>
      <c r="BD79" s="163">
        <f t="shared" si="584"/>
        <v>4802867.8859224906</v>
      </c>
      <c r="BE79" s="163">
        <f t="shared" si="584"/>
        <v>3175712.5159224896</v>
      </c>
      <c r="BF79" s="163">
        <f t="shared" si="584"/>
        <v>3135117.9059224897</v>
      </c>
      <c r="BG79" s="163">
        <f t="shared" si="584"/>
        <v>3468530.2559224898</v>
      </c>
      <c r="BH79" s="163">
        <f t="shared" si="584"/>
        <v>3230583.51592249</v>
      </c>
      <c r="BI79" s="163">
        <f t="shared" si="584"/>
        <v>2876281.3159224903</v>
      </c>
      <c r="BJ79" s="163">
        <f t="shared" si="584"/>
        <v>3306874.9359224904</v>
      </c>
      <c r="BK79" s="163">
        <f t="shared" si="584"/>
        <v>2975418.4659224898</v>
      </c>
      <c r="BL79" s="163">
        <f t="shared" si="584"/>
        <v>2853711.1059224908</v>
      </c>
      <c r="BM79" s="163">
        <f t="shared" si="584"/>
        <v>2708836.9259224897</v>
      </c>
      <c r="BN79" s="163">
        <f t="shared" si="584"/>
        <v>3442433.8159224899</v>
      </c>
      <c r="BO79" s="163">
        <f t="shared" si="584"/>
        <v>3618614.4759224905</v>
      </c>
      <c r="BP79" s="163">
        <f t="shared" si="584"/>
        <v>5417950.3159224903</v>
      </c>
      <c r="BQ79" s="163">
        <f t="shared" si="584"/>
        <v>3360824.9059224902</v>
      </c>
      <c r="BR79" s="163">
        <f t="shared" si="584"/>
        <v>2965406.5903269392</v>
      </c>
      <c r="BS79" s="163">
        <f t="shared" si="584"/>
        <v>161733.87215007213</v>
      </c>
      <c r="BT79" s="163">
        <f t="shared" si="584"/>
        <v>-40098.415595552942</v>
      </c>
      <c r="BU79" s="163">
        <f t="shared" si="584"/>
        <v>-437324.24559555307</v>
      </c>
      <c r="BV79" s="163">
        <f t="shared" si="584"/>
        <v>859734.40440444695</v>
      </c>
      <c r="BW79" s="164">
        <f t="shared" si="584"/>
        <v>1459027.2644044501</v>
      </c>
      <c r="BX79" s="164">
        <f>BX75+BX78</f>
        <v>2092364.3544044499</v>
      </c>
      <c r="BY79" s="164">
        <f>BY75+BY78</f>
        <v>1822227.6444044495</v>
      </c>
      <c r="BZ79" s="164">
        <f t="shared" ref="BZ79:DK79" si="585">BZ75+BZ78</f>
        <v>2643315.1344044502</v>
      </c>
      <c r="CA79" s="164">
        <f t="shared" si="585"/>
        <v>2075925.1344044507</v>
      </c>
      <c r="CB79" s="164">
        <f t="shared" si="585"/>
        <v>2546274.2044044505</v>
      </c>
      <c r="CC79" s="164">
        <f t="shared" si="585"/>
        <v>2072354.0144044503</v>
      </c>
      <c r="CD79" s="164">
        <f t="shared" si="585"/>
        <v>1569184.6544044497</v>
      </c>
      <c r="CE79" s="164">
        <f t="shared" si="585"/>
        <v>-256521.92999999993</v>
      </c>
      <c r="CF79" s="164">
        <f t="shared" si="585"/>
        <v>584975.80000000051</v>
      </c>
      <c r="CG79" s="164">
        <f t="shared" si="585"/>
        <v>2350312.9025000003</v>
      </c>
      <c r="CH79" s="164">
        <f t="shared" si="585"/>
        <v>2554296.5699999975</v>
      </c>
      <c r="CI79" s="164">
        <f t="shared" si="585"/>
        <v>2732823.9699999904</v>
      </c>
      <c r="CJ79" s="164">
        <f t="shared" si="585"/>
        <v>3707300.360000005</v>
      </c>
      <c r="CK79" s="164">
        <f t="shared" si="585"/>
        <v>3013356.5799999963</v>
      </c>
      <c r="CL79" s="164">
        <f t="shared" si="585"/>
        <v>3344088.8099999744</v>
      </c>
      <c r="CM79" s="164">
        <f t="shared" si="585"/>
        <v>4413286.5799999926</v>
      </c>
      <c r="CN79" s="164">
        <f t="shared" si="585"/>
        <v>5530604.1699999422</v>
      </c>
      <c r="CO79" s="164">
        <f t="shared" si="585"/>
        <v>3423365.7200000007</v>
      </c>
      <c r="CP79" s="164">
        <f t="shared" si="585"/>
        <v>4305776.49</v>
      </c>
      <c r="CQ79" s="164">
        <f t="shared" si="585"/>
        <v>3913940.55</v>
      </c>
      <c r="CR79" s="164">
        <f t="shared" si="585"/>
        <v>4435302.9800000004</v>
      </c>
      <c r="CS79" s="164">
        <f t="shared" si="585"/>
        <v>4130702.79</v>
      </c>
      <c r="CT79" s="164">
        <f t="shared" si="585"/>
        <v>3951757.3599999924</v>
      </c>
      <c r="CU79" s="164">
        <f t="shared" si="585"/>
        <v>4250461.869999988</v>
      </c>
      <c r="CV79" s="164">
        <f t="shared" si="585"/>
        <v>4277890.7499999944</v>
      </c>
      <c r="CW79" s="164">
        <f t="shared" si="585"/>
        <v>3679095.114899992</v>
      </c>
      <c r="CX79" s="164">
        <f t="shared" si="585"/>
        <v>4327078.1399999876</v>
      </c>
      <c r="CY79" s="164">
        <f t="shared" si="585"/>
        <v>6519548.8999999957</v>
      </c>
      <c r="CZ79" s="164">
        <f t="shared" si="585"/>
        <v>7482340.4999999888</v>
      </c>
      <c r="DA79" s="164">
        <f t="shared" si="585"/>
        <v>4279815.7799999928</v>
      </c>
      <c r="DB79" s="164">
        <f t="shared" si="585"/>
        <v>4432882.2299999939</v>
      </c>
      <c r="DC79" s="164">
        <f t="shared" si="585"/>
        <v>4284815.2400000039</v>
      </c>
      <c r="DD79" s="164">
        <f t="shared" si="585"/>
        <v>4563432.0199999884</v>
      </c>
      <c r="DE79" s="164">
        <f t="shared" si="585"/>
        <v>3986843.63</v>
      </c>
      <c r="DF79" s="164">
        <f t="shared" si="585"/>
        <v>4290502.4868999859</v>
      </c>
      <c r="DG79" s="164">
        <f t="shared" si="585"/>
        <v>4443557.4999999851</v>
      </c>
      <c r="DH79" s="164">
        <f t="shared" si="585"/>
        <v>4170306.3699999871</v>
      </c>
      <c r="DI79" s="164">
        <f t="shared" si="585"/>
        <v>4943819.4799999893</v>
      </c>
      <c r="DJ79" s="164">
        <f t="shared" si="585"/>
        <v>5078002.9542999864</v>
      </c>
      <c r="DK79" s="164">
        <f t="shared" si="585"/>
        <v>5207471.3034000034</v>
      </c>
      <c r="DL79" s="164">
        <f t="shared" ref="DL79" si="586">DL75+DL78</f>
        <v>7472824.7699999921</v>
      </c>
      <c r="DM79" s="164">
        <f t="shared" ref="DM79:DN79" si="587">DM75+DM78</f>
        <v>4559989.120000002</v>
      </c>
      <c r="DN79" s="164">
        <f t="shared" si="587"/>
        <v>4581881.5500000007</v>
      </c>
      <c r="DO79" s="164">
        <f t="shared" ref="DO79:DP79" si="588">DO75+DO78</f>
        <v>4428124.9499999993</v>
      </c>
      <c r="DP79" s="164">
        <f t="shared" si="588"/>
        <v>4296367.580000001</v>
      </c>
      <c r="DQ79" s="164">
        <f t="shared" ref="DQ79:DR79" si="589">DQ75+DQ78</f>
        <v>4234116.2100000009</v>
      </c>
      <c r="DR79" s="164">
        <f t="shared" si="589"/>
        <v>4626453.9400000004</v>
      </c>
      <c r="DS79" s="164">
        <f t="shared" ref="DS79:DT79" si="590">DS75+DS78</f>
        <v>4880445.2199999904</v>
      </c>
      <c r="DT79" s="164">
        <f t="shared" si="590"/>
        <v>4824633.76</v>
      </c>
      <c r="DU79" s="164">
        <f t="shared" ref="DU79:DV79" si="591">DU75+DU78</f>
        <v>5221603.5599999996</v>
      </c>
      <c r="DV79" s="164">
        <f t="shared" si="591"/>
        <v>4657679.8000000007</v>
      </c>
      <c r="DW79" s="164">
        <f t="shared" ref="DW79:DX79" si="592">DW75+DW78</f>
        <v>5608264.5499999989</v>
      </c>
      <c r="DX79" s="164">
        <f t="shared" si="592"/>
        <v>8414074.4199999981</v>
      </c>
      <c r="DY79" s="164">
        <f t="shared" ref="DY79:DZ79" si="593">DY75+DY78</f>
        <v>4756768.2600000035</v>
      </c>
      <c r="DZ79" s="164">
        <f t="shared" si="593"/>
        <v>4627180.8100000024</v>
      </c>
      <c r="EA79" s="164">
        <f t="shared" ref="EA79:EB79" si="594">EA75+EA78</f>
        <v>3686136.1900000013</v>
      </c>
      <c r="EB79" s="164">
        <f t="shared" si="594"/>
        <v>5045884.2199999969</v>
      </c>
      <c r="EC79" s="164">
        <f t="shared" ref="EC79:ED79" si="595">EC75+EC78</f>
        <v>5050857.0999999996</v>
      </c>
      <c r="ED79" s="164">
        <f t="shared" si="595"/>
        <v>5360896.9999999953</v>
      </c>
      <c r="EE79" s="164">
        <f t="shared" ref="EE79:EF79" si="596">EE75+EE78</f>
        <v>4973686.1999999974</v>
      </c>
      <c r="EF79" s="164">
        <f t="shared" si="596"/>
        <v>4832542.450000003</v>
      </c>
      <c r="EG79" s="164">
        <f t="shared" ref="EG79:EH79" si="597">EG75+EG78</f>
        <v>4853802.9799999967</v>
      </c>
      <c r="EH79" s="164">
        <f t="shared" si="597"/>
        <v>4891631.9899999984</v>
      </c>
      <c r="EI79" s="164">
        <f t="shared" ref="EI79:EJ79" si="598">EI75+EI78</f>
        <v>6178970.5</v>
      </c>
      <c r="EJ79" s="164">
        <f t="shared" si="598"/>
        <v>8040174.580000001</v>
      </c>
      <c r="EK79" s="164">
        <f t="shared" ref="EK79:EL79" si="599">EK75+EK78</f>
        <v>5074939.820000004</v>
      </c>
      <c r="EL79" s="164">
        <f t="shared" si="599"/>
        <v>4676044.4799999986</v>
      </c>
      <c r="EM79" s="164">
        <f t="shared" ref="EM79" si="600">EM75+EM78</f>
        <v>4625286.6900000013</v>
      </c>
      <c r="EO79" s="163">
        <f t="shared" si="542"/>
        <v>22416445.570000004</v>
      </c>
      <c r="EQ79" s="163">
        <f t="shared" ca="1" si="543"/>
        <v>21484159.680000003</v>
      </c>
      <c r="ER79" s="163"/>
      <c r="EV79" s="163">
        <f t="shared" si="544"/>
        <v>16195038.509999976</v>
      </c>
      <c r="EW79" s="163">
        <f t="shared" si="544"/>
        <v>12835090.889999993</v>
      </c>
      <c r="EX79" s="163">
        <f t="shared" si="544"/>
        <v>12904366.356899958</v>
      </c>
      <c r="EY79" s="163">
        <f t="shared" si="544"/>
        <v>15229293.737699978</v>
      </c>
      <c r="EZ79" s="163">
        <f t="shared" si="544"/>
        <v>16614695.439999994</v>
      </c>
      <c r="FA79" s="163">
        <f t="shared" si="544"/>
        <v>12958608.740000002</v>
      </c>
      <c r="FB79" s="163">
        <f t="shared" si="544"/>
        <v>14331532.919999991</v>
      </c>
      <c r="FC79" s="163">
        <f t="shared" si="544"/>
        <v>15487547.909999998</v>
      </c>
      <c r="FD79" s="163">
        <f t="shared" si="544"/>
        <v>17798023.490000002</v>
      </c>
      <c r="FE79" s="163">
        <f t="shared" si="544"/>
        <v>13782877.509999998</v>
      </c>
      <c r="FF79" s="163">
        <f t="shared" si="544"/>
        <v>15167125.649999995</v>
      </c>
      <c r="FG79" s="163">
        <f t="shared" si="544"/>
        <v>15924405.469999995</v>
      </c>
      <c r="FH79" s="163">
        <f t="shared" si="544"/>
        <v>17791158.880000003</v>
      </c>
      <c r="FI79" s="163">
        <f t="shared" si="544"/>
        <v>4625286.6900000013</v>
      </c>
      <c r="FK79" s="163">
        <f t="shared" si="545"/>
        <v>39594983.121069878</v>
      </c>
      <c r="FL79" s="163">
        <f t="shared" si="545"/>
        <v>22381086.959557582</v>
      </c>
      <c r="FM79" s="163">
        <f t="shared" si="545"/>
        <v>28631732.515713304</v>
      </c>
      <c r="FN79" s="163">
        <f t="shared" si="545"/>
        <v>52745524.834899895</v>
      </c>
      <c r="FO79" s="163">
        <f t="shared" si="545"/>
        <v>57163789.494599901</v>
      </c>
      <c r="FP79" s="163">
        <f t="shared" si="545"/>
        <v>59392385.00999999</v>
      </c>
      <c r="FQ79" s="163">
        <f t="shared" si="545"/>
        <v>62672432.11999999</v>
      </c>
      <c r="FR79" s="163">
        <f t="shared" si="545"/>
        <v>22416445.570000004</v>
      </c>
    </row>
    <row r="80" spans="2:174" s="159" customFormat="1" ht="17.45" customHeight="1" thickBot="1">
      <c r="B80" s="151" t="s">
        <v>96</v>
      </c>
      <c r="C80" s="152"/>
      <c r="D80" s="152"/>
      <c r="E80" s="152"/>
      <c r="F80" s="134"/>
      <c r="G80" s="134"/>
      <c r="H80" s="154">
        <v>806537.55</v>
      </c>
      <c r="I80" s="154">
        <v>705314.09000000008</v>
      </c>
      <c r="J80" s="154">
        <v>775954.12999999989</v>
      </c>
      <c r="K80" s="154">
        <v>812877.77999999991</v>
      </c>
      <c r="L80" s="154">
        <v>854605.27</v>
      </c>
      <c r="M80" s="154">
        <v>791573.93000000017</v>
      </c>
      <c r="N80" s="154">
        <v>944834.02000000037</v>
      </c>
      <c r="O80" s="154">
        <v>809266.82999999984</v>
      </c>
      <c r="P80" s="154">
        <v>731483.82000000007</v>
      </c>
      <c r="Q80" s="154">
        <v>851819.19000000006</v>
      </c>
      <c r="R80" s="154">
        <v>876838.53</v>
      </c>
      <c r="S80" s="154">
        <v>1236824.04</v>
      </c>
      <c r="T80" s="154">
        <v>1119618</v>
      </c>
      <c r="U80" s="154">
        <v>1014381</v>
      </c>
      <c r="V80" s="154">
        <v>975640.42</v>
      </c>
      <c r="W80" s="154">
        <v>986952</v>
      </c>
      <c r="X80" s="154">
        <v>1167504.1200000001</v>
      </c>
      <c r="Y80" s="154">
        <v>1074329.7</v>
      </c>
      <c r="Z80" s="154">
        <v>1066731.04</v>
      </c>
      <c r="AA80" s="154">
        <v>964231.83</v>
      </c>
      <c r="AB80" s="154">
        <v>1126236.9099999999</v>
      </c>
      <c r="AC80" s="154">
        <v>907497.74</v>
      </c>
      <c r="AD80" s="154">
        <v>862986.64</v>
      </c>
      <c r="AE80" s="154">
        <v>1179722.99</v>
      </c>
      <c r="AF80" s="154">
        <v>1220627.3500000001</v>
      </c>
      <c r="AG80" s="154">
        <v>885989.26</v>
      </c>
      <c r="AH80" s="154">
        <v>1239444</v>
      </c>
      <c r="AI80" s="154">
        <v>1245144.5899999999</v>
      </c>
      <c r="AJ80" s="154">
        <v>1173879.57</v>
      </c>
      <c r="AK80" s="154">
        <v>1161956.7899999998</v>
      </c>
      <c r="AL80" s="154">
        <v>1171215.2</v>
      </c>
      <c r="AM80" s="154">
        <v>946589.27999999991</v>
      </c>
      <c r="AN80" s="154">
        <v>970790.05999999994</v>
      </c>
      <c r="AO80" s="154">
        <v>1142625.3700000001</v>
      </c>
      <c r="AP80" s="154">
        <v>1238684.8400000001</v>
      </c>
      <c r="AQ80" s="154">
        <v>1747693.55</v>
      </c>
      <c r="AR80" s="154">
        <v>1325807.9300000002</v>
      </c>
      <c r="AS80" s="154">
        <v>979587.85000000009</v>
      </c>
      <c r="AT80" s="154">
        <v>876922.45999999973</v>
      </c>
      <c r="AU80" s="154">
        <v>874787.90000000014</v>
      </c>
      <c r="AV80" s="154">
        <v>852859.79</v>
      </c>
      <c r="AW80" s="154">
        <v>916380.54000000027</v>
      </c>
      <c r="AX80" s="154">
        <v>920716.80999999994</v>
      </c>
      <c r="AY80" s="154">
        <v>1107057.4700000002</v>
      </c>
      <c r="AZ80" s="154">
        <v>1007822.42</v>
      </c>
      <c r="BA80" s="154">
        <v>1000949.5100000001</v>
      </c>
      <c r="BB80" s="154">
        <v>1054438.5899999999</v>
      </c>
      <c r="BC80" s="154">
        <v>1166617.8900000001</v>
      </c>
      <c r="BD80" s="154">
        <v>1519977.2099999997</v>
      </c>
      <c r="BE80" s="154">
        <v>1247602.1499999999</v>
      </c>
      <c r="BF80" s="154">
        <v>1004227.86</v>
      </c>
      <c r="BG80" s="154">
        <v>1139179.6199999999</v>
      </c>
      <c r="BH80" s="154">
        <v>1026063.8600000001</v>
      </c>
      <c r="BI80" s="154">
        <v>1278222.9900000002</v>
      </c>
      <c r="BJ80" s="154">
        <v>1226784.4600000002</v>
      </c>
      <c r="BK80" s="154">
        <v>1249339.8999999999</v>
      </c>
      <c r="BL80" s="154">
        <v>1081568.8599999999</v>
      </c>
      <c r="BM80" s="154">
        <v>1064911.3999999999</v>
      </c>
      <c r="BN80" s="154">
        <v>1168916.8399999999</v>
      </c>
      <c r="BO80" s="154">
        <v>1212394.43</v>
      </c>
      <c r="BP80" s="154">
        <v>1636422.3099999998</v>
      </c>
      <c r="BQ80" s="154">
        <v>1266557.04</v>
      </c>
      <c r="BR80" s="154">
        <v>1171232.7399999998</v>
      </c>
      <c r="BS80" s="154">
        <v>487787.63</v>
      </c>
      <c r="BT80" s="154">
        <v>-33158.479999999996</v>
      </c>
      <c r="BU80" s="154">
        <v>-25981.420000000002</v>
      </c>
      <c r="BV80" s="154">
        <v>144070.14000000001</v>
      </c>
      <c r="BW80" s="154">
        <v>430270.24</v>
      </c>
      <c r="BX80" s="154">
        <v>596623.59</v>
      </c>
      <c r="BY80" s="154">
        <v>629002.44999999995</v>
      </c>
      <c r="BZ80" s="154">
        <v>856480.52</v>
      </c>
      <c r="CA80" s="154">
        <v>942769.63837933331</v>
      </c>
      <c r="CB80" s="154">
        <v>1157904.9810869999</v>
      </c>
      <c r="CC80" s="154">
        <v>679884.83513699996</v>
      </c>
      <c r="CD80" s="154">
        <v>711555.90338200005</v>
      </c>
      <c r="CE80" s="154">
        <v>99401.276270999981</v>
      </c>
      <c r="CF80" s="154">
        <v>256536.89616899999</v>
      </c>
      <c r="CG80" s="154">
        <v>855121.791356</v>
      </c>
      <c r="CH80" s="154">
        <v>907581.16660100012</v>
      </c>
      <c r="CI80" s="154">
        <v>1084490.2881003881</v>
      </c>
      <c r="CJ80" s="154">
        <v>941464.71272813028</v>
      </c>
      <c r="CK80" s="154">
        <v>938032.85526038834</v>
      </c>
      <c r="CL80" s="154">
        <v>1221860.5006055173</v>
      </c>
      <c r="CM80" s="154">
        <v>1303571.9434363884</v>
      </c>
      <c r="CN80" s="154">
        <v>1743633.3048780335</v>
      </c>
      <c r="CO80" s="154">
        <v>1099000.8690592593</v>
      </c>
      <c r="CP80" s="154">
        <v>988199.24277345277</v>
      </c>
      <c r="CQ80" s="154">
        <v>1096207.6285383885</v>
      </c>
      <c r="CR80" s="154">
        <v>1223856.3311464293</v>
      </c>
      <c r="CS80" s="154">
        <v>1298704.0037385586</v>
      </c>
      <c r="CT80" s="154">
        <v>1199856.7788044293</v>
      </c>
      <c r="CU80" s="154">
        <v>1318561.2624223609</v>
      </c>
      <c r="CV80" s="154">
        <v>1315722.3595040101</v>
      </c>
      <c r="CW80" s="154">
        <v>1339740.3425834617</v>
      </c>
      <c r="CX80" s="154">
        <v>1366602.0070704618</v>
      </c>
      <c r="CY80" s="154">
        <v>1267833.9299573649</v>
      </c>
      <c r="CZ80" s="154">
        <v>1883469.1023678808</v>
      </c>
      <c r="DA80" s="154">
        <v>1269193.7739977841</v>
      </c>
      <c r="DB80" s="154">
        <v>1129402.5188363972</v>
      </c>
      <c r="DC80" s="154">
        <v>1224122.8237892357</v>
      </c>
      <c r="DD80" s="154">
        <v>1558343.2782094937</v>
      </c>
      <c r="DE80" s="154">
        <v>1609081.1710463972</v>
      </c>
      <c r="DF80" s="154">
        <v>1581512.7973202034</v>
      </c>
      <c r="DG80" s="154">
        <v>1951213.6402775585</v>
      </c>
      <c r="DH80" s="154">
        <v>1617379.0168372905</v>
      </c>
      <c r="DI80" s="154">
        <v>1559357.6019733227</v>
      </c>
      <c r="DJ80" s="154">
        <v>1733014.58</v>
      </c>
      <c r="DK80" s="154">
        <v>1923509.558382032</v>
      </c>
      <c r="DL80" s="154">
        <v>2529316.0799999996</v>
      </c>
      <c r="DM80" s="154">
        <v>1826679.6217483873</v>
      </c>
      <c r="DN80" s="154">
        <v>1532386.8328903872</v>
      </c>
      <c r="DO80" s="154">
        <v>1664045.4675274515</v>
      </c>
      <c r="DP80" s="154">
        <v>1545155.1163796773</v>
      </c>
      <c r="DQ80" s="154">
        <v>1774917.0020358064</v>
      </c>
      <c r="DR80" s="154">
        <v>1759648.5447779032</v>
      </c>
      <c r="DS80" s="154">
        <v>1837678.9145789677</v>
      </c>
      <c r="DT80" s="154">
        <v>1912846.7586522906</v>
      </c>
      <c r="DU80" s="154">
        <v>1776232.8368411614</v>
      </c>
      <c r="DV80" s="154">
        <v>1893143.8776772576</v>
      </c>
      <c r="DW80" s="154">
        <v>1887944.9909385811</v>
      </c>
      <c r="DX80" s="154">
        <v>2485882.9211653876</v>
      </c>
      <c r="DY80" s="154">
        <v>1757995.8624954431</v>
      </c>
      <c r="DZ80" s="154">
        <v>1362892.9965198305</v>
      </c>
      <c r="EA80" s="154">
        <v>1735424.2958641856</v>
      </c>
      <c r="EB80" s="154">
        <v>1753465.4099999997</v>
      </c>
      <c r="EC80" s="154">
        <v>2106705.0601727008</v>
      </c>
      <c r="ED80" s="154">
        <v>2014867.3422438635</v>
      </c>
      <c r="EE80" s="154">
        <v>2096637.8835553464</v>
      </c>
      <c r="EF80" s="154">
        <v>2220258.9336971901</v>
      </c>
      <c r="EG80" s="154">
        <v>1991193.8995979857</v>
      </c>
      <c r="EH80" s="154">
        <v>2075191.7489016529</v>
      </c>
      <c r="EI80" s="154">
        <v>2367386.9111636528</v>
      </c>
      <c r="EJ80" s="154">
        <v>3097108.0250712968</v>
      </c>
      <c r="EK80" s="154">
        <v>2152729.7854432943</v>
      </c>
      <c r="EL80" s="154">
        <v>1810087.6285280001</v>
      </c>
      <c r="EM80" s="154">
        <v>1988321.0383549999</v>
      </c>
      <c r="EN80" s="153"/>
      <c r="EO80" s="154">
        <f t="shared" si="542"/>
        <v>9048246.4773975909</v>
      </c>
      <c r="EP80" s="154"/>
      <c r="EQ80" s="154">
        <f t="shared" ca="1" si="543"/>
        <v>7342196.0760448463</v>
      </c>
      <c r="ER80" s="154"/>
      <c r="EV80" s="154">
        <f t="shared" si="544"/>
        <v>4282065.3952020621</v>
      </c>
      <c r="EW80" s="154">
        <f t="shared" si="544"/>
        <v>4391547.2730451263</v>
      </c>
      <c r="EX80" s="154">
        <f t="shared" si="544"/>
        <v>5150105.4544350524</v>
      </c>
      <c r="EY80" s="154">
        <f t="shared" si="544"/>
        <v>5215881.7403553547</v>
      </c>
      <c r="EZ80" s="154">
        <f t="shared" si="544"/>
        <v>5888382.5346387736</v>
      </c>
      <c r="FA80" s="154">
        <f t="shared" si="544"/>
        <v>4984117.5859429352</v>
      </c>
      <c r="FB80" s="154">
        <f t="shared" si="544"/>
        <v>5510174.2180091618</v>
      </c>
      <c r="FC80" s="154">
        <f t="shared" si="544"/>
        <v>5557321.7054570001</v>
      </c>
      <c r="FD80" s="154">
        <f t="shared" si="544"/>
        <v>5606771.780180661</v>
      </c>
      <c r="FE80" s="154">
        <f t="shared" si="544"/>
        <v>5595594.7660368867</v>
      </c>
      <c r="FF80" s="154">
        <f t="shared" si="544"/>
        <v>6331764.1594964005</v>
      </c>
      <c r="FG80" s="154">
        <f t="shared" si="544"/>
        <v>6433772.559663292</v>
      </c>
      <c r="FH80" s="154">
        <f t="shared" si="544"/>
        <v>7059925.4390425915</v>
      </c>
      <c r="FI80" s="154">
        <f t="shared" si="544"/>
        <v>1988321.0383549999</v>
      </c>
      <c r="FK80" s="154">
        <f t="shared" si="545"/>
        <v>14219189.58</v>
      </c>
      <c r="FL80" s="154">
        <f t="shared" si="545"/>
        <v>8102076.3983793333</v>
      </c>
      <c r="FM80" s="154">
        <f t="shared" si="545"/>
        <v>10157407.150133813</v>
      </c>
      <c r="FN80" s="154">
        <f t="shared" si="545"/>
        <v>15257918.06047621</v>
      </c>
      <c r="FO80" s="154">
        <f t="shared" si="545"/>
        <v>19039599.863037597</v>
      </c>
      <c r="FP80" s="154">
        <f t="shared" si="545"/>
        <v>21939996.04404787</v>
      </c>
      <c r="FQ80" s="154">
        <f t="shared" si="545"/>
        <v>23967903.265377246</v>
      </c>
      <c r="FR80" s="154">
        <f t="shared" si="545"/>
        <v>9048246.4773975909</v>
      </c>
    </row>
    <row r="81" spans="2:174" ht="17.45" customHeight="1">
      <c r="B81" s="165" t="s">
        <v>192</v>
      </c>
      <c r="C81" s="166"/>
      <c r="D81" s="166"/>
      <c r="E81" s="166"/>
      <c r="H81" s="167">
        <v>4408122.2133333366</v>
      </c>
      <c r="I81" s="167">
        <v>4039262.0554999998</v>
      </c>
      <c r="J81" s="167">
        <v>4110799.5139999995</v>
      </c>
      <c r="K81" s="167">
        <v>4500475.8</v>
      </c>
      <c r="L81" s="167">
        <v>4656412.9335000003</v>
      </c>
      <c r="M81" s="167">
        <v>4309908.2045</v>
      </c>
      <c r="N81" s="167">
        <v>4432864.1675000004</v>
      </c>
      <c r="O81" s="167">
        <v>4230588.83</v>
      </c>
      <c r="P81" s="167">
        <v>4050339.63</v>
      </c>
      <c r="Q81" s="167">
        <v>4948207.95</v>
      </c>
      <c r="R81" s="167">
        <v>4659267.1365</v>
      </c>
      <c r="S81" s="167">
        <v>7872538.0135000004</v>
      </c>
      <c r="T81" s="167">
        <v>4364195.7659999998</v>
      </c>
      <c r="U81" s="167">
        <v>4423785.3948333366</v>
      </c>
      <c r="V81" s="167">
        <v>4477355.4179999996</v>
      </c>
      <c r="W81" s="167">
        <v>4257430.3125</v>
      </c>
      <c r="X81" s="167">
        <v>4202518.7178333299</v>
      </c>
      <c r="Y81" s="167">
        <v>4257023.3895000005</v>
      </c>
      <c r="Z81" s="167">
        <v>4199454.5259999996</v>
      </c>
      <c r="AA81" s="167">
        <v>4148194.6914999993</v>
      </c>
      <c r="AB81" s="167">
        <v>3455757.7274999996</v>
      </c>
      <c r="AC81" s="167">
        <v>4348111.8930000011</v>
      </c>
      <c r="AD81" s="167">
        <v>4781405.1534999991</v>
      </c>
      <c r="AE81" s="167">
        <v>7227529.9799999995</v>
      </c>
      <c r="AF81" s="167">
        <v>4211763.3475000001</v>
      </c>
      <c r="AG81" s="167">
        <v>3191014.6099999938</v>
      </c>
      <c r="AH81" s="167">
        <v>4546863</v>
      </c>
      <c r="AI81" s="167">
        <v>4864868.4499999993</v>
      </c>
      <c r="AJ81" s="167">
        <v>4653777.21</v>
      </c>
      <c r="AK81" s="167">
        <v>4513944.62</v>
      </c>
      <c r="AL81" s="167">
        <v>4089159.2</v>
      </c>
      <c r="AM81" s="167">
        <v>4394873.379999999</v>
      </c>
      <c r="AN81" s="167">
        <v>4125826.13</v>
      </c>
      <c r="AO81" s="167">
        <v>4406730.3099999996</v>
      </c>
      <c r="AP81" s="167">
        <v>4956910.1100000003</v>
      </c>
      <c r="AQ81" s="167">
        <v>8080741.8600000003</v>
      </c>
      <c r="AR81" s="167">
        <f t="shared" ref="AR81:BW81" si="601">AR79+AR80</f>
        <v>5655571.3000000007</v>
      </c>
      <c r="AS81" s="167">
        <f t="shared" si="601"/>
        <v>3901733.39</v>
      </c>
      <c r="AT81" s="167">
        <f t="shared" si="601"/>
        <v>3638479.16</v>
      </c>
      <c r="AU81" s="167">
        <f t="shared" si="601"/>
        <v>3810051.9299999997</v>
      </c>
      <c r="AV81" s="167">
        <f t="shared" si="601"/>
        <v>3309400.0999999996</v>
      </c>
      <c r="AW81" s="167">
        <f t="shared" si="601"/>
        <v>3641800.11103056</v>
      </c>
      <c r="AX81" s="167">
        <f t="shared" si="601"/>
        <v>3971784.0759224906</v>
      </c>
      <c r="AY81" s="167">
        <f t="shared" si="601"/>
        <v>3952261.1359224902</v>
      </c>
      <c r="AZ81" s="167">
        <f t="shared" si="601"/>
        <v>3445736.7759224898</v>
      </c>
      <c r="BA81" s="167">
        <f t="shared" si="601"/>
        <v>4141636.7459224905</v>
      </c>
      <c r="BB81" s="167">
        <f t="shared" si="601"/>
        <v>3649778.45592249</v>
      </c>
      <c r="BC81" s="167">
        <f t="shared" si="601"/>
        <v>4591031.9259224907</v>
      </c>
      <c r="BD81" s="167">
        <f t="shared" si="601"/>
        <v>6322845.0959224906</v>
      </c>
      <c r="BE81" s="167">
        <f t="shared" si="601"/>
        <v>4423314.665922489</v>
      </c>
      <c r="BF81" s="167">
        <f t="shared" si="601"/>
        <v>4139345.7659224896</v>
      </c>
      <c r="BG81" s="167">
        <f t="shared" si="601"/>
        <v>4607709.8759224899</v>
      </c>
      <c r="BH81" s="167">
        <f t="shared" si="601"/>
        <v>4256647.3759224899</v>
      </c>
      <c r="BI81" s="168">
        <f t="shared" si="601"/>
        <v>4154504.3059224905</v>
      </c>
      <c r="BJ81" s="168">
        <f t="shared" si="601"/>
        <v>4533659.3959224904</v>
      </c>
      <c r="BK81" s="168">
        <f t="shared" si="601"/>
        <v>4224758.3659224901</v>
      </c>
      <c r="BL81" s="168">
        <f t="shared" si="601"/>
        <v>3935279.9659224907</v>
      </c>
      <c r="BM81" s="168">
        <f t="shared" si="601"/>
        <v>3773748.3259224896</v>
      </c>
      <c r="BN81" s="168">
        <f t="shared" si="601"/>
        <v>4611350.6559224892</v>
      </c>
      <c r="BO81" s="168">
        <f t="shared" si="601"/>
        <v>4831008.9059224902</v>
      </c>
      <c r="BP81" s="168">
        <f t="shared" si="601"/>
        <v>7054372.6259224899</v>
      </c>
      <c r="BQ81" s="168">
        <f t="shared" si="601"/>
        <v>4627381.9459224902</v>
      </c>
      <c r="BR81" s="168">
        <f t="shared" si="601"/>
        <v>4136639.330326939</v>
      </c>
      <c r="BS81" s="168">
        <f t="shared" si="601"/>
        <v>649521.50215007213</v>
      </c>
      <c r="BT81" s="168">
        <f t="shared" si="601"/>
        <v>-73256.895595552938</v>
      </c>
      <c r="BU81" s="168">
        <f t="shared" si="601"/>
        <v>-463305.66559555306</v>
      </c>
      <c r="BV81" s="168">
        <f t="shared" si="601"/>
        <v>1003804.544404447</v>
      </c>
      <c r="BW81" s="169">
        <f t="shared" si="601"/>
        <v>1889297.5044044501</v>
      </c>
      <c r="BX81" s="169">
        <f>BX79+BX80</f>
        <v>2688987.9444044498</v>
      </c>
      <c r="BY81" s="169">
        <f>BY79+BY80</f>
        <v>2451230.0944044497</v>
      </c>
      <c r="BZ81" s="169">
        <f t="shared" ref="BZ81:DK81" si="602">BZ79+BZ80</f>
        <v>3499795.6544044502</v>
      </c>
      <c r="CA81" s="169">
        <f t="shared" si="602"/>
        <v>3018694.7727837842</v>
      </c>
      <c r="CB81" s="169">
        <f t="shared" si="602"/>
        <v>3704179.1854914501</v>
      </c>
      <c r="CC81" s="169">
        <f t="shared" si="602"/>
        <v>2752238.8495414504</v>
      </c>
      <c r="CD81" s="169">
        <f t="shared" si="602"/>
        <v>2280740.5577864498</v>
      </c>
      <c r="CE81" s="169">
        <f t="shared" si="602"/>
        <v>-157120.65372899995</v>
      </c>
      <c r="CF81" s="169">
        <f t="shared" si="602"/>
        <v>841512.69616900047</v>
      </c>
      <c r="CG81" s="169">
        <f t="shared" si="602"/>
        <v>3205434.6938560004</v>
      </c>
      <c r="CH81" s="169">
        <f t="shared" si="602"/>
        <v>3461877.7366009979</v>
      </c>
      <c r="CI81" s="169">
        <f t="shared" si="602"/>
        <v>3817314.2581003783</v>
      </c>
      <c r="CJ81" s="169">
        <f t="shared" si="602"/>
        <v>4648765.0727281356</v>
      </c>
      <c r="CK81" s="169">
        <f t="shared" si="602"/>
        <v>3951389.4352603848</v>
      </c>
      <c r="CL81" s="169">
        <f t="shared" si="602"/>
        <v>4565949.3106054915</v>
      </c>
      <c r="CM81" s="169">
        <f t="shared" si="602"/>
        <v>5716858.5234363806</v>
      </c>
      <c r="CN81" s="169">
        <f t="shared" si="602"/>
        <v>7274237.4748779759</v>
      </c>
      <c r="CO81" s="169">
        <f t="shared" si="602"/>
        <v>4522366.5890592597</v>
      </c>
      <c r="CP81" s="169">
        <f t="shared" si="602"/>
        <v>5293975.732773453</v>
      </c>
      <c r="CQ81" s="169">
        <f t="shared" si="602"/>
        <v>5010148.1785383886</v>
      </c>
      <c r="CR81" s="169">
        <f t="shared" si="602"/>
        <v>5659159.3111464297</v>
      </c>
      <c r="CS81" s="169">
        <f t="shared" si="602"/>
        <v>5429406.7937385589</v>
      </c>
      <c r="CT81" s="169">
        <f t="shared" si="602"/>
        <v>5151614.1388044218</v>
      </c>
      <c r="CU81" s="169">
        <f t="shared" si="602"/>
        <v>5569023.1324223485</v>
      </c>
      <c r="CV81" s="169">
        <f t="shared" si="602"/>
        <v>5593613.1095040049</v>
      </c>
      <c r="CW81" s="169">
        <f t="shared" si="602"/>
        <v>5018835.4574834537</v>
      </c>
      <c r="CX81" s="169">
        <f t="shared" si="602"/>
        <v>5693680.1470704488</v>
      </c>
      <c r="CY81" s="169">
        <f t="shared" si="602"/>
        <v>7787382.8299573604</v>
      </c>
      <c r="CZ81" s="169">
        <f t="shared" si="602"/>
        <v>9365809.6023678705</v>
      </c>
      <c r="DA81" s="169">
        <f t="shared" si="602"/>
        <v>5549009.5539977774</v>
      </c>
      <c r="DB81" s="169">
        <f t="shared" si="602"/>
        <v>5562284.7488363907</v>
      </c>
      <c r="DC81" s="169">
        <f t="shared" si="602"/>
        <v>5508938.0637892392</v>
      </c>
      <c r="DD81" s="169">
        <f t="shared" si="602"/>
        <v>6121775.2982094819</v>
      </c>
      <c r="DE81" s="169">
        <f t="shared" si="602"/>
        <v>5595924.8010463975</v>
      </c>
      <c r="DF81" s="169">
        <f t="shared" si="602"/>
        <v>5872015.2842201889</v>
      </c>
      <c r="DG81" s="169">
        <f t="shared" si="602"/>
        <v>6394771.140277544</v>
      </c>
      <c r="DH81" s="169">
        <f t="shared" si="602"/>
        <v>5787685.3868372776</v>
      </c>
      <c r="DI81" s="169">
        <f t="shared" si="602"/>
        <v>6503177.0819733124</v>
      </c>
      <c r="DJ81" s="169">
        <f t="shared" si="602"/>
        <v>6811017.5342999864</v>
      </c>
      <c r="DK81" s="169">
        <f t="shared" si="602"/>
        <v>7130980.8617820349</v>
      </c>
      <c r="DL81" s="169">
        <f t="shared" ref="DL81" si="603">DL79+DL80</f>
        <v>10002140.849999992</v>
      </c>
      <c r="DM81" s="169">
        <f t="shared" ref="DM81:DN81" si="604">DM79+DM80</f>
        <v>6386668.7417483889</v>
      </c>
      <c r="DN81" s="169">
        <f t="shared" si="604"/>
        <v>6114268.3828903884</v>
      </c>
      <c r="DO81" s="169">
        <f t="shared" ref="DO81:DP81" si="605">DO79+DO80</f>
        <v>6092170.4175274502</v>
      </c>
      <c r="DP81" s="169">
        <f t="shared" si="605"/>
        <v>5841522.6963796783</v>
      </c>
      <c r="DQ81" s="169">
        <f t="shared" ref="DQ81:DR81" si="606">DQ79+DQ80</f>
        <v>6009033.2120358068</v>
      </c>
      <c r="DR81" s="169">
        <f t="shared" si="606"/>
        <v>6386102.4847779032</v>
      </c>
      <c r="DS81" s="169">
        <f t="shared" ref="DS81:DT81" si="607">DS79+DS80</f>
        <v>6718124.1345789582</v>
      </c>
      <c r="DT81" s="169">
        <f t="shared" si="607"/>
        <v>6737480.5186522901</v>
      </c>
      <c r="DU81" s="169">
        <f t="shared" ref="DU81:DV81" si="608">DU79+DU80</f>
        <v>6997836.396841161</v>
      </c>
      <c r="DV81" s="169">
        <f t="shared" si="608"/>
        <v>6550823.6776772588</v>
      </c>
      <c r="DW81" s="169">
        <f t="shared" ref="DW81:DX81" si="609">DW79+DW80</f>
        <v>7496209.5409385804</v>
      </c>
      <c r="DX81" s="169">
        <f t="shared" si="609"/>
        <v>10899957.341165386</v>
      </c>
      <c r="DY81" s="169">
        <f t="shared" ref="DY81:DZ81" si="610">DY79+DY80</f>
        <v>6514764.1224954464</v>
      </c>
      <c r="DZ81" s="169">
        <f t="shared" si="610"/>
        <v>5990073.8065198325</v>
      </c>
      <c r="EA81" s="169">
        <f t="shared" ref="EA81:EB81" si="611">EA79+EA80</f>
        <v>5421560.4858641867</v>
      </c>
      <c r="EB81" s="169">
        <f t="shared" si="611"/>
        <v>6799349.6299999971</v>
      </c>
      <c r="EC81" s="169">
        <f t="shared" ref="EC81:ED81" si="612">EC79+EC80</f>
        <v>7157562.1601727009</v>
      </c>
      <c r="ED81" s="169">
        <f t="shared" si="612"/>
        <v>7375764.3422438586</v>
      </c>
      <c r="EE81" s="169">
        <f t="shared" ref="EE81:EF81" si="613">EE79+EE80</f>
        <v>7070324.0835553436</v>
      </c>
      <c r="EF81" s="169">
        <f t="shared" si="613"/>
        <v>7052801.3836971931</v>
      </c>
      <c r="EG81" s="169">
        <f t="shared" ref="EG81:EH81" si="614">EG79+EG80</f>
        <v>6844996.8795979824</v>
      </c>
      <c r="EH81" s="169">
        <f t="shared" si="614"/>
        <v>6966823.7389016515</v>
      </c>
      <c r="EI81" s="169">
        <f t="shared" ref="EI81:EJ81" si="615">EI79+EI80</f>
        <v>8546357.4111636523</v>
      </c>
      <c r="EJ81" s="169">
        <f t="shared" si="615"/>
        <v>11137282.605071299</v>
      </c>
      <c r="EK81" s="169">
        <f t="shared" ref="EK81:EL81" si="616">EK79+EK80</f>
        <v>7227669.6054432988</v>
      </c>
      <c r="EL81" s="169">
        <f t="shared" si="616"/>
        <v>6486132.1085279984</v>
      </c>
      <c r="EM81" s="169">
        <f t="shared" ref="EM81" si="617">EM79+EM80</f>
        <v>6613607.7283550017</v>
      </c>
      <c r="EO81" s="168">
        <f t="shared" si="542"/>
        <v>31464692.047397599</v>
      </c>
      <c r="EQ81" s="168">
        <f t="shared" ca="1" si="543"/>
        <v>28826355.75604485</v>
      </c>
      <c r="ER81" s="168"/>
      <c r="EV81" s="168">
        <f t="shared" si="544"/>
        <v>20477103.905202039</v>
      </c>
      <c r="EW81" s="168">
        <f t="shared" si="544"/>
        <v>17226638.163045119</v>
      </c>
      <c r="EX81" s="168">
        <f t="shared" si="544"/>
        <v>18054471.811335012</v>
      </c>
      <c r="EY81" s="168">
        <f t="shared" si="544"/>
        <v>20445175.478055336</v>
      </c>
      <c r="EZ81" s="168">
        <f t="shared" si="544"/>
        <v>22503077.974638768</v>
      </c>
      <c r="FA81" s="168">
        <f t="shared" si="544"/>
        <v>17942726.325942934</v>
      </c>
      <c r="FB81" s="168">
        <f t="shared" si="544"/>
        <v>19841707.138009153</v>
      </c>
      <c r="FC81" s="168">
        <f t="shared" si="544"/>
        <v>21044869.615456998</v>
      </c>
      <c r="FD81" s="168">
        <f t="shared" si="544"/>
        <v>23404795.270180665</v>
      </c>
      <c r="FE81" s="168">
        <f t="shared" si="544"/>
        <v>19378472.276036885</v>
      </c>
      <c r="FF81" s="168">
        <f t="shared" si="544"/>
        <v>21498889.809496395</v>
      </c>
      <c r="FG81" s="168">
        <f t="shared" si="544"/>
        <v>22358178.029663287</v>
      </c>
      <c r="FH81" s="168">
        <f t="shared" si="544"/>
        <v>24851084.319042597</v>
      </c>
      <c r="FI81" s="168">
        <f t="shared" si="544"/>
        <v>6613607.7283550017</v>
      </c>
      <c r="FK81" s="168">
        <f t="shared" si="545"/>
        <v>53814172.701069869</v>
      </c>
      <c r="FL81" s="168">
        <f t="shared" si="545"/>
        <v>30483163.357936911</v>
      </c>
      <c r="FM81" s="168">
        <f t="shared" si="545"/>
        <v>38789139.665847123</v>
      </c>
      <c r="FN81" s="168">
        <f t="shared" si="545"/>
        <v>68003442.895376116</v>
      </c>
      <c r="FO81" s="168">
        <f t="shared" si="545"/>
        <v>76203389.357637495</v>
      </c>
      <c r="FP81" s="168">
        <f t="shared" si="545"/>
        <v>81332381.054047868</v>
      </c>
      <c r="FQ81" s="168">
        <f t="shared" si="545"/>
        <v>86640335.385377213</v>
      </c>
      <c r="FR81" s="168">
        <f t="shared" si="545"/>
        <v>31464692.047397599</v>
      </c>
    </row>
    <row r="82" spans="2:174" s="159" customFormat="1" ht="17.45" customHeight="1">
      <c r="B82" s="151" t="s">
        <v>22</v>
      </c>
      <c r="C82" s="170"/>
      <c r="D82" s="170"/>
      <c r="E82" s="170"/>
      <c r="F82" s="134"/>
      <c r="G82" s="13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v>-267266.45</v>
      </c>
      <c r="AS82" s="154">
        <v>-328986.28000000003</v>
      </c>
      <c r="AT82" s="154">
        <v>-338233.7</v>
      </c>
      <c r="AU82" s="154">
        <v>-303288.03999999998</v>
      </c>
      <c r="AV82" s="154">
        <v>-522679.06</v>
      </c>
      <c r="AW82" s="154">
        <v>-2741640.22</v>
      </c>
      <c r="AX82" s="154">
        <v>-1617321.03</v>
      </c>
      <c r="AY82" s="154">
        <v>-798414.17</v>
      </c>
      <c r="AZ82" s="154">
        <v>-4309932.0199999996</v>
      </c>
      <c r="BA82" s="154">
        <v>-498695.09</v>
      </c>
      <c r="BB82" s="154">
        <v>-619239.1</v>
      </c>
      <c r="BC82" s="154">
        <v>-342513.95</v>
      </c>
      <c r="BD82" s="154">
        <v>-4841.82</v>
      </c>
      <c r="BE82" s="154">
        <v>-83919.74</v>
      </c>
      <c r="BF82" s="154">
        <v>-76169.41</v>
      </c>
      <c r="BG82" s="154">
        <v>-126844.49</v>
      </c>
      <c r="BH82" s="154">
        <v>-105140.9</v>
      </c>
      <c r="BI82" s="154">
        <v>-308181.24</v>
      </c>
      <c r="BJ82" s="154">
        <v>-959299.84</v>
      </c>
      <c r="BK82" s="154">
        <v>-1503767.39</v>
      </c>
      <c r="BL82" s="154">
        <v>-1177587.77</v>
      </c>
      <c r="BM82" s="154">
        <v>-1180019.72</v>
      </c>
      <c r="BN82" s="154">
        <v>-846834.43</v>
      </c>
      <c r="BO82" s="154">
        <v>-1567868.52</v>
      </c>
      <c r="BP82" s="154">
        <v>-12410.96</v>
      </c>
      <c r="BQ82" s="154">
        <v>-111839.61</v>
      </c>
      <c r="BR82" s="154">
        <v>-76785.399999999994</v>
      </c>
      <c r="BS82" s="154">
        <v>-6659.98</v>
      </c>
      <c r="BT82" s="154">
        <v>-25649.79</v>
      </c>
      <c r="BU82" s="154">
        <v>-62553.7</v>
      </c>
      <c r="BV82" s="154">
        <v>-3711.71</v>
      </c>
      <c r="BW82" s="154">
        <v>-75829.820000000007</v>
      </c>
      <c r="BX82" s="154">
        <v>-69559.520000000004</v>
      </c>
      <c r="BY82" s="154">
        <v>-28418.37</v>
      </c>
      <c r="BZ82" s="154">
        <v>-26324.03</v>
      </c>
      <c r="CA82" s="154">
        <v>-20195.43</v>
      </c>
      <c r="CB82" s="154">
        <v>-1461.86</v>
      </c>
      <c r="CC82" s="154">
        <v>0</v>
      </c>
      <c r="CD82" s="154">
        <v>0</v>
      </c>
      <c r="CE82" s="154">
        <v>-6.4</v>
      </c>
      <c r="CF82" s="154">
        <v>0</v>
      </c>
      <c r="CG82" s="154">
        <v>0</v>
      </c>
      <c r="CH82" s="154">
        <v>0</v>
      </c>
      <c r="CI82" s="154">
        <v>-9130.26</v>
      </c>
      <c r="CJ82" s="154">
        <v>-319.8</v>
      </c>
      <c r="CK82" s="154">
        <v>-222501.2</v>
      </c>
      <c r="CL82" s="154">
        <v>-1416573.53</v>
      </c>
      <c r="CM82" s="154">
        <v>-5782205.9700000007</v>
      </c>
      <c r="CN82" s="154">
        <v>-29702.959999999995</v>
      </c>
      <c r="CO82" s="154">
        <v>-233.7</v>
      </c>
      <c r="CP82" s="154">
        <v>0</v>
      </c>
      <c r="CQ82" s="154">
        <v>-529.80999999999995</v>
      </c>
      <c r="CR82" s="154">
        <v>0</v>
      </c>
      <c r="CS82" s="154">
        <v>-9057.01</v>
      </c>
      <c r="CT82" s="154">
        <v>-891192.39</v>
      </c>
      <c r="CU82" s="154">
        <v>-266973.98</v>
      </c>
      <c r="CV82" s="154">
        <v>-407098.86</v>
      </c>
      <c r="CW82" s="154">
        <v>-437867.01</v>
      </c>
      <c r="CX82" s="154">
        <v>-22756.09</v>
      </c>
      <c r="CY82" s="154">
        <v>-65561.19</v>
      </c>
      <c r="CZ82" s="154">
        <v>-3179.12</v>
      </c>
      <c r="DA82" s="154">
        <v>-115</v>
      </c>
      <c r="DB82" s="154">
        <v>-410.4</v>
      </c>
      <c r="DC82" s="154">
        <v>-76053.930000000008</v>
      </c>
      <c r="DD82" s="154">
        <v>-66404.14</v>
      </c>
      <c r="DE82" s="154">
        <v>-3444.77</v>
      </c>
      <c r="DF82" s="154">
        <v>-366150</v>
      </c>
      <c r="DG82" s="154">
        <v>-441406.31</v>
      </c>
      <c r="DH82" s="154">
        <v>-370656.61</v>
      </c>
      <c r="DI82" s="154">
        <v>-437.5</v>
      </c>
      <c r="DJ82" s="154">
        <v>-34695.43</v>
      </c>
      <c r="DK82" s="154">
        <v>-296281.06</v>
      </c>
      <c r="DL82" s="154">
        <v>-34029.25</v>
      </c>
      <c r="DM82" s="154">
        <v>-4220.75</v>
      </c>
      <c r="DN82" s="154">
        <v>-3000</v>
      </c>
      <c r="DO82" s="154">
        <v>-286594.86</v>
      </c>
      <c r="DP82" s="154">
        <v>-92415.16</v>
      </c>
      <c r="DQ82" s="154">
        <v>-710946.20000000007</v>
      </c>
      <c r="DR82" s="154">
        <v>-682132.35</v>
      </c>
      <c r="DS82" s="154">
        <v>-1015591.26</v>
      </c>
      <c r="DT82" s="154">
        <v>-562334.81000000006</v>
      </c>
      <c r="DU82" s="154">
        <v>-864561.1100000001</v>
      </c>
      <c r="DV82" s="154">
        <v>-126613.52000000002</v>
      </c>
      <c r="DW82" s="154">
        <v>-442383.16000000003</v>
      </c>
      <c r="DX82" s="154">
        <v>-653713.21</v>
      </c>
      <c r="DY82" s="154">
        <v>-150178.96999999994</v>
      </c>
      <c r="DZ82" s="154">
        <v>-1506750.6699999997</v>
      </c>
      <c r="EA82" s="154">
        <v>-84883.85</v>
      </c>
      <c r="EB82" s="154">
        <v>-428593.20999999996</v>
      </c>
      <c r="EC82" s="154">
        <v>-1163928.43</v>
      </c>
      <c r="ED82" s="154">
        <v>-1563191.55</v>
      </c>
      <c r="EE82" s="154">
        <v>-796059.29999999993</v>
      </c>
      <c r="EF82" s="154">
        <v>-3634714.28</v>
      </c>
      <c r="EG82" s="154">
        <v>-1691524.0700000005</v>
      </c>
      <c r="EH82" s="154">
        <v>-529708.02999999991</v>
      </c>
      <c r="EI82" s="154">
        <v>-2031544.1900000002</v>
      </c>
      <c r="EJ82" s="154">
        <v>-319632.3600000001</v>
      </c>
      <c r="EK82" s="154">
        <v>-78318.61</v>
      </c>
      <c r="EL82" s="154">
        <v>-228349.66999999998</v>
      </c>
      <c r="EM82" s="154">
        <v>-26748.910000000003</v>
      </c>
      <c r="EN82" s="153"/>
      <c r="EO82" s="154">
        <f t="shared" si="542"/>
        <v>-653049.55000000016</v>
      </c>
      <c r="EP82" s="153"/>
      <c r="EQ82" s="154">
        <f t="shared" ca="1" si="543"/>
        <v>-2395526.6999999997</v>
      </c>
      <c r="ER82" s="154"/>
      <c r="EV82" s="154">
        <f t="shared" si="544"/>
        <v>-3704.52</v>
      </c>
      <c r="EW82" s="154">
        <f t="shared" si="544"/>
        <v>-145902.84</v>
      </c>
      <c r="EX82" s="154">
        <f t="shared" si="544"/>
        <v>-1178212.92</v>
      </c>
      <c r="EY82" s="154">
        <f t="shared" si="544"/>
        <v>-331413.99</v>
      </c>
      <c r="EZ82" s="154">
        <f t="shared" si="544"/>
        <v>-41250</v>
      </c>
      <c r="FA82" s="154">
        <f t="shared" si="544"/>
        <v>-1089956.2200000002</v>
      </c>
      <c r="FB82" s="154">
        <f t="shared" si="544"/>
        <v>-2260058.42</v>
      </c>
      <c r="FC82" s="154">
        <f t="shared" si="544"/>
        <v>-1433557.79</v>
      </c>
      <c r="FD82" s="154">
        <f t="shared" si="544"/>
        <v>-2310642.8499999996</v>
      </c>
      <c r="FE82" s="154">
        <f t="shared" si="544"/>
        <v>-1677405.4899999998</v>
      </c>
      <c r="FF82" s="154">
        <f t="shared" si="544"/>
        <v>-5993965.1299999999</v>
      </c>
      <c r="FG82" s="154">
        <f t="shared" si="544"/>
        <v>-4252776.290000001</v>
      </c>
      <c r="FH82" s="154">
        <f t="shared" si="544"/>
        <v>-626300.64000000013</v>
      </c>
      <c r="FI82" s="154">
        <f t="shared" si="544"/>
        <v>-26748.910000000003</v>
      </c>
      <c r="FK82" s="154">
        <f t="shared" si="545"/>
        <v>-7940475.2699999996</v>
      </c>
      <c r="FL82" s="154">
        <f t="shared" si="545"/>
        <v>-519938.32</v>
      </c>
      <c r="FM82" s="154">
        <f t="shared" si="545"/>
        <v>-7432199.0200000005</v>
      </c>
      <c r="FN82" s="154">
        <f t="shared" si="545"/>
        <v>-2130973</v>
      </c>
      <c r="FO82" s="154">
        <f t="shared" si="545"/>
        <v>-1659234.2699999998</v>
      </c>
      <c r="FP82" s="154">
        <f t="shared" si="545"/>
        <v>-4824822.43</v>
      </c>
      <c r="FQ82" s="154">
        <f t="shared" si="545"/>
        <v>-14234789.759999998</v>
      </c>
      <c r="FR82" s="154">
        <f t="shared" si="545"/>
        <v>-653049.55000000016</v>
      </c>
    </row>
    <row r="83" spans="2:174" s="159" customFormat="1" ht="17.45" customHeight="1">
      <c r="B83" s="151" t="s">
        <v>97</v>
      </c>
      <c r="C83" s="170"/>
      <c r="D83" s="170"/>
      <c r="E83" s="170"/>
      <c r="F83" s="134"/>
      <c r="G83" s="13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v>12919.959999999988</v>
      </c>
      <c r="AS83" s="154">
        <v>18183.539999999972</v>
      </c>
      <c r="AT83" s="154">
        <v>45919.769999999982</v>
      </c>
      <c r="AU83" s="154">
        <v>47485.820000000014</v>
      </c>
      <c r="AV83" s="154">
        <v>61003.849999999926</v>
      </c>
      <c r="AW83" s="154">
        <v>54276.60896943634</v>
      </c>
      <c r="AX83" s="154">
        <v>50659.034077510383</v>
      </c>
      <c r="AY83" s="154">
        <v>53774.234077510439</v>
      </c>
      <c r="AZ83" s="154">
        <v>31051.164077510359</v>
      </c>
      <c r="BA83" s="154">
        <v>49546.984077510358</v>
      </c>
      <c r="BB83" s="154">
        <v>51416.124077510358</v>
      </c>
      <c r="BC83" s="154">
        <v>78693.864077510341</v>
      </c>
      <c r="BD83" s="154">
        <v>76045.700000000012</v>
      </c>
      <c r="BE83" s="154">
        <v>26384.45</v>
      </c>
      <c r="BF83" s="154">
        <v>32102.054077510358</v>
      </c>
      <c r="BG83" s="154">
        <v>33618.804077510365</v>
      </c>
      <c r="BH83" s="154">
        <v>45388.444077510358</v>
      </c>
      <c r="BI83" s="154">
        <v>43141.194077510401</v>
      </c>
      <c r="BJ83" s="154">
        <v>50681.534077510398</v>
      </c>
      <c r="BK83" s="154">
        <v>33021.244077510361</v>
      </c>
      <c r="BL83" s="154">
        <v>43978.764077510394</v>
      </c>
      <c r="BM83" s="154">
        <v>14599.044077510402</v>
      </c>
      <c r="BN83" s="154">
        <v>43720.854077510397</v>
      </c>
      <c r="BO83" s="154">
        <v>46395.694077510401</v>
      </c>
      <c r="BP83" s="154">
        <v>36760.394077510398</v>
      </c>
      <c r="BQ83" s="154">
        <v>31821.194077510361</v>
      </c>
      <c r="BR83" s="154">
        <v>13823.20967306312</v>
      </c>
      <c r="BS83" s="154">
        <v>31421.107849928423</v>
      </c>
      <c r="BT83" s="154">
        <v>-26427.69440444724</v>
      </c>
      <c r="BU83" s="154">
        <v>2592.0355955527571</v>
      </c>
      <c r="BV83" s="154">
        <v>-14965.864404447244</v>
      </c>
      <c r="BW83" s="154">
        <v>12996.30559555276</v>
      </c>
      <c r="BX83" s="154">
        <v>13759.035595552759</v>
      </c>
      <c r="BY83" s="154">
        <v>5897.2055955527612</v>
      </c>
      <c r="BZ83" s="154">
        <v>4613.8255955527602</v>
      </c>
      <c r="CA83" s="154">
        <v>8398.8855955527597</v>
      </c>
      <c r="CB83" s="154">
        <v>20079.885595552758</v>
      </c>
      <c r="CC83" s="154">
        <v>-4974.1744044472398</v>
      </c>
      <c r="CD83" s="154">
        <v>57397.575595552757</v>
      </c>
      <c r="CE83" s="154">
        <v>31204.36</v>
      </c>
      <c r="CF83" s="154">
        <v>-62313.22</v>
      </c>
      <c r="CG83" s="154">
        <v>13495.249999999996</v>
      </c>
      <c r="CH83" s="154">
        <v>-58683.39</v>
      </c>
      <c r="CI83" s="154">
        <v>67.850000000020373</v>
      </c>
      <c r="CJ83" s="154">
        <v>24529.49</v>
      </c>
      <c r="CK83" s="154">
        <v>95092.859999999986</v>
      </c>
      <c r="CL83" s="154">
        <v>-30766.719999999998</v>
      </c>
      <c r="CM83" s="154">
        <v>-141824.32000000004</v>
      </c>
      <c r="CN83" s="154">
        <v>44059.179999999986</v>
      </c>
      <c r="CO83" s="154">
        <v>39992.230000000003</v>
      </c>
      <c r="CP83" s="154">
        <v>62069.16</v>
      </c>
      <c r="CQ83" s="154">
        <v>-21890.7</v>
      </c>
      <c r="CR83" s="154">
        <v>53113.030000000006</v>
      </c>
      <c r="CS83" s="154">
        <v>35171.56</v>
      </c>
      <c r="CT83" s="154">
        <v>94556.379999999976</v>
      </c>
      <c r="CU83" s="154">
        <v>-139335.96</v>
      </c>
      <c r="CV83" s="154">
        <v>-14612.499999999978</v>
      </c>
      <c r="CW83" s="154">
        <v>32228.679999999993</v>
      </c>
      <c r="CX83" s="154">
        <v>49476.150000000707</v>
      </c>
      <c r="CY83" s="154">
        <v>76563.449999999983</v>
      </c>
      <c r="CZ83" s="154">
        <v>-88824.700000000041</v>
      </c>
      <c r="DA83" s="154">
        <v>20939.689999999991</v>
      </c>
      <c r="DB83" s="154">
        <v>-16406.919999999998</v>
      </c>
      <c r="DC83" s="154">
        <v>5557.9999999999982</v>
      </c>
      <c r="DD83" s="154">
        <v>-10299.629999999994</v>
      </c>
      <c r="DE83" s="154">
        <v>-104499.68000000001</v>
      </c>
      <c r="DF83" s="154">
        <v>5344.6700000000019</v>
      </c>
      <c r="DG83" s="154">
        <v>4819.5899999999992</v>
      </c>
      <c r="DH83" s="154">
        <v>-8256.7499999999964</v>
      </c>
      <c r="DI83" s="154">
        <v>13479.610000000004</v>
      </c>
      <c r="DJ83" s="154">
        <v>201.62000000000444</v>
      </c>
      <c r="DK83" s="154">
        <v>9374.36</v>
      </c>
      <c r="DL83" s="154">
        <v>34984.57</v>
      </c>
      <c r="DM83" s="154">
        <v>15587.020000000013</v>
      </c>
      <c r="DN83" s="154">
        <v>-878.78000000000247</v>
      </c>
      <c r="DO83" s="154">
        <v>10030.769999999986</v>
      </c>
      <c r="DP83" s="154">
        <v>9029.8700000000008</v>
      </c>
      <c r="DQ83" s="154">
        <v>3953.7600000000093</v>
      </c>
      <c r="DR83" s="154">
        <v>5020.3500000000568</v>
      </c>
      <c r="DS83" s="154">
        <v>-42229.389999999898</v>
      </c>
      <c r="DT83" s="154">
        <v>-20209.719999999979</v>
      </c>
      <c r="DU83" s="154">
        <v>7533.1899999999732</v>
      </c>
      <c r="DV83" s="154">
        <v>103425.81</v>
      </c>
      <c r="DW83" s="154">
        <v>-79868.499999999913</v>
      </c>
      <c r="DX83" s="154">
        <v>22435.33000000006</v>
      </c>
      <c r="DY83" s="154">
        <v>10292.639999999945</v>
      </c>
      <c r="DZ83" s="154">
        <v>-7357.6699999999928</v>
      </c>
      <c r="EA83" s="154">
        <v>-8560.3799999998973</v>
      </c>
      <c r="EB83" s="154">
        <v>18546.230000000003</v>
      </c>
      <c r="EC83" s="154">
        <v>18070.350000000024</v>
      </c>
      <c r="ED83" s="154">
        <v>18275.199999999953</v>
      </c>
      <c r="EE83" s="154">
        <v>17580.07</v>
      </c>
      <c r="EF83" s="154">
        <v>831.09999999989395</v>
      </c>
      <c r="EG83" s="154">
        <v>5846.5400000007357</v>
      </c>
      <c r="EH83" s="154">
        <v>15412.570000000764</v>
      </c>
      <c r="EI83" s="154">
        <v>97311.89</v>
      </c>
      <c r="EJ83" s="154">
        <v>46125.180000000633</v>
      </c>
      <c r="EK83" s="154">
        <v>36639.89</v>
      </c>
      <c r="EL83" s="154">
        <v>21454.46</v>
      </c>
      <c r="EM83" s="154">
        <v>24321.4</v>
      </c>
      <c r="EN83" s="170"/>
      <c r="EO83" s="154">
        <f t="shared" si="542"/>
        <v>128540.93000000063</v>
      </c>
      <c r="EP83" s="170"/>
      <c r="EQ83" s="154">
        <f t="shared" ca="1" si="543"/>
        <v>16809.920000000115</v>
      </c>
      <c r="ER83" s="154"/>
      <c r="EV83" s="154">
        <f t="shared" si="544"/>
        <v>-84291.930000000051</v>
      </c>
      <c r="EW83" s="154">
        <f t="shared" si="544"/>
        <v>-109241.31</v>
      </c>
      <c r="EX83" s="154">
        <f t="shared" si="544"/>
        <v>1907.5100000000057</v>
      </c>
      <c r="EY83" s="154">
        <f t="shared" si="544"/>
        <v>23055.590000000011</v>
      </c>
      <c r="EZ83" s="154">
        <f t="shared" si="544"/>
        <v>49692.810000000012</v>
      </c>
      <c r="FA83" s="154">
        <f t="shared" si="544"/>
        <v>23014.399999999994</v>
      </c>
      <c r="FB83" s="154">
        <f t="shared" si="544"/>
        <v>-57418.75999999982</v>
      </c>
      <c r="FC83" s="154">
        <f t="shared" si="544"/>
        <v>31090.500000000058</v>
      </c>
      <c r="FD83" s="154">
        <f t="shared" si="544"/>
        <v>25370.30000000001</v>
      </c>
      <c r="FE83" s="154">
        <f t="shared" si="544"/>
        <v>28056.200000000128</v>
      </c>
      <c r="FF83" s="154">
        <f t="shared" si="544"/>
        <v>36686.36999999985</v>
      </c>
      <c r="FG83" s="154">
        <f t="shared" si="544"/>
        <v>118571.0000000015</v>
      </c>
      <c r="FH83" s="154">
        <f t="shared" si="544"/>
        <v>104219.53000000064</v>
      </c>
      <c r="FI83" s="154">
        <f t="shared" si="544"/>
        <v>24321.4</v>
      </c>
      <c r="FK83" s="154">
        <f t="shared" si="545"/>
        <v>489077.78077510389</v>
      </c>
      <c r="FL83" s="154">
        <f t="shared" si="545"/>
        <v>120689.64044243436</v>
      </c>
      <c r="FM83" s="154">
        <f t="shared" si="545"/>
        <v>-56694.553213341744</v>
      </c>
      <c r="FN83" s="154">
        <f t="shared" si="545"/>
        <v>311390.66000000073</v>
      </c>
      <c r="FO83" s="154">
        <f t="shared" si="545"/>
        <v>-168570.14</v>
      </c>
      <c r="FP83" s="154">
        <f t="shared" si="545"/>
        <v>46378.950000000244</v>
      </c>
      <c r="FQ83" s="154">
        <f t="shared" si="545"/>
        <v>208683.87000000151</v>
      </c>
      <c r="FR83" s="154">
        <f t="shared" si="545"/>
        <v>128540.93000000063</v>
      </c>
    </row>
    <row r="84" spans="2:174" ht="17.45" customHeight="1">
      <c r="B84" s="161" t="s">
        <v>98</v>
      </c>
      <c r="C84" s="162"/>
      <c r="D84" s="162"/>
      <c r="E84" s="162"/>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f t="shared" ref="AR84:BW84" si="618">AR81+AR82+AR83</f>
        <v>5401224.8100000005</v>
      </c>
      <c r="AS84" s="163">
        <f t="shared" si="618"/>
        <v>3590930.6500000004</v>
      </c>
      <c r="AT84" s="163">
        <f t="shared" si="618"/>
        <v>3346165.23</v>
      </c>
      <c r="AU84" s="163">
        <f t="shared" si="618"/>
        <v>3554249.7099999995</v>
      </c>
      <c r="AV84" s="163">
        <f t="shared" si="618"/>
        <v>2847724.8899999997</v>
      </c>
      <c r="AW84" s="163">
        <f t="shared" si="618"/>
        <v>954436.49999999616</v>
      </c>
      <c r="AX84" s="163">
        <f t="shared" si="618"/>
        <v>2405122.080000001</v>
      </c>
      <c r="AY84" s="163">
        <f t="shared" si="618"/>
        <v>3207621.2000000007</v>
      </c>
      <c r="AZ84" s="163">
        <f t="shared" si="618"/>
        <v>-833144.07999999938</v>
      </c>
      <c r="BA84" s="163">
        <f t="shared" si="618"/>
        <v>3692488.6400000011</v>
      </c>
      <c r="BB84" s="163">
        <f t="shared" si="618"/>
        <v>3081955.4800000004</v>
      </c>
      <c r="BC84" s="163">
        <f t="shared" si="618"/>
        <v>4327211.8400000008</v>
      </c>
      <c r="BD84" s="163">
        <f t="shared" si="618"/>
        <v>6394048.9759224905</v>
      </c>
      <c r="BE84" s="163">
        <f t="shared" si="618"/>
        <v>4365779.375922489</v>
      </c>
      <c r="BF84" s="163">
        <f t="shared" si="618"/>
        <v>4095278.4099999997</v>
      </c>
      <c r="BG84" s="163">
        <f t="shared" si="618"/>
        <v>4514484.1900000004</v>
      </c>
      <c r="BH84" s="163">
        <f t="shared" si="618"/>
        <v>4196894.92</v>
      </c>
      <c r="BI84" s="163">
        <f t="shared" si="618"/>
        <v>3889464.2600000007</v>
      </c>
      <c r="BJ84" s="163">
        <f t="shared" si="618"/>
        <v>3625041.0900000008</v>
      </c>
      <c r="BK84" s="163">
        <f t="shared" si="618"/>
        <v>2754012.2200000007</v>
      </c>
      <c r="BL84" s="163">
        <f t="shared" si="618"/>
        <v>2801670.9600000009</v>
      </c>
      <c r="BM84" s="163">
        <f t="shared" si="618"/>
        <v>2608327.65</v>
      </c>
      <c r="BN84" s="163">
        <f t="shared" si="618"/>
        <v>3808237.0799999996</v>
      </c>
      <c r="BO84" s="163">
        <f t="shared" si="618"/>
        <v>3309536.0800000005</v>
      </c>
      <c r="BP84" s="163">
        <f t="shared" si="618"/>
        <v>7078722.0600000005</v>
      </c>
      <c r="BQ84" s="163">
        <f t="shared" si="618"/>
        <v>4547363.53</v>
      </c>
      <c r="BR84" s="163">
        <f t="shared" si="618"/>
        <v>4073677.140000002</v>
      </c>
      <c r="BS84" s="163">
        <f t="shared" si="618"/>
        <v>674282.63000000059</v>
      </c>
      <c r="BT84" s="163">
        <f t="shared" si="618"/>
        <v>-125334.38000000018</v>
      </c>
      <c r="BU84" s="163">
        <f t="shared" si="618"/>
        <v>-523267.33000000031</v>
      </c>
      <c r="BV84" s="163">
        <f t="shared" si="618"/>
        <v>985126.96999999974</v>
      </c>
      <c r="BW84" s="164">
        <f t="shared" si="618"/>
        <v>1826463.9900000028</v>
      </c>
      <c r="BX84" s="164">
        <f>BX81+BX82+BX83</f>
        <v>2633187.4600000023</v>
      </c>
      <c r="BY84" s="164">
        <f>BY81+BY82+BY83</f>
        <v>2428708.9300000025</v>
      </c>
      <c r="BZ84" s="164">
        <f t="shared" ref="BZ84:DK84" si="619">BZ81+BZ82+BZ83</f>
        <v>3478085.450000003</v>
      </c>
      <c r="CA84" s="164">
        <f t="shared" si="619"/>
        <v>3006898.2283793367</v>
      </c>
      <c r="CB84" s="164">
        <f t="shared" si="619"/>
        <v>3722797.2110870029</v>
      </c>
      <c r="CC84" s="164">
        <f t="shared" si="619"/>
        <v>2747264.675137003</v>
      </c>
      <c r="CD84" s="164">
        <f t="shared" si="619"/>
        <v>2338138.1333820024</v>
      </c>
      <c r="CE84" s="164">
        <f t="shared" si="619"/>
        <v>-125922.69372899995</v>
      </c>
      <c r="CF84" s="164">
        <f t="shared" si="619"/>
        <v>779199.4761690005</v>
      </c>
      <c r="CG84" s="164">
        <f t="shared" si="619"/>
        <v>3218929.9438560004</v>
      </c>
      <c r="CH84" s="164">
        <f t="shared" si="619"/>
        <v>3403194.3466009977</v>
      </c>
      <c r="CI84" s="164">
        <f t="shared" si="619"/>
        <v>3808251.8481003786</v>
      </c>
      <c r="CJ84" s="164">
        <f t="shared" si="619"/>
        <v>4672974.762728136</v>
      </c>
      <c r="CK84" s="164">
        <f t="shared" si="619"/>
        <v>3823981.0952603845</v>
      </c>
      <c r="CL84" s="164">
        <f t="shared" si="619"/>
        <v>3118609.060605491</v>
      </c>
      <c r="CM84" s="164">
        <f t="shared" si="619"/>
        <v>-207171.76656362016</v>
      </c>
      <c r="CN84" s="164">
        <f t="shared" si="619"/>
        <v>7288593.6948779756</v>
      </c>
      <c r="CO84" s="164">
        <f t="shared" si="619"/>
        <v>4562125.11905926</v>
      </c>
      <c r="CP84" s="164">
        <f t="shared" si="619"/>
        <v>5356044.8927734531</v>
      </c>
      <c r="CQ84" s="164">
        <f t="shared" si="619"/>
        <v>4987727.6685383888</v>
      </c>
      <c r="CR84" s="164">
        <f t="shared" si="619"/>
        <v>5712272.34114643</v>
      </c>
      <c r="CS84" s="164">
        <f t="shared" si="619"/>
        <v>5455521.3437385587</v>
      </c>
      <c r="CT84" s="164">
        <f t="shared" si="619"/>
        <v>4354978.128804422</v>
      </c>
      <c r="CU84" s="164">
        <f t="shared" si="619"/>
        <v>5162713.1924223481</v>
      </c>
      <c r="CV84" s="164">
        <f t="shared" si="619"/>
        <v>5171901.7495040046</v>
      </c>
      <c r="CW84" s="164">
        <f t="shared" si="619"/>
        <v>4613197.1274834536</v>
      </c>
      <c r="CX84" s="164">
        <f t="shared" si="619"/>
        <v>5720400.2070704494</v>
      </c>
      <c r="CY84" s="164">
        <f t="shared" si="619"/>
        <v>7798385.0899573602</v>
      </c>
      <c r="CZ84" s="164">
        <f t="shared" si="619"/>
        <v>9273805.7823678721</v>
      </c>
      <c r="DA84" s="164">
        <f t="shared" si="619"/>
        <v>5569834.2439977778</v>
      </c>
      <c r="DB84" s="164">
        <f t="shared" si="619"/>
        <v>5545467.4288363904</v>
      </c>
      <c r="DC84" s="164">
        <f t="shared" si="619"/>
        <v>5438442.1337892395</v>
      </c>
      <c r="DD84" s="164">
        <f t="shared" si="619"/>
        <v>6045071.5282094823</v>
      </c>
      <c r="DE84" s="164">
        <f t="shared" si="619"/>
        <v>5487980.3510463983</v>
      </c>
      <c r="DF84" s="164">
        <f t="shared" si="619"/>
        <v>5511209.9542201888</v>
      </c>
      <c r="DG84" s="164">
        <f t="shared" si="619"/>
        <v>5958184.4202775443</v>
      </c>
      <c r="DH84" s="164">
        <f t="shared" si="619"/>
        <v>5408772.0268372772</v>
      </c>
      <c r="DI84" s="164">
        <f t="shared" si="619"/>
        <v>6516219.1919733128</v>
      </c>
      <c r="DJ84" s="164">
        <f t="shared" si="619"/>
        <v>6776523.7242999868</v>
      </c>
      <c r="DK84" s="164">
        <f t="shared" si="619"/>
        <v>6844074.1617820356</v>
      </c>
      <c r="DL84" s="164">
        <f t="shared" ref="DL84" si="620">DL81+DL82+DL83</f>
        <v>10003096.169999992</v>
      </c>
      <c r="DM84" s="164">
        <f t="shared" ref="DM84:DN84" si="621">DM81+DM82+DM83</f>
        <v>6398035.0117483884</v>
      </c>
      <c r="DN84" s="164">
        <f t="shared" si="621"/>
        <v>6110389.6028903881</v>
      </c>
      <c r="DO84" s="164">
        <f t="shared" ref="DO84:DP84" si="622">DO81+DO82+DO83</f>
        <v>5815606.3275274495</v>
      </c>
      <c r="DP84" s="164">
        <f t="shared" si="622"/>
        <v>5758137.4063796783</v>
      </c>
      <c r="DQ84" s="164">
        <f t="shared" ref="DQ84:DR84" si="623">DQ81+DQ82+DQ83</f>
        <v>5302040.7720358064</v>
      </c>
      <c r="DR84" s="164">
        <f t="shared" si="623"/>
        <v>5708990.4847779032</v>
      </c>
      <c r="DS84" s="164">
        <f t="shared" ref="DS84:DT84" si="624">DS81+DS82+DS83</f>
        <v>5660303.4845789587</v>
      </c>
      <c r="DT84" s="164">
        <f t="shared" si="624"/>
        <v>6154935.9886522898</v>
      </c>
      <c r="DU84" s="164">
        <f t="shared" ref="DU84:DV84" si="625">DU81+DU82+DU83</f>
        <v>6140808.476841161</v>
      </c>
      <c r="DV84" s="164">
        <f t="shared" si="625"/>
        <v>6527635.9676772589</v>
      </c>
      <c r="DW84" s="164">
        <f t="shared" ref="DW84:DX84" si="626">DW81+DW82+DW83</f>
        <v>6973957.8809385803</v>
      </c>
      <c r="DX84" s="164">
        <f t="shared" si="626"/>
        <v>10268679.461165385</v>
      </c>
      <c r="DY84" s="164">
        <f t="shared" ref="DY84:DZ84" si="627">DY81+DY82+DY83</f>
        <v>6374877.7924954463</v>
      </c>
      <c r="DZ84" s="164">
        <f t="shared" si="627"/>
        <v>4475965.4665198326</v>
      </c>
      <c r="EA84" s="164">
        <f t="shared" ref="EA84:EB84" si="628">EA81+EA82+EA83</f>
        <v>5328116.2558641871</v>
      </c>
      <c r="EB84" s="164">
        <f t="shared" si="628"/>
        <v>6389302.6499999976</v>
      </c>
      <c r="EC84" s="164">
        <f t="shared" ref="EC84:ED84" si="629">EC81+EC82+EC83</f>
        <v>6011704.0801727008</v>
      </c>
      <c r="ED84" s="164">
        <f t="shared" si="629"/>
        <v>5830847.992243859</v>
      </c>
      <c r="EE84" s="164">
        <f t="shared" ref="EE84:EF84" si="630">EE81+EE82+EE83</f>
        <v>6291844.853555344</v>
      </c>
      <c r="EF84" s="164">
        <f t="shared" si="630"/>
        <v>3418918.2036971934</v>
      </c>
      <c r="EG84" s="164">
        <f t="shared" ref="EG84:EH84" si="631">EG81+EG82+EG83</f>
        <v>5159319.3495979831</v>
      </c>
      <c r="EH84" s="164">
        <f t="shared" si="631"/>
        <v>6452528.2789016515</v>
      </c>
      <c r="EI84" s="164">
        <f t="shared" ref="EI84:EJ84" si="632">EI81+EI82+EI83</f>
        <v>6612125.1111636516</v>
      </c>
      <c r="EJ84" s="164">
        <f t="shared" si="632"/>
        <v>10863775.425071299</v>
      </c>
      <c r="EK84" s="164">
        <f t="shared" ref="EK84:EL84" si="633">EK81+EK82+EK83</f>
        <v>7185990.8854432981</v>
      </c>
      <c r="EL84" s="164">
        <f t="shared" si="633"/>
        <v>6279236.8985279985</v>
      </c>
      <c r="EM84" s="164">
        <f t="shared" ref="EM84" si="634">EM81+EM82+EM83</f>
        <v>6611180.2183550019</v>
      </c>
      <c r="EO84" s="163">
        <f t="shared" si="542"/>
        <v>30940183.427397601</v>
      </c>
      <c r="EQ84" s="163">
        <f t="shared" ca="1" si="543"/>
        <v>26447638.976044852</v>
      </c>
      <c r="ER84" s="163"/>
      <c r="EV84" s="163">
        <f t="shared" si="544"/>
        <v>20389107.455202039</v>
      </c>
      <c r="EW84" s="163">
        <f t="shared" si="544"/>
        <v>16971494.013045121</v>
      </c>
      <c r="EX84" s="163">
        <f t="shared" si="544"/>
        <v>16878166.401335012</v>
      </c>
      <c r="EY84" s="163">
        <f t="shared" si="544"/>
        <v>20136817.078055337</v>
      </c>
      <c r="EZ84" s="163">
        <f t="shared" si="544"/>
        <v>22511520.78463877</v>
      </c>
      <c r="FA84" s="163">
        <f t="shared" si="544"/>
        <v>16875784.505942933</v>
      </c>
      <c r="FB84" s="163">
        <f t="shared" si="544"/>
        <v>17524229.95800915</v>
      </c>
      <c r="FC84" s="163">
        <f t="shared" si="544"/>
        <v>19642402.325456999</v>
      </c>
      <c r="FD84" s="163">
        <f t="shared" si="544"/>
        <v>21119522.720180664</v>
      </c>
      <c r="FE84" s="163">
        <f t="shared" si="544"/>
        <v>17729122.986036886</v>
      </c>
      <c r="FF84" s="163">
        <f t="shared" si="544"/>
        <v>15541611.049496397</v>
      </c>
      <c r="FG84" s="163">
        <f t="shared" si="544"/>
        <v>18223972.739663288</v>
      </c>
      <c r="FH84" s="163">
        <f t="shared" si="544"/>
        <v>24329003.209042598</v>
      </c>
      <c r="FI84" s="163">
        <f t="shared" si="544"/>
        <v>6611180.2183550019</v>
      </c>
      <c r="FK84" s="163">
        <f t="shared" si="545"/>
        <v>46362775.211844973</v>
      </c>
      <c r="FL84" s="163">
        <f t="shared" si="545"/>
        <v>30083914.678379346</v>
      </c>
      <c r="FM84" s="163">
        <f t="shared" si="545"/>
        <v>31300246.09263378</v>
      </c>
      <c r="FN84" s="163">
        <f t="shared" si="545"/>
        <v>66183860.555376098</v>
      </c>
      <c r="FO84" s="163">
        <f t="shared" si="545"/>
        <v>74375584.947637513</v>
      </c>
      <c r="FP84" s="163">
        <f t="shared" si="545"/>
        <v>76553937.574047849</v>
      </c>
      <c r="FQ84" s="163">
        <f t="shared" si="545"/>
        <v>72614229.495377228</v>
      </c>
      <c r="FR84" s="163">
        <f t="shared" si="545"/>
        <v>30940183.427397601</v>
      </c>
    </row>
    <row r="86" spans="2:174" ht="17.45" customHeight="1">
      <c r="B86" s="147" t="s">
        <v>28</v>
      </c>
      <c r="C86" s="148"/>
      <c r="D86" s="148"/>
      <c r="E86" s="148"/>
      <c r="F86" s="149"/>
      <c r="G86" s="149"/>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50"/>
      <c r="DS86" s="150"/>
      <c r="DT86" s="150"/>
      <c r="DU86" s="150"/>
      <c r="DV86" s="150"/>
      <c r="DW86" s="150"/>
      <c r="DX86" s="150"/>
      <c r="DY86" s="150"/>
      <c r="DZ86" s="150"/>
      <c r="EA86" s="150"/>
      <c r="EB86" s="150"/>
      <c r="EC86" s="150"/>
      <c r="ED86" s="150"/>
      <c r="EE86" s="150"/>
      <c r="EF86" s="150"/>
      <c r="EG86" s="150"/>
      <c r="EH86" s="150"/>
      <c r="EI86" s="150"/>
      <c r="EJ86" s="150"/>
      <c r="EK86" s="150"/>
      <c r="EL86" s="150"/>
      <c r="EM86" s="150"/>
      <c r="EN86" s="149"/>
      <c r="EO86" s="148"/>
      <c r="EP86" s="148"/>
      <c r="EQ86" s="148"/>
      <c r="ER86" s="148"/>
      <c r="EV86" s="148"/>
      <c r="EW86" s="148"/>
      <c r="EX86" s="148"/>
      <c r="EY86" s="148"/>
      <c r="EZ86" s="148"/>
      <c r="FA86" s="148"/>
      <c r="FB86" s="148"/>
      <c r="FC86" s="148"/>
      <c r="FD86" s="148"/>
      <c r="FE86" s="148"/>
      <c r="FF86" s="148"/>
      <c r="FG86" s="148"/>
      <c r="FH86" s="148"/>
      <c r="FI86" s="148"/>
      <c r="FK86" s="148"/>
      <c r="FL86" s="148"/>
      <c r="FM86" s="148"/>
      <c r="FN86" s="148"/>
      <c r="FO86" s="148"/>
      <c r="FP86" s="148"/>
      <c r="FQ86" s="148"/>
      <c r="FR86" s="148"/>
    </row>
    <row r="87" spans="2:174" ht="17.45" customHeight="1">
      <c r="B87" s="151" t="s">
        <v>90</v>
      </c>
      <c r="C87" s="152"/>
      <c r="D87" s="152"/>
      <c r="E87" s="152"/>
      <c r="F87" s="153"/>
      <c r="G87" s="153"/>
      <c r="H87" s="154">
        <v>876289.37000000023</v>
      </c>
      <c r="I87" s="154">
        <v>879217.09</v>
      </c>
      <c r="J87" s="154">
        <v>864885.64000000013</v>
      </c>
      <c r="K87" s="154">
        <v>851411.07</v>
      </c>
      <c r="L87" s="154">
        <v>919007.46</v>
      </c>
      <c r="M87" s="154">
        <v>874729.11</v>
      </c>
      <c r="N87" s="154">
        <v>919321.34</v>
      </c>
      <c r="O87" s="154">
        <v>942394.41000000015</v>
      </c>
      <c r="P87" s="154">
        <v>1190041.4758599997</v>
      </c>
      <c r="Q87" s="154">
        <v>957971.79</v>
      </c>
      <c r="R87" s="154">
        <v>978865.20000000007</v>
      </c>
      <c r="S87" s="154">
        <v>1147320.2100000002</v>
      </c>
      <c r="T87" s="154">
        <v>987096.1100000001</v>
      </c>
      <c r="U87" s="154">
        <v>1007704.9719999998</v>
      </c>
      <c r="V87" s="154">
        <v>978950.39000000013</v>
      </c>
      <c r="W87" s="154">
        <v>965804.64</v>
      </c>
      <c r="X87" s="154">
        <v>923487.93</v>
      </c>
      <c r="Y87" s="154">
        <v>933637.03</v>
      </c>
      <c r="Z87" s="154">
        <v>957205.79999999993</v>
      </c>
      <c r="AA87" s="154">
        <v>904962.67</v>
      </c>
      <c r="AB87" s="154">
        <v>1054820.3499999999</v>
      </c>
      <c r="AC87" s="154">
        <v>921592.61</v>
      </c>
      <c r="AD87" s="154">
        <v>947951.25999999989</v>
      </c>
      <c r="AE87" s="154">
        <v>1108359.93</v>
      </c>
      <c r="AF87" s="154">
        <v>832197.4</v>
      </c>
      <c r="AG87" s="154">
        <v>799957.45</v>
      </c>
      <c r="AH87" s="154">
        <v>1015551.6199999999</v>
      </c>
      <c r="AI87" s="154">
        <v>969797.89000000013</v>
      </c>
      <c r="AJ87" s="154">
        <v>869703.61999999988</v>
      </c>
      <c r="AK87" s="154">
        <v>898389.28761162632</v>
      </c>
      <c r="AL87" s="154">
        <v>896416.74000000011</v>
      </c>
      <c r="AM87" s="154">
        <v>903432.14000000013</v>
      </c>
      <c r="AN87" s="154">
        <v>1080468.3300000003</v>
      </c>
      <c r="AO87" s="154">
        <v>873895.92999999993</v>
      </c>
      <c r="AP87" s="154">
        <v>1136105.6199999999</v>
      </c>
      <c r="AQ87" s="154">
        <v>959777.83999999985</v>
      </c>
      <c r="AR87" s="154">
        <v>1054852.6799999997</v>
      </c>
      <c r="AS87" s="154">
        <v>791430.12000000011</v>
      </c>
      <c r="AT87" s="154">
        <v>889635.42999999993</v>
      </c>
      <c r="AU87" s="154">
        <v>865791.05420000013</v>
      </c>
      <c r="AV87" s="154">
        <v>929152.67979999969</v>
      </c>
      <c r="AW87" s="154">
        <v>941944.52876000002</v>
      </c>
      <c r="AX87" s="154">
        <v>968754.27973999979</v>
      </c>
      <c r="AY87" s="154">
        <v>1124060.0076999997</v>
      </c>
      <c r="AZ87" s="154">
        <v>1092061.2647400002</v>
      </c>
      <c r="BA87" s="154">
        <v>979722.77797999978</v>
      </c>
      <c r="BB87" s="154">
        <v>977718.99853500014</v>
      </c>
      <c r="BC87" s="154">
        <v>1022165.2400000001</v>
      </c>
      <c r="BD87" s="154">
        <v>1106886.1299999999</v>
      </c>
      <c r="BE87" s="154">
        <v>912625.47</v>
      </c>
      <c r="BF87" s="154">
        <v>935326.58999999985</v>
      </c>
      <c r="BG87" s="154">
        <v>947660.61990000005</v>
      </c>
      <c r="BH87" s="154">
        <v>989627.85266000032</v>
      </c>
      <c r="BI87" s="154">
        <v>1010205.8076899998</v>
      </c>
      <c r="BJ87" s="154">
        <v>977857.67624000029</v>
      </c>
      <c r="BK87" s="154">
        <v>985595.64501999982</v>
      </c>
      <c r="BL87" s="154">
        <v>1010052.7577600001</v>
      </c>
      <c r="BM87" s="154">
        <v>1218269.2171200002</v>
      </c>
      <c r="BN87" s="154">
        <v>991325.97359000007</v>
      </c>
      <c r="BO87" s="154">
        <v>1059213.9196700002</v>
      </c>
      <c r="BP87" s="154">
        <v>1183172.72</v>
      </c>
      <c r="BQ87" s="154">
        <v>1036732.7833999996</v>
      </c>
      <c r="BR87" s="154">
        <v>902719.38999999978</v>
      </c>
      <c r="BS87" s="154">
        <v>87316.829999999871</v>
      </c>
      <c r="BT87" s="154">
        <v>1456.1699999999255</v>
      </c>
      <c r="BU87" s="154">
        <v>5419.5428000001702</v>
      </c>
      <c r="BV87" s="154">
        <v>114389.33000000007</v>
      </c>
      <c r="BW87" s="154">
        <v>96492.629999999888</v>
      </c>
      <c r="BX87" s="154">
        <v>515532.07899999991</v>
      </c>
      <c r="BY87" s="154">
        <v>553514.85654999979</v>
      </c>
      <c r="BZ87" s="154">
        <v>787302.77457999974</v>
      </c>
      <c r="CA87" s="154">
        <v>995175</v>
      </c>
      <c r="CB87" s="154">
        <v>820613.09000000008</v>
      </c>
      <c r="CC87" s="154">
        <v>852542.44999999972</v>
      </c>
      <c r="CD87" s="154">
        <v>644422.48</v>
      </c>
      <c r="CE87" s="154">
        <v>183852.68144999992</v>
      </c>
      <c r="CF87" s="154">
        <v>379890.09893000009</v>
      </c>
      <c r="CG87" s="154">
        <v>822608.98324999982</v>
      </c>
      <c r="CH87" s="154">
        <v>957415.21140000015</v>
      </c>
      <c r="CI87" s="154">
        <v>1119336.5544800002</v>
      </c>
      <c r="CJ87" s="154">
        <v>1182175.4929149998</v>
      </c>
      <c r="CK87" s="154">
        <v>1423653.5377549999</v>
      </c>
      <c r="CL87" s="154">
        <v>1209643.3730849996</v>
      </c>
      <c r="CM87" s="154">
        <v>1355596.3893050002</v>
      </c>
      <c r="CN87" s="154">
        <v>1314996.7106899999</v>
      </c>
      <c r="CO87" s="154">
        <v>1177530.3368499996</v>
      </c>
      <c r="CP87" s="154">
        <v>1272767.35965</v>
      </c>
      <c r="CQ87" s="154">
        <v>1185306.6275299997</v>
      </c>
      <c r="CR87" s="154">
        <v>1262952.73007</v>
      </c>
      <c r="CS87" s="154">
        <v>1232803.8962499998</v>
      </c>
      <c r="CT87" s="154">
        <v>1208430.339925</v>
      </c>
      <c r="CU87" s="154">
        <v>1383728.6672</v>
      </c>
      <c r="CV87" s="154">
        <v>1307611.4854000001</v>
      </c>
      <c r="CW87" s="154">
        <v>1591398.4646250005</v>
      </c>
      <c r="CX87" s="154">
        <v>1388029.7873999996</v>
      </c>
      <c r="CY87" s="154">
        <v>1518943.883225</v>
      </c>
      <c r="CZ87" s="154">
        <v>1668392.8168212899</v>
      </c>
      <c r="DA87" s="154">
        <v>1261979.7919500005</v>
      </c>
      <c r="DB87" s="154">
        <v>1360776.55055</v>
      </c>
      <c r="DC87" s="154">
        <v>1292004.1101999998</v>
      </c>
      <c r="DD87" s="154">
        <v>1418615.1347400001</v>
      </c>
      <c r="DE87" s="154">
        <v>1344110.9994099997</v>
      </c>
      <c r="DF87" s="154">
        <v>1331839.8761249997</v>
      </c>
      <c r="DG87" s="154">
        <v>1447793.6629250005</v>
      </c>
      <c r="DH87" s="154">
        <v>1407248.2330999998</v>
      </c>
      <c r="DI87" s="154">
        <v>1705614.2981249997</v>
      </c>
      <c r="DJ87" s="154">
        <v>1745095.5975749996</v>
      </c>
      <c r="DK87" s="154">
        <v>1729799.9197749998</v>
      </c>
      <c r="DL87" s="154">
        <v>1839346.9613449995</v>
      </c>
      <c r="DM87" s="154">
        <v>1434192.3399999996</v>
      </c>
      <c r="DN87" s="154">
        <v>1570804.3631500003</v>
      </c>
      <c r="DO87" s="154">
        <v>1548891.8024000004</v>
      </c>
      <c r="DP87" s="154">
        <v>1463065.3834499998</v>
      </c>
      <c r="DQ87" s="154">
        <v>1512221.1642399998</v>
      </c>
      <c r="DR87" s="154">
        <v>1583294.2407499996</v>
      </c>
      <c r="DS87" s="154">
        <v>1636271.2698000004</v>
      </c>
      <c r="DT87" s="154">
        <v>1512037.9001000002</v>
      </c>
      <c r="DU87" s="154">
        <v>1872767.4381399998</v>
      </c>
      <c r="DV87" s="154">
        <v>1627112.2056750008</v>
      </c>
      <c r="DW87" s="154">
        <v>1807951.8514449995</v>
      </c>
      <c r="DX87" s="154">
        <v>1962511.4221897814</v>
      </c>
      <c r="DY87" s="154">
        <v>1569266.5576500001</v>
      </c>
      <c r="DZ87" s="154">
        <v>1618351.3001250001</v>
      </c>
      <c r="EA87" s="154">
        <v>1610195.2090499992</v>
      </c>
      <c r="EB87" s="154">
        <v>1600020.3768150003</v>
      </c>
      <c r="EC87" s="154">
        <v>1558828.0208900003</v>
      </c>
      <c r="ED87" s="154">
        <v>1631047.0532949998</v>
      </c>
      <c r="EE87" s="154">
        <v>1625079.6018000001</v>
      </c>
      <c r="EF87" s="154">
        <v>1735764.4775649998</v>
      </c>
      <c r="EG87" s="154">
        <v>1809421.9600000002</v>
      </c>
      <c r="EH87" s="154">
        <v>1628589.0245599996</v>
      </c>
      <c r="EI87" s="154">
        <v>1698076.18407</v>
      </c>
      <c r="EJ87" s="154">
        <v>2031209.8494599995</v>
      </c>
      <c r="EK87" s="154">
        <v>1785775.7806200003</v>
      </c>
      <c r="EL87" s="154">
        <v>1608728.4027199997</v>
      </c>
      <c r="EM87" s="154">
        <v>1580618.7741700003</v>
      </c>
      <c r="EO87" s="154">
        <f t="shared" ref="EO87:EO100" si="635">SUMIFS($G87:$EN87,$G$13:$EN$13,$EO$7)</f>
        <v>7006332.8069699993</v>
      </c>
      <c r="EQ87" s="154">
        <f t="shared" ref="EQ87:EQ100" ca="1" si="636">SUM(OFFSET($B87,0,COLUMN($DX$7)-2,1,MONTH(MAX($G$7:$EN$7))))</f>
        <v>6760324.4890147801</v>
      </c>
      <c r="ER87" s="154"/>
      <c r="EV87" s="154">
        <f t="shared" ref="EV87:FI100" si="637">SUMIF($H$6:$EN$6,EV$12,$H87:$EN87)</f>
        <v>4291149.1593212904</v>
      </c>
      <c r="EW87" s="154">
        <f t="shared" si="637"/>
        <v>4054730.2443499994</v>
      </c>
      <c r="EX87" s="154">
        <f t="shared" si="637"/>
        <v>4186881.7721500001</v>
      </c>
      <c r="EY87" s="154">
        <f t="shared" si="637"/>
        <v>5180509.8154749991</v>
      </c>
      <c r="EZ87" s="154">
        <f t="shared" si="637"/>
        <v>4844343.6644949997</v>
      </c>
      <c r="FA87" s="154">
        <f t="shared" si="637"/>
        <v>4524178.3500899998</v>
      </c>
      <c r="FB87" s="154">
        <f t="shared" si="637"/>
        <v>4731603.41065</v>
      </c>
      <c r="FC87" s="154">
        <f t="shared" si="637"/>
        <v>5307831.4952600002</v>
      </c>
      <c r="FD87" s="154">
        <f t="shared" si="637"/>
        <v>5150129.2799647814</v>
      </c>
      <c r="FE87" s="154">
        <f t="shared" si="637"/>
        <v>4769043.6067549996</v>
      </c>
      <c r="FF87" s="154">
        <f t="shared" si="637"/>
        <v>4991891.1326599997</v>
      </c>
      <c r="FG87" s="154">
        <f t="shared" si="637"/>
        <v>5136087.1686300002</v>
      </c>
      <c r="FH87" s="154">
        <f t="shared" si="637"/>
        <v>5425714.0327999992</v>
      </c>
      <c r="FI87" s="154">
        <f t="shared" si="637"/>
        <v>1580618.7741700003</v>
      </c>
      <c r="FK87" s="154">
        <f t="shared" ref="FK87:FR100" si="638">SUMIF($H$5:$EN$5,FK$12,$H87:$EN87)</f>
        <v>12144647.65965</v>
      </c>
      <c r="FL87" s="154">
        <f t="shared" si="638"/>
        <v>6279224.1063299989</v>
      </c>
      <c r="FM87" s="154">
        <f t="shared" si="638"/>
        <v>10951750.342569999</v>
      </c>
      <c r="FN87" s="154">
        <f t="shared" si="638"/>
        <v>15844500.288815003</v>
      </c>
      <c r="FO87" s="154">
        <f t="shared" si="638"/>
        <v>17713270.991296291</v>
      </c>
      <c r="FP87" s="154">
        <f t="shared" si="638"/>
        <v>19407956.920495</v>
      </c>
      <c r="FQ87" s="154">
        <f t="shared" si="638"/>
        <v>20047151.18800978</v>
      </c>
      <c r="FR87" s="154">
        <f t="shared" si="638"/>
        <v>7006332.8069699993</v>
      </c>
    </row>
    <row r="88" spans="2:174" ht="17.45" customHeight="1">
      <c r="B88" s="151" t="s">
        <v>91</v>
      </c>
      <c r="C88" s="152"/>
      <c r="D88" s="152"/>
      <c r="E88" s="152"/>
      <c r="F88" s="153"/>
      <c r="G88" s="153"/>
      <c r="H88" s="154">
        <v>64072.05999999999</v>
      </c>
      <c r="I88" s="154">
        <v>17994.690579999999</v>
      </c>
      <c r="J88" s="154">
        <v>45255.901110000013</v>
      </c>
      <c r="K88" s="154">
        <v>182191.56912</v>
      </c>
      <c r="L88" s="154">
        <v>113305.7142</v>
      </c>
      <c r="M88" s="154">
        <v>66997.29883</v>
      </c>
      <c r="N88" s="154">
        <v>39502.29</v>
      </c>
      <c r="O88" s="154">
        <v>217374.94404</v>
      </c>
      <c r="P88" s="154">
        <v>53863.585859999999</v>
      </c>
      <c r="Q88" s="154">
        <v>-71962.764625000011</v>
      </c>
      <c r="R88" s="154">
        <v>74059.277470000001</v>
      </c>
      <c r="S88" s="154">
        <v>385546.16679000005</v>
      </c>
      <c r="T88" s="154">
        <v>65588.547259999978</v>
      </c>
      <c r="U88" s="154">
        <v>24935.631600000001</v>
      </c>
      <c r="V88" s="154">
        <v>64556.839515000007</v>
      </c>
      <c r="W88" s="154">
        <v>182290.31</v>
      </c>
      <c r="X88" s="154">
        <v>71563.322775000008</v>
      </c>
      <c r="Y88" s="154">
        <v>61448.83479999999</v>
      </c>
      <c r="Z88" s="154">
        <v>52333.660860000004</v>
      </c>
      <c r="AA88" s="154">
        <v>243314.55847999998</v>
      </c>
      <c r="AB88" s="154">
        <v>39049.854599999897</v>
      </c>
      <c r="AC88" s="154">
        <v>70005.378830000001</v>
      </c>
      <c r="AD88" s="154">
        <v>75011.519440000004</v>
      </c>
      <c r="AE88" s="154">
        <v>351889.18809000001</v>
      </c>
      <c r="AF88" s="154">
        <v>368507.31</v>
      </c>
      <c r="AG88" s="154">
        <v>60896.11</v>
      </c>
      <c r="AH88" s="154">
        <v>34540.49</v>
      </c>
      <c r="AI88" s="154">
        <v>49083.08</v>
      </c>
      <c r="AJ88" s="154">
        <v>291829.59000000003</v>
      </c>
      <c r="AK88" s="154">
        <v>64787.57701992002</v>
      </c>
      <c r="AL88" s="154">
        <v>57727.09</v>
      </c>
      <c r="AM88" s="154">
        <v>54658.909999999996</v>
      </c>
      <c r="AN88" s="154">
        <v>213691.36</v>
      </c>
      <c r="AO88" s="154">
        <v>51438.39</v>
      </c>
      <c r="AP88" s="154">
        <v>71631.13</v>
      </c>
      <c r="AQ88" s="154">
        <v>113715.23</v>
      </c>
      <c r="AR88" s="154">
        <v>417690.92080000002</v>
      </c>
      <c r="AS88" s="154">
        <v>90734.9</v>
      </c>
      <c r="AT88" s="154">
        <v>31572.273000000001</v>
      </c>
      <c r="AU88" s="154">
        <v>86507.535800000012</v>
      </c>
      <c r="AV88" s="154">
        <v>156150.97020000001</v>
      </c>
      <c r="AW88" s="154">
        <v>64176.571140000007</v>
      </c>
      <c r="AX88" s="154">
        <v>66448.470260000002</v>
      </c>
      <c r="AY88" s="154">
        <v>59355.322300000007</v>
      </c>
      <c r="AZ88" s="154">
        <v>154350.47525999998</v>
      </c>
      <c r="BA88" s="154">
        <v>47707.522020000004</v>
      </c>
      <c r="BB88" s="154">
        <v>71264.33146500001</v>
      </c>
      <c r="BC88" s="154">
        <v>102283.92</v>
      </c>
      <c r="BD88" s="154">
        <v>443505.14</v>
      </c>
      <c r="BE88" s="154">
        <v>85276.800000000003</v>
      </c>
      <c r="BF88" s="154">
        <v>37790.82</v>
      </c>
      <c r="BG88" s="154">
        <v>58924.670100000003</v>
      </c>
      <c r="BH88" s="154">
        <v>207887.65734000001</v>
      </c>
      <c r="BI88" s="154">
        <v>86166.672310000009</v>
      </c>
      <c r="BJ88" s="154">
        <v>90115.983760000003</v>
      </c>
      <c r="BK88" s="154">
        <v>79681.544980000021</v>
      </c>
      <c r="BL88" s="154">
        <v>256490.44224</v>
      </c>
      <c r="BM88" s="154">
        <v>56429.132880000005</v>
      </c>
      <c r="BN88" s="154">
        <v>75183.206410000013</v>
      </c>
      <c r="BO88" s="154">
        <v>140826.46033000003</v>
      </c>
      <c r="BP88" s="154">
        <v>452497.52</v>
      </c>
      <c r="BQ88" s="154">
        <v>93614.58660000001</v>
      </c>
      <c r="BR88" s="154">
        <v>51117.97</v>
      </c>
      <c r="BS88" s="154">
        <v>656.63</v>
      </c>
      <c r="BT88" s="154">
        <v>27984.41</v>
      </c>
      <c r="BU88" s="154">
        <v>99813.91889999999</v>
      </c>
      <c r="BV88" s="154">
        <v>198909.81</v>
      </c>
      <c r="BW88" s="154">
        <v>110860.17</v>
      </c>
      <c r="BX88" s="154">
        <v>85263.641000000003</v>
      </c>
      <c r="BY88" s="154">
        <v>66479.073450000025</v>
      </c>
      <c r="BZ88" s="154">
        <v>110558.51542</v>
      </c>
      <c r="CA88" s="154">
        <v>157504</v>
      </c>
      <c r="CB88" s="154">
        <v>303973.98000000004</v>
      </c>
      <c r="CC88" s="154">
        <v>53387.79</v>
      </c>
      <c r="CD88" s="154">
        <v>55097.81</v>
      </c>
      <c r="CE88" s="154">
        <v>27294.348549999995</v>
      </c>
      <c r="CF88" s="154">
        <v>30361.381069999996</v>
      </c>
      <c r="CG88" s="154">
        <v>95968.27674999999</v>
      </c>
      <c r="CH88" s="154">
        <v>72965.678599999999</v>
      </c>
      <c r="CI88" s="154">
        <v>93745.815520000018</v>
      </c>
      <c r="CJ88" s="154">
        <v>75666.037085000004</v>
      </c>
      <c r="CK88" s="154">
        <v>59563.222244999997</v>
      </c>
      <c r="CL88" s="154">
        <v>107546.23691500002</v>
      </c>
      <c r="CM88" s="154">
        <v>145222.84069500002</v>
      </c>
      <c r="CN88" s="154">
        <v>508625.22931000008</v>
      </c>
      <c r="CO88" s="154">
        <v>71699.553150000007</v>
      </c>
      <c r="CP88" s="154">
        <v>54904.870350000005</v>
      </c>
      <c r="CQ88" s="154">
        <v>68804.642470000006</v>
      </c>
      <c r="CR88" s="154">
        <v>167562.96993000002</v>
      </c>
      <c r="CS88" s="154">
        <v>155153.31375</v>
      </c>
      <c r="CT88" s="154">
        <v>99609.46007500001</v>
      </c>
      <c r="CU88" s="154">
        <v>91564.642800000001</v>
      </c>
      <c r="CV88" s="154">
        <v>212205.94459999999</v>
      </c>
      <c r="CW88" s="154">
        <v>70174.785375000007</v>
      </c>
      <c r="CX88" s="154">
        <v>95610.072599999985</v>
      </c>
      <c r="CY88" s="154">
        <v>111613.79677500001</v>
      </c>
      <c r="CZ88" s="154">
        <v>454255.48317870958</v>
      </c>
      <c r="DA88" s="154">
        <v>111448.31804999999</v>
      </c>
      <c r="DB88" s="154">
        <v>68642.57944999999</v>
      </c>
      <c r="DC88" s="154">
        <v>77384.7598</v>
      </c>
      <c r="DD88" s="154">
        <v>210186.99526</v>
      </c>
      <c r="DE88" s="154">
        <v>125223.30059</v>
      </c>
      <c r="DF88" s="154">
        <v>131161.18387500002</v>
      </c>
      <c r="DG88" s="154">
        <v>140263.49707500002</v>
      </c>
      <c r="DH88" s="154">
        <v>246253.53689999998</v>
      </c>
      <c r="DI88" s="154">
        <v>97865.351875000022</v>
      </c>
      <c r="DJ88" s="154">
        <v>149027.22242500004</v>
      </c>
      <c r="DK88" s="154">
        <v>187610.00022500003</v>
      </c>
      <c r="DL88" s="154">
        <v>566451.248655</v>
      </c>
      <c r="DM88" s="154">
        <v>135186.47000000006</v>
      </c>
      <c r="DN88" s="154">
        <v>83560.676850000003</v>
      </c>
      <c r="DO88" s="154">
        <v>174343.26759999999</v>
      </c>
      <c r="DP88" s="154">
        <v>169351.70655</v>
      </c>
      <c r="DQ88" s="154">
        <v>182807.52575999999</v>
      </c>
      <c r="DR88" s="154">
        <v>155916.66925000004</v>
      </c>
      <c r="DS88" s="154">
        <v>143499.87019999998</v>
      </c>
      <c r="DT88" s="154">
        <v>340324.8399000002</v>
      </c>
      <c r="DU88" s="154">
        <v>91670.171860000046</v>
      </c>
      <c r="DV88" s="154">
        <v>137501.42432499994</v>
      </c>
      <c r="DW88" s="154">
        <v>229709.48855499999</v>
      </c>
      <c r="DX88" s="154">
        <v>615491.02781021863</v>
      </c>
      <c r="DY88" s="154">
        <v>124744.60235</v>
      </c>
      <c r="DZ88" s="154">
        <v>80238.739874999999</v>
      </c>
      <c r="EA88" s="154">
        <v>123161.11095000002</v>
      </c>
      <c r="EB88" s="154">
        <v>213258.43318500006</v>
      </c>
      <c r="EC88" s="154">
        <v>198655.84911000004</v>
      </c>
      <c r="ED88" s="154">
        <v>143617.71670500003</v>
      </c>
      <c r="EE88" s="154">
        <v>122709.1382</v>
      </c>
      <c r="EF88" s="154">
        <v>249650.52243500002</v>
      </c>
      <c r="EG88" s="154">
        <v>104208.28</v>
      </c>
      <c r="EH88" s="154">
        <v>123354.66544000001</v>
      </c>
      <c r="EI88" s="154">
        <v>205487.72693</v>
      </c>
      <c r="EJ88" s="154">
        <v>495162.09054000024</v>
      </c>
      <c r="EK88" s="154">
        <v>139669.22938</v>
      </c>
      <c r="EL88" s="154">
        <v>74233.487279999987</v>
      </c>
      <c r="EM88" s="154">
        <v>141490.68582999997</v>
      </c>
      <c r="EO88" s="154">
        <f t="shared" si="635"/>
        <v>850555.49303000025</v>
      </c>
      <c r="EQ88" s="154">
        <f t="shared" ca="1" si="636"/>
        <v>943635.48098521854</v>
      </c>
      <c r="ER88" s="154"/>
      <c r="EV88" s="154">
        <f t="shared" si="637"/>
        <v>634346.38067870948</v>
      </c>
      <c r="EW88" s="154">
        <f t="shared" si="637"/>
        <v>412795.05564999999</v>
      </c>
      <c r="EX88" s="154">
        <f t="shared" si="637"/>
        <v>517678.21785000002</v>
      </c>
      <c r="EY88" s="154">
        <f t="shared" si="637"/>
        <v>434502.57452500006</v>
      </c>
      <c r="EZ88" s="154">
        <f t="shared" si="637"/>
        <v>785198.39550500014</v>
      </c>
      <c r="FA88" s="154">
        <f t="shared" si="637"/>
        <v>526502.49991000001</v>
      </c>
      <c r="FB88" s="154">
        <f t="shared" si="637"/>
        <v>639741.37935000029</v>
      </c>
      <c r="FC88" s="154">
        <f t="shared" si="637"/>
        <v>458881.08473999996</v>
      </c>
      <c r="FD88" s="154">
        <f t="shared" si="637"/>
        <v>820474.37003521854</v>
      </c>
      <c r="FE88" s="154">
        <f t="shared" si="637"/>
        <v>535075.39324500016</v>
      </c>
      <c r="FF88" s="154">
        <f t="shared" si="637"/>
        <v>515977.37734000001</v>
      </c>
      <c r="FG88" s="154">
        <f t="shared" si="637"/>
        <v>433050.67237000004</v>
      </c>
      <c r="FH88" s="154">
        <f t="shared" si="637"/>
        <v>709064.80720000027</v>
      </c>
      <c r="FI88" s="154">
        <f t="shared" si="637"/>
        <v>141490.68582999997</v>
      </c>
      <c r="FK88" s="154">
        <f t="shared" si="638"/>
        <v>1618278.5303500001</v>
      </c>
      <c r="FL88" s="154">
        <f t="shared" si="638"/>
        <v>1455260.2453700001</v>
      </c>
      <c r="FM88" s="154">
        <f t="shared" si="638"/>
        <v>1120793.4174299999</v>
      </c>
      <c r="FN88" s="154">
        <f t="shared" si="638"/>
        <v>1707529.2811850002</v>
      </c>
      <c r="FO88" s="154">
        <f t="shared" si="638"/>
        <v>1999322.2287037096</v>
      </c>
      <c r="FP88" s="154">
        <f t="shared" si="638"/>
        <v>2410323.3595050005</v>
      </c>
      <c r="FQ88" s="154">
        <f t="shared" si="638"/>
        <v>2304577.8129902184</v>
      </c>
      <c r="FR88" s="154">
        <f t="shared" si="638"/>
        <v>850555.49303000025</v>
      </c>
    </row>
    <row r="89" spans="2:174" ht="17.45" customHeight="1">
      <c r="B89" s="151" t="s">
        <v>190</v>
      </c>
      <c r="C89" s="155"/>
      <c r="D89" s="155"/>
      <c r="E89" s="155"/>
      <c r="F89" s="153"/>
      <c r="G89" s="153"/>
      <c r="H89" s="154">
        <f>H91-H90-H88-H87</f>
        <v>135130.33999999985</v>
      </c>
      <c r="I89" s="154">
        <f t="shared" ref="I89:AQ89" si="639">I91-I90-I88-I87</f>
        <v>124622.96999999997</v>
      </c>
      <c r="J89" s="154">
        <f t="shared" si="639"/>
        <v>91494.970000000088</v>
      </c>
      <c r="K89" s="154">
        <f t="shared" si="639"/>
        <v>88386.330000000075</v>
      </c>
      <c r="L89" s="154">
        <f t="shared" si="639"/>
        <v>138937.45000000019</v>
      </c>
      <c r="M89" s="154">
        <f t="shared" si="639"/>
        <v>104456.12999999989</v>
      </c>
      <c r="N89" s="154">
        <f t="shared" si="639"/>
        <v>100079.59999999998</v>
      </c>
      <c r="O89" s="154">
        <f t="shared" si="639"/>
        <v>88650.950000000186</v>
      </c>
      <c r="P89" s="154">
        <f t="shared" si="639"/>
        <v>-97176.855860000011</v>
      </c>
      <c r="Q89" s="154">
        <f t="shared" si="639"/>
        <v>110430.51999999979</v>
      </c>
      <c r="R89" s="154">
        <f t="shared" si="639"/>
        <v>143686.84999999998</v>
      </c>
      <c r="S89" s="154">
        <f t="shared" si="639"/>
        <v>163442.46999999997</v>
      </c>
      <c r="T89" s="154">
        <f t="shared" si="639"/>
        <v>126896.92999999993</v>
      </c>
      <c r="U89" s="154">
        <f t="shared" si="639"/>
        <v>140527.1799999997</v>
      </c>
      <c r="V89" s="154">
        <f t="shared" si="639"/>
        <v>79628.019999999553</v>
      </c>
      <c r="W89" s="154">
        <f t="shared" si="639"/>
        <v>123996.77000000014</v>
      </c>
      <c r="X89" s="154">
        <f t="shared" si="639"/>
        <v>104786.63999999978</v>
      </c>
      <c r="Y89" s="154">
        <f t="shared" si="639"/>
        <v>97545.959999999846</v>
      </c>
      <c r="Z89" s="154">
        <f t="shared" si="639"/>
        <v>92190.680000000051</v>
      </c>
      <c r="AA89" s="154">
        <f t="shared" si="639"/>
        <v>70166.419999999925</v>
      </c>
      <c r="AB89" s="154">
        <f t="shared" si="639"/>
        <v>147033.53000000003</v>
      </c>
      <c r="AC89" s="154">
        <f t="shared" si="639"/>
        <v>81815.009999999893</v>
      </c>
      <c r="AD89" s="154">
        <f t="shared" si="639"/>
        <v>141291.02000000014</v>
      </c>
      <c r="AE89" s="154">
        <f t="shared" si="639"/>
        <v>173037.41000000038</v>
      </c>
      <c r="AF89" s="154">
        <f t="shared" si="639"/>
        <v>1032427.4900000001</v>
      </c>
      <c r="AG89" s="154">
        <f t="shared" si="639"/>
        <v>48687.109999999986</v>
      </c>
      <c r="AH89" s="154">
        <f t="shared" si="639"/>
        <v>55443.810000000289</v>
      </c>
      <c r="AI89" s="154">
        <f t="shared" si="639"/>
        <v>94129.540000000037</v>
      </c>
      <c r="AJ89" s="154">
        <f t="shared" si="639"/>
        <v>96933.719999999972</v>
      </c>
      <c r="AK89" s="154">
        <f t="shared" si="639"/>
        <v>138470.05188749346</v>
      </c>
      <c r="AL89" s="154">
        <f t="shared" si="639"/>
        <v>80422.939999999944</v>
      </c>
      <c r="AM89" s="154">
        <f t="shared" si="639"/>
        <v>126022.82000000018</v>
      </c>
      <c r="AN89" s="154">
        <f t="shared" si="639"/>
        <v>102485.34000000008</v>
      </c>
      <c r="AO89" s="154">
        <f t="shared" si="639"/>
        <v>255252.27000000002</v>
      </c>
      <c r="AP89" s="154">
        <f t="shared" si="639"/>
        <v>147137.25000000023</v>
      </c>
      <c r="AQ89" s="154">
        <f t="shared" si="639"/>
        <v>229710.82999999984</v>
      </c>
      <c r="AR89" s="154">
        <v>234804.70920000001</v>
      </c>
      <c r="AS89" s="154">
        <v>148693.19999999998</v>
      </c>
      <c r="AT89" s="154">
        <v>186352.867</v>
      </c>
      <c r="AU89" s="154">
        <v>182755.93</v>
      </c>
      <c r="AV89" s="154">
        <v>164818.07</v>
      </c>
      <c r="AW89" s="154">
        <v>189746.41010000001</v>
      </c>
      <c r="AX89" s="154">
        <v>278120.81</v>
      </c>
      <c r="AY89" s="154">
        <v>161151.96000000002</v>
      </c>
      <c r="AZ89" s="154">
        <v>178553.91</v>
      </c>
      <c r="BA89" s="154">
        <v>197893.45</v>
      </c>
      <c r="BB89" s="154">
        <v>180626.17</v>
      </c>
      <c r="BC89" s="154">
        <v>259437.94</v>
      </c>
      <c r="BD89" s="154">
        <v>193733.25</v>
      </c>
      <c r="BE89" s="154">
        <v>174192.94</v>
      </c>
      <c r="BF89" s="154">
        <v>146275.59</v>
      </c>
      <c r="BG89" s="154">
        <v>149570.62</v>
      </c>
      <c r="BH89" s="154">
        <v>135050.9</v>
      </c>
      <c r="BI89" s="154">
        <v>172416.78</v>
      </c>
      <c r="BJ89" s="154">
        <v>169937.45</v>
      </c>
      <c r="BK89" s="154">
        <v>162517.54999999999</v>
      </c>
      <c r="BL89" s="154">
        <v>157630</v>
      </c>
      <c r="BM89" s="154">
        <v>188349.46</v>
      </c>
      <c r="BN89" s="154">
        <v>200797.71</v>
      </c>
      <c r="BO89" s="154">
        <v>293856.73</v>
      </c>
      <c r="BP89" s="154">
        <v>168674.23</v>
      </c>
      <c r="BQ89" s="154">
        <v>176753.43000000002</v>
      </c>
      <c r="BR89" s="154">
        <v>104812.19</v>
      </c>
      <c r="BS89" s="154">
        <v>18611.759999999998</v>
      </c>
      <c r="BT89" s="154">
        <v>19782.38</v>
      </c>
      <c r="BU89" s="154">
        <v>26616.708299999998</v>
      </c>
      <c r="BV89" s="154">
        <v>49804.59</v>
      </c>
      <c r="BW89" s="154">
        <v>35918.51</v>
      </c>
      <c r="BX89" s="154">
        <v>86803.13</v>
      </c>
      <c r="BY89" s="154">
        <v>121385.53</v>
      </c>
      <c r="BZ89" s="154">
        <v>110143.42</v>
      </c>
      <c r="CA89" s="154">
        <v>159341</v>
      </c>
      <c r="CB89" s="154">
        <v>91394.72</v>
      </c>
      <c r="CC89" s="154">
        <v>114930.49</v>
      </c>
      <c r="CD89" s="154">
        <v>85167.810000000012</v>
      </c>
      <c r="CE89" s="154">
        <v>48947.35</v>
      </c>
      <c r="CF89" s="154">
        <v>70245.95</v>
      </c>
      <c r="CG89" s="154">
        <v>145893.49</v>
      </c>
      <c r="CH89" s="154">
        <v>134264.22</v>
      </c>
      <c r="CI89" s="154">
        <v>188799.52</v>
      </c>
      <c r="CJ89" s="154">
        <v>206311.19</v>
      </c>
      <c r="CK89" s="154">
        <v>206653.28</v>
      </c>
      <c r="CL89" s="154">
        <v>277143.02</v>
      </c>
      <c r="CM89" s="154">
        <v>298008.77</v>
      </c>
      <c r="CN89" s="154">
        <v>227641.66999999998</v>
      </c>
      <c r="CO89" s="154">
        <v>193216.78</v>
      </c>
      <c r="CP89" s="154">
        <v>266736.64000000001</v>
      </c>
      <c r="CQ89" s="154">
        <v>201495.74</v>
      </c>
      <c r="CR89" s="154">
        <v>206334.40999999997</v>
      </c>
      <c r="CS89" s="154">
        <v>199544.06</v>
      </c>
      <c r="CT89" s="154">
        <v>189996.08</v>
      </c>
      <c r="CU89" s="154">
        <v>216980.06000000003</v>
      </c>
      <c r="CV89" s="154">
        <v>174293.38999999998</v>
      </c>
      <c r="CW89" s="154">
        <v>256938.68</v>
      </c>
      <c r="CX89" s="154">
        <v>240016.32</v>
      </c>
      <c r="CY89" s="154">
        <v>344593.75</v>
      </c>
      <c r="CZ89" s="154">
        <v>229525.67</v>
      </c>
      <c r="DA89" s="154">
        <v>229723.18</v>
      </c>
      <c r="DB89" s="154">
        <v>223715.57</v>
      </c>
      <c r="DC89" s="154">
        <v>190044.06</v>
      </c>
      <c r="DD89" s="154">
        <v>234525.18</v>
      </c>
      <c r="DE89" s="154">
        <v>221065.72</v>
      </c>
      <c r="DF89" s="154">
        <v>243848.22000000003</v>
      </c>
      <c r="DG89" s="154">
        <v>245891.18</v>
      </c>
      <c r="DH89" s="154">
        <v>248143.58</v>
      </c>
      <c r="DI89" s="154">
        <v>236668.85</v>
      </c>
      <c r="DJ89" s="154">
        <v>251027.99</v>
      </c>
      <c r="DK89" s="154">
        <v>358480.85</v>
      </c>
      <c r="DL89" s="154">
        <v>232703.15000000002</v>
      </c>
      <c r="DM89" s="154">
        <v>249610.08</v>
      </c>
      <c r="DN89" s="154">
        <v>244250.32</v>
      </c>
      <c r="DO89" s="154">
        <v>247366.99</v>
      </c>
      <c r="DP89" s="154">
        <v>235692.59000000003</v>
      </c>
      <c r="DQ89" s="154">
        <v>235303.96000000002</v>
      </c>
      <c r="DR89" s="154">
        <v>259519.94999999998</v>
      </c>
      <c r="DS89" s="154">
        <v>249374.38</v>
      </c>
      <c r="DT89" s="154">
        <v>212109.56</v>
      </c>
      <c r="DU89" s="154">
        <v>216983.72000000003</v>
      </c>
      <c r="DV89" s="154">
        <v>268010.96000000002</v>
      </c>
      <c r="DW89" s="154">
        <v>351287.51999999996</v>
      </c>
      <c r="DX89" s="154">
        <v>214216.8</v>
      </c>
      <c r="DY89" s="154">
        <v>233557.51</v>
      </c>
      <c r="DZ89" s="154">
        <v>225433.34</v>
      </c>
      <c r="EA89" s="154">
        <v>208325.97</v>
      </c>
      <c r="EB89" s="154">
        <v>241390.63</v>
      </c>
      <c r="EC89" s="154">
        <v>265014.08</v>
      </c>
      <c r="ED89" s="154">
        <v>291949.67</v>
      </c>
      <c r="EE89" s="154">
        <v>280760.87</v>
      </c>
      <c r="EF89" s="154">
        <v>296981.61</v>
      </c>
      <c r="EG89" s="154">
        <v>317113.53000000003</v>
      </c>
      <c r="EH89" s="154">
        <v>347089.22</v>
      </c>
      <c r="EI89" s="154">
        <v>405404.53899999999</v>
      </c>
      <c r="EJ89" s="154">
        <v>309563.98</v>
      </c>
      <c r="EK89" s="154">
        <v>302056.08999999997</v>
      </c>
      <c r="EL89" s="154">
        <v>281959.77</v>
      </c>
      <c r="EM89" s="154">
        <v>287679.38</v>
      </c>
      <c r="EO89" s="154">
        <f t="shared" si="635"/>
        <v>1181259.22</v>
      </c>
      <c r="EQ89" s="154">
        <f t="shared" ca="1" si="636"/>
        <v>881533.62</v>
      </c>
      <c r="ER89" s="154"/>
      <c r="EV89" s="154">
        <f t="shared" si="637"/>
        <v>682964.41999999993</v>
      </c>
      <c r="EW89" s="154">
        <f t="shared" si="637"/>
        <v>645634.96</v>
      </c>
      <c r="EX89" s="154">
        <f t="shared" si="637"/>
        <v>737882.98</v>
      </c>
      <c r="EY89" s="154">
        <f t="shared" si="637"/>
        <v>846177.69</v>
      </c>
      <c r="EZ89" s="154">
        <f t="shared" si="637"/>
        <v>726563.55</v>
      </c>
      <c r="FA89" s="154">
        <f t="shared" si="637"/>
        <v>718363.54</v>
      </c>
      <c r="FB89" s="154">
        <f t="shared" si="637"/>
        <v>721003.8899999999</v>
      </c>
      <c r="FC89" s="154">
        <f t="shared" si="637"/>
        <v>836282.2</v>
      </c>
      <c r="FD89" s="154">
        <f t="shared" si="637"/>
        <v>673207.65</v>
      </c>
      <c r="FE89" s="154">
        <f t="shared" si="637"/>
        <v>714730.67999999993</v>
      </c>
      <c r="FF89" s="154">
        <f t="shared" si="637"/>
        <v>869692.15</v>
      </c>
      <c r="FG89" s="154">
        <f t="shared" si="637"/>
        <v>1069607.2889999999</v>
      </c>
      <c r="FH89" s="154">
        <f t="shared" si="637"/>
        <v>893579.84</v>
      </c>
      <c r="FI89" s="154">
        <f t="shared" si="637"/>
        <v>287679.38</v>
      </c>
      <c r="FK89" s="154">
        <f t="shared" si="638"/>
        <v>2144328.98</v>
      </c>
      <c r="FL89" s="154">
        <f t="shared" si="638"/>
        <v>1078646.8783</v>
      </c>
      <c r="FM89" s="154">
        <f t="shared" si="638"/>
        <v>1867759.81</v>
      </c>
      <c r="FN89" s="154">
        <f t="shared" si="638"/>
        <v>2717787.58</v>
      </c>
      <c r="FO89" s="154">
        <f t="shared" si="638"/>
        <v>2912660.0500000003</v>
      </c>
      <c r="FP89" s="154">
        <f t="shared" si="638"/>
        <v>3002213.18</v>
      </c>
      <c r="FQ89" s="154">
        <f t="shared" si="638"/>
        <v>3327237.7689999994</v>
      </c>
      <c r="FR89" s="154">
        <f t="shared" si="638"/>
        <v>1181259.22</v>
      </c>
    </row>
    <row r="90" spans="2:174" ht="17.45" customHeight="1">
      <c r="B90" s="151" t="s">
        <v>92</v>
      </c>
      <c r="C90" s="152"/>
      <c r="D90" s="152"/>
      <c r="E90" s="152"/>
      <c r="F90" s="153"/>
      <c r="G90" s="153"/>
      <c r="H90" s="154">
        <v>10013.130000000001</v>
      </c>
      <c r="I90" s="154">
        <v>7146.7</v>
      </c>
      <c r="J90" s="154">
        <v>12930.11</v>
      </c>
      <c r="K90" s="154">
        <v>35554.58</v>
      </c>
      <c r="L90" s="154">
        <v>10090.64</v>
      </c>
      <c r="M90" s="154">
        <v>14407.18</v>
      </c>
      <c r="N90" s="154">
        <v>127427.97</v>
      </c>
      <c r="O90" s="154">
        <v>50736.060000000005</v>
      </c>
      <c r="P90" s="154">
        <v>69041.039999999994</v>
      </c>
      <c r="Q90" s="154">
        <v>52296.08</v>
      </c>
      <c r="R90" s="154">
        <v>64893.660000000011</v>
      </c>
      <c r="S90" s="154">
        <v>132592.04</v>
      </c>
      <c r="T90" s="154">
        <v>8850.56</v>
      </c>
      <c r="U90" s="154">
        <v>6685.84</v>
      </c>
      <c r="V90" s="154">
        <v>5793.29</v>
      </c>
      <c r="W90" s="154">
        <v>16352</v>
      </c>
      <c r="X90" s="154">
        <v>28833.840000000004</v>
      </c>
      <c r="Y90" s="154">
        <v>5491.0499999999993</v>
      </c>
      <c r="Z90" s="154">
        <v>5234.6399999999994</v>
      </c>
      <c r="AA90" s="154">
        <v>18056.16</v>
      </c>
      <c r="AB90" s="154">
        <v>12380.88</v>
      </c>
      <c r="AC90" s="154">
        <v>5628.27</v>
      </c>
      <c r="AD90" s="154">
        <v>33435.18</v>
      </c>
      <c r="AE90" s="154">
        <v>13255.61</v>
      </c>
      <c r="AF90" s="154">
        <v>21537.15</v>
      </c>
      <c r="AG90" s="154">
        <v>-3000.49</v>
      </c>
      <c r="AH90" s="154">
        <v>-6773.87</v>
      </c>
      <c r="AI90" s="154">
        <v>-6758.36</v>
      </c>
      <c r="AJ90" s="154">
        <v>-4237.55</v>
      </c>
      <c r="AK90" s="154">
        <v>0</v>
      </c>
      <c r="AL90" s="154">
        <v>-6345.52</v>
      </c>
      <c r="AM90" s="154">
        <v>-4237.55</v>
      </c>
      <c r="AN90" s="154">
        <v>-7889.17</v>
      </c>
      <c r="AO90" s="154">
        <v>-7951.73</v>
      </c>
      <c r="AP90" s="154">
        <v>-6447.79</v>
      </c>
      <c r="AQ90" s="154">
        <v>-4168.99</v>
      </c>
      <c r="AR90" s="154">
        <v>23860.479999999996</v>
      </c>
      <c r="AS90" s="154">
        <v>54101.2</v>
      </c>
      <c r="AT90" s="154">
        <v>10943.650000000001</v>
      </c>
      <c r="AU90" s="154">
        <v>13200.89</v>
      </c>
      <c r="AV90" s="154">
        <v>11377.950000000004</v>
      </c>
      <c r="AW90" s="154">
        <v>18265.72</v>
      </c>
      <c r="AX90" s="154">
        <v>35368.54</v>
      </c>
      <c r="AY90" s="154">
        <v>-17886.019999999997</v>
      </c>
      <c r="AZ90" s="154">
        <v>10895.460000000003</v>
      </c>
      <c r="BA90" s="154">
        <v>23457.109999999997</v>
      </c>
      <c r="BB90" s="154">
        <v>21234.839999999997</v>
      </c>
      <c r="BC90" s="154">
        <v>23429.119999999999</v>
      </c>
      <c r="BD90" s="154">
        <v>8118.4599999999982</v>
      </c>
      <c r="BE90" s="154">
        <v>94922.23</v>
      </c>
      <c r="BF90" s="154">
        <v>101071.43</v>
      </c>
      <c r="BG90" s="154">
        <v>89773.18</v>
      </c>
      <c r="BH90" s="154">
        <v>105503.86</v>
      </c>
      <c r="BI90" s="154">
        <v>23539.300000000003</v>
      </c>
      <c r="BJ90" s="154">
        <v>87883.830000000016</v>
      </c>
      <c r="BK90" s="154">
        <v>16816.63</v>
      </c>
      <c r="BL90" s="154">
        <v>52830.380000000012</v>
      </c>
      <c r="BM90" s="154">
        <v>63063.689999999995</v>
      </c>
      <c r="BN90" s="154">
        <v>34536.39</v>
      </c>
      <c r="BO90" s="154">
        <v>63222.720000000001</v>
      </c>
      <c r="BP90" s="154">
        <v>34002.550000000003</v>
      </c>
      <c r="BQ90" s="154">
        <v>34746.770000000004</v>
      </c>
      <c r="BR90" s="154">
        <v>23556.46</v>
      </c>
      <c r="BS90" s="154">
        <v>3913.369999999999</v>
      </c>
      <c r="BT90" s="154">
        <v>11581.470000000001</v>
      </c>
      <c r="BU90" s="154">
        <v>7649.1199999999972</v>
      </c>
      <c r="BV90" s="154">
        <v>5410.83</v>
      </c>
      <c r="BW90" s="154">
        <v>9349.42</v>
      </c>
      <c r="BX90" s="154">
        <v>9809.85</v>
      </c>
      <c r="BY90" s="154">
        <v>9613.2400000000016</v>
      </c>
      <c r="BZ90" s="154">
        <v>45576.169999999991</v>
      </c>
      <c r="CA90" s="154">
        <v>6752</v>
      </c>
      <c r="CB90" s="154">
        <v>5554.72</v>
      </c>
      <c r="CC90" s="154">
        <v>5312.5153123199989</v>
      </c>
      <c r="CD90" s="154">
        <v>3584.895312319999</v>
      </c>
      <c r="CE90" s="154">
        <v>3465.37</v>
      </c>
      <c r="CF90" s="154">
        <v>5887.47</v>
      </c>
      <c r="CG90" s="154">
        <v>7290.93</v>
      </c>
      <c r="CH90" s="154">
        <v>8335.17</v>
      </c>
      <c r="CI90" s="154">
        <v>6906.7500000000009</v>
      </c>
      <c r="CJ90" s="154">
        <v>5335.7800000000007</v>
      </c>
      <c r="CK90" s="154">
        <v>13149.02</v>
      </c>
      <c r="CL90" s="154">
        <v>11160.91</v>
      </c>
      <c r="CM90" s="154">
        <v>16190.96</v>
      </c>
      <c r="CN90" s="154">
        <v>33489.769999999997</v>
      </c>
      <c r="CO90" s="154">
        <v>48602.84</v>
      </c>
      <c r="CP90" s="154">
        <v>54946.5</v>
      </c>
      <c r="CQ90" s="154">
        <v>29636.66</v>
      </c>
      <c r="CR90" s="154">
        <v>23537.43</v>
      </c>
      <c r="CS90" s="154">
        <v>14881.029999999999</v>
      </c>
      <c r="CT90" s="154">
        <v>65221.560000000005</v>
      </c>
      <c r="CU90" s="154">
        <v>16473.03</v>
      </c>
      <c r="CV90" s="154">
        <v>15028.599999999999</v>
      </c>
      <c r="CW90" s="154">
        <v>18669.32</v>
      </c>
      <c r="CX90" s="154">
        <v>15191.730000000001</v>
      </c>
      <c r="CY90" s="154">
        <v>30680.16</v>
      </c>
      <c r="CZ90" s="154">
        <v>49263.799999999996</v>
      </c>
      <c r="DA90" s="154">
        <v>18344.150000000001</v>
      </c>
      <c r="DB90" s="154">
        <v>20066.59</v>
      </c>
      <c r="DC90" s="154">
        <v>34807.21</v>
      </c>
      <c r="DD90" s="154">
        <v>500804.38</v>
      </c>
      <c r="DE90" s="154">
        <v>175877.25000000003</v>
      </c>
      <c r="DF90" s="154">
        <v>185265.36000000002</v>
      </c>
      <c r="DG90" s="154">
        <v>143490.46000000002</v>
      </c>
      <c r="DH90" s="154">
        <v>165399.37000000002</v>
      </c>
      <c r="DI90" s="154">
        <v>156489.25000000003</v>
      </c>
      <c r="DJ90" s="154">
        <v>169796.23000000004</v>
      </c>
      <c r="DK90" s="154">
        <v>283202.82000000007</v>
      </c>
      <c r="DL90" s="154">
        <v>164533.16</v>
      </c>
      <c r="DM90" s="154">
        <v>148070.02000000002</v>
      </c>
      <c r="DN90" s="154">
        <v>166848.52000000002</v>
      </c>
      <c r="DO90" s="154">
        <v>175089.96</v>
      </c>
      <c r="DP90" s="154">
        <v>160630.75</v>
      </c>
      <c r="DQ90" s="154">
        <v>37437.54</v>
      </c>
      <c r="DR90" s="154">
        <v>32723.910000000003</v>
      </c>
      <c r="DS90" s="154">
        <v>43221.39</v>
      </c>
      <c r="DT90" s="154">
        <v>35471.39</v>
      </c>
      <c r="DU90" s="154">
        <v>66090.13</v>
      </c>
      <c r="DV90" s="154">
        <v>29222.510000000002</v>
      </c>
      <c r="DW90" s="154">
        <v>91395.31</v>
      </c>
      <c r="DX90" s="154">
        <v>39219.979999999996</v>
      </c>
      <c r="DY90" s="154">
        <v>68553.909999999989</v>
      </c>
      <c r="DZ90" s="154">
        <v>86960.069999999992</v>
      </c>
      <c r="EA90" s="154">
        <v>86743.88</v>
      </c>
      <c r="EB90" s="154">
        <v>83944.410000000018</v>
      </c>
      <c r="EC90" s="154">
        <v>64983.7</v>
      </c>
      <c r="ED90" s="154">
        <v>48121.72</v>
      </c>
      <c r="EE90" s="154">
        <v>49384.71</v>
      </c>
      <c r="EF90" s="154">
        <v>59940.39</v>
      </c>
      <c r="EG90" s="154">
        <v>58871.439999999995</v>
      </c>
      <c r="EH90" s="154">
        <v>42356.63</v>
      </c>
      <c r="EI90" s="154">
        <v>41090.61</v>
      </c>
      <c r="EJ90" s="154">
        <v>26783.71</v>
      </c>
      <c r="EK90" s="154">
        <v>60956.180000000008</v>
      </c>
      <c r="EL90" s="154">
        <v>18349.23</v>
      </c>
      <c r="EM90" s="154">
        <v>35651.17</v>
      </c>
      <c r="EO90" s="154">
        <f t="shared" si="635"/>
        <v>141740.29</v>
      </c>
      <c r="EQ90" s="154">
        <f t="shared" ca="1" si="636"/>
        <v>281477.83999999997</v>
      </c>
      <c r="ER90" s="154"/>
      <c r="EV90" s="154">
        <f t="shared" si="637"/>
        <v>87674.54</v>
      </c>
      <c r="EW90" s="154">
        <f t="shared" si="637"/>
        <v>711488.84</v>
      </c>
      <c r="EX90" s="154">
        <f t="shared" si="637"/>
        <v>494155.19000000006</v>
      </c>
      <c r="EY90" s="154">
        <f t="shared" si="637"/>
        <v>609488.30000000016</v>
      </c>
      <c r="EZ90" s="154">
        <f t="shared" si="637"/>
        <v>479451.70000000007</v>
      </c>
      <c r="FA90" s="154">
        <f t="shared" si="637"/>
        <v>373158.24999999994</v>
      </c>
      <c r="FB90" s="154">
        <f t="shared" si="637"/>
        <v>111416.69</v>
      </c>
      <c r="FC90" s="154">
        <f t="shared" si="637"/>
        <v>186707.95</v>
      </c>
      <c r="FD90" s="154">
        <f t="shared" si="637"/>
        <v>194733.95999999996</v>
      </c>
      <c r="FE90" s="154">
        <f t="shared" si="637"/>
        <v>235671.99000000005</v>
      </c>
      <c r="FF90" s="154">
        <f t="shared" si="637"/>
        <v>157446.82</v>
      </c>
      <c r="FG90" s="154">
        <f t="shared" si="637"/>
        <v>142318.68</v>
      </c>
      <c r="FH90" s="154">
        <f t="shared" si="637"/>
        <v>106089.12000000001</v>
      </c>
      <c r="FI90" s="154">
        <f t="shared" si="637"/>
        <v>35651.17</v>
      </c>
      <c r="FK90" s="154">
        <f t="shared" si="638"/>
        <v>741282.09999999986</v>
      </c>
      <c r="FL90" s="154">
        <f t="shared" si="638"/>
        <v>201961.24999999997</v>
      </c>
      <c r="FM90" s="154">
        <f t="shared" si="638"/>
        <v>92174.490624639991</v>
      </c>
      <c r="FN90" s="154">
        <f t="shared" si="638"/>
        <v>366358.62999999989</v>
      </c>
      <c r="FO90" s="154">
        <f t="shared" si="638"/>
        <v>1902806.87</v>
      </c>
      <c r="FP90" s="154">
        <f t="shared" si="638"/>
        <v>1150734.5900000001</v>
      </c>
      <c r="FQ90" s="154">
        <f t="shared" si="638"/>
        <v>730171.45</v>
      </c>
      <c r="FR90" s="154">
        <f t="shared" si="638"/>
        <v>141740.29</v>
      </c>
    </row>
    <row r="91" spans="2:174" ht="17.45" customHeight="1">
      <c r="B91" s="156" t="s">
        <v>93</v>
      </c>
      <c r="C91" s="157"/>
      <c r="D91" s="157"/>
      <c r="E91" s="157"/>
      <c r="H91" s="158">
        <v>1085504.8999999999</v>
      </c>
      <c r="I91" s="158">
        <v>1028981.4505799999</v>
      </c>
      <c r="J91" s="158">
        <v>1014566.6211100002</v>
      </c>
      <c r="K91" s="158">
        <v>1157543.5491200001</v>
      </c>
      <c r="L91" s="158">
        <v>1181341.2642000001</v>
      </c>
      <c r="M91" s="158">
        <v>1060589.7188299999</v>
      </c>
      <c r="N91" s="158">
        <v>1186331.2</v>
      </c>
      <c r="O91" s="158">
        <v>1299156.3640400004</v>
      </c>
      <c r="P91" s="158">
        <v>1215769.2458599997</v>
      </c>
      <c r="Q91" s="158">
        <v>1048735.6253749998</v>
      </c>
      <c r="R91" s="158">
        <v>1261504.9874700001</v>
      </c>
      <c r="S91" s="158">
        <v>1828900.8867900004</v>
      </c>
      <c r="T91" s="158">
        <v>1188432.14726</v>
      </c>
      <c r="U91" s="158">
        <v>1179853.6235999996</v>
      </c>
      <c r="V91" s="158">
        <v>1128928.5395149998</v>
      </c>
      <c r="W91" s="158">
        <v>1288443.7200000002</v>
      </c>
      <c r="X91" s="158">
        <v>1128671.7327749999</v>
      </c>
      <c r="Y91" s="158">
        <v>1098122.8747999999</v>
      </c>
      <c r="Z91" s="158">
        <v>1106964.7808599998</v>
      </c>
      <c r="AA91" s="158">
        <v>1236499.8084799999</v>
      </c>
      <c r="AB91" s="158">
        <v>1253284.6145999997</v>
      </c>
      <c r="AC91" s="158">
        <v>1079041.26883</v>
      </c>
      <c r="AD91" s="158">
        <v>1197688.9794399999</v>
      </c>
      <c r="AE91" s="158">
        <v>1646542.1380900005</v>
      </c>
      <c r="AF91" s="158">
        <v>2254669.35</v>
      </c>
      <c r="AG91" s="158">
        <v>906540.17999999993</v>
      </c>
      <c r="AH91" s="158">
        <v>1098762.05</v>
      </c>
      <c r="AI91" s="158">
        <v>1106252.1500000001</v>
      </c>
      <c r="AJ91" s="158">
        <v>1254229.3799999999</v>
      </c>
      <c r="AK91" s="158">
        <v>1101646.9165190398</v>
      </c>
      <c r="AL91" s="158">
        <v>1028221.25</v>
      </c>
      <c r="AM91" s="158">
        <v>1079876.3200000003</v>
      </c>
      <c r="AN91" s="158">
        <v>1388755.8600000003</v>
      </c>
      <c r="AO91" s="158">
        <v>1172634.8599999999</v>
      </c>
      <c r="AP91" s="158">
        <v>1348426.21</v>
      </c>
      <c r="AQ91" s="158">
        <v>1299034.9099999997</v>
      </c>
      <c r="AR91" s="158">
        <f t="shared" ref="AR91:BQ91" si="640">SUM(AR87:AR90)</f>
        <v>1731208.7899999996</v>
      </c>
      <c r="AS91" s="158">
        <f t="shared" si="640"/>
        <v>1084959.4200000002</v>
      </c>
      <c r="AT91" s="158">
        <f t="shared" si="640"/>
        <v>1118504.22</v>
      </c>
      <c r="AU91" s="158">
        <f t="shared" si="640"/>
        <v>1148255.4099999999</v>
      </c>
      <c r="AV91" s="158">
        <f t="shared" si="640"/>
        <v>1261499.6699999997</v>
      </c>
      <c r="AW91" s="158">
        <f t="shared" si="640"/>
        <v>1214133.23</v>
      </c>
      <c r="AX91" s="158">
        <f t="shared" si="640"/>
        <v>1348692.0999999999</v>
      </c>
      <c r="AY91" s="158">
        <f t="shared" si="640"/>
        <v>1326681.2699999998</v>
      </c>
      <c r="AZ91" s="158">
        <f t="shared" si="640"/>
        <v>1435861.11</v>
      </c>
      <c r="BA91" s="158">
        <f t="shared" si="640"/>
        <v>1248780.8599999999</v>
      </c>
      <c r="BB91" s="158">
        <f t="shared" si="640"/>
        <v>1250844.3400000001</v>
      </c>
      <c r="BC91" s="158">
        <f t="shared" si="640"/>
        <v>1407316.2200000002</v>
      </c>
      <c r="BD91" s="158">
        <f t="shared" si="640"/>
        <v>1752242.98</v>
      </c>
      <c r="BE91" s="158">
        <f t="shared" si="640"/>
        <v>1267017.44</v>
      </c>
      <c r="BF91" s="158">
        <f t="shared" si="640"/>
        <v>1220464.4299999997</v>
      </c>
      <c r="BG91" s="158">
        <f t="shared" si="640"/>
        <v>1245929.0900000001</v>
      </c>
      <c r="BH91" s="158">
        <f t="shared" si="640"/>
        <v>1438070.2700000003</v>
      </c>
      <c r="BI91" s="158">
        <f t="shared" si="640"/>
        <v>1292328.5599999998</v>
      </c>
      <c r="BJ91" s="158">
        <f t="shared" si="640"/>
        <v>1325794.9400000004</v>
      </c>
      <c r="BK91" s="158">
        <f t="shared" si="640"/>
        <v>1244611.3699999999</v>
      </c>
      <c r="BL91" s="158">
        <f t="shared" si="640"/>
        <v>1477003.5800000003</v>
      </c>
      <c r="BM91" s="158">
        <f t="shared" si="640"/>
        <v>1526111.5</v>
      </c>
      <c r="BN91" s="158">
        <f t="shared" si="640"/>
        <v>1301843.28</v>
      </c>
      <c r="BO91" s="158">
        <f t="shared" si="640"/>
        <v>1557119.8300000003</v>
      </c>
      <c r="BP91" s="158">
        <f t="shared" si="640"/>
        <v>1838347.02</v>
      </c>
      <c r="BQ91" s="158">
        <f t="shared" si="640"/>
        <v>1341847.5699999996</v>
      </c>
      <c r="BR91" s="158">
        <f t="shared" ref="BR91:BW91" si="641">SUM(BR87:BR90)</f>
        <v>1082206.0099999998</v>
      </c>
      <c r="BS91" s="158">
        <f t="shared" si="641"/>
        <v>110498.58999999987</v>
      </c>
      <c r="BT91" s="158">
        <f t="shared" si="641"/>
        <v>60804.429999999928</v>
      </c>
      <c r="BU91" s="158">
        <f t="shared" si="641"/>
        <v>139499.29000000015</v>
      </c>
      <c r="BV91" s="158">
        <f t="shared" si="641"/>
        <v>368514.56000000011</v>
      </c>
      <c r="BW91" s="158">
        <f t="shared" si="641"/>
        <v>252620.72999999989</v>
      </c>
      <c r="BX91" s="158">
        <f>SUM(BX87:BX90)</f>
        <v>697408.7</v>
      </c>
      <c r="BY91" s="158">
        <f>SUM(BY87:BY90)</f>
        <v>750992.69999999984</v>
      </c>
      <c r="BZ91" s="158">
        <f t="shared" ref="BZ91:DK91" si="642">SUM(BZ87:BZ90)</f>
        <v>1053580.8799999997</v>
      </c>
      <c r="CA91" s="158">
        <f t="shared" si="642"/>
        <v>1318772</v>
      </c>
      <c r="CB91" s="158">
        <f t="shared" si="642"/>
        <v>1221536.51</v>
      </c>
      <c r="CC91" s="158">
        <f t="shared" si="642"/>
        <v>1026173.2453123197</v>
      </c>
      <c r="CD91" s="158">
        <f t="shared" si="642"/>
        <v>788272.99531232007</v>
      </c>
      <c r="CE91" s="158">
        <f t="shared" si="642"/>
        <v>263559.74999999994</v>
      </c>
      <c r="CF91" s="158">
        <f t="shared" si="642"/>
        <v>486384.90000000008</v>
      </c>
      <c r="CG91" s="158">
        <f t="shared" si="642"/>
        <v>1071761.6799999997</v>
      </c>
      <c r="CH91" s="158">
        <f t="shared" si="642"/>
        <v>1172980.28</v>
      </c>
      <c r="CI91" s="158">
        <f t="shared" si="642"/>
        <v>1408788.6400000001</v>
      </c>
      <c r="CJ91" s="158">
        <f t="shared" si="642"/>
        <v>1469488.4999999998</v>
      </c>
      <c r="CK91" s="158">
        <f t="shared" si="642"/>
        <v>1703019.06</v>
      </c>
      <c r="CL91" s="158">
        <f t="shared" si="642"/>
        <v>1605493.5399999996</v>
      </c>
      <c r="CM91" s="158">
        <f t="shared" si="642"/>
        <v>1815018.9600000002</v>
      </c>
      <c r="CN91" s="158">
        <f t="shared" si="642"/>
        <v>2084753.38</v>
      </c>
      <c r="CO91" s="158">
        <f t="shared" si="642"/>
        <v>1491049.5099999998</v>
      </c>
      <c r="CP91" s="158">
        <f t="shared" si="642"/>
        <v>1649355.37</v>
      </c>
      <c r="CQ91" s="158">
        <f t="shared" si="642"/>
        <v>1485243.6699999997</v>
      </c>
      <c r="CR91" s="158">
        <f t="shared" si="642"/>
        <v>1660387.54</v>
      </c>
      <c r="CS91" s="158">
        <f t="shared" si="642"/>
        <v>1602382.2999999998</v>
      </c>
      <c r="CT91" s="158">
        <f t="shared" si="642"/>
        <v>1563257.4400000002</v>
      </c>
      <c r="CU91" s="158">
        <f t="shared" si="642"/>
        <v>1708746.4000000001</v>
      </c>
      <c r="CV91" s="158">
        <f t="shared" si="642"/>
        <v>1709139.4200000002</v>
      </c>
      <c r="CW91" s="158">
        <f t="shared" si="642"/>
        <v>1937181.2500000005</v>
      </c>
      <c r="CX91" s="158">
        <f t="shared" si="642"/>
        <v>1738847.9099999997</v>
      </c>
      <c r="CY91" s="158">
        <f t="shared" si="642"/>
        <v>2005831.5899999999</v>
      </c>
      <c r="CZ91" s="158">
        <f t="shared" si="642"/>
        <v>2401437.7699999991</v>
      </c>
      <c r="DA91" s="158">
        <f t="shared" si="642"/>
        <v>1621495.4400000002</v>
      </c>
      <c r="DB91" s="158">
        <f t="shared" si="642"/>
        <v>1673201.2900000003</v>
      </c>
      <c r="DC91" s="158">
        <f t="shared" si="642"/>
        <v>1594240.1399999997</v>
      </c>
      <c r="DD91" s="158">
        <f t="shared" si="642"/>
        <v>2364131.69</v>
      </c>
      <c r="DE91" s="158">
        <f t="shared" si="642"/>
        <v>1866277.2699999998</v>
      </c>
      <c r="DF91" s="158">
        <f t="shared" si="642"/>
        <v>1892114.64</v>
      </c>
      <c r="DG91" s="158">
        <f t="shared" si="642"/>
        <v>1977438.8000000005</v>
      </c>
      <c r="DH91" s="158">
        <f t="shared" si="642"/>
        <v>2067044.72</v>
      </c>
      <c r="DI91" s="158">
        <f t="shared" si="642"/>
        <v>2196637.75</v>
      </c>
      <c r="DJ91" s="158">
        <f t="shared" si="642"/>
        <v>2314947.0399999996</v>
      </c>
      <c r="DK91" s="158">
        <f t="shared" si="642"/>
        <v>2559093.59</v>
      </c>
      <c r="DL91" s="158">
        <f t="shared" ref="DL91" si="643">SUM(DL87:DL90)</f>
        <v>2803034.5199999996</v>
      </c>
      <c r="DM91" s="158">
        <f t="shared" ref="DM91:DN91" si="644">SUM(DM87:DM90)</f>
        <v>1967058.9099999997</v>
      </c>
      <c r="DN91" s="158">
        <f t="shared" si="644"/>
        <v>2065463.8800000004</v>
      </c>
      <c r="DO91" s="158">
        <f t="shared" ref="DO91:DP91" si="645">SUM(DO87:DO90)</f>
        <v>2145692.0200000005</v>
      </c>
      <c r="DP91" s="158">
        <f t="shared" si="645"/>
        <v>2028740.43</v>
      </c>
      <c r="DQ91" s="158">
        <f t="shared" ref="DQ91:DR91" si="646">SUM(DQ87:DQ90)</f>
        <v>1967770.19</v>
      </c>
      <c r="DR91" s="158">
        <f t="shared" si="646"/>
        <v>2031454.7699999996</v>
      </c>
      <c r="DS91" s="158">
        <f t="shared" ref="DS91:DT91" si="647">SUM(DS87:DS90)</f>
        <v>2072366.9100000004</v>
      </c>
      <c r="DT91" s="158">
        <f t="shared" si="647"/>
        <v>2099943.6900000004</v>
      </c>
      <c r="DU91" s="158">
        <f t="shared" ref="DU91:DV91" si="648">SUM(DU87:DU90)</f>
        <v>2247511.46</v>
      </c>
      <c r="DV91" s="158">
        <f t="shared" si="648"/>
        <v>2061847.1000000008</v>
      </c>
      <c r="DW91" s="158">
        <f t="shared" ref="DW91:DX91" si="649">SUM(DW87:DW90)</f>
        <v>2480344.1699999995</v>
      </c>
      <c r="DX91" s="158">
        <f t="shared" si="649"/>
        <v>2831439.23</v>
      </c>
      <c r="DY91" s="158">
        <f t="shared" ref="DY91:DZ91" si="650">SUM(DY87:DY90)</f>
        <v>1996122.58</v>
      </c>
      <c r="DZ91" s="158">
        <f t="shared" si="650"/>
        <v>2010983.4500000002</v>
      </c>
      <c r="EA91" s="158">
        <f t="shared" ref="EA91:EB91" si="651">SUM(EA87:EA90)</f>
        <v>2028426.1699999995</v>
      </c>
      <c r="EB91" s="158">
        <f t="shared" si="651"/>
        <v>2138613.8500000006</v>
      </c>
      <c r="EC91" s="158">
        <f t="shared" ref="EC91:ED91" si="652">SUM(EC87:EC90)</f>
        <v>2087481.6500000004</v>
      </c>
      <c r="ED91" s="158">
        <f t="shared" si="652"/>
        <v>2114736.1599999997</v>
      </c>
      <c r="EE91" s="158">
        <f t="shared" ref="EE91:EF91" si="653">SUM(EE87:EE90)</f>
        <v>2077934.3199999998</v>
      </c>
      <c r="EF91" s="158">
        <f t="shared" si="653"/>
        <v>2342337</v>
      </c>
      <c r="EG91" s="158">
        <f t="shared" ref="EG91:EH91" si="654">SUM(EG87:EG90)</f>
        <v>2289615.2100000004</v>
      </c>
      <c r="EH91" s="158">
        <f t="shared" si="654"/>
        <v>2141389.5399999991</v>
      </c>
      <c r="EI91" s="158">
        <f t="shared" ref="EI91:EJ91" si="655">SUM(EI87:EI90)</f>
        <v>2350059.0599999996</v>
      </c>
      <c r="EJ91" s="158">
        <f t="shared" si="655"/>
        <v>2862719.6299999994</v>
      </c>
      <c r="EK91" s="158">
        <f t="shared" ref="EK91:EL91" si="656">SUM(EK87:EK90)</f>
        <v>2288457.2800000003</v>
      </c>
      <c r="EL91" s="158">
        <f t="shared" si="656"/>
        <v>1983270.8899999997</v>
      </c>
      <c r="EM91" s="158">
        <f t="shared" ref="EM91" si="657">SUM(EM87:EM90)</f>
        <v>2045440.0100000002</v>
      </c>
      <c r="EO91" s="158">
        <f t="shared" si="635"/>
        <v>9179887.8100000005</v>
      </c>
      <c r="EQ91" s="158">
        <f t="shared" ca="1" si="636"/>
        <v>8866971.4299999997</v>
      </c>
      <c r="ER91" s="158"/>
      <c r="EV91" s="158">
        <f t="shared" si="637"/>
        <v>5696134.4999999991</v>
      </c>
      <c r="EW91" s="158">
        <f t="shared" si="637"/>
        <v>5824649.0999999996</v>
      </c>
      <c r="EX91" s="158">
        <f t="shared" si="637"/>
        <v>5936598.1600000001</v>
      </c>
      <c r="EY91" s="158">
        <f t="shared" si="637"/>
        <v>7070678.379999999</v>
      </c>
      <c r="EZ91" s="158">
        <f t="shared" si="637"/>
        <v>6835557.3100000005</v>
      </c>
      <c r="FA91" s="158">
        <f t="shared" si="637"/>
        <v>6142202.6400000006</v>
      </c>
      <c r="FB91" s="158">
        <f t="shared" si="637"/>
        <v>6203765.3700000001</v>
      </c>
      <c r="FC91" s="158">
        <f t="shared" si="637"/>
        <v>6789702.7300000004</v>
      </c>
      <c r="FD91" s="158">
        <f t="shared" si="637"/>
        <v>6838545.2600000007</v>
      </c>
      <c r="FE91" s="158">
        <f t="shared" si="637"/>
        <v>6254521.6699999999</v>
      </c>
      <c r="FF91" s="158">
        <f t="shared" si="637"/>
        <v>6535007.4799999995</v>
      </c>
      <c r="FG91" s="158">
        <f t="shared" si="637"/>
        <v>6781063.8099999996</v>
      </c>
      <c r="FH91" s="158">
        <f t="shared" si="637"/>
        <v>7134447.7999999998</v>
      </c>
      <c r="FI91" s="158">
        <f t="shared" si="637"/>
        <v>2045440.0100000002</v>
      </c>
      <c r="FK91" s="158">
        <f t="shared" si="638"/>
        <v>16648537.27</v>
      </c>
      <c r="FL91" s="158">
        <f t="shared" si="638"/>
        <v>9015092.4800000004</v>
      </c>
      <c r="FM91" s="158">
        <f t="shared" si="638"/>
        <v>14032478.06062464</v>
      </c>
      <c r="FN91" s="158">
        <f t="shared" si="638"/>
        <v>20636175.780000001</v>
      </c>
      <c r="FO91" s="158">
        <f t="shared" si="638"/>
        <v>24528060.139999997</v>
      </c>
      <c r="FP91" s="158">
        <f t="shared" si="638"/>
        <v>25971228.050000004</v>
      </c>
      <c r="FQ91" s="158">
        <f t="shared" si="638"/>
        <v>26409138.219999999</v>
      </c>
      <c r="FR91" s="158">
        <f t="shared" si="638"/>
        <v>9179887.8100000005</v>
      </c>
    </row>
    <row r="92" spans="2:174" s="159" customFormat="1" ht="17.45" customHeight="1">
      <c r="B92" s="151" t="s">
        <v>94</v>
      </c>
      <c r="C92" s="152"/>
      <c r="D92" s="152"/>
      <c r="E92" s="152"/>
      <c r="F92" s="153"/>
      <c r="G92" s="153"/>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v>-139493.96</v>
      </c>
      <c r="AS92" s="154">
        <v>-138220.6</v>
      </c>
      <c r="AT92" s="154">
        <v>-139805.23000000001</v>
      </c>
      <c r="AU92" s="154">
        <v>-149271.83000000002</v>
      </c>
      <c r="AV92" s="154">
        <v>-147646.75999999998</v>
      </c>
      <c r="AW92" s="154">
        <v>-146573.85</v>
      </c>
      <c r="AX92" s="154">
        <v>-172145.36</v>
      </c>
      <c r="AY92" s="154">
        <v>-165850.76</v>
      </c>
      <c r="AZ92" s="154">
        <v>-161402.78</v>
      </c>
      <c r="BA92" s="154">
        <v>-135128.28</v>
      </c>
      <c r="BB92" s="154">
        <v>-129897.35</v>
      </c>
      <c r="BC92" s="154">
        <v>-125700.56</v>
      </c>
      <c r="BD92" s="154">
        <v>-108408.94</v>
      </c>
      <c r="BE92" s="154">
        <v>-100425.63</v>
      </c>
      <c r="BF92" s="154">
        <v>-87230.98</v>
      </c>
      <c r="BG92" s="154">
        <v>-72179.839999999997</v>
      </c>
      <c r="BH92" s="154">
        <v>-85933.58</v>
      </c>
      <c r="BI92" s="154">
        <v>-63455.95</v>
      </c>
      <c r="BJ92" s="154">
        <v>-61110.5</v>
      </c>
      <c r="BK92" s="154">
        <v>-62082.770000000004</v>
      </c>
      <c r="BL92" s="154">
        <v>-78702.709999999992</v>
      </c>
      <c r="BM92" s="154">
        <v>-72300.459999999992</v>
      </c>
      <c r="BN92" s="154">
        <v>-65596.010000000009</v>
      </c>
      <c r="BO92" s="154">
        <v>-49828.770000000004</v>
      </c>
      <c r="BP92" s="154">
        <v>-49373.599999999999</v>
      </c>
      <c r="BQ92" s="154">
        <v>-69131.199999999997</v>
      </c>
      <c r="BR92" s="154">
        <v>-61333.369999999995</v>
      </c>
      <c r="BS92" s="154">
        <v>-56889.46</v>
      </c>
      <c r="BT92" s="154">
        <v>-58048.689999999995</v>
      </c>
      <c r="BU92" s="154">
        <v>-73792.78</v>
      </c>
      <c r="BV92" s="154">
        <v>-88925.85</v>
      </c>
      <c r="BW92" s="154">
        <v>-91561.959999999992</v>
      </c>
      <c r="BX92" s="154">
        <v>-93571.82</v>
      </c>
      <c r="BY92" s="154">
        <v>-66805.78</v>
      </c>
      <c r="BZ92" s="154">
        <v>-71538.59</v>
      </c>
      <c r="CA92" s="154">
        <v>-86737</v>
      </c>
      <c r="CB92" s="154">
        <v>-83791.73</v>
      </c>
      <c r="CC92" s="154">
        <v>-68823.62</v>
      </c>
      <c r="CD92" s="154">
        <v>-91787.65</v>
      </c>
      <c r="CE92" s="154">
        <v>-95395.4</v>
      </c>
      <c r="CF92" s="154">
        <v>-97173.450000000012</v>
      </c>
      <c r="CG92" s="154">
        <v>-83979.61</v>
      </c>
      <c r="CH92" s="154">
        <v>-78904.459999999992</v>
      </c>
      <c r="CI92" s="154">
        <v>-53790.66</v>
      </c>
      <c r="CJ92" s="154">
        <v>-57748.180000000008</v>
      </c>
      <c r="CK92" s="154">
        <v>-65229.619999999995</v>
      </c>
      <c r="CL92" s="154">
        <v>-57616.009999999995</v>
      </c>
      <c r="CM92" s="154">
        <v>-33026.639999999999</v>
      </c>
      <c r="CN92" s="154">
        <v>-43176.2</v>
      </c>
      <c r="CO92" s="154">
        <v>-50428.479999999996</v>
      </c>
      <c r="CP92" s="154">
        <v>-55685.61</v>
      </c>
      <c r="CQ92" s="154">
        <v>-51826.42</v>
      </c>
      <c r="CR92" s="154">
        <v>-48288.97</v>
      </c>
      <c r="CS92" s="154">
        <v>-46704.84</v>
      </c>
      <c r="CT92" s="154">
        <v>-70307.320000000007</v>
      </c>
      <c r="CU92" s="154">
        <v>-52101.42</v>
      </c>
      <c r="CV92" s="154">
        <v>-57186.149999999994</v>
      </c>
      <c r="CW92" s="154">
        <v>-40885.47</v>
      </c>
      <c r="CX92" s="154">
        <v>-37309.72</v>
      </c>
      <c r="CY92" s="154">
        <v>-37682.43</v>
      </c>
      <c r="CZ92" s="154">
        <v>-28135.05</v>
      </c>
      <c r="DA92" s="154">
        <v>-48539.199999999997</v>
      </c>
      <c r="DB92" s="154">
        <v>-52281.770000000004</v>
      </c>
      <c r="DC92" s="154">
        <v>-51819.19</v>
      </c>
      <c r="DD92" s="154">
        <v>-33762.61</v>
      </c>
      <c r="DE92" s="154">
        <v>-42174.239999999998</v>
      </c>
      <c r="DF92" s="154">
        <v>-36752.839999999997</v>
      </c>
      <c r="DG92" s="154">
        <v>-35346.57</v>
      </c>
      <c r="DH92" s="154">
        <v>-36805.869999999995</v>
      </c>
      <c r="DI92" s="154">
        <v>-43127.5</v>
      </c>
      <c r="DJ92" s="154">
        <v>-69538.47</v>
      </c>
      <c r="DK92" s="154">
        <v>-40309.18</v>
      </c>
      <c r="DL92" s="154">
        <v>-57377.760000000002</v>
      </c>
      <c r="DM92" s="154">
        <v>-51723.5</v>
      </c>
      <c r="DN92" s="154">
        <v>-58823.81</v>
      </c>
      <c r="DO92" s="154">
        <v>-45506.95</v>
      </c>
      <c r="DP92" s="154">
        <v>-39833.14</v>
      </c>
      <c r="DQ92" s="154">
        <v>-42950.16</v>
      </c>
      <c r="DR92" s="154">
        <v>-47591.09</v>
      </c>
      <c r="DS92" s="154">
        <v>-50233.14</v>
      </c>
      <c r="DT92" s="154">
        <v>-48259.81</v>
      </c>
      <c r="DU92" s="154">
        <v>-68145.09</v>
      </c>
      <c r="DV92" s="154">
        <v>-61210.66</v>
      </c>
      <c r="DW92" s="154">
        <v>-54191.7</v>
      </c>
      <c r="DX92" s="154">
        <v>-30224.240000000002</v>
      </c>
      <c r="DY92" s="154">
        <v>-46979.8</v>
      </c>
      <c r="DZ92" s="154">
        <v>-54769.34</v>
      </c>
      <c r="EA92" s="154">
        <v>-42766</v>
      </c>
      <c r="EB92" s="154">
        <v>-48594.7</v>
      </c>
      <c r="EC92" s="154">
        <v>-53743.6</v>
      </c>
      <c r="ED92" s="154">
        <v>-48081.1</v>
      </c>
      <c r="EE92" s="154">
        <v>-52006.34</v>
      </c>
      <c r="EF92" s="154">
        <v>-47997.97</v>
      </c>
      <c r="EG92" s="154">
        <v>-63131.9</v>
      </c>
      <c r="EH92" s="154">
        <v>-53782.75</v>
      </c>
      <c r="EI92" s="154">
        <v>-39554.71</v>
      </c>
      <c r="EJ92" s="154">
        <v>-21730.02</v>
      </c>
      <c r="EK92" s="154">
        <v>-31082.25</v>
      </c>
      <c r="EL92" s="154">
        <v>-38573.06</v>
      </c>
      <c r="EM92" s="154">
        <v>-67077.72</v>
      </c>
      <c r="EN92" s="153"/>
      <c r="EO92" s="154">
        <f t="shared" si="635"/>
        <v>-158463.04999999999</v>
      </c>
      <c r="EP92" s="154"/>
      <c r="EQ92" s="154">
        <f t="shared" ca="1" si="636"/>
        <v>-174739.38</v>
      </c>
      <c r="ER92" s="154"/>
      <c r="EV92" s="154">
        <f t="shared" si="637"/>
        <v>-128956.02</v>
      </c>
      <c r="EW92" s="154">
        <f t="shared" si="637"/>
        <v>-127756.04000000001</v>
      </c>
      <c r="EX92" s="154">
        <f t="shared" si="637"/>
        <v>-108905.28</v>
      </c>
      <c r="EY92" s="154">
        <f t="shared" si="637"/>
        <v>-152975.15</v>
      </c>
      <c r="EZ92" s="154">
        <f t="shared" si="637"/>
        <v>-167925.07</v>
      </c>
      <c r="FA92" s="154">
        <f t="shared" si="637"/>
        <v>-128290.25</v>
      </c>
      <c r="FB92" s="154">
        <f t="shared" si="637"/>
        <v>-146084.03999999998</v>
      </c>
      <c r="FC92" s="154">
        <f t="shared" si="637"/>
        <v>-183547.45</v>
      </c>
      <c r="FD92" s="154">
        <f t="shared" si="637"/>
        <v>-131973.38</v>
      </c>
      <c r="FE92" s="154">
        <f t="shared" si="637"/>
        <v>-145104.29999999999</v>
      </c>
      <c r="FF92" s="154">
        <f t="shared" si="637"/>
        <v>-148085.41</v>
      </c>
      <c r="FG92" s="154">
        <f t="shared" si="637"/>
        <v>-156469.35999999999</v>
      </c>
      <c r="FH92" s="154">
        <f t="shared" si="637"/>
        <v>-91385.33</v>
      </c>
      <c r="FI92" s="154">
        <f t="shared" si="637"/>
        <v>-67077.72</v>
      </c>
      <c r="FK92" s="154">
        <f t="shared" si="638"/>
        <v>-907256.14</v>
      </c>
      <c r="FL92" s="154">
        <f t="shared" si="638"/>
        <v>-867710.1</v>
      </c>
      <c r="FM92" s="154">
        <f t="shared" si="638"/>
        <v>-867267.03</v>
      </c>
      <c r="FN92" s="154">
        <f t="shared" si="638"/>
        <v>-591583.02999999991</v>
      </c>
      <c r="FO92" s="154">
        <f t="shared" si="638"/>
        <v>-518592.49000000005</v>
      </c>
      <c r="FP92" s="154">
        <f t="shared" si="638"/>
        <v>-625846.81000000006</v>
      </c>
      <c r="FQ92" s="154">
        <f t="shared" si="638"/>
        <v>-581632.44999999995</v>
      </c>
      <c r="FR92" s="154">
        <f t="shared" si="638"/>
        <v>-158463.04999999999</v>
      </c>
    </row>
    <row r="93" spans="2:174" s="159" customFormat="1" ht="17.45" customHeight="1">
      <c r="B93" s="151" t="s">
        <v>95</v>
      </c>
      <c r="C93" s="152"/>
      <c r="D93" s="152"/>
      <c r="E93" s="152"/>
      <c r="F93" s="153"/>
      <c r="G93" s="153"/>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v>-189142.84</v>
      </c>
      <c r="AS93" s="154">
        <v>-125068.07999999999</v>
      </c>
      <c r="AT93" s="154">
        <v>-113288.8289473684</v>
      </c>
      <c r="AU93" s="154">
        <v>-168852.95915789466</v>
      </c>
      <c r="AV93" s="154">
        <v>-152886.47442105264</v>
      </c>
      <c r="AW93" s="154">
        <v>-170452.08126315792</v>
      </c>
      <c r="AX93" s="154">
        <v>-248555.06063157902</v>
      </c>
      <c r="AY93" s="154">
        <v>-262225.54810526321</v>
      </c>
      <c r="AZ93" s="154">
        <v>-163952.13926315794</v>
      </c>
      <c r="BA93" s="154">
        <v>-156459.38252631581</v>
      </c>
      <c r="BB93" s="154">
        <v>-151198.14578947399</v>
      </c>
      <c r="BC93" s="154">
        <v>-178787.74</v>
      </c>
      <c r="BD93" s="154">
        <v>-242219.42000000004</v>
      </c>
      <c r="BE93" s="154">
        <v>-104375.35999999999</v>
      </c>
      <c r="BF93" s="154">
        <v>-121105.01</v>
      </c>
      <c r="BG93" s="154">
        <v>-170100.59</v>
      </c>
      <c r="BH93" s="154">
        <v>-160227.5337894737</v>
      </c>
      <c r="BI93" s="154">
        <v>-138556.46473684208</v>
      </c>
      <c r="BJ93" s="154">
        <v>-209243.3191578947</v>
      </c>
      <c r="BK93" s="154">
        <v>-162416.23599999998</v>
      </c>
      <c r="BL93" s="154">
        <v>-204221.77894736841</v>
      </c>
      <c r="BM93" s="154">
        <v>-209275.43021052631</v>
      </c>
      <c r="BN93" s="154">
        <v>-210116.234</v>
      </c>
      <c r="BO93" s="154">
        <v>-138530.84084210527</v>
      </c>
      <c r="BP93" s="154">
        <v>-227998.48621052629</v>
      </c>
      <c r="BQ93" s="154">
        <v>-101122.21368421051</v>
      </c>
      <c r="BR93" s="154">
        <v>-157427.69</v>
      </c>
      <c r="BS93" s="154">
        <v>-43546.360000000008</v>
      </c>
      <c r="BT93" s="154">
        <v>-24373.30000000001</v>
      </c>
      <c r="BU93" s="154">
        <v>-16862.53</v>
      </c>
      <c r="BV93" s="154">
        <v>-31608.010000000009</v>
      </c>
      <c r="BW93" s="154">
        <v>-63575.930000000022</v>
      </c>
      <c r="BX93" s="154">
        <v>-112691.20000000001</v>
      </c>
      <c r="BY93" s="154">
        <v>-85814.819999999978</v>
      </c>
      <c r="BZ93" s="154">
        <v>-116156.98000000001</v>
      </c>
      <c r="CA93" s="154">
        <v>-119264</v>
      </c>
      <c r="CB93" s="154">
        <v>-259732.04000000004</v>
      </c>
      <c r="CC93" s="154">
        <v>-188267.43000000002</v>
      </c>
      <c r="CD93" s="154">
        <v>-94712.639999999985</v>
      </c>
      <c r="CE93" s="154">
        <v>-73062.670000000013</v>
      </c>
      <c r="CF93" s="154">
        <v>-78798.620842105302</v>
      </c>
      <c r="CG93" s="154">
        <v>-73732.460000000006</v>
      </c>
      <c r="CH93" s="154">
        <v>-119973.41</v>
      </c>
      <c r="CI93" s="154">
        <v>-121148.19999999998</v>
      </c>
      <c r="CJ93" s="154">
        <v>-175954.78999999998</v>
      </c>
      <c r="CK93" s="154">
        <v>-151723.79</v>
      </c>
      <c r="CL93" s="154">
        <v>-161617.65000000002</v>
      </c>
      <c r="CM93" s="154">
        <v>-161287.88884210534</v>
      </c>
      <c r="CN93" s="154">
        <v>-167269.59000000003</v>
      </c>
      <c r="CO93" s="154">
        <v>-166152.86000000004</v>
      </c>
      <c r="CP93" s="154">
        <v>-208623.13</v>
      </c>
      <c r="CQ93" s="154">
        <v>-193755.01999999996</v>
      </c>
      <c r="CR93" s="154">
        <v>-140265.09</v>
      </c>
      <c r="CS93" s="154">
        <v>-159322.81</v>
      </c>
      <c r="CT93" s="154">
        <v>-283379.27857894736</v>
      </c>
      <c r="CU93" s="154">
        <v>-148251.16999999998</v>
      </c>
      <c r="CV93" s="154">
        <v>-208612.38999999998</v>
      </c>
      <c r="CW93" s="154">
        <v>-156900.67000000001</v>
      </c>
      <c r="CX93" s="154">
        <v>-202789.88999999998</v>
      </c>
      <c r="CY93" s="154">
        <v>-169419.79863157889</v>
      </c>
      <c r="CZ93" s="154">
        <v>-234728.01</v>
      </c>
      <c r="DA93" s="154">
        <v>-148283.54999999999</v>
      </c>
      <c r="DB93" s="154">
        <v>-184317.59999999998</v>
      </c>
      <c r="DC93" s="154">
        <v>-266212.35000000003</v>
      </c>
      <c r="DD93" s="154">
        <v>-184082.82999999996</v>
      </c>
      <c r="DE93" s="154">
        <v>-174493.58</v>
      </c>
      <c r="DF93" s="154">
        <v>-160559.06999999998</v>
      </c>
      <c r="DG93" s="154">
        <v>-403168.99</v>
      </c>
      <c r="DH93" s="154">
        <v>-290566.03000000009</v>
      </c>
      <c r="DI93" s="154">
        <v>-246942.22000000003</v>
      </c>
      <c r="DJ93" s="154">
        <v>-319786.13</v>
      </c>
      <c r="DK93" s="154">
        <v>-341579.13999999996</v>
      </c>
      <c r="DL93" s="154">
        <v>-246491.64999999997</v>
      </c>
      <c r="DM93" s="154">
        <v>-230890.99999999994</v>
      </c>
      <c r="DN93" s="154">
        <v>-136128.44477894739</v>
      </c>
      <c r="DO93" s="154">
        <v>-287674.58999999997</v>
      </c>
      <c r="DP93" s="154">
        <v>-106834.96999999999</v>
      </c>
      <c r="DQ93" s="154">
        <v>-150266</v>
      </c>
      <c r="DR93" s="154">
        <v>-313544.27</v>
      </c>
      <c r="DS93" s="154">
        <v>-187340.40000000002</v>
      </c>
      <c r="DT93" s="154">
        <v>-160239.49</v>
      </c>
      <c r="DU93" s="154">
        <v>-126872.85999999996</v>
      </c>
      <c r="DV93" s="154">
        <v>-177678.89</v>
      </c>
      <c r="DW93" s="154">
        <v>-228081.58999999997</v>
      </c>
      <c r="DX93" s="154">
        <v>-255164.16000000003</v>
      </c>
      <c r="DY93" s="154">
        <v>-271694.39000000007</v>
      </c>
      <c r="DZ93" s="154">
        <v>-185282.77000000002</v>
      </c>
      <c r="EA93" s="154">
        <v>-260372.36</v>
      </c>
      <c r="EB93" s="154">
        <v>-238830.27999999997</v>
      </c>
      <c r="EC93" s="154">
        <v>-186850.09000000003</v>
      </c>
      <c r="ED93" s="154">
        <v>-265412.2</v>
      </c>
      <c r="EE93" s="154">
        <v>-194911.70999999996</v>
      </c>
      <c r="EF93" s="154">
        <v>-239299.87000000002</v>
      </c>
      <c r="EG93" s="154">
        <v>-331404.00636900001</v>
      </c>
      <c r="EH93" s="154">
        <v>-230612.01</v>
      </c>
      <c r="EI93" s="154">
        <v>-289881.30999999994</v>
      </c>
      <c r="EJ93" s="154">
        <v>-315722.2</v>
      </c>
      <c r="EK93" s="154">
        <v>-230841.45999999996</v>
      </c>
      <c r="EL93" s="154">
        <v>-238744.32000000001</v>
      </c>
      <c r="EM93" s="154">
        <v>-231859.05000000002</v>
      </c>
      <c r="EN93" s="153"/>
      <c r="EO93" s="154">
        <f t="shared" si="635"/>
        <v>-1017167.03</v>
      </c>
      <c r="EP93" s="154"/>
      <c r="EQ93" s="154">
        <f t="shared" ca="1" si="636"/>
        <v>-972513.68</v>
      </c>
      <c r="ER93" s="154"/>
      <c r="EV93" s="154">
        <f t="shared" si="637"/>
        <v>-567329.15999999992</v>
      </c>
      <c r="EW93" s="154">
        <f t="shared" si="637"/>
        <v>-624788.76</v>
      </c>
      <c r="EX93" s="154">
        <f t="shared" si="637"/>
        <v>-854294.09000000008</v>
      </c>
      <c r="EY93" s="154">
        <f t="shared" si="637"/>
        <v>-908307.49</v>
      </c>
      <c r="EZ93" s="154">
        <f t="shared" si="637"/>
        <v>-613511.0947789473</v>
      </c>
      <c r="FA93" s="154">
        <f t="shared" si="637"/>
        <v>-544775.55999999994</v>
      </c>
      <c r="FB93" s="154">
        <f t="shared" si="637"/>
        <v>-661124.16</v>
      </c>
      <c r="FC93" s="154">
        <f t="shared" si="637"/>
        <v>-532633.34</v>
      </c>
      <c r="FD93" s="154">
        <f t="shared" si="637"/>
        <v>-712141.32000000007</v>
      </c>
      <c r="FE93" s="154">
        <f t="shared" si="637"/>
        <v>-686052.73</v>
      </c>
      <c r="FF93" s="154">
        <f t="shared" si="637"/>
        <v>-699623.78</v>
      </c>
      <c r="FG93" s="154">
        <f t="shared" si="637"/>
        <v>-851897.32636900002</v>
      </c>
      <c r="FH93" s="154">
        <f t="shared" si="637"/>
        <v>-785307.98</v>
      </c>
      <c r="FI93" s="154">
        <f t="shared" si="637"/>
        <v>-231859.05000000002</v>
      </c>
      <c r="FK93" s="154">
        <f t="shared" si="638"/>
        <v>-2070388.2176842105</v>
      </c>
      <c r="FL93" s="154">
        <f t="shared" si="638"/>
        <v>-1100441.5198947368</v>
      </c>
      <c r="FM93" s="154">
        <f t="shared" si="638"/>
        <v>-1660011.5896842107</v>
      </c>
      <c r="FN93" s="154">
        <f t="shared" si="638"/>
        <v>-2204741.6972105256</v>
      </c>
      <c r="FO93" s="154">
        <f t="shared" si="638"/>
        <v>-2954719.5</v>
      </c>
      <c r="FP93" s="154">
        <f t="shared" si="638"/>
        <v>-2352044.1547789467</v>
      </c>
      <c r="FQ93" s="154">
        <f t="shared" si="638"/>
        <v>-2949715.1563690002</v>
      </c>
      <c r="FR93" s="154">
        <f t="shared" si="638"/>
        <v>-1017167.03</v>
      </c>
    </row>
    <row r="94" spans="2:174" ht="17.45" customHeight="1">
      <c r="B94" s="156" t="s">
        <v>21</v>
      </c>
      <c r="C94" s="157"/>
      <c r="D94" s="157"/>
      <c r="E94" s="157"/>
      <c r="H94" s="158">
        <f>H95-H91</f>
        <v>-228861.81000000006</v>
      </c>
      <c r="I94" s="158">
        <f t="shared" ref="I94:AQ94" si="658">I95-I91</f>
        <v>-299815.93057999981</v>
      </c>
      <c r="J94" s="158">
        <f t="shared" si="658"/>
        <v>-205846.77111000009</v>
      </c>
      <c r="K94" s="158">
        <f t="shared" si="658"/>
        <v>-403881.81912</v>
      </c>
      <c r="L94" s="158">
        <f t="shared" si="658"/>
        <v>-612066.42420000012</v>
      </c>
      <c r="M94" s="158">
        <f t="shared" si="658"/>
        <v>-441762.65882999985</v>
      </c>
      <c r="N94" s="158">
        <f t="shared" si="658"/>
        <v>-412500.16000000015</v>
      </c>
      <c r="O94" s="158">
        <f t="shared" si="658"/>
        <v>-474660.84404000023</v>
      </c>
      <c r="P94" s="158">
        <f t="shared" si="658"/>
        <v>-321141.82585999963</v>
      </c>
      <c r="Q94" s="158">
        <f t="shared" si="658"/>
        <v>-488566.10537500004</v>
      </c>
      <c r="R94" s="158">
        <f t="shared" si="658"/>
        <v>-436738.49747000018</v>
      </c>
      <c r="S94" s="158">
        <f t="shared" si="658"/>
        <v>-467713.25679000048</v>
      </c>
      <c r="T94" s="158">
        <f t="shared" si="658"/>
        <v>-445797.92726000003</v>
      </c>
      <c r="U94" s="158">
        <f t="shared" si="658"/>
        <v>-370842.93359999952</v>
      </c>
      <c r="V94" s="158">
        <f t="shared" si="658"/>
        <v>-368164.459515</v>
      </c>
      <c r="W94" s="158">
        <f t="shared" si="658"/>
        <v>-379829.28000000014</v>
      </c>
      <c r="X94" s="158">
        <f t="shared" si="658"/>
        <v>-349496.02277499984</v>
      </c>
      <c r="Y94" s="158">
        <f t="shared" si="658"/>
        <v>-448774.82479999971</v>
      </c>
      <c r="Z94" s="158">
        <f t="shared" si="658"/>
        <v>-446190.80085999984</v>
      </c>
      <c r="AA94" s="158">
        <f t="shared" si="658"/>
        <v>-393912.57480653049</v>
      </c>
      <c r="AB94" s="158">
        <f t="shared" si="658"/>
        <v>-402117.57460000017</v>
      </c>
      <c r="AC94" s="158">
        <f t="shared" si="658"/>
        <v>-396053.96729938756</v>
      </c>
      <c r="AD94" s="158">
        <f t="shared" si="658"/>
        <v>-572155.64943999983</v>
      </c>
      <c r="AE94" s="158">
        <f t="shared" si="658"/>
        <v>-859953.05051105318</v>
      </c>
      <c r="AF94" s="158">
        <f t="shared" si="658"/>
        <v>-278055.54999999981</v>
      </c>
      <c r="AG94" s="158">
        <f t="shared" si="658"/>
        <v>-462923.96999999986</v>
      </c>
      <c r="AH94" s="158">
        <f t="shared" si="658"/>
        <v>-301401.82000000007</v>
      </c>
      <c r="AI94" s="158">
        <f t="shared" si="658"/>
        <v>-360390.64999999991</v>
      </c>
      <c r="AJ94" s="158">
        <f t="shared" si="658"/>
        <v>-287816.15999999992</v>
      </c>
      <c r="AK94" s="158">
        <f t="shared" si="658"/>
        <v>-279337.72886560229</v>
      </c>
      <c r="AL94" s="158">
        <f t="shared" si="658"/>
        <v>-324961.35000000009</v>
      </c>
      <c r="AM94" s="158">
        <f t="shared" si="658"/>
        <v>-372040.74</v>
      </c>
      <c r="AN94" s="158">
        <f t="shared" si="658"/>
        <v>-336580.35000000009</v>
      </c>
      <c r="AO94" s="158">
        <f t="shared" si="658"/>
        <v>-407432.69999999984</v>
      </c>
      <c r="AP94" s="158">
        <f t="shared" si="658"/>
        <v>-354571.14957894722</v>
      </c>
      <c r="AQ94" s="158">
        <f t="shared" si="658"/>
        <v>-335085.8899999999</v>
      </c>
      <c r="AR94" s="158">
        <f t="shared" ref="AR94:BW94" si="659">SUM(AR92:AR93)</f>
        <v>-328636.79999999999</v>
      </c>
      <c r="AS94" s="158">
        <f t="shared" si="659"/>
        <v>-263288.68</v>
      </c>
      <c r="AT94" s="158">
        <f t="shared" si="659"/>
        <v>-253094.05894736841</v>
      </c>
      <c r="AU94" s="158">
        <f t="shared" si="659"/>
        <v>-318124.78915789467</v>
      </c>
      <c r="AV94" s="158">
        <f t="shared" si="659"/>
        <v>-300533.23442105262</v>
      </c>
      <c r="AW94" s="158">
        <f t="shared" si="659"/>
        <v>-317025.93126315792</v>
      </c>
      <c r="AX94" s="158">
        <f t="shared" si="659"/>
        <v>-420700.42063157901</v>
      </c>
      <c r="AY94" s="158">
        <f t="shared" si="659"/>
        <v>-428076.30810526322</v>
      </c>
      <c r="AZ94" s="158">
        <f t="shared" si="659"/>
        <v>-325354.91926315794</v>
      </c>
      <c r="BA94" s="158">
        <f t="shared" si="659"/>
        <v>-291587.66252631578</v>
      </c>
      <c r="BB94" s="158">
        <f t="shared" si="659"/>
        <v>-281095.49578947399</v>
      </c>
      <c r="BC94" s="158">
        <f t="shared" si="659"/>
        <v>-304488.3</v>
      </c>
      <c r="BD94" s="158">
        <f t="shared" si="659"/>
        <v>-350628.36000000004</v>
      </c>
      <c r="BE94" s="158">
        <f t="shared" si="659"/>
        <v>-204800.99</v>
      </c>
      <c r="BF94" s="158">
        <f t="shared" si="659"/>
        <v>-208335.99</v>
      </c>
      <c r="BG94" s="158">
        <f t="shared" si="659"/>
        <v>-242280.43</v>
      </c>
      <c r="BH94" s="158">
        <f t="shared" si="659"/>
        <v>-246161.11378947372</v>
      </c>
      <c r="BI94" s="160">
        <f t="shared" si="659"/>
        <v>-202012.4147368421</v>
      </c>
      <c r="BJ94" s="160">
        <f t="shared" si="659"/>
        <v>-270353.8191578947</v>
      </c>
      <c r="BK94" s="160">
        <f t="shared" si="659"/>
        <v>-224499.00599999999</v>
      </c>
      <c r="BL94" s="160">
        <f t="shared" si="659"/>
        <v>-282924.4889473684</v>
      </c>
      <c r="BM94" s="160">
        <f t="shared" si="659"/>
        <v>-281575.8902105263</v>
      </c>
      <c r="BN94" s="160">
        <f t="shared" si="659"/>
        <v>-275712.24400000001</v>
      </c>
      <c r="BO94" s="160">
        <f t="shared" si="659"/>
        <v>-188359.61084210529</v>
      </c>
      <c r="BP94" s="160">
        <f t="shared" si="659"/>
        <v>-277372.08621052629</v>
      </c>
      <c r="BQ94" s="160">
        <f t="shared" si="659"/>
        <v>-170253.41368421051</v>
      </c>
      <c r="BR94" s="160">
        <f t="shared" si="659"/>
        <v>-218761.06</v>
      </c>
      <c r="BS94" s="160">
        <f t="shared" si="659"/>
        <v>-100435.82</v>
      </c>
      <c r="BT94" s="160">
        <f t="shared" si="659"/>
        <v>-82421.990000000005</v>
      </c>
      <c r="BU94" s="160">
        <f t="shared" si="659"/>
        <v>-90655.31</v>
      </c>
      <c r="BV94" s="160">
        <f t="shared" si="659"/>
        <v>-120533.86000000002</v>
      </c>
      <c r="BW94" s="160">
        <f t="shared" si="659"/>
        <v>-155137.89000000001</v>
      </c>
      <c r="BX94" s="160">
        <f>SUM(BX92:BX93)</f>
        <v>-206263.02000000002</v>
      </c>
      <c r="BY94" s="160">
        <f>SUM(BY92:BY93)</f>
        <v>-152620.59999999998</v>
      </c>
      <c r="BZ94" s="160">
        <f t="shared" ref="BZ94:DK94" si="660">SUM(BZ92:BZ93)</f>
        <v>-187695.57</v>
      </c>
      <c r="CA94" s="160">
        <f t="shared" si="660"/>
        <v>-206001</v>
      </c>
      <c r="CB94" s="160">
        <f t="shared" si="660"/>
        <v>-343523.77</v>
      </c>
      <c r="CC94" s="160">
        <f t="shared" si="660"/>
        <v>-257091.05000000002</v>
      </c>
      <c r="CD94" s="160">
        <f t="shared" si="660"/>
        <v>-186500.28999999998</v>
      </c>
      <c r="CE94" s="160">
        <f t="shared" si="660"/>
        <v>-168458.07</v>
      </c>
      <c r="CF94" s="160">
        <f t="shared" si="660"/>
        <v>-175972.07084210531</v>
      </c>
      <c r="CG94" s="160">
        <f t="shared" si="660"/>
        <v>-157712.07</v>
      </c>
      <c r="CH94" s="160">
        <f t="shared" si="660"/>
        <v>-198877.87</v>
      </c>
      <c r="CI94" s="160">
        <f t="shared" si="660"/>
        <v>-174938.86</v>
      </c>
      <c r="CJ94" s="160">
        <f t="shared" si="660"/>
        <v>-233702.96999999997</v>
      </c>
      <c r="CK94" s="160">
        <f t="shared" si="660"/>
        <v>-216953.41</v>
      </c>
      <c r="CL94" s="160">
        <f t="shared" si="660"/>
        <v>-219233.66000000003</v>
      </c>
      <c r="CM94" s="160">
        <f t="shared" si="660"/>
        <v>-194314.52884210536</v>
      </c>
      <c r="CN94" s="160">
        <f t="shared" si="660"/>
        <v>-210445.79000000004</v>
      </c>
      <c r="CO94" s="160">
        <f t="shared" si="660"/>
        <v>-216581.34000000003</v>
      </c>
      <c r="CP94" s="160">
        <f t="shared" si="660"/>
        <v>-264308.74</v>
      </c>
      <c r="CQ94" s="160">
        <f t="shared" si="660"/>
        <v>-245581.43999999994</v>
      </c>
      <c r="CR94" s="160">
        <f t="shared" si="660"/>
        <v>-188554.06</v>
      </c>
      <c r="CS94" s="160">
        <f t="shared" si="660"/>
        <v>-206027.65</v>
      </c>
      <c r="CT94" s="160">
        <f t="shared" si="660"/>
        <v>-353686.59857894736</v>
      </c>
      <c r="CU94" s="160">
        <f t="shared" si="660"/>
        <v>-200352.58999999997</v>
      </c>
      <c r="CV94" s="160">
        <f t="shared" si="660"/>
        <v>-265798.53999999998</v>
      </c>
      <c r="CW94" s="160">
        <f t="shared" si="660"/>
        <v>-197786.14</v>
      </c>
      <c r="CX94" s="160">
        <f t="shared" si="660"/>
        <v>-240099.61</v>
      </c>
      <c r="CY94" s="160">
        <f t="shared" si="660"/>
        <v>-207102.22863157888</v>
      </c>
      <c r="CZ94" s="160">
        <f t="shared" si="660"/>
        <v>-262863.06</v>
      </c>
      <c r="DA94" s="160">
        <f t="shared" si="660"/>
        <v>-196822.75</v>
      </c>
      <c r="DB94" s="160">
        <f t="shared" si="660"/>
        <v>-236599.37</v>
      </c>
      <c r="DC94" s="160">
        <f t="shared" si="660"/>
        <v>-318031.54000000004</v>
      </c>
      <c r="DD94" s="160">
        <f t="shared" si="660"/>
        <v>-217845.43999999994</v>
      </c>
      <c r="DE94" s="160">
        <f t="shared" si="660"/>
        <v>-216667.81999999998</v>
      </c>
      <c r="DF94" s="160">
        <f t="shared" si="660"/>
        <v>-197311.90999999997</v>
      </c>
      <c r="DG94" s="160">
        <f t="shared" si="660"/>
        <v>-438515.56</v>
      </c>
      <c r="DH94" s="160">
        <f t="shared" si="660"/>
        <v>-327371.90000000008</v>
      </c>
      <c r="DI94" s="160">
        <f t="shared" si="660"/>
        <v>-290069.72000000003</v>
      </c>
      <c r="DJ94" s="160">
        <f t="shared" si="660"/>
        <v>-389324.6</v>
      </c>
      <c r="DK94" s="160">
        <f t="shared" si="660"/>
        <v>-381888.31999999995</v>
      </c>
      <c r="DL94" s="160">
        <f t="shared" ref="DL94" si="661">SUM(DL92:DL93)</f>
        <v>-303869.40999999997</v>
      </c>
      <c r="DM94" s="160">
        <f t="shared" ref="DM94:DN94" si="662">SUM(DM92:DM93)</f>
        <v>-282614.49999999994</v>
      </c>
      <c r="DN94" s="160">
        <f t="shared" si="662"/>
        <v>-194952.25477894739</v>
      </c>
      <c r="DO94" s="160">
        <f t="shared" ref="DO94:DP94" si="663">SUM(DO92:DO93)</f>
        <v>-333181.53999999998</v>
      </c>
      <c r="DP94" s="160">
        <f t="shared" si="663"/>
        <v>-146668.10999999999</v>
      </c>
      <c r="DQ94" s="160">
        <f t="shared" ref="DQ94:DR94" si="664">SUM(DQ92:DQ93)</f>
        <v>-193216.16</v>
      </c>
      <c r="DR94" s="160">
        <f t="shared" si="664"/>
        <v>-361135.35999999999</v>
      </c>
      <c r="DS94" s="160">
        <f t="shared" ref="DS94:DT94" si="665">SUM(DS92:DS93)</f>
        <v>-237573.54000000004</v>
      </c>
      <c r="DT94" s="160">
        <f t="shared" si="665"/>
        <v>-208499.3</v>
      </c>
      <c r="DU94" s="160">
        <f t="shared" ref="DU94:DV94" si="666">SUM(DU92:DU93)</f>
        <v>-195017.94999999995</v>
      </c>
      <c r="DV94" s="160">
        <f t="shared" si="666"/>
        <v>-238889.55000000002</v>
      </c>
      <c r="DW94" s="160">
        <f t="shared" ref="DW94:DX94" si="667">SUM(DW92:DW93)</f>
        <v>-282273.28999999998</v>
      </c>
      <c r="DX94" s="160">
        <f t="shared" si="667"/>
        <v>-285388.40000000002</v>
      </c>
      <c r="DY94" s="160">
        <f t="shared" ref="DY94:DZ94" si="668">SUM(DY92:DY93)</f>
        <v>-318674.19000000006</v>
      </c>
      <c r="DZ94" s="160">
        <f t="shared" si="668"/>
        <v>-240052.11000000002</v>
      </c>
      <c r="EA94" s="160">
        <f t="shared" ref="EA94:EB94" si="669">SUM(EA92:EA93)</f>
        <v>-303138.36</v>
      </c>
      <c r="EB94" s="160">
        <f t="shared" si="669"/>
        <v>-287424.98</v>
      </c>
      <c r="EC94" s="160">
        <f t="shared" ref="EC94:ED94" si="670">SUM(EC92:EC93)</f>
        <v>-240593.69000000003</v>
      </c>
      <c r="ED94" s="160">
        <f t="shared" si="670"/>
        <v>-313493.3</v>
      </c>
      <c r="EE94" s="160">
        <f t="shared" ref="EE94:EF94" si="671">SUM(EE92:EE93)</f>
        <v>-246918.04999999996</v>
      </c>
      <c r="EF94" s="160">
        <f t="shared" si="671"/>
        <v>-287297.84000000003</v>
      </c>
      <c r="EG94" s="160">
        <f t="shared" ref="EG94:EH94" si="672">SUM(EG92:EG93)</f>
        <v>-394535.90636900003</v>
      </c>
      <c r="EH94" s="160">
        <f t="shared" si="672"/>
        <v>-284394.76</v>
      </c>
      <c r="EI94" s="160">
        <f t="shared" ref="EI94:EJ94" si="673">SUM(EI92:EI93)</f>
        <v>-329436.01999999996</v>
      </c>
      <c r="EJ94" s="160">
        <f t="shared" si="673"/>
        <v>-337452.22000000003</v>
      </c>
      <c r="EK94" s="160">
        <f t="shared" ref="EK94:EL94" si="674">SUM(EK92:EK93)</f>
        <v>-261923.70999999996</v>
      </c>
      <c r="EL94" s="160">
        <f t="shared" si="674"/>
        <v>-277317.38</v>
      </c>
      <c r="EM94" s="160">
        <f t="shared" ref="EM94" si="675">SUM(EM92:EM93)</f>
        <v>-298936.77</v>
      </c>
      <c r="EO94" s="160">
        <f t="shared" si="635"/>
        <v>-1175630.08</v>
      </c>
      <c r="EQ94" s="160">
        <f t="shared" ca="1" si="636"/>
        <v>-1147253.06</v>
      </c>
      <c r="ER94" s="160"/>
      <c r="EV94" s="160">
        <f t="shared" si="637"/>
        <v>-696285.17999999993</v>
      </c>
      <c r="EW94" s="160">
        <f t="shared" si="637"/>
        <v>-752544.79999999993</v>
      </c>
      <c r="EX94" s="160">
        <f t="shared" si="637"/>
        <v>-963199.37000000011</v>
      </c>
      <c r="EY94" s="160">
        <f t="shared" si="637"/>
        <v>-1061282.6400000001</v>
      </c>
      <c r="EZ94" s="160">
        <f t="shared" si="637"/>
        <v>-781436.16477894736</v>
      </c>
      <c r="FA94" s="160">
        <f t="shared" si="637"/>
        <v>-673065.80999999994</v>
      </c>
      <c r="FB94" s="160">
        <f t="shared" si="637"/>
        <v>-807208.2</v>
      </c>
      <c r="FC94" s="160">
        <f t="shared" si="637"/>
        <v>-716180.79</v>
      </c>
      <c r="FD94" s="160">
        <f t="shared" si="637"/>
        <v>-844114.70000000007</v>
      </c>
      <c r="FE94" s="160">
        <f t="shared" si="637"/>
        <v>-831157.03</v>
      </c>
      <c r="FF94" s="160">
        <f t="shared" si="637"/>
        <v>-847709.19</v>
      </c>
      <c r="FG94" s="160">
        <f t="shared" si="637"/>
        <v>-1008366.686369</v>
      </c>
      <c r="FH94" s="160">
        <f t="shared" si="637"/>
        <v>-876693.30999999994</v>
      </c>
      <c r="FI94" s="160">
        <f t="shared" si="637"/>
        <v>-298936.77</v>
      </c>
      <c r="FK94" s="160">
        <f t="shared" si="638"/>
        <v>-2977644.3576842104</v>
      </c>
      <c r="FL94" s="160">
        <f t="shared" si="638"/>
        <v>-1968151.6198947371</v>
      </c>
      <c r="FM94" s="160">
        <f t="shared" si="638"/>
        <v>-2527278.619684211</v>
      </c>
      <c r="FN94" s="160">
        <f t="shared" si="638"/>
        <v>-2796324.7272105264</v>
      </c>
      <c r="FO94" s="160">
        <f t="shared" si="638"/>
        <v>-3473311.99</v>
      </c>
      <c r="FP94" s="160">
        <f t="shared" si="638"/>
        <v>-2977890.9647789467</v>
      </c>
      <c r="FQ94" s="160">
        <f t="shared" si="638"/>
        <v>-3531347.6063690004</v>
      </c>
      <c r="FR94" s="160">
        <f t="shared" si="638"/>
        <v>-1175630.08</v>
      </c>
    </row>
    <row r="95" spans="2:174" ht="17.45" customHeight="1">
      <c r="B95" s="161" t="s">
        <v>191</v>
      </c>
      <c r="C95" s="162"/>
      <c r="D95" s="162"/>
      <c r="E95" s="162"/>
      <c r="H95" s="163">
        <f>H97-H96</f>
        <v>856643.08999999985</v>
      </c>
      <c r="I95" s="163">
        <f t="shared" ref="I95:AQ95" si="676">I97-I96</f>
        <v>729165.52000000014</v>
      </c>
      <c r="J95" s="163">
        <f t="shared" si="676"/>
        <v>808719.85000000009</v>
      </c>
      <c r="K95" s="163">
        <f t="shared" si="676"/>
        <v>753661.7300000001</v>
      </c>
      <c r="L95" s="163">
        <f t="shared" si="676"/>
        <v>569274.84</v>
      </c>
      <c r="M95" s="163">
        <f t="shared" si="676"/>
        <v>618827.06000000006</v>
      </c>
      <c r="N95" s="163">
        <f t="shared" si="676"/>
        <v>773831.0399999998</v>
      </c>
      <c r="O95" s="163">
        <f t="shared" si="676"/>
        <v>824495.52000000014</v>
      </c>
      <c r="P95" s="163">
        <f t="shared" si="676"/>
        <v>894627.42</v>
      </c>
      <c r="Q95" s="163">
        <f t="shared" si="676"/>
        <v>560169.51999999979</v>
      </c>
      <c r="R95" s="163">
        <f t="shared" si="676"/>
        <v>824766.48999999987</v>
      </c>
      <c r="S95" s="163">
        <f t="shared" si="676"/>
        <v>1361187.63</v>
      </c>
      <c r="T95" s="163">
        <f t="shared" si="676"/>
        <v>742634.22</v>
      </c>
      <c r="U95" s="163">
        <f t="shared" si="676"/>
        <v>809010.69000000006</v>
      </c>
      <c r="V95" s="163">
        <f t="shared" si="676"/>
        <v>760764.07999999984</v>
      </c>
      <c r="W95" s="163">
        <f t="shared" si="676"/>
        <v>908614.44000000006</v>
      </c>
      <c r="X95" s="163">
        <f t="shared" si="676"/>
        <v>779175.71000000008</v>
      </c>
      <c r="Y95" s="163">
        <f t="shared" si="676"/>
        <v>649348.05000000016</v>
      </c>
      <c r="Z95" s="163">
        <f t="shared" si="676"/>
        <v>660773.98</v>
      </c>
      <c r="AA95" s="163">
        <f t="shared" si="676"/>
        <v>842587.2336734694</v>
      </c>
      <c r="AB95" s="163">
        <f t="shared" si="676"/>
        <v>851167.03999999957</v>
      </c>
      <c r="AC95" s="163">
        <f t="shared" si="676"/>
        <v>682987.3015306124</v>
      </c>
      <c r="AD95" s="163">
        <f t="shared" si="676"/>
        <v>625533.33000000007</v>
      </c>
      <c r="AE95" s="163">
        <f t="shared" si="676"/>
        <v>786589.08757894731</v>
      </c>
      <c r="AF95" s="163">
        <f t="shared" si="676"/>
        <v>1976613.8000000003</v>
      </c>
      <c r="AG95" s="163">
        <f t="shared" si="676"/>
        <v>443616.21000000008</v>
      </c>
      <c r="AH95" s="163">
        <f t="shared" si="676"/>
        <v>797360.23</v>
      </c>
      <c r="AI95" s="163">
        <f t="shared" si="676"/>
        <v>745861.50000000023</v>
      </c>
      <c r="AJ95" s="163">
        <f t="shared" si="676"/>
        <v>966413.22</v>
      </c>
      <c r="AK95" s="163">
        <f t="shared" si="676"/>
        <v>822309.18765343749</v>
      </c>
      <c r="AL95" s="163">
        <f t="shared" si="676"/>
        <v>703259.89999999991</v>
      </c>
      <c r="AM95" s="163">
        <f t="shared" si="676"/>
        <v>707835.58000000031</v>
      </c>
      <c r="AN95" s="163">
        <f t="shared" si="676"/>
        <v>1052175.5100000002</v>
      </c>
      <c r="AO95" s="163">
        <f t="shared" si="676"/>
        <v>765202.16</v>
      </c>
      <c r="AP95" s="163">
        <f t="shared" si="676"/>
        <v>993855.06042105274</v>
      </c>
      <c r="AQ95" s="163">
        <f t="shared" si="676"/>
        <v>963949.01999999979</v>
      </c>
      <c r="AR95" s="163">
        <f t="shared" ref="AR95:BW95" si="677">AR91+AR94</f>
        <v>1402571.9899999995</v>
      </c>
      <c r="AS95" s="163">
        <f t="shared" si="677"/>
        <v>821670.74000000022</v>
      </c>
      <c r="AT95" s="163">
        <f t="shared" si="677"/>
        <v>865410.16105263156</v>
      </c>
      <c r="AU95" s="163">
        <f t="shared" si="677"/>
        <v>830130.62084210524</v>
      </c>
      <c r="AV95" s="163">
        <f t="shared" si="677"/>
        <v>960966.43557894707</v>
      </c>
      <c r="AW95" s="163">
        <f t="shared" si="677"/>
        <v>897107.29873684212</v>
      </c>
      <c r="AX95" s="163">
        <f t="shared" si="677"/>
        <v>927991.67936842085</v>
      </c>
      <c r="AY95" s="163">
        <f t="shared" si="677"/>
        <v>898604.96189473663</v>
      </c>
      <c r="AZ95" s="163">
        <f t="shared" si="677"/>
        <v>1110506.1907368421</v>
      </c>
      <c r="BA95" s="163">
        <f t="shared" si="677"/>
        <v>957193.19747368409</v>
      </c>
      <c r="BB95" s="163">
        <f t="shared" si="677"/>
        <v>969748.84421052609</v>
      </c>
      <c r="BC95" s="163">
        <f t="shared" si="677"/>
        <v>1102827.9200000002</v>
      </c>
      <c r="BD95" s="163">
        <f t="shared" si="677"/>
        <v>1401614.6199999999</v>
      </c>
      <c r="BE95" s="163">
        <f t="shared" si="677"/>
        <v>1062216.45</v>
      </c>
      <c r="BF95" s="163">
        <f t="shared" si="677"/>
        <v>1012128.4399999997</v>
      </c>
      <c r="BG95" s="163">
        <f t="shared" si="677"/>
        <v>1003648.6600000001</v>
      </c>
      <c r="BH95" s="163">
        <f t="shared" si="677"/>
        <v>1191909.1562105266</v>
      </c>
      <c r="BI95" s="163">
        <f t="shared" si="677"/>
        <v>1090316.1452631578</v>
      </c>
      <c r="BJ95" s="163">
        <f t="shared" si="677"/>
        <v>1055441.1208421057</v>
      </c>
      <c r="BK95" s="163">
        <f t="shared" si="677"/>
        <v>1020112.3639999998</v>
      </c>
      <c r="BL95" s="163">
        <f t="shared" si="677"/>
        <v>1194079.0910526318</v>
      </c>
      <c r="BM95" s="163">
        <f t="shared" si="677"/>
        <v>1244535.6097894737</v>
      </c>
      <c r="BN95" s="163">
        <f t="shared" si="677"/>
        <v>1026131.0360000001</v>
      </c>
      <c r="BO95" s="163">
        <f t="shared" si="677"/>
        <v>1368760.2191578951</v>
      </c>
      <c r="BP95" s="163">
        <f t="shared" si="677"/>
        <v>1560974.9337894737</v>
      </c>
      <c r="BQ95" s="163">
        <f t="shared" si="677"/>
        <v>1171594.1563157891</v>
      </c>
      <c r="BR95" s="163">
        <f t="shared" si="677"/>
        <v>863444.94999999972</v>
      </c>
      <c r="BS95" s="163">
        <f t="shared" si="677"/>
        <v>10062.769999999859</v>
      </c>
      <c r="BT95" s="163">
        <f t="shared" si="677"/>
        <v>-21617.560000000078</v>
      </c>
      <c r="BU95" s="163">
        <f t="shared" si="677"/>
        <v>48843.980000000156</v>
      </c>
      <c r="BV95" s="163">
        <f t="shared" si="677"/>
        <v>247980.7000000001</v>
      </c>
      <c r="BW95" s="164">
        <f t="shared" si="677"/>
        <v>97482.83999999988</v>
      </c>
      <c r="BX95" s="164">
        <f>BX91+BX94</f>
        <v>491145.67999999993</v>
      </c>
      <c r="BY95" s="164">
        <f>BY91+BY94</f>
        <v>598372.09999999986</v>
      </c>
      <c r="BZ95" s="164">
        <f t="shared" ref="BZ95:DK95" si="678">BZ91+BZ94</f>
        <v>865885.30999999959</v>
      </c>
      <c r="CA95" s="164">
        <f t="shared" si="678"/>
        <v>1112771</v>
      </c>
      <c r="CB95" s="164">
        <f t="shared" si="678"/>
        <v>878012.74</v>
      </c>
      <c r="CC95" s="164">
        <f t="shared" si="678"/>
        <v>769082.19531231967</v>
      </c>
      <c r="CD95" s="164">
        <f t="shared" si="678"/>
        <v>601772.70531232003</v>
      </c>
      <c r="CE95" s="164">
        <f t="shared" si="678"/>
        <v>95101.679999999935</v>
      </c>
      <c r="CF95" s="164">
        <f t="shared" si="678"/>
        <v>310412.82915789477</v>
      </c>
      <c r="CG95" s="164">
        <f t="shared" si="678"/>
        <v>914049.60999999964</v>
      </c>
      <c r="CH95" s="164">
        <f t="shared" si="678"/>
        <v>974102.41</v>
      </c>
      <c r="CI95" s="164">
        <f t="shared" si="678"/>
        <v>1233849.7800000003</v>
      </c>
      <c r="CJ95" s="164">
        <f t="shared" si="678"/>
        <v>1235785.5299999998</v>
      </c>
      <c r="CK95" s="164">
        <f t="shared" si="678"/>
        <v>1486065.6500000001</v>
      </c>
      <c r="CL95" s="164">
        <f t="shared" si="678"/>
        <v>1386259.8799999994</v>
      </c>
      <c r="CM95" s="164">
        <f t="shared" si="678"/>
        <v>1620704.4311578949</v>
      </c>
      <c r="CN95" s="164">
        <f t="shared" si="678"/>
        <v>1874307.5899999999</v>
      </c>
      <c r="CO95" s="164">
        <f t="shared" si="678"/>
        <v>1274468.1699999997</v>
      </c>
      <c r="CP95" s="164">
        <f t="shared" si="678"/>
        <v>1385046.6300000001</v>
      </c>
      <c r="CQ95" s="164">
        <f t="shared" si="678"/>
        <v>1239662.2299999997</v>
      </c>
      <c r="CR95" s="164">
        <f t="shared" si="678"/>
        <v>1471833.48</v>
      </c>
      <c r="CS95" s="164">
        <f t="shared" si="678"/>
        <v>1396354.65</v>
      </c>
      <c r="CT95" s="164">
        <f t="shared" si="678"/>
        <v>1209570.8414210528</v>
      </c>
      <c r="CU95" s="164">
        <f t="shared" si="678"/>
        <v>1508393.81</v>
      </c>
      <c r="CV95" s="164">
        <f t="shared" si="678"/>
        <v>1443340.8800000001</v>
      </c>
      <c r="CW95" s="164">
        <f t="shared" si="678"/>
        <v>1739395.1100000003</v>
      </c>
      <c r="CX95" s="164">
        <f t="shared" si="678"/>
        <v>1498748.2999999998</v>
      </c>
      <c r="CY95" s="164">
        <f t="shared" si="678"/>
        <v>1798729.361368421</v>
      </c>
      <c r="CZ95" s="164">
        <f t="shared" si="678"/>
        <v>2138574.709999999</v>
      </c>
      <c r="DA95" s="164">
        <f t="shared" si="678"/>
        <v>1424672.6900000002</v>
      </c>
      <c r="DB95" s="164">
        <f t="shared" si="678"/>
        <v>1436601.9200000004</v>
      </c>
      <c r="DC95" s="164">
        <f t="shared" si="678"/>
        <v>1276208.5999999996</v>
      </c>
      <c r="DD95" s="164">
        <f t="shared" si="678"/>
        <v>2146286.25</v>
      </c>
      <c r="DE95" s="164">
        <f t="shared" si="678"/>
        <v>1649609.4499999997</v>
      </c>
      <c r="DF95" s="164">
        <f t="shared" si="678"/>
        <v>1694802.73</v>
      </c>
      <c r="DG95" s="164">
        <f t="shared" si="678"/>
        <v>1538923.2400000005</v>
      </c>
      <c r="DH95" s="164">
        <f t="shared" si="678"/>
        <v>1739672.8199999998</v>
      </c>
      <c r="DI95" s="164">
        <f t="shared" si="678"/>
        <v>1906568.03</v>
      </c>
      <c r="DJ95" s="164">
        <f t="shared" si="678"/>
        <v>1925622.4399999995</v>
      </c>
      <c r="DK95" s="164">
        <f t="shared" si="678"/>
        <v>2177205.27</v>
      </c>
      <c r="DL95" s="164">
        <f t="shared" ref="DL95" si="679">DL91+DL94</f>
        <v>2499165.1099999994</v>
      </c>
      <c r="DM95" s="164">
        <f t="shared" ref="DM95:DN95" si="680">DM91+DM94</f>
        <v>1684444.4099999997</v>
      </c>
      <c r="DN95" s="164">
        <f t="shared" si="680"/>
        <v>1870511.6252210529</v>
      </c>
      <c r="DO95" s="164">
        <f t="shared" ref="DO95:DP95" si="681">DO91+DO94</f>
        <v>1812510.4800000004</v>
      </c>
      <c r="DP95" s="164">
        <f t="shared" si="681"/>
        <v>1882072.3199999998</v>
      </c>
      <c r="DQ95" s="164">
        <f t="shared" ref="DQ95:DR95" si="682">DQ91+DQ94</f>
        <v>1774554.03</v>
      </c>
      <c r="DR95" s="164">
        <f t="shared" si="682"/>
        <v>1670319.4099999997</v>
      </c>
      <c r="DS95" s="164">
        <f t="shared" ref="DS95:DT95" si="683">DS91+DS94</f>
        <v>1834793.3700000003</v>
      </c>
      <c r="DT95" s="164">
        <f t="shared" si="683"/>
        <v>1891444.3900000004</v>
      </c>
      <c r="DU95" s="164">
        <f t="shared" ref="DU95:DV95" si="684">DU91+DU94</f>
        <v>2052493.51</v>
      </c>
      <c r="DV95" s="164">
        <f t="shared" si="684"/>
        <v>1822957.5500000007</v>
      </c>
      <c r="DW95" s="164">
        <f t="shared" ref="DW95:DX95" si="685">DW91+DW94</f>
        <v>2198070.8799999994</v>
      </c>
      <c r="DX95" s="164">
        <f t="shared" si="685"/>
        <v>2546050.83</v>
      </c>
      <c r="DY95" s="164">
        <f t="shared" ref="DY95:DZ95" si="686">DY91+DY94</f>
        <v>1677448.3900000001</v>
      </c>
      <c r="DZ95" s="164">
        <f t="shared" si="686"/>
        <v>1770931.34</v>
      </c>
      <c r="EA95" s="164">
        <f t="shared" ref="EA95:EB95" si="687">EA91+EA94</f>
        <v>1725287.8099999996</v>
      </c>
      <c r="EB95" s="164">
        <f t="shared" si="687"/>
        <v>1851188.8700000006</v>
      </c>
      <c r="EC95" s="164">
        <f t="shared" ref="EC95:ED95" si="688">EC91+EC94</f>
        <v>1846887.9600000004</v>
      </c>
      <c r="ED95" s="164">
        <f t="shared" si="688"/>
        <v>1801242.8599999996</v>
      </c>
      <c r="EE95" s="164">
        <f t="shared" ref="EE95:EF95" si="689">EE91+EE94</f>
        <v>1831016.2699999998</v>
      </c>
      <c r="EF95" s="164">
        <f t="shared" si="689"/>
        <v>2055039.16</v>
      </c>
      <c r="EG95" s="164">
        <f t="shared" ref="EG95:EH95" si="690">EG91+EG94</f>
        <v>1895079.3036310005</v>
      </c>
      <c r="EH95" s="164">
        <f t="shared" si="690"/>
        <v>1856994.7799999991</v>
      </c>
      <c r="EI95" s="164">
        <f t="shared" ref="EI95:EJ95" si="691">EI91+EI94</f>
        <v>2020623.0399999996</v>
      </c>
      <c r="EJ95" s="164">
        <f t="shared" si="691"/>
        <v>2525267.4099999992</v>
      </c>
      <c r="EK95" s="164">
        <f t="shared" ref="EK95:EL95" si="692">EK91+EK94</f>
        <v>2026533.5700000003</v>
      </c>
      <c r="EL95" s="164">
        <f t="shared" si="692"/>
        <v>1705953.5099999998</v>
      </c>
      <c r="EM95" s="164">
        <f t="shared" ref="EM95" si="693">EM91+EM94</f>
        <v>1746503.2400000002</v>
      </c>
      <c r="EO95" s="163">
        <f t="shared" si="635"/>
        <v>8004257.7299999995</v>
      </c>
      <c r="EQ95" s="163">
        <f t="shared" ca="1" si="636"/>
        <v>7719718.3700000001</v>
      </c>
      <c r="ER95" s="163"/>
      <c r="EV95" s="163">
        <f t="shared" si="637"/>
        <v>4999849.32</v>
      </c>
      <c r="EW95" s="163">
        <f t="shared" si="637"/>
        <v>5072104.2999999989</v>
      </c>
      <c r="EX95" s="163">
        <f t="shared" si="637"/>
        <v>4973398.790000001</v>
      </c>
      <c r="EY95" s="163">
        <f t="shared" si="637"/>
        <v>6009395.7400000002</v>
      </c>
      <c r="EZ95" s="163">
        <f t="shared" si="637"/>
        <v>6054121.1452210518</v>
      </c>
      <c r="FA95" s="163">
        <f t="shared" si="637"/>
        <v>5469136.8300000001</v>
      </c>
      <c r="FB95" s="163">
        <f t="shared" si="637"/>
        <v>5396557.1700000009</v>
      </c>
      <c r="FC95" s="163">
        <f t="shared" si="637"/>
        <v>6073521.9399999995</v>
      </c>
      <c r="FD95" s="163">
        <f t="shared" si="637"/>
        <v>5994430.5600000005</v>
      </c>
      <c r="FE95" s="163">
        <f t="shared" si="637"/>
        <v>5423364.6400000006</v>
      </c>
      <c r="FF95" s="163">
        <f t="shared" si="637"/>
        <v>5687298.2899999991</v>
      </c>
      <c r="FG95" s="163">
        <f t="shared" si="637"/>
        <v>5772697.1236309987</v>
      </c>
      <c r="FH95" s="163">
        <f t="shared" si="637"/>
        <v>6257754.4899999993</v>
      </c>
      <c r="FI95" s="163">
        <f t="shared" si="637"/>
        <v>1746503.2400000002</v>
      </c>
      <c r="FK95" s="163">
        <f t="shared" si="638"/>
        <v>13670892.912315791</v>
      </c>
      <c r="FL95" s="163">
        <f t="shared" si="638"/>
        <v>7046940.8601052612</v>
      </c>
      <c r="FM95" s="163">
        <f t="shared" si="638"/>
        <v>11505199.440940429</v>
      </c>
      <c r="FN95" s="163">
        <f t="shared" si="638"/>
        <v>17839851.052789476</v>
      </c>
      <c r="FO95" s="163">
        <f t="shared" si="638"/>
        <v>21054748.150000002</v>
      </c>
      <c r="FP95" s="163">
        <f t="shared" si="638"/>
        <v>22993337.085221052</v>
      </c>
      <c r="FQ95" s="163">
        <f t="shared" si="638"/>
        <v>22877790.613630995</v>
      </c>
      <c r="FR95" s="163">
        <f t="shared" si="638"/>
        <v>8004257.7299999995</v>
      </c>
    </row>
    <row r="96" spans="2:174" s="159" customFormat="1" ht="17.45" customHeight="1" thickBot="1">
      <c r="B96" s="151" t="s">
        <v>96</v>
      </c>
      <c r="C96" s="152"/>
      <c r="D96" s="152"/>
      <c r="E96" s="152"/>
      <c r="F96" s="134"/>
      <c r="G96" s="134"/>
      <c r="H96" s="154">
        <v>342805</v>
      </c>
      <c r="I96" s="154">
        <v>248000</v>
      </c>
      <c r="J96" s="154">
        <v>265000</v>
      </c>
      <c r="K96" s="154">
        <v>265000</v>
      </c>
      <c r="L96" s="154">
        <v>265000</v>
      </c>
      <c r="M96" s="154">
        <v>288703.5</v>
      </c>
      <c r="N96" s="154">
        <v>265000</v>
      </c>
      <c r="O96" s="154">
        <v>291300.87</v>
      </c>
      <c r="P96" s="154">
        <v>290330.37</v>
      </c>
      <c r="Q96" s="154">
        <v>290330.37</v>
      </c>
      <c r="R96" s="154">
        <v>290330.37</v>
      </c>
      <c r="S96" s="154">
        <v>345330.37</v>
      </c>
      <c r="T96" s="154">
        <v>303776</v>
      </c>
      <c r="U96" s="154">
        <v>290330.37</v>
      </c>
      <c r="V96" s="154">
        <v>283333.41000000003</v>
      </c>
      <c r="W96" s="154">
        <v>290330.37</v>
      </c>
      <c r="X96" s="154">
        <v>290330.37</v>
      </c>
      <c r="Y96" s="154">
        <v>290330.37</v>
      </c>
      <c r="Z96" s="154">
        <v>290330.37</v>
      </c>
      <c r="AA96" s="154">
        <v>315694.45</v>
      </c>
      <c r="AB96" s="154">
        <v>315694.45</v>
      </c>
      <c r="AC96" s="154">
        <v>315694.45</v>
      </c>
      <c r="AD96" s="154">
        <v>315694.45</v>
      </c>
      <c r="AE96" s="154">
        <v>400271.4</v>
      </c>
      <c r="AF96" s="154">
        <v>400271.4</v>
      </c>
      <c r="AG96" s="154">
        <v>259960.97</v>
      </c>
      <c r="AH96" s="154">
        <v>340057</v>
      </c>
      <c r="AI96" s="154">
        <v>315694.45</v>
      </c>
      <c r="AJ96" s="154">
        <v>315694.45</v>
      </c>
      <c r="AK96" s="154">
        <v>319694.45</v>
      </c>
      <c r="AL96" s="154">
        <v>315694.45</v>
      </c>
      <c r="AM96" s="154">
        <v>320277</v>
      </c>
      <c r="AN96" s="154">
        <v>324254.38</v>
      </c>
      <c r="AO96" s="154">
        <v>324254.38</v>
      </c>
      <c r="AP96" s="154">
        <v>324254.38</v>
      </c>
      <c r="AQ96" s="154">
        <v>336506.55</v>
      </c>
      <c r="AR96" s="154">
        <v>437773.05</v>
      </c>
      <c r="AS96" s="154">
        <v>328854</v>
      </c>
      <c r="AT96" s="154">
        <v>324254.38</v>
      </c>
      <c r="AU96" s="154">
        <v>324254.38</v>
      </c>
      <c r="AV96" s="154">
        <v>324254.38</v>
      </c>
      <c r="AW96" s="154">
        <v>324254.38</v>
      </c>
      <c r="AX96" s="154">
        <v>324254.38</v>
      </c>
      <c r="AY96" s="154">
        <v>324254.38</v>
      </c>
      <c r="AZ96" s="154">
        <v>338796.16</v>
      </c>
      <c r="BA96" s="154">
        <v>338796.16</v>
      </c>
      <c r="BB96" s="154">
        <v>338796.16</v>
      </c>
      <c r="BC96" s="154">
        <v>338796.16</v>
      </c>
      <c r="BD96" s="154">
        <v>438582.5</v>
      </c>
      <c r="BE96" s="154">
        <v>374236.5</v>
      </c>
      <c r="BF96" s="154">
        <v>338796.16</v>
      </c>
      <c r="BG96" s="154">
        <v>346450</v>
      </c>
      <c r="BH96" s="154">
        <v>338796.16</v>
      </c>
      <c r="BI96" s="154">
        <v>356016</v>
      </c>
      <c r="BJ96" s="154">
        <v>338796.16</v>
      </c>
      <c r="BK96" s="154">
        <v>378843.5</v>
      </c>
      <c r="BL96" s="154">
        <v>349712.77</v>
      </c>
      <c r="BM96" s="154">
        <v>349712.77</v>
      </c>
      <c r="BN96" s="154">
        <v>359426.5</v>
      </c>
      <c r="BO96" s="154">
        <v>379469.5</v>
      </c>
      <c r="BP96" s="154">
        <v>488775.75</v>
      </c>
      <c r="BQ96" s="154">
        <v>363112.85</v>
      </c>
      <c r="BR96" s="154">
        <v>349712.77</v>
      </c>
      <c r="BS96" s="154">
        <v>83496.600000000006</v>
      </c>
      <c r="BT96" s="154">
        <v>41748.300000000003</v>
      </c>
      <c r="BU96" s="154">
        <v>41748.300000000003</v>
      </c>
      <c r="BV96" s="154">
        <v>0</v>
      </c>
      <c r="BW96" s="154">
        <v>51524.800000000003</v>
      </c>
      <c r="BX96" s="154">
        <v>212572.55</v>
      </c>
      <c r="BY96" s="154">
        <v>248038.85</v>
      </c>
      <c r="BZ96" s="154">
        <v>321997.71000000002</v>
      </c>
      <c r="CA96" s="154">
        <v>357775</v>
      </c>
      <c r="CB96" s="154">
        <v>357775.23</v>
      </c>
      <c r="CC96" s="154">
        <v>357775.23</v>
      </c>
      <c r="CD96" s="154">
        <v>286220.18</v>
      </c>
      <c r="CE96" s="154">
        <v>71555.05</v>
      </c>
      <c r="CF96" s="154">
        <v>143110.09</v>
      </c>
      <c r="CG96" s="154">
        <v>357775.23</v>
      </c>
      <c r="CH96" s="154">
        <v>357775.23</v>
      </c>
      <c r="CI96" s="154">
        <v>357775.23</v>
      </c>
      <c r="CJ96" s="154">
        <v>389955.84000000003</v>
      </c>
      <c r="CK96" s="154">
        <v>389955.84000000003</v>
      </c>
      <c r="CL96" s="154">
        <v>389955.84000000003</v>
      </c>
      <c r="CM96" s="154">
        <v>389955.84000000003</v>
      </c>
      <c r="CN96" s="154">
        <v>448350.3</v>
      </c>
      <c r="CO96" s="154">
        <v>389955.84000000003</v>
      </c>
      <c r="CP96" s="154">
        <v>389955.84000000003</v>
      </c>
      <c r="CQ96" s="154">
        <v>389955.84000000003</v>
      </c>
      <c r="CR96" s="154">
        <v>389955.84000000003</v>
      </c>
      <c r="CS96" s="154">
        <v>389955.84000000003</v>
      </c>
      <c r="CT96" s="154">
        <v>389955.84000000003</v>
      </c>
      <c r="CU96" s="154">
        <v>389955.84000000003</v>
      </c>
      <c r="CV96" s="154">
        <v>429221.41</v>
      </c>
      <c r="CW96" s="154">
        <v>429221.41</v>
      </c>
      <c r="CX96" s="154">
        <v>429221.41</v>
      </c>
      <c r="CY96" s="154">
        <v>429221.41</v>
      </c>
      <c r="CZ96" s="154">
        <v>520493</v>
      </c>
      <c r="DA96" s="154">
        <v>429221.41000000003</v>
      </c>
      <c r="DB96" s="154">
        <v>429221.41</v>
      </c>
      <c r="DC96" s="154">
        <v>429221.41</v>
      </c>
      <c r="DD96" s="154">
        <v>429221.41</v>
      </c>
      <c r="DE96" s="154">
        <v>430778.59</v>
      </c>
      <c r="DF96" s="154">
        <v>430000</v>
      </c>
      <c r="DG96" s="154">
        <v>495907.2</v>
      </c>
      <c r="DH96" s="154">
        <v>482305.19999999995</v>
      </c>
      <c r="DI96" s="154">
        <v>484662</v>
      </c>
      <c r="DJ96" s="154">
        <v>539772</v>
      </c>
      <c r="DK96" s="154">
        <v>523522.8</v>
      </c>
      <c r="DL96" s="154">
        <v>803860.26</v>
      </c>
      <c r="DM96" s="154">
        <v>538350</v>
      </c>
      <c r="DN96" s="154">
        <v>470014.19999999995</v>
      </c>
      <c r="DO96" s="154">
        <v>566269.19999999995</v>
      </c>
      <c r="DP96" s="154">
        <v>503258.39999999997</v>
      </c>
      <c r="DQ96" s="154">
        <v>552225</v>
      </c>
      <c r="DR96" s="154">
        <v>550258.80000000005</v>
      </c>
      <c r="DS96" s="154">
        <v>612388.80000000005</v>
      </c>
      <c r="DT96" s="154">
        <v>601459.19999999995</v>
      </c>
      <c r="DU96" s="154">
        <v>562021.19999999995</v>
      </c>
      <c r="DV96" s="154">
        <v>639614.4</v>
      </c>
      <c r="DW96" s="154">
        <v>671398.8</v>
      </c>
      <c r="DX96" s="154">
        <v>967230.66999999993</v>
      </c>
      <c r="DY96" s="154">
        <v>609938.4</v>
      </c>
      <c r="DZ96" s="154">
        <v>537762</v>
      </c>
      <c r="EA96" s="154">
        <v>580627.19999999995</v>
      </c>
      <c r="EB96" s="154">
        <v>595013.69999999995</v>
      </c>
      <c r="EC96" s="154">
        <v>654100.19999999995</v>
      </c>
      <c r="ED96" s="154">
        <v>626601.60000000009</v>
      </c>
      <c r="EE96" s="154">
        <v>634498.80000000005</v>
      </c>
      <c r="EF96" s="154">
        <v>636214.19999999995</v>
      </c>
      <c r="EG96" s="154">
        <v>609129</v>
      </c>
      <c r="EH96" s="154">
        <v>658872.59000000008</v>
      </c>
      <c r="EI96" s="154">
        <v>663679.05000000005</v>
      </c>
      <c r="EJ96" s="154">
        <v>1036339.3</v>
      </c>
      <c r="EK96" s="154">
        <v>696061.2</v>
      </c>
      <c r="EL96" s="154">
        <v>591973.80000000005</v>
      </c>
      <c r="EM96" s="154">
        <v>630208.19999999995</v>
      </c>
      <c r="EN96" s="153"/>
      <c r="EO96" s="154">
        <f t="shared" si="635"/>
        <v>2954582.5</v>
      </c>
      <c r="EP96" s="154"/>
      <c r="EQ96" s="154">
        <f t="shared" ca="1" si="636"/>
        <v>2695558.2699999996</v>
      </c>
      <c r="ER96" s="154"/>
      <c r="EV96" s="154">
        <f t="shared" si="637"/>
        <v>1378935.82</v>
      </c>
      <c r="EW96" s="154">
        <f t="shared" si="637"/>
        <v>1289221.4099999999</v>
      </c>
      <c r="EX96" s="154">
        <f t="shared" si="637"/>
        <v>1408212.4</v>
      </c>
      <c r="EY96" s="154">
        <f t="shared" si="637"/>
        <v>1547956.8</v>
      </c>
      <c r="EZ96" s="154">
        <f t="shared" si="637"/>
        <v>1812224.46</v>
      </c>
      <c r="FA96" s="154">
        <f t="shared" si="637"/>
        <v>1621752.5999999999</v>
      </c>
      <c r="FB96" s="154">
        <f t="shared" si="637"/>
        <v>1764106.8</v>
      </c>
      <c r="FC96" s="154">
        <f t="shared" si="637"/>
        <v>1873034.4000000001</v>
      </c>
      <c r="FD96" s="154">
        <f t="shared" si="637"/>
        <v>2114931.0699999998</v>
      </c>
      <c r="FE96" s="154">
        <f t="shared" si="637"/>
        <v>1829741.0999999999</v>
      </c>
      <c r="FF96" s="154">
        <f t="shared" si="637"/>
        <v>1897314.6</v>
      </c>
      <c r="FG96" s="154">
        <f t="shared" si="637"/>
        <v>1931680.6400000001</v>
      </c>
      <c r="FH96" s="154">
        <f t="shared" si="637"/>
        <v>2324374.2999999998</v>
      </c>
      <c r="FI96" s="154">
        <f t="shared" si="637"/>
        <v>630208.19999999995</v>
      </c>
      <c r="FK96" s="154">
        <f t="shared" si="638"/>
        <v>4348838.5199999996</v>
      </c>
      <c r="FL96" s="154">
        <f t="shared" si="638"/>
        <v>2560503.4800000004</v>
      </c>
      <c r="FM96" s="154">
        <f t="shared" si="638"/>
        <v>3849584.8299999991</v>
      </c>
      <c r="FN96" s="154">
        <f t="shared" si="638"/>
        <v>4894926.82</v>
      </c>
      <c r="FO96" s="154">
        <f t="shared" si="638"/>
        <v>5624326.4299999997</v>
      </c>
      <c r="FP96" s="154">
        <f t="shared" si="638"/>
        <v>7071118.2600000007</v>
      </c>
      <c r="FQ96" s="154">
        <f t="shared" si="638"/>
        <v>7773667.4099999992</v>
      </c>
      <c r="FR96" s="154">
        <f t="shared" si="638"/>
        <v>2954582.5</v>
      </c>
    </row>
    <row r="97" spans="2:174" ht="17.45" customHeight="1">
      <c r="B97" s="165" t="s">
        <v>192</v>
      </c>
      <c r="C97" s="166"/>
      <c r="D97" s="166"/>
      <c r="E97" s="166"/>
      <c r="H97" s="167">
        <v>1199448.0899999999</v>
      </c>
      <c r="I97" s="167">
        <v>977165.52000000014</v>
      </c>
      <c r="J97" s="167">
        <v>1073719.8500000001</v>
      </c>
      <c r="K97" s="167">
        <v>1018661.7300000001</v>
      </c>
      <c r="L97" s="167">
        <v>834274.84</v>
      </c>
      <c r="M97" s="167">
        <v>907530.56</v>
      </c>
      <c r="N97" s="167">
        <v>1038831.0399999998</v>
      </c>
      <c r="O97" s="167">
        <v>1115796.3900000001</v>
      </c>
      <c r="P97" s="167">
        <v>1184957.79</v>
      </c>
      <c r="Q97" s="167">
        <v>850499.88999999978</v>
      </c>
      <c r="R97" s="167">
        <v>1115096.8599999999</v>
      </c>
      <c r="S97" s="167">
        <v>1706518</v>
      </c>
      <c r="T97" s="167">
        <v>1046410.22</v>
      </c>
      <c r="U97" s="167">
        <v>1099341.06</v>
      </c>
      <c r="V97" s="167">
        <v>1044097.4899999999</v>
      </c>
      <c r="W97" s="167">
        <v>1198944.81</v>
      </c>
      <c r="X97" s="167">
        <v>1069506.08</v>
      </c>
      <c r="Y97" s="167">
        <v>939678.42000000016</v>
      </c>
      <c r="Z97" s="167">
        <v>951104.35</v>
      </c>
      <c r="AA97" s="167">
        <v>1158281.6836734693</v>
      </c>
      <c r="AB97" s="167">
        <v>1166861.4899999995</v>
      </c>
      <c r="AC97" s="167">
        <v>998681.75153061235</v>
      </c>
      <c r="AD97" s="167">
        <v>941227.78000000014</v>
      </c>
      <c r="AE97" s="167">
        <v>1186860.4875789473</v>
      </c>
      <c r="AF97" s="167">
        <v>2376885.2000000002</v>
      </c>
      <c r="AG97" s="167">
        <v>703577.18</v>
      </c>
      <c r="AH97" s="167">
        <v>1137417.23</v>
      </c>
      <c r="AI97" s="167">
        <v>1061555.9500000002</v>
      </c>
      <c r="AJ97" s="167">
        <v>1282107.67</v>
      </c>
      <c r="AK97" s="167">
        <v>1142003.6376534374</v>
      </c>
      <c r="AL97" s="167">
        <v>1018954.35</v>
      </c>
      <c r="AM97" s="167">
        <v>1028112.5800000003</v>
      </c>
      <c r="AN97" s="167">
        <v>1376429.8900000001</v>
      </c>
      <c r="AO97" s="167">
        <v>1089456.54</v>
      </c>
      <c r="AP97" s="167">
        <v>1318109.4404210527</v>
      </c>
      <c r="AQ97" s="167">
        <v>1300455.5699999998</v>
      </c>
      <c r="AR97" s="167">
        <f t="shared" ref="AR97:BW97" si="694">AR95+AR96</f>
        <v>1840345.0399999996</v>
      </c>
      <c r="AS97" s="167">
        <f t="shared" si="694"/>
        <v>1150524.7400000002</v>
      </c>
      <c r="AT97" s="167">
        <f t="shared" si="694"/>
        <v>1189664.5410526316</v>
      </c>
      <c r="AU97" s="167">
        <f t="shared" si="694"/>
        <v>1154385.0008421051</v>
      </c>
      <c r="AV97" s="167">
        <f t="shared" si="694"/>
        <v>1285220.8155789471</v>
      </c>
      <c r="AW97" s="167">
        <f t="shared" si="694"/>
        <v>1221361.6787368422</v>
      </c>
      <c r="AX97" s="167">
        <f t="shared" si="694"/>
        <v>1252246.0593684209</v>
      </c>
      <c r="AY97" s="167">
        <f t="shared" si="694"/>
        <v>1222859.3418947365</v>
      </c>
      <c r="AZ97" s="167">
        <f t="shared" si="694"/>
        <v>1449302.350736842</v>
      </c>
      <c r="BA97" s="167">
        <f t="shared" si="694"/>
        <v>1295989.357473684</v>
      </c>
      <c r="BB97" s="167">
        <f t="shared" si="694"/>
        <v>1308545.0042105261</v>
      </c>
      <c r="BC97" s="167">
        <f t="shared" si="694"/>
        <v>1441624.08</v>
      </c>
      <c r="BD97" s="167">
        <f t="shared" si="694"/>
        <v>1840197.1199999999</v>
      </c>
      <c r="BE97" s="167">
        <f t="shared" si="694"/>
        <v>1436452.95</v>
      </c>
      <c r="BF97" s="167">
        <f t="shared" si="694"/>
        <v>1350924.5999999996</v>
      </c>
      <c r="BG97" s="167">
        <f t="shared" si="694"/>
        <v>1350098.6600000001</v>
      </c>
      <c r="BH97" s="167">
        <f t="shared" si="694"/>
        <v>1530705.3162105265</v>
      </c>
      <c r="BI97" s="168">
        <f t="shared" si="694"/>
        <v>1446332.1452631578</v>
      </c>
      <c r="BJ97" s="168">
        <f t="shared" si="694"/>
        <v>1394237.2808421056</v>
      </c>
      <c r="BK97" s="168">
        <f t="shared" si="694"/>
        <v>1398955.8639999998</v>
      </c>
      <c r="BL97" s="168">
        <f t="shared" si="694"/>
        <v>1543791.8610526319</v>
      </c>
      <c r="BM97" s="168">
        <f t="shared" si="694"/>
        <v>1594248.3797894737</v>
      </c>
      <c r="BN97" s="168">
        <f t="shared" si="694"/>
        <v>1385557.5360000001</v>
      </c>
      <c r="BO97" s="168">
        <f t="shared" si="694"/>
        <v>1748229.7191578951</v>
      </c>
      <c r="BP97" s="168">
        <f t="shared" si="694"/>
        <v>2049750.6837894737</v>
      </c>
      <c r="BQ97" s="168">
        <f t="shared" si="694"/>
        <v>1534707.0063157892</v>
      </c>
      <c r="BR97" s="168">
        <f t="shared" si="694"/>
        <v>1213157.7199999997</v>
      </c>
      <c r="BS97" s="168">
        <f t="shared" si="694"/>
        <v>93559.369999999864</v>
      </c>
      <c r="BT97" s="168">
        <f t="shared" si="694"/>
        <v>20130.739999999925</v>
      </c>
      <c r="BU97" s="168">
        <f t="shared" si="694"/>
        <v>90592.280000000159</v>
      </c>
      <c r="BV97" s="168">
        <f t="shared" si="694"/>
        <v>247980.7000000001</v>
      </c>
      <c r="BW97" s="169">
        <f t="shared" si="694"/>
        <v>149007.6399999999</v>
      </c>
      <c r="BX97" s="169">
        <f>BX95+BX96</f>
        <v>703718.23</v>
      </c>
      <c r="BY97" s="169">
        <f>BY95+BY96</f>
        <v>846410.94999999984</v>
      </c>
      <c r="BZ97" s="169">
        <f t="shared" ref="BZ97:DK97" si="695">BZ95+BZ96</f>
        <v>1187883.0199999996</v>
      </c>
      <c r="CA97" s="169">
        <f t="shared" si="695"/>
        <v>1470546</v>
      </c>
      <c r="CB97" s="169">
        <f t="shared" si="695"/>
        <v>1235787.97</v>
      </c>
      <c r="CC97" s="169">
        <f t="shared" si="695"/>
        <v>1126857.4253123198</v>
      </c>
      <c r="CD97" s="169">
        <f t="shared" si="695"/>
        <v>887992.88531231997</v>
      </c>
      <c r="CE97" s="169">
        <f t="shared" si="695"/>
        <v>166656.72999999992</v>
      </c>
      <c r="CF97" s="169">
        <f t="shared" si="695"/>
        <v>453522.91915789479</v>
      </c>
      <c r="CG97" s="169">
        <f t="shared" si="695"/>
        <v>1271824.8399999996</v>
      </c>
      <c r="CH97" s="169">
        <f t="shared" si="695"/>
        <v>1331877.6400000001</v>
      </c>
      <c r="CI97" s="169">
        <f t="shared" si="695"/>
        <v>1591625.0100000002</v>
      </c>
      <c r="CJ97" s="169">
        <f t="shared" si="695"/>
        <v>1625741.3699999999</v>
      </c>
      <c r="CK97" s="169">
        <f t="shared" si="695"/>
        <v>1876021.4900000002</v>
      </c>
      <c r="CL97" s="169">
        <f t="shared" si="695"/>
        <v>1776215.7199999995</v>
      </c>
      <c r="CM97" s="169">
        <f t="shared" si="695"/>
        <v>2010660.271157895</v>
      </c>
      <c r="CN97" s="169">
        <f t="shared" si="695"/>
        <v>2322657.8899999997</v>
      </c>
      <c r="CO97" s="169">
        <f t="shared" si="695"/>
        <v>1664424.0099999998</v>
      </c>
      <c r="CP97" s="169">
        <f t="shared" si="695"/>
        <v>1775002.4700000002</v>
      </c>
      <c r="CQ97" s="169">
        <f t="shared" si="695"/>
        <v>1629618.0699999998</v>
      </c>
      <c r="CR97" s="169">
        <f t="shared" si="695"/>
        <v>1861789.32</v>
      </c>
      <c r="CS97" s="169">
        <f t="shared" si="695"/>
        <v>1786310.49</v>
      </c>
      <c r="CT97" s="169">
        <f t="shared" si="695"/>
        <v>1599526.6814210529</v>
      </c>
      <c r="CU97" s="169">
        <f t="shared" si="695"/>
        <v>1898349.6500000001</v>
      </c>
      <c r="CV97" s="169">
        <f t="shared" si="695"/>
        <v>1872562.29</v>
      </c>
      <c r="CW97" s="169">
        <f t="shared" si="695"/>
        <v>2168616.5200000005</v>
      </c>
      <c r="CX97" s="169">
        <f t="shared" si="695"/>
        <v>1927969.7099999997</v>
      </c>
      <c r="CY97" s="169">
        <f t="shared" si="695"/>
        <v>2227950.7713684211</v>
      </c>
      <c r="CZ97" s="169">
        <f t="shared" si="695"/>
        <v>2659067.709999999</v>
      </c>
      <c r="DA97" s="169">
        <f t="shared" si="695"/>
        <v>1853894.1</v>
      </c>
      <c r="DB97" s="169">
        <f t="shared" si="695"/>
        <v>1865823.3300000003</v>
      </c>
      <c r="DC97" s="169">
        <f t="shared" si="695"/>
        <v>1705430.0099999995</v>
      </c>
      <c r="DD97" s="169">
        <f t="shared" si="695"/>
        <v>2575507.66</v>
      </c>
      <c r="DE97" s="169">
        <f t="shared" si="695"/>
        <v>2080388.0399999998</v>
      </c>
      <c r="DF97" s="169">
        <f t="shared" si="695"/>
        <v>2124802.73</v>
      </c>
      <c r="DG97" s="169">
        <f t="shared" si="695"/>
        <v>2034830.4400000004</v>
      </c>
      <c r="DH97" s="169">
        <f t="shared" si="695"/>
        <v>2221978.0199999996</v>
      </c>
      <c r="DI97" s="169">
        <f t="shared" si="695"/>
        <v>2391230.0300000003</v>
      </c>
      <c r="DJ97" s="169">
        <f t="shared" si="695"/>
        <v>2465394.4399999995</v>
      </c>
      <c r="DK97" s="169">
        <f t="shared" si="695"/>
        <v>2700728.07</v>
      </c>
      <c r="DL97" s="169">
        <f t="shared" ref="DL97" si="696">DL95+DL96</f>
        <v>3303025.3699999992</v>
      </c>
      <c r="DM97" s="169">
        <f t="shared" ref="DM97:DN97" si="697">DM95+DM96</f>
        <v>2222794.4099999997</v>
      </c>
      <c r="DN97" s="169">
        <f t="shared" si="697"/>
        <v>2340525.8252210529</v>
      </c>
      <c r="DO97" s="169">
        <f t="shared" ref="DO97:DP97" si="698">DO95+DO96</f>
        <v>2378779.6800000006</v>
      </c>
      <c r="DP97" s="169">
        <f t="shared" si="698"/>
        <v>2385330.7199999997</v>
      </c>
      <c r="DQ97" s="169">
        <f t="shared" ref="DQ97:DR97" si="699">DQ95+DQ96</f>
        <v>2326779.0300000003</v>
      </c>
      <c r="DR97" s="169">
        <f t="shared" si="699"/>
        <v>2220578.21</v>
      </c>
      <c r="DS97" s="169">
        <f t="shared" ref="DS97:DT97" si="700">DS95+DS96</f>
        <v>2447182.1700000004</v>
      </c>
      <c r="DT97" s="169">
        <f t="shared" si="700"/>
        <v>2492903.5900000003</v>
      </c>
      <c r="DU97" s="169">
        <f t="shared" ref="DU97:DV97" si="701">DU95+DU96</f>
        <v>2614514.71</v>
      </c>
      <c r="DV97" s="169">
        <f t="shared" si="701"/>
        <v>2462571.9500000007</v>
      </c>
      <c r="DW97" s="169">
        <f t="shared" ref="DW97:DX97" si="702">DW95+DW96</f>
        <v>2869469.6799999997</v>
      </c>
      <c r="DX97" s="169">
        <f t="shared" si="702"/>
        <v>3513281.5</v>
      </c>
      <c r="DY97" s="169">
        <f t="shared" ref="DY97:DZ97" si="703">DY95+DY96</f>
        <v>2287386.79</v>
      </c>
      <c r="DZ97" s="169">
        <f t="shared" si="703"/>
        <v>2308693.34</v>
      </c>
      <c r="EA97" s="169">
        <f t="shared" ref="EA97:EB97" si="704">EA95+EA96</f>
        <v>2305915.0099999998</v>
      </c>
      <c r="EB97" s="169">
        <f t="shared" si="704"/>
        <v>2446202.5700000003</v>
      </c>
      <c r="EC97" s="169">
        <f t="shared" ref="EC97:ED97" si="705">EC95+EC96</f>
        <v>2500988.16</v>
      </c>
      <c r="ED97" s="169">
        <f t="shared" si="705"/>
        <v>2427844.46</v>
      </c>
      <c r="EE97" s="169">
        <f t="shared" ref="EE97:EF97" si="706">EE95+EE96</f>
        <v>2465515.0699999998</v>
      </c>
      <c r="EF97" s="169">
        <f t="shared" si="706"/>
        <v>2691253.36</v>
      </c>
      <c r="EG97" s="169">
        <f t="shared" ref="EG97:EH97" si="707">EG95+EG96</f>
        <v>2504208.3036310002</v>
      </c>
      <c r="EH97" s="169">
        <f t="shared" si="707"/>
        <v>2515867.3699999992</v>
      </c>
      <c r="EI97" s="169">
        <f t="shared" ref="EI97:EJ97" si="708">EI95+EI96</f>
        <v>2684302.09</v>
      </c>
      <c r="EJ97" s="169">
        <f t="shared" si="708"/>
        <v>3561606.709999999</v>
      </c>
      <c r="EK97" s="169">
        <f t="shared" ref="EK97:EL97" si="709">EK95+EK96</f>
        <v>2722594.7700000005</v>
      </c>
      <c r="EL97" s="169">
        <f t="shared" si="709"/>
        <v>2297927.3099999996</v>
      </c>
      <c r="EM97" s="169">
        <f t="shared" ref="EM97" si="710">EM95+EM96</f>
        <v>2376711.4400000004</v>
      </c>
      <c r="EO97" s="168">
        <f t="shared" si="635"/>
        <v>10958840.23</v>
      </c>
      <c r="EQ97" s="168">
        <f t="shared" ca="1" si="636"/>
        <v>10415276.640000001</v>
      </c>
      <c r="ER97" s="168"/>
      <c r="EV97" s="168">
        <f t="shared" si="637"/>
        <v>6378785.1399999987</v>
      </c>
      <c r="EW97" s="168">
        <f t="shared" si="637"/>
        <v>6361325.71</v>
      </c>
      <c r="EX97" s="168">
        <f t="shared" si="637"/>
        <v>6381611.1899999995</v>
      </c>
      <c r="EY97" s="168">
        <f t="shared" si="637"/>
        <v>7557352.5399999991</v>
      </c>
      <c r="EZ97" s="168">
        <f t="shared" si="637"/>
        <v>7866345.6052210517</v>
      </c>
      <c r="FA97" s="168">
        <f t="shared" si="637"/>
        <v>7090889.4300000006</v>
      </c>
      <c r="FB97" s="168">
        <f t="shared" si="637"/>
        <v>7160663.9700000007</v>
      </c>
      <c r="FC97" s="168">
        <f t="shared" si="637"/>
        <v>7946556.3399999999</v>
      </c>
      <c r="FD97" s="168">
        <f t="shared" si="637"/>
        <v>8109361.6299999999</v>
      </c>
      <c r="FE97" s="168">
        <f t="shared" si="637"/>
        <v>7253105.7400000002</v>
      </c>
      <c r="FF97" s="168">
        <f t="shared" si="637"/>
        <v>7584612.8899999987</v>
      </c>
      <c r="FG97" s="168">
        <f t="shared" si="637"/>
        <v>7704377.7636309993</v>
      </c>
      <c r="FH97" s="168">
        <f t="shared" si="637"/>
        <v>8582128.7899999991</v>
      </c>
      <c r="FI97" s="168">
        <f t="shared" si="637"/>
        <v>2376711.4400000004</v>
      </c>
      <c r="FK97" s="168">
        <f t="shared" si="638"/>
        <v>18019731.432315789</v>
      </c>
      <c r="FL97" s="168">
        <f t="shared" si="638"/>
        <v>9607444.3401052617</v>
      </c>
      <c r="FM97" s="168">
        <f t="shared" si="638"/>
        <v>15354784.270940427</v>
      </c>
      <c r="FN97" s="168">
        <f t="shared" si="638"/>
        <v>22734777.872789476</v>
      </c>
      <c r="FO97" s="168">
        <f t="shared" si="638"/>
        <v>26679074.579999998</v>
      </c>
      <c r="FP97" s="168">
        <f t="shared" si="638"/>
        <v>30064455.345221054</v>
      </c>
      <c r="FQ97" s="168">
        <f t="shared" si="638"/>
        <v>30651458.023631003</v>
      </c>
      <c r="FR97" s="168">
        <f t="shared" si="638"/>
        <v>10958840.23</v>
      </c>
    </row>
    <row r="98" spans="2:174" s="159" customFormat="1" ht="17.45" customHeight="1">
      <c r="B98" s="151" t="s">
        <v>22</v>
      </c>
      <c r="C98" s="170"/>
      <c r="D98" s="170"/>
      <c r="E98" s="170"/>
      <c r="F98" s="134"/>
      <c r="G98" s="13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v>-812.61</v>
      </c>
      <c r="AS98" s="154">
        <v>0</v>
      </c>
      <c r="AT98" s="154">
        <v>812.61</v>
      </c>
      <c r="AU98" s="154">
        <v>-58366.23</v>
      </c>
      <c r="AV98" s="154">
        <v>-84906.12</v>
      </c>
      <c r="AW98" s="154">
        <v>-84965.62</v>
      </c>
      <c r="AX98" s="154">
        <v>-360203.03</v>
      </c>
      <c r="AY98" s="154">
        <v>-383647.55</v>
      </c>
      <c r="AZ98" s="154">
        <v>-332174.57</v>
      </c>
      <c r="BA98" s="154">
        <v>-81795.350000000006</v>
      </c>
      <c r="BB98" s="154">
        <v>-86258</v>
      </c>
      <c r="BC98" s="154">
        <v>-52173.3</v>
      </c>
      <c r="BD98" s="154">
        <v>-539000</v>
      </c>
      <c r="BE98" s="154">
        <v>-132000</v>
      </c>
      <c r="BF98" s="154">
        <v>-349991.18</v>
      </c>
      <c r="BG98" s="154">
        <v>-28233.34</v>
      </c>
      <c r="BH98" s="154">
        <v>-89322.17</v>
      </c>
      <c r="BI98" s="154">
        <v>-142862.72</v>
      </c>
      <c r="BJ98" s="154">
        <v>-88097.7</v>
      </c>
      <c r="BK98" s="154">
        <v>-63124.79</v>
      </c>
      <c r="BL98" s="154">
        <v>-89603</v>
      </c>
      <c r="BM98" s="154">
        <v>-323011.90000000002</v>
      </c>
      <c r="BN98" s="154">
        <v>-174859.99</v>
      </c>
      <c r="BO98" s="154">
        <v>-293382.03000000003</v>
      </c>
      <c r="BP98" s="154">
        <v>-522821.84</v>
      </c>
      <c r="BQ98" s="154">
        <v>-487078.21</v>
      </c>
      <c r="BR98" s="154">
        <v>-225491.87</v>
      </c>
      <c r="BS98" s="154">
        <v>-39108.68</v>
      </c>
      <c r="BT98" s="154">
        <v>-51488.76</v>
      </c>
      <c r="BU98" s="154">
        <v>-40451.94</v>
      </c>
      <c r="BV98" s="154">
        <v>-54681.26</v>
      </c>
      <c r="BW98" s="154">
        <v>-23553.94</v>
      </c>
      <c r="BX98" s="154">
        <v>0</v>
      </c>
      <c r="BY98" s="154">
        <v>-7184.76</v>
      </c>
      <c r="BZ98" s="154">
        <v>-16337.4</v>
      </c>
      <c r="CA98" s="154">
        <v>-18200</v>
      </c>
      <c r="CB98" s="154">
        <v>-122840.82</v>
      </c>
      <c r="CC98" s="154">
        <v>-576098.04</v>
      </c>
      <c r="CD98" s="154">
        <v>-611101.81000000006</v>
      </c>
      <c r="CE98" s="154">
        <v>-421800.31</v>
      </c>
      <c r="CF98" s="154">
        <v>-567021.18999999994</v>
      </c>
      <c r="CG98" s="154">
        <v>-123611.1</v>
      </c>
      <c r="CH98" s="154">
        <v>-123215.01</v>
      </c>
      <c r="CI98" s="154">
        <v>-142697.20000000001</v>
      </c>
      <c r="CJ98" s="154">
        <v>-370822.81</v>
      </c>
      <c r="CK98" s="154">
        <v>-318349.23</v>
      </c>
      <c r="CL98" s="154">
        <v>-162424.03</v>
      </c>
      <c r="CM98" s="154">
        <v>-338964.83</v>
      </c>
      <c r="CN98" s="154">
        <v>-305381.59000000003</v>
      </c>
      <c r="CO98" s="154">
        <v>-166262.03</v>
      </c>
      <c r="CP98" s="154">
        <v>-534310.65999999992</v>
      </c>
      <c r="CQ98" s="154">
        <v>-123394.54000000001</v>
      </c>
      <c r="CR98" s="154">
        <v>-429440.71</v>
      </c>
      <c r="CS98" s="154">
        <v>-74106.080000000002</v>
      </c>
      <c r="CT98" s="154">
        <v>-74490.61</v>
      </c>
      <c r="CU98" s="154">
        <v>-111360.21</v>
      </c>
      <c r="CV98" s="154">
        <v>-228631.71000000002</v>
      </c>
      <c r="CW98" s="154">
        <v>-319756.13</v>
      </c>
      <c r="CX98" s="154">
        <v>-161541.15</v>
      </c>
      <c r="CY98" s="154">
        <v>-22869.53</v>
      </c>
      <c r="CZ98" s="154">
        <v>-15787.8</v>
      </c>
      <c r="DA98" s="154">
        <v>-29909.06</v>
      </c>
      <c r="DB98" s="154">
        <v>-40852.76</v>
      </c>
      <c r="DC98" s="154">
        <v>-67501</v>
      </c>
      <c r="DD98" s="154">
        <v>-16000</v>
      </c>
      <c r="DE98" s="154">
        <v>-317692.59999999998</v>
      </c>
      <c r="DF98" s="154">
        <v>-37240</v>
      </c>
      <c r="DG98" s="154">
        <v>-18250</v>
      </c>
      <c r="DH98" s="154">
        <v>-170552.49</v>
      </c>
      <c r="DI98" s="154">
        <v>-642903.43999999994</v>
      </c>
      <c r="DJ98" s="154">
        <v>-503402.56</v>
      </c>
      <c r="DK98" s="154">
        <v>-393840.28</v>
      </c>
      <c r="DL98" s="154">
        <v>-303816.75</v>
      </c>
      <c r="DM98" s="154">
        <v>-602296.03</v>
      </c>
      <c r="DN98" s="154">
        <v>-626376</v>
      </c>
      <c r="DO98" s="154">
        <v>-642572.81000000006</v>
      </c>
      <c r="DP98" s="154">
        <v>-65229.599999999999</v>
      </c>
      <c r="DQ98" s="154">
        <v>-12876.6</v>
      </c>
      <c r="DR98" s="154">
        <v>-139068.51</v>
      </c>
      <c r="DS98" s="154">
        <v>-107849.82</v>
      </c>
      <c r="DT98" s="154">
        <v>-206056.31</v>
      </c>
      <c r="DU98" s="154">
        <v>-320886.84000000003</v>
      </c>
      <c r="DV98" s="154">
        <v>-104000</v>
      </c>
      <c r="DW98" s="154">
        <v>-216661.05</v>
      </c>
      <c r="DX98" s="154">
        <v>0</v>
      </c>
      <c r="DY98" s="154">
        <v>-27444.43</v>
      </c>
      <c r="DZ98" s="154">
        <v>0</v>
      </c>
      <c r="EA98" s="154">
        <v>-66000</v>
      </c>
      <c r="EB98" s="154">
        <v>-118344.78</v>
      </c>
      <c r="EC98" s="154">
        <v>-281489.40000000002</v>
      </c>
      <c r="ED98" s="154">
        <v>-75089.36</v>
      </c>
      <c r="EE98" s="154">
        <v>-133980.93</v>
      </c>
      <c r="EF98" s="154">
        <v>-105264.17</v>
      </c>
      <c r="EG98" s="154">
        <v>-369945.69</v>
      </c>
      <c r="EH98" s="154">
        <v>-468790.32</v>
      </c>
      <c r="EI98" s="154">
        <v>-397424.81</v>
      </c>
      <c r="EJ98" s="154">
        <v>-32045</v>
      </c>
      <c r="EK98" s="154">
        <v>-19223.080000000002</v>
      </c>
      <c r="EL98" s="154">
        <v>0</v>
      </c>
      <c r="EM98" s="154">
        <v>-87496.39</v>
      </c>
      <c r="EN98" s="153"/>
      <c r="EO98" s="154">
        <f t="shared" si="635"/>
        <v>-138764.47</v>
      </c>
      <c r="EP98" s="153"/>
      <c r="EQ98" s="154">
        <f t="shared" ca="1" si="636"/>
        <v>-93444.43</v>
      </c>
      <c r="ER98" s="154"/>
      <c r="EV98" s="154">
        <f t="shared" si="637"/>
        <v>-86549.62</v>
      </c>
      <c r="EW98" s="154">
        <f t="shared" si="637"/>
        <v>-401193.6</v>
      </c>
      <c r="EX98" s="154">
        <f t="shared" si="637"/>
        <v>-226042.49</v>
      </c>
      <c r="EY98" s="154">
        <f t="shared" si="637"/>
        <v>-1540146.28</v>
      </c>
      <c r="EZ98" s="154">
        <f t="shared" si="637"/>
        <v>-1532488.78</v>
      </c>
      <c r="FA98" s="154">
        <f t="shared" si="637"/>
        <v>-720679.01</v>
      </c>
      <c r="FB98" s="154">
        <f t="shared" si="637"/>
        <v>-452974.64</v>
      </c>
      <c r="FC98" s="154">
        <f t="shared" si="637"/>
        <v>-641547.89</v>
      </c>
      <c r="FD98" s="154">
        <f t="shared" si="637"/>
        <v>-27444.43</v>
      </c>
      <c r="FE98" s="154">
        <f t="shared" si="637"/>
        <v>-465834.18000000005</v>
      </c>
      <c r="FF98" s="154">
        <f t="shared" si="637"/>
        <v>-314334.45999999996</v>
      </c>
      <c r="FG98" s="154">
        <f t="shared" si="637"/>
        <v>-1236160.82</v>
      </c>
      <c r="FH98" s="154">
        <f t="shared" si="637"/>
        <v>-51268.08</v>
      </c>
      <c r="FI98" s="154">
        <f t="shared" si="637"/>
        <v>-87496.39</v>
      </c>
      <c r="FK98" s="154">
        <f t="shared" si="638"/>
        <v>-2313488.8199999998</v>
      </c>
      <c r="FL98" s="154">
        <f t="shared" si="638"/>
        <v>-1486398.6599999997</v>
      </c>
      <c r="FM98" s="154">
        <f t="shared" si="638"/>
        <v>-3878946.38</v>
      </c>
      <c r="FN98" s="154">
        <f t="shared" si="638"/>
        <v>-2551544.9499999997</v>
      </c>
      <c r="FO98" s="154">
        <f t="shared" si="638"/>
        <v>-2253931.9900000002</v>
      </c>
      <c r="FP98" s="154">
        <f t="shared" si="638"/>
        <v>-3347690.3199999994</v>
      </c>
      <c r="FQ98" s="154">
        <f t="shared" si="638"/>
        <v>-2043773.8900000001</v>
      </c>
      <c r="FR98" s="154">
        <f t="shared" si="638"/>
        <v>-138764.47</v>
      </c>
    </row>
    <row r="99" spans="2:174" s="159" customFormat="1" ht="17.45" customHeight="1">
      <c r="B99" s="151" t="s">
        <v>97</v>
      </c>
      <c r="C99" s="170"/>
      <c r="D99" s="170"/>
      <c r="E99" s="170"/>
      <c r="F99" s="134"/>
      <c r="G99" s="13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v>0</v>
      </c>
      <c r="AS99" s="154">
        <v>0</v>
      </c>
      <c r="AT99" s="154">
        <v>0</v>
      </c>
      <c r="AU99" s="154">
        <v>0</v>
      </c>
      <c r="AV99" s="154">
        <v>-80000</v>
      </c>
      <c r="AW99" s="154">
        <v>0</v>
      </c>
      <c r="AX99" s="154">
        <v>0</v>
      </c>
      <c r="AY99" s="154">
        <v>0</v>
      </c>
      <c r="AZ99" s="154">
        <v>0</v>
      </c>
      <c r="BA99" s="154">
        <v>-80000</v>
      </c>
      <c r="BB99" s="154">
        <v>0</v>
      </c>
      <c r="BC99" s="154">
        <v>0</v>
      </c>
      <c r="BD99" s="154">
        <v>0</v>
      </c>
      <c r="BE99" s="154">
        <v>0</v>
      </c>
      <c r="BF99" s="154">
        <v>0</v>
      </c>
      <c r="BG99" s="154">
        <v>0</v>
      </c>
      <c r="BH99" s="154">
        <v>0</v>
      </c>
      <c r="BI99" s="154">
        <v>0</v>
      </c>
      <c r="BJ99" s="154">
        <v>-65000</v>
      </c>
      <c r="BK99" s="154">
        <v>-65000</v>
      </c>
      <c r="BL99" s="154">
        <v>0</v>
      </c>
      <c r="BM99" s="154">
        <v>0</v>
      </c>
      <c r="BN99" s="154">
        <v>0</v>
      </c>
      <c r="BO99" s="154">
        <v>0</v>
      </c>
      <c r="BP99" s="154">
        <v>0</v>
      </c>
      <c r="BQ99" s="154">
        <v>0</v>
      </c>
      <c r="BR99" s="154">
        <v>0</v>
      </c>
      <c r="BS99" s="154">
        <v>0</v>
      </c>
      <c r="BT99" s="154">
        <v>0</v>
      </c>
      <c r="BU99" s="154">
        <v>0</v>
      </c>
      <c r="BV99" s="154">
        <v>0</v>
      </c>
      <c r="BW99" s="154">
        <v>0</v>
      </c>
      <c r="BX99" s="154">
        <v>0</v>
      </c>
      <c r="BY99" s="154">
        <v>0</v>
      </c>
      <c r="BZ99" s="154">
        <v>0</v>
      </c>
      <c r="CA99" s="154">
        <v>0</v>
      </c>
      <c r="CB99" s="154">
        <v>0</v>
      </c>
      <c r="CC99" s="154">
        <v>0</v>
      </c>
      <c r="CD99" s="154">
        <v>0</v>
      </c>
      <c r="CE99" s="154">
        <v>0</v>
      </c>
      <c r="CF99" s="154">
        <v>0</v>
      </c>
      <c r="CG99" s="154">
        <v>0</v>
      </c>
      <c r="CH99" s="154">
        <v>0</v>
      </c>
      <c r="CI99" s="154">
        <v>0</v>
      </c>
      <c r="CJ99" s="154">
        <v>0</v>
      </c>
      <c r="CK99" s="154">
        <v>0</v>
      </c>
      <c r="CL99" s="154">
        <v>0</v>
      </c>
      <c r="CM99" s="154">
        <v>0</v>
      </c>
      <c r="CN99" s="154">
        <v>0</v>
      </c>
      <c r="CO99" s="154">
        <v>0</v>
      </c>
      <c r="CP99" s="154">
        <v>0</v>
      </c>
      <c r="CQ99" s="154">
        <v>0</v>
      </c>
      <c r="CR99" s="154">
        <v>0</v>
      </c>
      <c r="CS99" s="154">
        <v>0</v>
      </c>
      <c r="CT99" s="154">
        <v>0</v>
      </c>
      <c r="CU99" s="154">
        <v>0</v>
      </c>
      <c r="CV99" s="154">
        <v>0</v>
      </c>
      <c r="CW99" s="154">
        <v>0</v>
      </c>
      <c r="CX99" s="154">
        <v>0</v>
      </c>
      <c r="CY99" s="154">
        <v>0</v>
      </c>
      <c r="CZ99" s="154">
        <v>0</v>
      </c>
      <c r="DA99" s="154">
        <v>0</v>
      </c>
      <c r="DB99" s="154">
        <v>0</v>
      </c>
      <c r="DC99" s="154">
        <v>0</v>
      </c>
      <c r="DD99" s="154">
        <v>0</v>
      </c>
      <c r="DE99" s="154">
        <v>0</v>
      </c>
      <c r="DF99" s="154">
        <v>0</v>
      </c>
      <c r="DG99" s="154">
        <v>0</v>
      </c>
      <c r="DH99" s="154">
        <v>0</v>
      </c>
      <c r="DI99" s="154">
        <v>0</v>
      </c>
      <c r="DJ99" s="154">
        <v>0</v>
      </c>
      <c r="DK99" s="154">
        <v>0</v>
      </c>
      <c r="DL99" s="154">
        <v>0</v>
      </c>
      <c r="DM99" s="154">
        <v>0</v>
      </c>
      <c r="DN99" s="154">
        <v>0</v>
      </c>
      <c r="DO99" s="154">
        <v>0</v>
      </c>
      <c r="DP99" s="154">
        <v>0</v>
      </c>
      <c r="DQ99" s="154">
        <v>0</v>
      </c>
      <c r="DR99" s="154">
        <v>-180000</v>
      </c>
      <c r="DS99" s="154">
        <v>19448.89</v>
      </c>
      <c r="DT99" s="154">
        <v>0</v>
      </c>
      <c r="DU99" s="154">
        <v>0</v>
      </c>
      <c r="DV99" s="154">
        <v>0</v>
      </c>
      <c r="DW99" s="154">
        <v>0</v>
      </c>
      <c r="DX99" s="154">
        <v>0</v>
      </c>
      <c r="DY99" s="154">
        <v>0</v>
      </c>
      <c r="DZ99" s="154">
        <v>0</v>
      </c>
      <c r="EA99" s="154">
        <v>0</v>
      </c>
      <c r="EB99" s="154">
        <v>0</v>
      </c>
      <c r="EC99" s="154">
        <v>0</v>
      </c>
      <c r="ED99" s="154">
        <v>0</v>
      </c>
      <c r="EE99" s="154">
        <v>0</v>
      </c>
      <c r="EF99" s="154">
        <v>0</v>
      </c>
      <c r="EG99" s="154">
        <v>0</v>
      </c>
      <c r="EH99" s="154">
        <v>0</v>
      </c>
      <c r="EI99" s="154">
        <v>0</v>
      </c>
      <c r="EJ99" s="154">
        <v>0</v>
      </c>
      <c r="EK99" s="154">
        <v>0</v>
      </c>
      <c r="EL99" s="154">
        <v>0</v>
      </c>
      <c r="EM99" s="154">
        <v>0</v>
      </c>
      <c r="EN99" s="170"/>
      <c r="EO99" s="154">
        <f t="shared" si="635"/>
        <v>0</v>
      </c>
      <c r="EP99" s="170"/>
      <c r="EQ99" s="154">
        <f t="shared" ca="1" si="636"/>
        <v>0</v>
      </c>
      <c r="ER99" s="154"/>
      <c r="EV99" s="154">
        <f t="shared" si="637"/>
        <v>0</v>
      </c>
      <c r="EW99" s="154">
        <f t="shared" si="637"/>
        <v>0</v>
      </c>
      <c r="EX99" s="154">
        <f t="shared" si="637"/>
        <v>0</v>
      </c>
      <c r="EY99" s="154">
        <f t="shared" si="637"/>
        <v>0</v>
      </c>
      <c r="EZ99" s="154">
        <f t="shared" si="637"/>
        <v>0</v>
      </c>
      <c r="FA99" s="154">
        <f t="shared" si="637"/>
        <v>0</v>
      </c>
      <c r="FB99" s="154">
        <f t="shared" si="637"/>
        <v>-160551.10999999999</v>
      </c>
      <c r="FC99" s="154">
        <f t="shared" si="637"/>
        <v>0</v>
      </c>
      <c r="FD99" s="154">
        <f t="shared" si="637"/>
        <v>0</v>
      </c>
      <c r="FE99" s="154">
        <f t="shared" si="637"/>
        <v>0</v>
      </c>
      <c r="FF99" s="154">
        <f t="shared" si="637"/>
        <v>0</v>
      </c>
      <c r="FG99" s="154">
        <f t="shared" si="637"/>
        <v>0</v>
      </c>
      <c r="FH99" s="154">
        <f t="shared" si="637"/>
        <v>0</v>
      </c>
      <c r="FI99" s="154">
        <f t="shared" si="637"/>
        <v>0</v>
      </c>
      <c r="FK99" s="154">
        <f t="shared" si="638"/>
        <v>-130000</v>
      </c>
      <c r="FL99" s="154">
        <f t="shared" si="638"/>
        <v>0</v>
      </c>
      <c r="FM99" s="154">
        <f t="shared" si="638"/>
        <v>0</v>
      </c>
      <c r="FN99" s="154">
        <f t="shared" si="638"/>
        <v>0</v>
      </c>
      <c r="FO99" s="154">
        <f t="shared" si="638"/>
        <v>0</v>
      </c>
      <c r="FP99" s="154">
        <f t="shared" si="638"/>
        <v>-160551.10999999999</v>
      </c>
      <c r="FQ99" s="154">
        <f t="shared" si="638"/>
        <v>0</v>
      </c>
      <c r="FR99" s="154">
        <f t="shared" si="638"/>
        <v>0</v>
      </c>
    </row>
    <row r="100" spans="2:174" ht="17.45" customHeight="1">
      <c r="B100" s="161" t="s">
        <v>98</v>
      </c>
      <c r="C100" s="162"/>
      <c r="D100" s="162"/>
      <c r="E100" s="162"/>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f t="shared" ref="AR100:BW100" si="711">AR97+AR98+AR99</f>
        <v>1839532.4299999995</v>
      </c>
      <c r="AS100" s="163">
        <f t="shared" si="711"/>
        <v>1150524.7400000002</v>
      </c>
      <c r="AT100" s="163">
        <f t="shared" si="711"/>
        <v>1190477.1510526317</v>
      </c>
      <c r="AU100" s="163">
        <f t="shared" si="711"/>
        <v>1096018.7708421052</v>
      </c>
      <c r="AV100" s="163">
        <f t="shared" si="711"/>
        <v>1120314.6955789472</v>
      </c>
      <c r="AW100" s="163">
        <f t="shared" si="711"/>
        <v>1136396.0587368421</v>
      </c>
      <c r="AX100" s="163">
        <f t="shared" si="711"/>
        <v>892043.02936842083</v>
      </c>
      <c r="AY100" s="163">
        <f t="shared" si="711"/>
        <v>839211.79189473647</v>
      </c>
      <c r="AZ100" s="163">
        <f t="shared" si="711"/>
        <v>1117127.780736842</v>
      </c>
      <c r="BA100" s="163">
        <f t="shared" si="711"/>
        <v>1134194.0074736839</v>
      </c>
      <c r="BB100" s="163">
        <f t="shared" si="711"/>
        <v>1222287.0042105261</v>
      </c>
      <c r="BC100" s="163">
        <f t="shared" si="711"/>
        <v>1389450.78</v>
      </c>
      <c r="BD100" s="163">
        <f t="shared" si="711"/>
        <v>1301197.1199999999</v>
      </c>
      <c r="BE100" s="163">
        <f t="shared" si="711"/>
        <v>1304452.95</v>
      </c>
      <c r="BF100" s="163">
        <f t="shared" si="711"/>
        <v>1000933.4199999997</v>
      </c>
      <c r="BG100" s="163">
        <f t="shared" si="711"/>
        <v>1321865.32</v>
      </c>
      <c r="BH100" s="163">
        <f t="shared" si="711"/>
        <v>1441383.1462105266</v>
      </c>
      <c r="BI100" s="163">
        <f t="shared" si="711"/>
        <v>1303469.4252631578</v>
      </c>
      <c r="BJ100" s="163">
        <f t="shared" si="711"/>
        <v>1241139.5808421057</v>
      </c>
      <c r="BK100" s="163">
        <f t="shared" si="711"/>
        <v>1270831.0739999998</v>
      </c>
      <c r="BL100" s="163">
        <f t="shared" si="711"/>
        <v>1454188.8610526319</v>
      </c>
      <c r="BM100" s="163">
        <f t="shared" si="711"/>
        <v>1271236.4797894736</v>
      </c>
      <c r="BN100" s="163">
        <f t="shared" si="711"/>
        <v>1210697.5460000001</v>
      </c>
      <c r="BO100" s="163">
        <f t="shared" si="711"/>
        <v>1454847.689157895</v>
      </c>
      <c r="BP100" s="163">
        <f t="shared" si="711"/>
        <v>1526928.8437894736</v>
      </c>
      <c r="BQ100" s="163">
        <f t="shared" si="711"/>
        <v>1047628.7963157892</v>
      </c>
      <c r="BR100" s="163">
        <f t="shared" si="711"/>
        <v>987665.84999999974</v>
      </c>
      <c r="BS100" s="163">
        <f t="shared" si="711"/>
        <v>54450.689999999864</v>
      </c>
      <c r="BT100" s="163">
        <f t="shared" si="711"/>
        <v>-31358.020000000077</v>
      </c>
      <c r="BU100" s="163">
        <f t="shared" si="711"/>
        <v>50140.340000000157</v>
      </c>
      <c r="BV100" s="163">
        <f t="shared" si="711"/>
        <v>193299.44000000009</v>
      </c>
      <c r="BW100" s="164">
        <f t="shared" si="711"/>
        <v>125453.6999999999</v>
      </c>
      <c r="BX100" s="164">
        <f>BX97+BX98+BX99</f>
        <v>703718.23</v>
      </c>
      <c r="BY100" s="164">
        <f>BY97+BY98+BY99</f>
        <v>839226.18999999983</v>
      </c>
      <c r="BZ100" s="164">
        <f t="shared" ref="BZ100:DK100" si="712">BZ97+BZ98+BZ99</f>
        <v>1171545.6199999996</v>
      </c>
      <c r="CA100" s="164">
        <f t="shared" si="712"/>
        <v>1452346</v>
      </c>
      <c r="CB100" s="164">
        <f t="shared" si="712"/>
        <v>1112947.1499999999</v>
      </c>
      <c r="CC100" s="164">
        <f t="shared" si="712"/>
        <v>550759.38531231973</v>
      </c>
      <c r="CD100" s="164">
        <f t="shared" si="712"/>
        <v>276891.07531231991</v>
      </c>
      <c r="CE100" s="164">
        <f t="shared" si="712"/>
        <v>-255143.58000000007</v>
      </c>
      <c r="CF100" s="164">
        <f t="shared" si="712"/>
        <v>-113498.27084210515</v>
      </c>
      <c r="CG100" s="164">
        <f t="shared" si="712"/>
        <v>1148213.7399999995</v>
      </c>
      <c r="CH100" s="164">
        <f t="shared" si="712"/>
        <v>1208662.6300000001</v>
      </c>
      <c r="CI100" s="164">
        <f t="shared" si="712"/>
        <v>1448927.8100000003</v>
      </c>
      <c r="CJ100" s="164">
        <f t="shared" si="712"/>
        <v>1254918.5599999998</v>
      </c>
      <c r="CK100" s="164">
        <f t="shared" si="712"/>
        <v>1557672.2600000002</v>
      </c>
      <c r="CL100" s="164">
        <f t="shared" si="712"/>
        <v>1613791.6899999995</v>
      </c>
      <c r="CM100" s="164">
        <f t="shared" si="712"/>
        <v>1671695.4411578949</v>
      </c>
      <c r="CN100" s="164">
        <f t="shared" si="712"/>
        <v>2017276.2999999996</v>
      </c>
      <c r="CO100" s="164">
        <f t="shared" si="712"/>
        <v>1498161.9799999997</v>
      </c>
      <c r="CP100" s="164">
        <f t="shared" si="712"/>
        <v>1240691.8100000003</v>
      </c>
      <c r="CQ100" s="164">
        <f t="shared" si="712"/>
        <v>1506223.5299999998</v>
      </c>
      <c r="CR100" s="164">
        <f t="shared" si="712"/>
        <v>1432348.61</v>
      </c>
      <c r="CS100" s="164">
        <f t="shared" si="712"/>
        <v>1712204.41</v>
      </c>
      <c r="CT100" s="164">
        <f t="shared" si="712"/>
        <v>1525036.0714210528</v>
      </c>
      <c r="CU100" s="164">
        <f t="shared" si="712"/>
        <v>1786989.4400000002</v>
      </c>
      <c r="CV100" s="164">
        <f t="shared" si="712"/>
        <v>1643930.58</v>
      </c>
      <c r="CW100" s="164">
        <f t="shared" si="712"/>
        <v>1848860.3900000006</v>
      </c>
      <c r="CX100" s="164">
        <f t="shared" si="712"/>
        <v>1766428.5599999998</v>
      </c>
      <c r="CY100" s="164">
        <f t="shared" si="712"/>
        <v>2205081.2413684214</v>
      </c>
      <c r="CZ100" s="164">
        <f t="shared" si="712"/>
        <v>2643279.9099999992</v>
      </c>
      <c r="DA100" s="164">
        <f t="shared" si="712"/>
        <v>1823985.04</v>
      </c>
      <c r="DB100" s="164">
        <f t="shared" si="712"/>
        <v>1824970.5700000003</v>
      </c>
      <c r="DC100" s="164">
        <f t="shared" si="712"/>
        <v>1637929.0099999995</v>
      </c>
      <c r="DD100" s="164">
        <f t="shared" si="712"/>
        <v>2559507.66</v>
      </c>
      <c r="DE100" s="164">
        <f t="shared" si="712"/>
        <v>1762695.44</v>
      </c>
      <c r="DF100" s="164">
        <f t="shared" si="712"/>
        <v>2087562.73</v>
      </c>
      <c r="DG100" s="164">
        <f t="shared" si="712"/>
        <v>2016580.4400000004</v>
      </c>
      <c r="DH100" s="164">
        <f t="shared" si="712"/>
        <v>2051425.5299999996</v>
      </c>
      <c r="DI100" s="164">
        <f t="shared" si="712"/>
        <v>1748326.5900000003</v>
      </c>
      <c r="DJ100" s="164">
        <f t="shared" si="712"/>
        <v>1961991.8799999994</v>
      </c>
      <c r="DK100" s="164">
        <f t="shared" si="712"/>
        <v>2306887.79</v>
      </c>
      <c r="DL100" s="164">
        <f t="shared" ref="DL100" si="713">DL97+DL98+DL99</f>
        <v>2999208.6199999992</v>
      </c>
      <c r="DM100" s="164">
        <f t="shared" ref="DM100:DN100" si="714">DM97+DM98+DM99</f>
        <v>1620498.3799999997</v>
      </c>
      <c r="DN100" s="164">
        <f t="shared" si="714"/>
        <v>1714149.8252210529</v>
      </c>
      <c r="DO100" s="164">
        <f t="shared" ref="DO100:DP100" si="715">DO97+DO98+DO99</f>
        <v>1736206.8700000006</v>
      </c>
      <c r="DP100" s="164">
        <f t="shared" si="715"/>
        <v>2320101.1199999996</v>
      </c>
      <c r="DQ100" s="164">
        <f t="shared" ref="DQ100:DR100" si="716">DQ97+DQ98+DQ99</f>
        <v>2313902.4300000002</v>
      </c>
      <c r="DR100" s="164">
        <f t="shared" si="716"/>
        <v>1901509.7</v>
      </c>
      <c r="DS100" s="164">
        <f t="shared" ref="DS100:DT100" si="717">DS97+DS98+DS99</f>
        <v>2358781.2400000007</v>
      </c>
      <c r="DT100" s="164">
        <f t="shared" si="717"/>
        <v>2286847.2800000003</v>
      </c>
      <c r="DU100" s="164">
        <f t="shared" ref="DU100:DV100" si="718">DU97+DU98+DU99</f>
        <v>2293627.87</v>
      </c>
      <c r="DV100" s="164">
        <f t="shared" si="718"/>
        <v>2358571.9500000007</v>
      </c>
      <c r="DW100" s="164">
        <f t="shared" ref="DW100:DX100" si="719">DW97+DW98+DW99</f>
        <v>2652808.63</v>
      </c>
      <c r="DX100" s="164">
        <f t="shared" si="719"/>
        <v>3513281.5</v>
      </c>
      <c r="DY100" s="164">
        <f t="shared" ref="DY100:DZ100" si="720">DY97+DY98+DY99</f>
        <v>2259942.36</v>
      </c>
      <c r="DZ100" s="164">
        <f t="shared" si="720"/>
        <v>2308693.34</v>
      </c>
      <c r="EA100" s="164">
        <f t="shared" ref="EA100:EB100" si="721">EA97+EA98+EA99</f>
        <v>2239915.0099999998</v>
      </c>
      <c r="EB100" s="164">
        <f t="shared" si="721"/>
        <v>2327857.7900000005</v>
      </c>
      <c r="EC100" s="164">
        <f t="shared" ref="EC100:ED100" si="722">EC97+EC98+EC99</f>
        <v>2219498.7600000002</v>
      </c>
      <c r="ED100" s="164">
        <f t="shared" si="722"/>
        <v>2352755.1</v>
      </c>
      <c r="EE100" s="164">
        <f t="shared" ref="EE100:EF100" si="723">EE97+EE98+EE99</f>
        <v>2331534.1399999997</v>
      </c>
      <c r="EF100" s="164">
        <f t="shared" si="723"/>
        <v>2585989.19</v>
      </c>
      <c r="EG100" s="164">
        <f t="shared" ref="EG100:EH100" si="724">EG97+EG98+EG99</f>
        <v>2134262.6136310003</v>
      </c>
      <c r="EH100" s="164">
        <f t="shared" si="724"/>
        <v>2047077.0499999991</v>
      </c>
      <c r="EI100" s="164">
        <f t="shared" ref="EI100:EJ100" si="725">EI97+EI98+EI99</f>
        <v>2286877.2799999998</v>
      </c>
      <c r="EJ100" s="164">
        <f t="shared" si="725"/>
        <v>3529561.709999999</v>
      </c>
      <c r="EK100" s="164">
        <f t="shared" ref="EK100:EL100" si="726">EK97+EK98+EK99</f>
        <v>2703371.6900000004</v>
      </c>
      <c r="EL100" s="164">
        <f t="shared" si="726"/>
        <v>2297927.3099999996</v>
      </c>
      <c r="EM100" s="164">
        <f t="shared" ref="EM100" si="727">EM97+EM98+EM99</f>
        <v>2289215.0500000003</v>
      </c>
      <c r="EO100" s="163">
        <f t="shared" si="635"/>
        <v>10820075.76</v>
      </c>
      <c r="EQ100" s="163">
        <f t="shared" ca="1" si="636"/>
        <v>10321832.209999999</v>
      </c>
      <c r="ER100" s="163"/>
      <c r="EV100" s="163">
        <f t="shared" si="637"/>
        <v>6292235.5199999996</v>
      </c>
      <c r="EW100" s="163">
        <f t="shared" si="637"/>
        <v>5960132.1099999994</v>
      </c>
      <c r="EX100" s="163">
        <f t="shared" si="637"/>
        <v>6155568.7000000002</v>
      </c>
      <c r="EY100" s="163">
        <f t="shared" si="637"/>
        <v>6017206.2599999998</v>
      </c>
      <c r="EZ100" s="163">
        <f t="shared" si="637"/>
        <v>6333856.8252210524</v>
      </c>
      <c r="FA100" s="163">
        <f t="shared" si="637"/>
        <v>6370210.4199999999</v>
      </c>
      <c r="FB100" s="163">
        <f t="shared" si="637"/>
        <v>6547138.2200000007</v>
      </c>
      <c r="FC100" s="163">
        <f t="shared" si="637"/>
        <v>7305008.4500000002</v>
      </c>
      <c r="FD100" s="163">
        <f t="shared" si="637"/>
        <v>8081917.1999999993</v>
      </c>
      <c r="FE100" s="163">
        <f t="shared" si="637"/>
        <v>6787271.5600000005</v>
      </c>
      <c r="FF100" s="163">
        <f t="shared" si="637"/>
        <v>7270278.4299999997</v>
      </c>
      <c r="FG100" s="163">
        <f t="shared" si="637"/>
        <v>6468216.943630999</v>
      </c>
      <c r="FH100" s="163">
        <f t="shared" si="637"/>
        <v>8530860.709999999</v>
      </c>
      <c r="FI100" s="163">
        <f t="shared" si="637"/>
        <v>2289215.0500000003</v>
      </c>
      <c r="FK100" s="163">
        <f t="shared" si="638"/>
        <v>15576242.612315791</v>
      </c>
      <c r="FL100" s="163">
        <f t="shared" si="638"/>
        <v>8121045.6801052615</v>
      </c>
      <c r="FM100" s="163">
        <f t="shared" si="638"/>
        <v>11475837.890940428</v>
      </c>
      <c r="FN100" s="163">
        <f t="shared" si="638"/>
        <v>20183232.922789473</v>
      </c>
      <c r="FO100" s="163">
        <f t="shared" si="638"/>
        <v>24425142.59</v>
      </c>
      <c r="FP100" s="163">
        <f t="shared" si="638"/>
        <v>26556213.915221054</v>
      </c>
      <c r="FQ100" s="163">
        <f t="shared" si="638"/>
        <v>28607684.133631002</v>
      </c>
      <c r="FR100" s="163">
        <f t="shared" si="638"/>
        <v>10820075.76</v>
      </c>
    </row>
    <row r="102" spans="2:174" ht="17.45" customHeight="1">
      <c r="B102" s="147" t="s">
        <v>29</v>
      </c>
      <c r="C102" s="148"/>
      <c r="D102" s="148"/>
      <c r="E102" s="148"/>
      <c r="F102" s="149"/>
      <c r="G102" s="149"/>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50"/>
      <c r="DS102" s="150"/>
      <c r="DT102" s="150"/>
      <c r="DU102" s="150"/>
      <c r="DV102" s="150"/>
      <c r="DW102" s="150"/>
      <c r="DX102" s="150"/>
      <c r="DY102" s="150"/>
      <c r="DZ102" s="150"/>
      <c r="EA102" s="150"/>
      <c r="EB102" s="150"/>
      <c r="EC102" s="150"/>
      <c r="ED102" s="150"/>
      <c r="EE102" s="150"/>
      <c r="EF102" s="150"/>
      <c r="EG102" s="150"/>
      <c r="EH102" s="150"/>
      <c r="EI102" s="150"/>
      <c r="EJ102" s="150"/>
      <c r="EK102" s="150"/>
      <c r="EL102" s="150"/>
      <c r="EM102" s="150"/>
      <c r="EN102" s="149"/>
      <c r="EO102" s="148"/>
      <c r="EP102" s="148"/>
      <c r="EQ102" s="148"/>
      <c r="ER102" s="148"/>
      <c r="EV102" s="148"/>
      <c r="EW102" s="148"/>
      <c r="EX102" s="148"/>
      <c r="EY102" s="148"/>
      <c r="EZ102" s="148"/>
      <c r="FA102" s="148"/>
      <c r="FB102" s="148"/>
      <c r="FC102" s="148"/>
      <c r="FD102" s="148"/>
      <c r="FE102" s="148"/>
      <c r="FF102" s="148"/>
      <c r="FG102" s="148"/>
      <c r="FH102" s="148"/>
      <c r="FI102" s="148"/>
      <c r="FK102" s="148"/>
      <c r="FL102" s="148"/>
      <c r="FM102" s="148"/>
      <c r="FN102" s="148"/>
      <c r="FO102" s="148"/>
      <c r="FP102" s="148"/>
      <c r="FQ102" s="148"/>
      <c r="FR102" s="148"/>
    </row>
    <row r="103" spans="2:174" ht="17.45" customHeight="1">
      <c r="B103" s="151" t="s">
        <v>90</v>
      </c>
      <c r="C103" s="152"/>
      <c r="D103" s="152"/>
      <c r="E103" s="152"/>
      <c r="F103" s="153"/>
      <c r="G103" s="153"/>
      <c r="H103" s="154">
        <v>972700.70999999985</v>
      </c>
      <c r="I103" s="154">
        <v>945761.79999999981</v>
      </c>
      <c r="J103" s="154">
        <v>919481.26999999979</v>
      </c>
      <c r="K103" s="154">
        <v>944211.99</v>
      </c>
      <c r="L103" s="154">
        <v>944248.19999999972</v>
      </c>
      <c r="M103" s="154">
        <v>926886.45</v>
      </c>
      <c r="N103" s="154">
        <v>917317.88</v>
      </c>
      <c r="O103" s="154">
        <v>932462.84999999974</v>
      </c>
      <c r="P103" s="154">
        <v>918169.12999999989</v>
      </c>
      <c r="Q103" s="154">
        <v>933661.89000000013</v>
      </c>
      <c r="R103" s="154">
        <v>946388.79000000015</v>
      </c>
      <c r="S103" s="154">
        <v>1832138.78</v>
      </c>
      <c r="T103" s="154">
        <v>965888.72</v>
      </c>
      <c r="U103" s="154">
        <v>971869.31999999983</v>
      </c>
      <c r="V103" s="154">
        <v>950261.30999999994</v>
      </c>
      <c r="W103" s="154">
        <v>942434.72000000009</v>
      </c>
      <c r="X103" s="154">
        <v>898565.18999999983</v>
      </c>
      <c r="Y103" s="154">
        <v>927935.4</v>
      </c>
      <c r="Z103" s="154">
        <v>886846.69000000006</v>
      </c>
      <c r="AA103" s="154">
        <v>899130.12</v>
      </c>
      <c r="AB103" s="154">
        <v>913147.39999999979</v>
      </c>
      <c r="AC103" s="154">
        <v>927144.49</v>
      </c>
      <c r="AD103" s="154">
        <v>946142.20000000007</v>
      </c>
      <c r="AE103" s="154">
        <v>1777964.14</v>
      </c>
      <c r="AF103" s="154">
        <v>1009993.7899999999</v>
      </c>
      <c r="AG103" s="154">
        <v>0</v>
      </c>
      <c r="AH103" s="154">
        <v>0</v>
      </c>
      <c r="AI103" s="154">
        <v>822785</v>
      </c>
      <c r="AJ103" s="154">
        <v>821019.50999999989</v>
      </c>
      <c r="AK103" s="154">
        <v>819543</v>
      </c>
      <c r="AL103" s="154">
        <v>860262</v>
      </c>
      <c r="AM103" s="154">
        <v>762090</v>
      </c>
      <c r="AN103" s="154">
        <v>839555</v>
      </c>
      <c r="AO103" s="154">
        <v>825747</v>
      </c>
      <c r="AP103" s="154">
        <v>804089</v>
      </c>
      <c r="AQ103" s="154">
        <v>1507573</v>
      </c>
      <c r="AR103" s="154">
        <v>1216661.9000000001</v>
      </c>
      <c r="AS103" s="154">
        <v>863008.4700000002</v>
      </c>
      <c r="AT103" s="154">
        <v>838268.29</v>
      </c>
      <c r="AU103" s="154">
        <v>689941.26999999909</v>
      </c>
      <c r="AV103" s="154">
        <v>720763.54999999993</v>
      </c>
      <c r="AW103" s="154">
        <v>679920.48</v>
      </c>
      <c r="AX103" s="154">
        <v>809279.22</v>
      </c>
      <c r="AY103" s="154">
        <v>679155.46</v>
      </c>
      <c r="AZ103" s="154">
        <v>751960.99</v>
      </c>
      <c r="BA103" s="154">
        <v>630684.26000000024</v>
      </c>
      <c r="BB103" s="154">
        <v>703304.64000000025</v>
      </c>
      <c r="BC103" s="154">
        <v>669137.74</v>
      </c>
      <c r="BD103" s="154">
        <v>927140.70000000019</v>
      </c>
      <c r="BE103" s="154">
        <v>569810.1</v>
      </c>
      <c r="BF103" s="154">
        <v>430037.83999999997</v>
      </c>
      <c r="BG103" s="154">
        <v>354701.19999999995</v>
      </c>
      <c r="BH103" s="154">
        <v>387338.27999999997</v>
      </c>
      <c r="BI103" s="154">
        <v>294436.69</v>
      </c>
      <c r="BJ103" s="154">
        <v>393469.72000000009</v>
      </c>
      <c r="BK103" s="154">
        <v>307471.92000000004</v>
      </c>
      <c r="BL103" s="154">
        <v>271619.14000000013</v>
      </c>
      <c r="BM103" s="154">
        <v>297624.70999999996</v>
      </c>
      <c r="BN103" s="154">
        <v>210812.02999999988</v>
      </c>
      <c r="BO103" s="154">
        <v>378754.46999999991</v>
      </c>
      <c r="BP103" s="154">
        <v>353576.53999999992</v>
      </c>
      <c r="BQ103" s="154">
        <v>221552.07000000007</v>
      </c>
      <c r="BR103" s="154">
        <v>162325.72999999992</v>
      </c>
      <c r="BS103" s="154">
        <v>282675.57000000041</v>
      </c>
      <c r="BT103" s="154">
        <v>353728.53</v>
      </c>
      <c r="BU103" s="154">
        <v>681551.0900000002</v>
      </c>
      <c r="BV103" s="154">
        <v>-28895.200000000004</v>
      </c>
      <c r="BW103" s="154">
        <v>633804.55000000016</v>
      </c>
      <c r="BX103" s="154">
        <v>59782</v>
      </c>
      <c r="BY103" s="154">
        <v>106782.97</v>
      </c>
      <c r="BZ103" s="154">
        <v>116750.90999999997</v>
      </c>
      <c r="CA103" s="154">
        <v>147628.04999999996</v>
      </c>
      <c r="CB103" s="154">
        <v>42863.529999999984</v>
      </c>
      <c r="CC103" s="154">
        <v>252047.39999999997</v>
      </c>
      <c r="CD103" s="154">
        <v>158815.99000000008</v>
      </c>
      <c r="CE103" s="154">
        <v>77332.76999999999</v>
      </c>
      <c r="CF103" s="154">
        <v>56370</v>
      </c>
      <c r="CG103" s="154">
        <v>62838.359999999986</v>
      </c>
      <c r="CH103" s="154">
        <v>100412.93000000017</v>
      </c>
      <c r="CI103" s="154">
        <v>115265.57000000015</v>
      </c>
      <c r="CJ103" s="154">
        <v>84274.750000000116</v>
      </c>
      <c r="CK103" s="154">
        <v>169131.38999999996</v>
      </c>
      <c r="CL103" s="154">
        <v>183404.25</v>
      </c>
      <c r="CM103" s="154">
        <v>241633.44999999995</v>
      </c>
      <c r="CN103" s="154">
        <v>385688.0500000001</v>
      </c>
      <c r="CO103" s="154">
        <v>229363.49000000011</v>
      </c>
      <c r="CP103" s="154">
        <v>185290.54</v>
      </c>
      <c r="CQ103" s="154">
        <v>278458.57999999984</v>
      </c>
      <c r="CR103" s="154">
        <v>294898.75999999983</v>
      </c>
      <c r="CS103" s="154">
        <v>371448.14</v>
      </c>
      <c r="CT103" s="154">
        <v>293672.38999999955</v>
      </c>
      <c r="CU103" s="154">
        <v>248234</v>
      </c>
      <c r="CV103" s="154">
        <v>344254.12000000017</v>
      </c>
      <c r="CW103" s="154">
        <v>235084.95000000027</v>
      </c>
      <c r="CX103" s="154">
        <v>369423.04999999993</v>
      </c>
      <c r="CY103" s="154">
        <v>286402.69000000006</v>
      </c>
      <c r="CZ103" s="154">
        <v>487855.61000000022</v>
      </c>
      <c r="DA103" s="154">
        <v>284169.57999999996</v>
      </c>
      <c r="DB103" s="154">
        <v>336882.83000000019</v>
      </c>
      <c r="DC103" s="154">
        <v>249890.78999999992</v>
      </c>
      <c r="DD103" s="154">
        <v>173503.00000000009</v>
      </c>
      <c r="DE103" s="154">
        <v>185976.53000000003</v>
      </c>
      <c r="DF103" s="154">
        <v>178693.63</v>
      </c>
      <c r="DG103" s="154">
        <v>228194.43999999994</v>
      </c>
      <c r="DH103" s="154">
        <v>201400.36999999991</v>
      </c>
      <c r="DI103" s="154">
        <v>179735.31000000003</v>
      </c>
      <c r="DJ103" s="154">
        <v>209146.37000000005</v>
      </c>
      <c r="DK103" s="154">
        <v>246534.29999999996</v>
      </c>
      <c r="DL103" s="154">
        <v>414355.68999999994</v>
      </c>
      <c r="DM103" s="154">
        <v>213804.45000000004</v>
      </c>
      <c r="DN103" s="154">
        <v>218180</v>
      </c>
      <c r="DO103" s="154">
        <v>151875</v>
      </c>
      <c r="DP103" s="154">
        <v>225587</v>
      </c>
      <c r="DQ103" s="154">
        <v>163322</v>
      </c>
      <c r="DR103" s="154">
        <v>251562</v>
      </c>
      <c r="DS103" s="154">
        <v>211137</v>
      </c>
      <c r="DT103" s="154">
        <v>153746</v>
      </c>
      <c r="DU103" s="154">
        <v>175010</v>
      </c>
      <c r="DV103" s="154">
        <v>249840</v>
      </c>
      <c r="DW103" s="154">
        <v>177421</v>
      </c>
      <c r="DX103" s="154">
        <v>282867</v>
      </c>
      <c r="DY103" s="154">
        <v>171079</v>
      </c>
      <c r="DZ103" s="154">
        <v>129128</v>
      </c>
      <c r="EA103" s="154">
        <v>255149</v>
      </c>
      <c r="EB103" s="154">
        <v>163642</v>
      </c>
      <c r="EC103" s="154">
        <v>141732</v>
      </c>
      <c r="ED103" s="154">
        <v>147660</v>
      </c>
      <c r="EE103" s="154">
        <v>218211.85000000003</v>
      </c>
      <c r="EF103" s="154">
        <v>220326.14999999997</v>
      </c>
      <c r="EG103" s="154">
        <v>219455.09000000005</v>
      </c>
      <c r="EH103" s="154">
        <v>273555.81999999995</v>
      </c>
      <c r="EI103" s="154">
        <v>228546.77999999997</v>
      </c>
      <c r="EJ103" s="154">
        <v>261200.5</v>
      </c>
      <c r="EK103" s="154">
        <v>169063.91999999998</v>
      </c>
      <c r="EL103" s="154">
        <v>189548.17999999993</v>
      </c>
      <c r="EM103" s="154">
        <v>265809.45</v>
      </c>
      <c r="EO103" s="154">
        <f t="shared" ref="EO103:EO116" si="728">SUMIFS($G103:$EN103,$G$13:$EN$13,$EO$7)</f>
        <v>885622.04999999981</v>
      </c>
      <c r="EQ103" s="154">
        <f t="shared" ref="EQ103:EQ116" ca="1" si="729">SUM(OFFSET($B103,0,COLUMN($DX$7)-2,1,MONTH(MAX($G$7:$EN$7))))</f>
        <v>838223</v>
      </c>
      <c r="ER103" s="154"/>
      <c r="EV103" s="154">
        <f t="shared" ref="EV103:FI116" si="730">SUMIF($H$6:$EN$6,EV$12,$H103:$EN103)</f>
        <v>1108908.0200000005</v>
      </c>
      <c r="EW103" s="154">
        <f t="shared" si="730"/>
        <v>609370.32000000007</v>
      </c>
      <c r="EX103" s="154">
        <f t="shared" si="730"/>
        <v>608288.43999999983</v>
      </c>
      <c r="EY103" s="154">
        <f t="shared" si="730"/>
        <v>635415.98</v>
      </c>
      <c r="EZ103" s="154">
        <f t="shared" si="730"/>
        <v>846340.14</v>
      </c>
      <c r="FA103" s="154">
        <f t="shared" si="730"/>
        <v>540784</v>
      </c>
      <c r="FB103" s="154">
        <f t="shared" si="730"/>
        <v>616445</v>
      </c>
      <c r="FC103" s="154">
        <f t="shared" si="730"/>
        <v>602271</v>
      </c>
      <c r="FD103" s="154">
        <f t="shared" si="730"/>
        <v>583074</v>
      </c>
      <c r="FE103" s="154">
        <f t="shared" si="730"/>
        <v>560523</v>
      </c>
      <c r="FF103" s="154">
        <f t="shared" si="730"/>
        <v>586198</v>
      </c>
      <c r="FG103" s="154">
        <f t="shared" si="730"/>
        <v>721557.69</v>
      </c>
      <c r="FH103" s="154">
        <f t="shared" si="730"/>
        <v>619812.59999999986</v>
      </c>
      <c r="FI103" s="154">
        <f t="shared" si="730"/>
        <v>265809.45</v>
      </c>
      <c r="FK103" s="154">
        <f t="shared" ref="FK103:FR116" si="731">SUMIF($H$5:$EN$5,FK$12,$H103:$EN103)</f>
        <v>4823216.8</v>
      </c>
      <c r="FL103" s="154">
        <f t="shared" si="731"/>
        <v>3091262.810000001</v>
      </c>
      <c r="FM103" s="154">
        <f t="shared" si="731"/>
        <v>1544390.3900000004</v>
      </c>
      <c r="FN103" s="154">
        <f t="shared" si="731"/>
        <v>3522218.76</v>
      </c>
      <c r="FO103" s="154">
        <f t="shared" si="731"/>
        <v>2961982.7600000007</v>
      </c>
      <c r="FP103" s="154">
        <f t="shared" si="731"/>
        <v>2605840.14</v>
      </c>
      <c r="FQ103" s="154">
        <f t="shared" si="731"/>
        <v>2451352.69</v>
      </c>
      <c r="FR103" s="154">
        <f t="shared" si="731"/>
        <v>885622.04999999981</v>
      </c>
    </row>
    <row r="104" spans="2:174" ht="17.45" customHeight="1">
      <c r="B104" s="151" t="s">
        <v>91</v>
      </c>
      <c r="C104" s="152"/>
      <c r="D104" s="152"/>
      <c r="E104" s="152"/>
      <c r="F104" s="153"/>
      <c r="G104" s="153"/>
      <c r="H104" s="154">
        <v>315118.14</v>
      </c>
      <c r="I104" s="154">
        <v>426273.9</v>
      </c>
      <c r="J104" s="154">
        <v>234477.57</v>
      </c>
      <c r="K104" s="154">
        <v>310149.31</v>
      </c>
      <c r="L104" s="154">
        <v>268864.87</v>
      </c>
      <c r="M104" s="154">
        <v>303091.36</v>
      </c>
      <c r="N104" s="154">
        <v>335092.76</v>
      </c>
      <c r="O104" s="154">
        <v>231216.68</v>
      </c>
      <c r="P104" s="154">
        <v>205228.92</v>
      </c>
      <c r="Q104" s="154">
        <v>256560.25</v>
      </c>
      <c r="R104" s="154">
        <v>255943.96</v>
      </c>
      <c r="S104" s="154">
        <v>378542.72</v>
      </c>
      <c r="T104" s="154">
        <v>285127.5</v>
      </c>
      <c r="U104" s="154">
        <v>340581.54</v>
      </c>
      <c r="V104" s="154">
        <v>254220.99</v>
      </c>
      <c r="W104" s="154">
        <v>210911.27</v>
      </c>
      <c r="X104" s="154">
        <v>263333.745</v>
      </c>
      <c r="Y104" s="154">
        <v>278163.72000000003</v>
      </c>
      <c r="Z104" s="154">
        <v>303981.83999999997</v>
      </c>
      <c r="AA104" s="154">
        <v>199743.76</v>
      </c>
      <c r="AB104" s="154">
        <v>197643.1</v>
      </c>
      <c r="AC104" s="154">
        <v>217582.5</v>
      </c>
      <c r="AD104" s="154">
        <v>277710.8</v>
      </c>
      <c r="AE104" s="154">
        <v>457793.52999999997</v>
      </c>
      <c r="AF104" s="154">
        <v>294138.67</v>
      </c>
      <c r="AG104" s="154">
        <v>0</v>
      </c>
      <c r="AH104" s="154">
        <v>0</v>
      </c>
      <c r="AI104" s="154">
        <v>322406</v>
      </c>
      <c r="AJ104" s="154">
        <v>245323.36</v>
      </c>
      <c r="AK104" s="154">
        <v>298375</v>
      </c>
      <c r="AL104" s="154">
        <v>299483</v>
      </c>
      <c r="AM104" s="154">
        <v>171625</v>
      </c>
      <c r="AN104" s="154">
        <v>153852</v>
      </c>
      <c r="AO104" s="154">
        <v>139463</v>
      </c>
      <c r="AP104" s="154">
        <v>167274</v>
      </c>
      <c r="AQ104" s="154">
        <v>419523</v>
      </c>
      <c r="AR104" s="154">
        <v>556531.80000000005</v>
      </c>
      <c r="AS104" s="154">
        <v>311766.01000000007</v>
      </c>
      <c r="AT104" s="154">
        <v>194961.3</v>
      </c>
      <c r="AU104" s="154">
        <v>283421.27999999997</v>
      </c>
      <c r="AV104" s="154">
        <v>248983.43999999997</v>
      </c>
      <c r="AW104" s="154">
        <v>289122.98</v>
      </c>
      <c r="AX104" s="154">
        <v>279576.48</v>
      </c>
      <c r="AY104" s="154">
        <v>320203.49</v>
      </c>
      <c r="AZ104" s="154">
        <v>320932.16000000009</v>
      </c>
      <c r="BA104" s="154">
        <v>218649.75000000003</v>
      </c>
      <c r="BB104" s="154">
        <v>219975.52000000002</v>
      </c>
      <c r="BC104" s="154">
        <v>219678</v>
      </c>
      <c r="BD104" s="154">
        <v>312855.08</v>
      </c>
      <c r="BE104" s="154">
        <v>160752.64000000001</v>
      </c>
      <c r="BF104" s="154">
        <v>92149.290000000008</v>
      </c>
      <c r="BG104" s="154">
        <v>113424.01</v>
      </c>
      <c r="BH104" s="154">
        <v>160362.16</v>
      </c>
      <c r="BI104" s="154">
        <v>168598.01</v>
      </c>
      <c r="BJ104" s="154">
        <v>178099.36000000002</v>
      </c>
      <c r="BK104" s="154">
        <v>172839.75</v>
      </c>
      <c r="BL104" s="154">
        <v>113075.42</v>
      </c>
      <c r="BM104" s="154">
        <v>103221.85</v>
      </c>
      <c r="BN104" s="154">
        <v>109790.7</v>
      </c>
      <c r="BO104" s="154">
        <v>123953.69</v>
      </c>
      <c r="BP104" s="154">
        <v>230646.82</v>
      </c>
      <c r="BQ104" s="154">
        <v>174463.03000000003</v>
      </c>
      <c r="BR104" s="154">
        <v>134829.93</v>
      </c>
      <c r="BS104" s="154">
        <v>32477.87</v>
      </c>
      <c r="BT104" s="154">
        <v>0</v>
      </c>
      <c r="BU104" s="154">
        <v>0</v>
      </c>
      <c r="BV104" s="154">
        <v>113596.7</v>
      </c>
      <c r="BW104" s="154">
        <v>144543.74999999994</v>
      </c>
      <c r="BX104" s="154">
        <v>105864</v>
      </c>
      <c r="BY104" s="154">
        <v>79573.510000000009</v>
      </c>
      <c r="BZ104" s="154">
        <v>74936.410000000105</v>
      </c>
      <c r="CA104" s="154">
        <v>132036.59999999998</v>
      </c>
      <c r="CB104" s="154">
        <v>175663.94</v>
      </c>
      <c r="CC104" s="154">
        <v>82247.64</v>
      </c>
      <c r="CD104" s="154">
        <v>34985.300000000003</v>
      </c>
      <c r="CE104" s="154">
        <v>50023.320000000007</v>
      </c>
      <c r="CF104" s="154">
        <v>23129</v>
      </c>
      <c r="CG104" s="154">
        <v>54819.86</v>
      </c>
      <c r="CH104" s="154">
        <v>79803.66</v>
      </c>
      <c r="CI104" s="154">
        <v>73686.000000000015</v>
      </c>
      <c r="CJ104" s="154">
        <v>57743.150000000009</v>
      </c>
      <c r="CK104" s="154">
        <v>50566.62000000001</v>
      </c>
      <c r="CL104" s="154">
        <v>81098.739999999991</v>
      </c>
      <c r="CM104" s="154">
        <v>125471.31</v>
      </c>
      <c r="CN104" s="154">
        <v>139649.26</v>
      </c>
      <c r="CO104" s="154">
        <v>41841.159999999989</v>
      </c>
      <c r="CP104" s="154">
        <v>39998.229999999996</v>
      </c>
      <c r="CQ104" s="154">
        <v>61895.55</v>
      </c>
      <c r="CR104" s="154">
        <v>109285.95999999999</v>
      </c>
      <c r="CS104" s="154">
        <v>108790.86</v>
      </c>
      <c r="CT104" s="154">
        <v>110027.41000000002</v>
      </c>
      <c r="CU104" s="154">
        <v>103847</v>
      </c>
      <c r="CV104" s="154">
        <v>100053.05</v>
      </c>
      <c r="CW104" s="154">
        <v>68341.73</v>
      </c>
      <c r="CX104" s="154">
        <v>43582.2</v>
      </c>
      <c r="CY104" s="154">
        <v>53547.880000000005</v>
      </c>
      <c r="CZ104" s="154">
        <v>143020.03000000003</v>
      </c>
      <c r="DA104" s="154">
        <v>75477.390000000014</v>
      </c>
      <c r="DB104" s="154">
        <v>39639.480000000003</v>
      </c>
      <c r="DC104" s="154">
        <v>65584.47</v>
      </c>
      <c r="DD104" s="154">
        <v>89049.76999999999</v>
      </c>
      <c r="DE104" s="154">
        <v>119091.30999999998</v>
      </c>
      <c r="DF104" s="154">
        <v>143871.1</v>
      </c>
      <c r="DG104" s="154">
        <v>174445.72</v>
      </c>
      <c r="DH104" s="154">
        <v>101163.24000000002</v>
      </c>
      <c r="DI104" s="154">
        <v>83575.59</v>
      </c>
      <c r="DJ104" s="154">
        <v>93117.589999999982</v>
      </c>
      <c r="DK104" s="154">
        <v>133639.62</v>
      </c>
      <c r="DL104" s="154">
        <v>198165.39999999997</v>
      </c>
      <c r="DM104" s="154">
        <v>148999.48000000001</v>
      </c>
      <c r="DN104" s="154">
        <v>102210</v>
      </c>
      <c r="DO104" s="154">
        <v>98541</v>
      </c>
      <c r="DP104" s="154">
        <v>63851</v>
      </c>
      <c r="DQ104" s="154">
        <v>89366</v>
      </c>
      <c r="DR104" s="154">
        <v>123172</v>
      </c>
      <c r="DS104" s="154">
        <v>96962</v>
      </c>
      <c r="DT104" s="154">
        <v>56834</v>
      </c>
      <c r="DU104" s="154">
        <v>46716</v>
      </c>
      <c r="DV104" s="154">
        <v>61744</v>
      </c>
      <c r="DW104" s="154">
        <v>76990</v>
      </c>
      <c r="DX104" s="154">
        <v>167196</v>
      </c>
      <c r="DY104" s="154">
        <v>89193</v>
      </c>
      <c r="DZ104" s="154">
        <v>36302</v>
      </c>
      <c r="EA104" s="154">
        <v>73776</v>
      </c>
      <c r="EB104" s="154">
        <v>79287</v>
      </c>
      <c r="EC104" s="154">
        <v>138037</v>
      </c>
      <c r="ED104" s="154">
        <v>77616</v>
      </c>
      <c r="EE104" s="154">
        <v>52134.81</v>
      </c>
      <c r="EF104" s="154">
        <v>61434.560000000005</v>
      </c>
      <c r="EG104" s="154">
        <v>100491.85</v>
      </c>
      <c r="EH104" s="154">
        <v>113254.23</v>
      </c>
      <c r="EI104" s="154">
        <v>68656.200000000012</v>
      </c>
      <c r="EJ104" s="154">
        <v>126433.63000000002</v>
      </c>
      <c r="EK104" s="154">
        <v>40915.08</v>
      </c>
      <c r="EL104" s="154">
        <v>38934.310000000005</v>
      </c>
      <c r="EM104" s="154">
        <v>59921.810000000005</v>
      </c>
      <c r="EO104" s="154">
        <f t="shared" si="728"/>
        <v>266204.83</v>
      </c>
      <c r="EQ104" s="154">
        <f t="shared" ca="1" si="729"/>
        <v>366467</v>
      </c>
      <c r="ER104" s="154"/>
      <c r="EV104" s="154">
        <f t="shared" si="730"/>
        <v>258136.90000000005</v>
      </c>
      <c r="EW104" s="154">
        <f t="shared" si="730"/>
        <v>273725.55</v>
      </c>
      <c r="EX104" s="154">
        <f t="shared" si="730"/>
        <v>419480.06000000006</v>
      </c>
      <c r="EY104" s="154">
        <f t="shared" si="730"/>
        <v>310332.79999999999</v>
      </c>
      <c r="EZ104" s="154">
        <f t="shared" si="730"/>
        <v>449374.88</v>
      </c>
      <c r="FA104" s="154">
        <f t="shared" si="730"/>
        <v>251758</v>
      </c>
      <c r="FB104" s="154">
        <f t="shared" si="730"/>
        <v>276968</v>
      </c>
      <c r="FC104" s="154">
        <f t="shared" si="730"/>
        <v>185450</v>
      </c>
      <c r="FD104" s="154">
        <f t="shared" si="730"/>
        <v>292691</v>
      </c>
      <c r="FE104" s="154">
        <f t="shared" si="730"/>
        <v>291100</v>
      </c>
      <c r="FF104" s="154">
        <f t="shared" si="730"/>
        <v>191185.37</v>
      </c>
      <c r="FG104" s="154">
        <f t="shared" si="730"/>
        <v>282402.28000000003</v>
      </c>
      <c r="FH104" s="154">
        <f t="shared" si="730"/>
        <v>206283.02000000002</v>
      </c>
      <c r="FI104" s="154">
        <f t="shared" si="730"/>
        <v>59921.810000000005</v>
      </c>
      <c r="FK104" s="154">
        <f t="shared" si="731"/>
        <v>1809121.96</v>
      </c>
      <c r="FL104" s="154">
        <f t="shared" si="731"/>
        <v>1222968.6200000001</v>
      </c>
      <c r="FM104" s="154">
        <f t="shared" si="731"/>
        <v>889238.54</v>
      </c>
      <c r="FN104" s="154">
        <f t="shared" si="731"/>
        <v>980860.28999999992</v>
      </c>
      <c r="FO104" s="154">
        <f t="shared" si="731"/>
        <v>1261675.31</v>
      </c>
      <c r="FP104" s="154">
        <f t="shared" si="731"/>
        <v>1163550.8799999999</v>
      </c>
      <c r="FQ104" s="154">
        <f t="shared" si="731"/>
        <v>1057378.6500000001</v>
      </c>
      <c r="FR104" s="154">
        <f t="shared" si="731"/>
        <v>266204.83</v>
      </c>
    </row>
    <row r="105" spans="2:174" ht="17.45" customHeight="1">
      <c r="B105" s="151" t="s">
        <v>190</v>
      </c>
      <c r="C105" s="155"/>
      <c r="D105" s="155"/>
      <c r="E105" s="155"/>
      <c r="F105" s="153"/>
      <c r="G105" s="153"/>
      <c r="H105" s="154">
        <f>H107-H106-H104-H103</f>
        <v>145499.10000000021</v>
      </c>
      <c r="I105" s="154">
        <f t="shared" ref="I105:AQ105" si="732">I107-I106-I104-I103</f>
        <v>137559.28000000026</v>
      </c>
      <c r="J105" s="154">
        <f t="shared" si="732"/>
        <v>316720.57000000007</v>
      </c>
      <c r="K105" s="154">
        <f t="shared" si="732"/>
        <v>233512.57000000007</v>
      </c>
      <c r="L105" s="154">
        <f t="shared" si="732"/>
        <v>147738.56000000006</v>
      </c>
      <c r="M105" s="154">
        <f t="shared" si="732"/>
        <v>153343.17999999993</v>
      </c>
      <c r="N105" s="154">
        <f t="shared" si="732"/>
        <v>138529.37000000023</v>
      </c>
      <c r="O105" s="154">
        <f t="shared" si="732"/>
        <v>164436.2300000001</v>
      </c>
      <c r="P105" s="154">
        <f t="shared" si="732"/>
        <v>314584.25999999978</v>
      </c>
      <c r="Q105" s="154">
        <f t="shared" si="732"/>
        <v>180330.68999999994</v>
      </c>
      <c r="R105" s="154">
        <f t="shared" si="732"/>
        <v>248834.70000000007</v>
      </c>
      <c r="S105" s="154">
        <f t="shared" si="732"/>
        <v>243118.45999999996</v>
      </c>
      <c r="T105" s="154">
        <f t="shared" si="732"/>
        <v>172474.3899999999</v>
      </c>
      <c r="U105" s="154">
        <f t="shared" si="732"/>
        <v>164359.12999999989</v>
      </c>
      <c r="V105" s="154">
        <f t="shared" si="732"/>
        <v>164200.96999999986</v>
      </c>
      <c r="W105" s="154">
        <f t="shared" si="732"/>
        <v>186017.67999999982</v>
      </c>
      <c r="X105" s="154">
        <f t="shared" si="732"/>
        <v>172230.21000000008</v>
      </c>
      <c r="Y105" s="154">
        <f t="shared" si="732"/>
        <v>160884.82000000018</v>
      </c>
      <c r="Z105" s="154">
        <f t="shared" si="732"/>
        <v>158020.89999999991</v>
      </c>
      <c r="AA105" s="154">
        <f t="shared" si="732"/>
        <v>196433.29999999993</v>
      </c>
      <c r="AB105" s="154">
        <f t="shared" si="732"/>
        <v>184859.37666666659</v>
      </c>
      <c r="AC105" s="154">
        <f t="shared" si="732"/>
        <v>168777.55666666664</v>
      </c>
      <c r="AD105" s="154">
        <f t="shared" si="732"/>
        <v>279731.39</v>
      </c>
      <c r="AE105" s="154">
        <f t="shared" si="732"/>
        <v>212346.10999999987</v>
      </c>
      <c r="AF105" s="154">
        <f t="shared" si="732"/>
        <v>154854.92000000004</v>
      </c>
      <c r="AG105" s="154">
        <f t="shared" si="732"/>
        <v>0</v>
      </c>
      <c r="AH105" s="154">
        <f t="shared" si="732"/>
        <v>0</v>
      </c>
      <c r="AI105" s="154" t="e">
        <f t="shared" si="732"/>
        <v>#VALUE!</v>
      </c>
      <c r="AJ105" s="154" t="e">
        <f t="shared" si="732"/>
        <v>#VALUE!</v>
      </c>
      <c r="AK105" s="154" t="e">
        <f t="shared" si="732"/>
        <v>#VALUE!</v>
      </c>
      <c r="AL105" s="154" t="e">
        <f t="shared" si="732"/>
        <v>#VALUE!</v>
      </c>
      <c r="AM105" s="154" t="e">
        <f t="shared" si="732"/>
        <v>#VALUE!</v>
      </c>
      <c r="AN105" s="154" t="e">
        <f t="shared" si="732"/>
        <v>#VALUE!</v>
      </c>
      <c r="AO105" s="154" t="e">
        <f t="shared" si="732"/>
        <v>#VALUE!</v>
      </c>
      <c r="AP105" s="154" t="e">
        <f t="shared" si="732"/>
        <v>#VALUE!</v>
      </c>
      <c r="AQ105" s="154" t="e">
        <f t="shared" si="732"/>
        <v>#VALUE!</v>
      </c>
      <c r="AR105" s="154">
        <v>214347.07999999996</v>
      </c>
      <c r="AS105" s="154">
        <v>172513.75</v>
      </c>
      <c r="AT105" s="154">
        <v>247977.96999999997</v>
      </c>
      <c r="AU105" s="154">
        <v>226391.02999999997</v>
      </c>
      <c r="AV105" s="154">
        <v>187025.55</v>
      </c>
      <c r="AW105" s="154">
        <v>156512.90000000002</v>
      </c>
      <c r="AX105" s="154">
        <v>156651.78999999998</v>
      </c>
      <c r="AY105" s="154">
        <v>166819.97999999998</v>
      </c>
      <c r="AZ105" s="154">
        <v>157930.57</v>
      </c>
      <c r="BA105" s="154">
        <v>151818.12</v>
      </c>
      <c r="BB105" s="154">
        <v>147350.84999999998</v>
      </c>
      <c r="BC105" s="154">
        <v>175437.77</v>
      </c>
      <c r="BD105" s="154">
        <v>177249.67</v>
      </c>
      <c r="BE105" s="154">
        <v>105725.90000000002</v>
      </c>
      <c r="BF105" s="154">
        <v>128725.90000000002</v>
      </c>
      <c r="BG105" s="154">
        <v>113005.65000000002</v>
      </c>
      <c r="BH105" s="154">
        <v>114522.40000000002</v>
      </c>
      <c r="BI105" s="154">
        <v>126055.39</v>
      </c>
      <c r="BJ105" s="154">
        <v>137409.78</v>
      </c>
      <c r="BK105" s="154">
        <v>123709.19</v>
      </c>
      <c r="BL105" s="154">
        <v>96771.44</v>
      </c>
      <c r="BM105" s="154">
        <v>79355.210000000006</v>
      </c>
      <c r="BN105" s="154">
        <v>111750.87</v>
      </c>
      <c r="BO105" s="154">
        <v>117290.59000000001</v>
      </c>
      <c r="BP105" s="154">
        <v>144588.83000000002</v>
      </c>
      <c r="BQ105" s="154">
        <v>98803.69</v>
      </c>
      <c r="BR105" s="154">
        <v>117058.56999999999</v>
      </c>
      <c r="BS105" s="154">
        <v>130499.60000000002</v>
      </c>
      <c r="BT105" s="154">
        <v>113731.16000000002</v>
      </c>
      <c r="BU105" s="154">
        <v>86024.319999999992</v>
      </c>
      <c r="BV105" s="154">
        <v>22641.360000000001</v>
      </c>
      <c r="BW105" s="154">
        <v>88212.779999999984</v>
      </c>
      <c r="BX105" s="154">
        <v>39794</v>
      </c>
      <c r="BY105" s="154">
        <v>46509.969999999994</v>
      </c>
      <c r="BZ105" s="154">
        <v>60203.83</v>
      </c>
      <c r="CA105" s="154">
        <v>65476.63</v>
      </c>
      <c r="CB105" s="154">
        <v>147529.29</v>
      </c>
      <c r="CC105" s="154">
        <v>71240.56</v>
      </c>
      <c r="CD105" s="154">
        <v>77000.289999999994</v>
      </c>
      <c r="CE105" s="154">
        <v>43939.459999999992</v>
      </c>
      <c r="CF105" s="154">
        <v>87926</v>
      </c>
      <c r="CG105" s="154">
        <v>72232.87</v>
      </c>
      <c r="CH105" s="154">
        <v>83665.149999999994</v>
      </c>
      <c r="CI105" s="154">
        <v>96888.58</v>
      </c>
      <c r="CJ105" s="154">
        <v>92238.859999999986</v>
      </c>
      <c r="CK105" s="154">
        <v>75899.349999999991</v>
      </c>
      <c r="CL105" s="154">
        <v>67018.25</v>
      </c>
      <c r="CM105" s="154">
        <v>197927.77</v>
      </c>
      <c r="CN105" s="154">
        <v>48847.05999999999</v>
      </c>
      <c r="CO105" s="154">
        <v>35680.82</v>
      </c>
      <c r="CP105" s="154">
        <v>33993.599999999991</v>
      </c>
      <c r="CQ105" s="154">
        <v>22236.360000000008</v>
      </c>
      <c r="CR105" s="154">
        <v>64196.090000000011</v>
      </c>
      <c r="CS105" s="154">
        <v>33764.26999999999</v>
      </c>
      <c r="CT105" s="154">
        <v>43181.78</v>
      </c>
      <c r="CU105" s="154">
        <v>47935</v>
      </c>
      <c r="CV105" s="154">
        <v>115423.49000000002</v>
      </c>
      <c r="CW105" s="154">
        <v>77138.489999999991</v>
      </c>
      <c r="CX105" s="154">
        <v>53838.490000000005</v>
      </c>
      <c r="CY105" s="154">
        <v>51523.429999999993</v>
      </c>
      <c r="CZ105" s="154">
        <v>198895.15000000002</v>
      </c>
      <c r="DA105" s="154">
        <v>48641.259999999987</v>
      </c>
      <c r="DB105" s="154">
        <v>68654.36</v>
      </c>
      <c r="DC105" s="154">
        <v>54788.07</v>
      </c>
      <c r="DD105" s="154">
        <v>50559.390000000007</v>
      </c>
      <c r="DE105" s="154">
        <v>62385.430000000008</v>
      </c>
      <c r="DF105" s="154">
        <v>48064.059999999983</v>
      </c>
      <c r="DG105" s="154">
        <v>86338.860000000015</v>
      </c>
      <c r="DH105" s="154">
        <v>58908.259999999987</v>
      </c>
      <c r="DI105" s="154">
        <v>50804.15</v>
      </c>
      <c r="DJ105" s="154">
        <v>252865.37000000002</v>
      </c>
      <c r="DK105" s="154">
        <v>108897.20000000001</v>
      </c>
      <c r="DL105" s="154">
        <v>70833.180000000008</v>
      </c>
      <c r="DM105" s="154">
        <v>50004.519999999982</v>
      </c>
      <c r="DN105" s="154">
        <v>62647</v>
      </c>
      <c r="DO105" s="154">
        <v>100303</v>
      </c>
      <c r="DP105" s="154">
        <v>55788</v>
      </c>
      <c r="DQ105" s="154">
        <v>69078</v>
      </c>
      <c r="DR105" s="154">
        <v>75884</v>
      </c>
      <c r="DS105" s="154">
        <v>61504</v>
      </c>
      <c r="DT105" s="154">
        <v>83362</v>
      </c>
      <c r="DU105" s="154">
        <v>75816</v>
      </c>
      <c r="DV105" s="154">
        <v>198408</v>
      </c>
      <c r="DW105" s="154">
        <v>86166</v>
      </c>
      <c r="DX105" s="154">
        <v>107942</v>
      </c>
      <c r="DY105" s="154">
        <v>80280</v>
      </c>
      <c r="DZ105" s="154">
        <v>60329</v>
      </c>
      <c r="EA105" s="154">
        <v>75877</v>
      </c>
      <c r="EB105" s="154">
        <v>97686</v>
      </c>
      <c r="EC105" s="154">
        <v>78489</v>
      </c>
      <c r="ED105" s="154">
        <v>71638</v>
      </c>
      <c r="EE105" s="154">
        <v>70949.040000000008</v>
      </c>
      <c r="EF105" s="154">
        <v>67186.63</v>
      </c>
      <c r="EG105" s="154">
        <v>78162.139999999985</v>
      </c>
      <c r="EH105" s="154">
        <v>208630.85</v>
      </c>
      <c r="EI105" s="154">
        <v>96416.91</v>
      </c>
      <c r="EJ105" s="154">
        <v>103398.17</v>
      </c>
      <c r="EK105" s="154">
        <v>67925.5</v>
      </c>
      <c r="EL105" s="154">
        <v>305386.67000000004</v>
      </c>
      <c r="EM105" s="154">
        <v>92982.49</v>
      </c>
      <c r="EO105" s="154">
        <f t="shared" si="728"/>
        <v>569692.83000000007</v>
      </c>
      <c r="EQ105" s="154">
        <f t="shared" ca="1" si="729"/>
        <v>324428</v>
      </c>
      <c r="ER105" s="154"/>
      <c r="EV105" s="154">
        <f t="shared" si="730"/>
        <v>316190.77</v>
      </c>
      <c r="EW105" s="154">
        <f t="shared" si="730"/>
        <v>167732.89000000001</v>
      </c>
      <c r="EX105" s="154">
        <f t="shared" si="730"/>
        <v>193311.17999999996</v>
      </c>
      <c r="EY105" s="154">
        <f t="shared" si="730"/>
        <v>412566.72000000003</v>
      </c>
      <c r="EZ105" s="154">
        <f t="shared" si="730"/>
        <v>183484.69999999998</v>
      </c>
      <c r="FA105" s="154">
        <f t="shared" si="730"/>
        <v>225169</v>
      </c>
      <c r="FB105" s="154">
        <f t="shared" si="730"/>
        <v>220750</v>
      </c>
      <c r="FC105" s="154">
        <f t="shared" si="730"/>
        <v>360390</v>
      </c>
      <c r="FD105" s="154">
        <f t="shared" si="730"/>
        <v>248551</v>
      </c>
      <c r="FE105" s="154">
        <f t="shared" si="730"/>
        <v>252052</v>
      </c>
      <c r="FF105" s="154">
        <f t="shared" si="730"/>
        <v>209773.67</v>
      </c>
      <c r="FG105" s="154">
        <f t="shared" si="730"/>
        <v>383209.9</v>
      </c>
      <c r="FH105" s="154">
        <f t="shared" si="730"/>
        <v>476710.34</v>
      </c>
      <c r="FI105" s="154">
        <f t="shared" si="730"/>
        <v>92982.49</v>
      </c>
      <c r="FK105" s="154">
        <f t="shared" si="731"/>
        <v>1431571.99</v>
      </c>
      <c r="FL105" s="154">
        <f t="shared" si="731"/>
        <v>1013544.74</v>
      </c>
      <c r="FM105" s="154">
        <f t="shared" si="731"/>
        <v>1113506.43</v>
      </c>
      <c r="FN105" s="154">
        <f t="shared" si="731"/>
        <v>627758.87999999989</v>
      </c>
      <c r="FO105" s="154">
        <f t="shared" si="731"/>
        <v>1089801.56</v>
      </c>
      <c r="FP105" s="154">
        <f t="shared" si="731"/>
        <v>989793.7</v>
      </c>
      <c r="FQ105" s="154">
        <f t="shared" si="731"/>
        <v>1093586.57</v>
      </c>
      <c r="FR105" s="154">
        <f t="shared" si="731"/>
        <v>569692.83000000007</v>
      </c>
    </row>
    <row r="106" spans="2:174" ht="17.45" customHeight="1">
      <c r="B106" s="151" t="s">
        <v>92</v>
      </c>
      <c r="C106" s="152"/>
      <c r="D106" s="152"/>
      <c r="E106" s="152"/>
      <c r="F106" s="153"/>
      <c r="G106" s="153"/>
      <c r="H106" s="154">
        <v>0</v>
      </c>
      <c r="I106" s="154">
        <v>5000</v>
      </c>
      <c r="J106" s="154">
        <v>5000</v>
      </c>
      <c r="K106" s="154">
        <v>0</v>
      </c>
      <c r="L106" s="154">
        <v>0</v>
      </c>
      <c r="M106" s="154">
        <v>0</v>
      </c>
      <c r="N106" s="154">
        <v>0</v>
      </c>
      <c r="O106" s="154">
        <v>0</v>
      </c>
      <c r="P106" s="154">
        <v>0</v>
      </c>
      <c r="Q106" s="154">
        <v>0</v>
      </c>
      <c r="R106" s="154">
        <v>0</v>
      </c>
      <c r="S106" s="154">
        <v>0</v>
      </c>
      <c r="T106" s="154">
        <v>0</v>
      </c>
      <c r="U106" s="154">
        <v>0</v>
      </c>
      <c r="V106" s="154">
        <v>0</v>
      </c>
      <c r="W106" s="154">
        <v>0</v>
      </c>
      <c r="X106" s="154">
        <v>0</v>
      </c>
      <c r="Y106" s="154">
        <v>0</v>
      </c>
      <c r="Z106" s="154">
        <v>0</v>
      </c>
      <c r="AA106" s="154">
        <v>0</v>
      </c>
      <c r="AB106" s="154">
        <v>0</v>
      </c>
      <c r="AC106" s="154">
        <v>0</v>
      </c>
      <c r="AD106" s="154">
        <v>0</v>
      </c>
      <c r="AE106" s="154">
        <v>0</v>
      </c>
      <c r="AF106" s="154">
        <v>0</v>
      </c>
      <c r="AG106" s="154">
        <v>0</v>
      </c>
      <c r="AH106" s="154">
        <v>0</v>
      </c>
      <c r="AI106" s="154" t="s">
        <v>228</v>
      </c>
      <c r="AJ106" s="154" t="s">
        <v>228</v>
      </c>
      <c r="AK106" s="154" t="s">
        <v>228</v>
      </c>
      <c r="AL106" s="154" t="s">
        <v>228</v>
      </c>
      <c r="AM106" s="154" t="s">
        <v>228</v>
      </c>
      <c r="AN106" s="154" t="s">
        <v>228</v>
      </c>
      <c r="AO106" s="154" t="s">
        <v>228</v>
      </c>
      <c r="AP106" s="154" t="s">
        <v>228</v>
      </c>
      <c r="AQ106" s="154" t="s">
        <v>228</v>
      </c>
      <c r="AR106" s="154">
        <v>30277.140000000007</v>
      </c>
      <c r="AS106" s="154">
        <v>3643.6399999999994</v>
      </c>
      <c r="AT106" s="154">
        <v>14679.97</v>
      </c>
      <c r="AU106" s="154">
        <v>13449.58</v>
      </c>
      <c r="AV106" s="154">
        <v>4624.09</v>
      </c>
      <c r="AW106" s="154">
        <v>32776.549999999996</v>
      </c>
      <c r="AX106" s="154">
        <v>12558.24</v>
      </c>
      <c r="AY106" s="154">
        <v>15962.869999999999</v>
      </c>
      <c r="AZ106" s="154">
        <v>16142.460000000001</v>
      </c>
      <c r="BA106" s="154">
        <v>11275.69</v>
      </c>
      <c r="BB106" s="154">
        <v>15349.599999999999</v>
      </c>
      <c r="BC106" s="154">
        <v>10353.36</v>
      </c>
      <c r="BD106" s="154">
        <v>7481.93</v>
      </c>
      <c r="BE106" s="154">
        <v>5738.42</v>
      </c>
      <c r="BF106" s="154">
        <v>3767.0699999999997</v>
      </c>
      <c r="BG106" s="154">
        <v>1800.61</v>
      </c>
      <c r="BH106" s="154">
        <v>6916.12</v>
      </c>
      <c r="BI106" s="154">
        <v>7643.05</v>
      </c>
      <c r="BJ106" s="154">
        <v>10790.15</v>
      </c>
      <c r="BK106" s="154">
        <v>6008.22</v>
      </c>
      <c r="BL106" s="154">
        <v>4522.2800000000007</v>
      </c>
      <c r="BM106" s="154">
        <v>3004.1800000000003</v>
      </c>
      <c r="BN106" s="154">
        <v>0</v>
      </c>
      <c r="BO106" s="154">
        <v>2016573.26</v>
      </c>
      <c r="BP106" s="154">
        <v>2132.08</v>
      </c>
      <c r="BQ106" s="154">
        <v>0</v>
      </c>
      <c r="BR106" s="154">
        <v>1500001.1</v>
      </c>
      <c r="BS106" s="154">
        <v>-168445.51</v>
      </c>
      <c r="BT106" s="154">
        <v>326365.98</v>
      </c>
      <c r="BU106" s="154">
        <v>-220952.83000000002</v>
      </c>
      <c r="BV106" s="154">
        <v>500007.95</v>
      </c>
      <c r="BW106" s="154">
        <v>-267868.04000000004</v>
      </c>
      <c r="BX106" s="154">
        <v>0</v>
      </c>
      <c r="BY106" s="154">
        <v>398.78</v>
      </c>
      <c r="BZ106" s="154">
        <v>94.87</v>
      </c>
      <c r="CA106" s="154">
        <v>0</v>
      </c>
      <c r="CB106" s="154">
        <v>0</v>
      </c>
      <c r="CC106" s="154">
        <v>31118.85</v>
      </c>
      <c r="CD106" s="154">
        <v>289.38</v>
      </c>
      <c r="CE106" s="154">
        <v>0</v>
      </c>
      <c r="CF106" s="154">
        <v>0</v>
      </c>
      <c r="CG106" s="154">
        <v>1.4799999999999969</v>
      </c>
      <c r="CH106" s="154">
        <v>3.32</v>
      </c>
      <c r="CI106" s="154">
        <v>183.6</v>
      </c>
      <c r="CJ106" s="154">
        <v>8.18</v>
      </c>
      <c r="CK106" s="154">
        <v>78.72</v>
      </c>
      <c r="CL106" s="154">
        <v>508.21</v>
      </c>
      <c r="CM106" s="154">
        <v>107.6</v>
      </c>
      <c r="CN106" s="154">
        <v>121.41</v>
      </c>
      <c r="CO106" s="154">
        <v>149.13</v>
      </c>
      <c r="CP106" s="154">
        <v>1654.78</v>
      </c>
      <c r="CQ106" s="154">
        <v>152.99</v>
      </c>
      <c r="CR106" s="154">
        <v>627.78000000000009</v>
      </c>
      <c r="CS106" s="154">
        <v>824.31</v>
      </c>
      <c r="CT106" s="154">
        <v>574.67999999999995</v>
      </c>
      <c r="CU106" s="154">
        <v>9.1199999999999992</v>
      </c>
      <c r="CV106" s="154">
        <v>2685.98</v>
      </c>
      <c r="CW106" s="154">
        <v>569.04999999999995</v>
      </c>
      <c r="CX106" s="154">
        <v>600.1</v>
      </c>
      <c r="CY106" s="154">
        <v>1282.27</v>
      </c>
      <c r="CZ106" s="154">
        <v>-9050.9500000000007</v>
      </c>
      <c r="DA106" s="154">
        <v>9485.9199999999964</v>
      </c>
      <c r="DB106" s="154">
        <v>8177.81</v>
      </c>
      <c r="DC106" s="154">
        <v>0</v>
      </c>
      <c r="DD106" s="154">
        <v>0</v>
      </c>
      <c r="DE106" s="154">
        <v>46.99</v>
      </c>
      <c r="DF106" s="154">
        <v>0</v>
      </c>
      <c r="DG106" s="154">
        <v>1304.1099999999999</v>
      </c>
      <c r="DH106" s="154">
        <v>2.42</v>
      </c>
      <c r="DI106" s="154">
        <v>405.96000000000004</v>
      </c>
      <c r="DJ106" s="154">
        <v>7442.7300000000005</v>
      </c>
      <c r="DK106" s="154">
        <v>1828.28</v>
      </c>
      <c r="DL106" s="154">
        <v>16153.35</v>
      </c>
      <c r="DM106" s="154">
        <v>29375</v>
      </c>
      <c r="DN106" s="154">
        <v>29886</v>
      </c>
      <c r="DO106" s="154">
        <v>29908</v>
      </c>
      <c r="DP106" s="154">
        <v>30228</v>
      </c>
      <c r="DQ106" s="154">
        <v>38495</v>
      </c>
      <c r="DR106" s="154">
        <v>35940</v>
      </c>
      <c r="DS106" s="154">
        <v>34627</v>
      </c>
      <c r="DT106" s="154">
        <v>30039</v>
      </c>
      <c r="DU106" s="154">
        <v>346</v>
      </c>
      <c r="DV106" s="154">
        <v>36521</v>
      </c>
      <c r="DW106" s="154">
        <v>0</v>
      </c>
      <c r="DX106" s="154">
        <v>821</v>
      </c>
      <c r="DY106" s="154">
        <v>69</v>
      </c>
      <c r="DZ106" s="154">
        <v>31</v>
      </c>
      <c r="EA106" s="154">
        <v>159</v>
      </c>
      <c r="EB106" s="154">
        <v>614</v>
      </c>
      <c r="EC106" s="154">
        <v>509</v>
      </c>
      <c r="ED106" s="154">
        <v>177</v>
      </c>
      <c r="EE106" s="154">
        <v>324.28000000000003</v>
      </c>
      <c r="EF106" s="154">
        <v>22827</v>
      </c>
      <c r="EG106" s="154">
        <v>1748.02</v>
      </c>
      <c r="EH106" s="154">
        <v>640.56000000000006</v>
      </c>
      <c r="EI106" s="154">
        <v>373.76</v>
      </c>
      <c r="EJ106" s="154">
        <v>796.21</v>
      </c>
      <c r="EK106" s="154">
        <v>7073.49</v>
      </c>
      <c r="EL106" s="154">
        <v>59853.340000000004</v>
      </c>
      <c r="EM106" s="154">
        <v>414.48</v>
      </c>
      <c r="EO106" s="154">
        <f t="shared" si="728"/>
        <v>68137.52</v>
      </c>
      <c r="EQ106" s="154">
        <f t="shared" ca="1" si="729"/>
        <v>1080</v>
      </c>
      <c r="ER106" s="154"/>
      <c r="EV106" s="154">
        <f t="shared" si="730"/>
        <v>8612.7799999999952</v>
      </c>
      <c r="EW106" s="154">
        <f t="shared" si="730"/>
        <v>46.99</v>
      </c>
      <c r="EX106" s="154">
        <f t="shared" si="730"/>
        <v>1306.53</v>
      </c>
      <c r="EY106" s="154">
        <f t="shared" si="730"/>
        <v>9676.9700000000012</v>
      </c>
      <c r="EZ106" s="154">
        <f t="shared" si="730"/>
        <v>75414.350000000006</v>
      </c>
      <c r="FA106" s="154">
        <f t="shared" si="730"/>
        <v>98631</v>
      </c>
      <c r="FB106" s="154">
        <f t="shared" si="730"/>
        <v>100606</v>
      </c>
      <c r="FC106" s="154">
        <f t="shared" si="730"/>
        <v>36867</v>
      </c>
      <c r="FD106" s="154">
        <f t="shared" si="730"/>
        <v>921</v>
      </c>
      <c r="FE106" s="154">
        <f t="shared" si="730"/>
        <v>1282</v>
      </c>
      <c r="FF106" s="154">
        <f t="shared" si="730"/>
        <v>23328.28</v>
      </c>
      <c r="FG106" s="154">
        <f t="shared" si="730"/>
        <v>2762.34</v>
      </c>
      <c r="FH106" s="154">
        <f t="shared" si="730"/>
        <v>67723.040000000008</v>
      </c>
      <c r="FI106" s="154">
        <f t="shared" si="730"/>
        <v>414.48</v>
      </c>
      <c r="FK106" s="154">
        <f t="shared" si="731"/>
        <v>2074245.29</v>
      </c>
      <c r="FL106" s="154">
        <f t="shared" si="731"/>
        <v>1671734.3800000001</v>
      </c>
      <c r="FM106" s="154">
        <f t="shared" si="731"/>
        <v>32299.339999999997</v>
      </c>
      <c r="FN106" s="154">
        <f t="shared" si="731"/>
        <v>9251.6</v>
      </c>
      <c r="FO106" s="154">
        <f t="shared" si="731"/>
        <v>19643.269999999993</v>
      </c>
      <c r="FP106" s="154">
        <f t="shared" si="731"/>
        <v>311518.34999999998</v>
      </c>
      <c r="FQ106" s="154">
        <f t="shared" si="731"/>
        <v>28293.62</v>
      </c>
      <c r="FR106" s="154">
        <f t="shared" si="731"/>
        <v>68137.52</v>
      </c>
    </row>
    <row r="107" spans="2:174" ht="17.45" customHeight="1">
      <c r="B107" s="156" t="s">
        <v>93</v>
      </c>
      <c r="C107" s="157"/>
      <c r="D107" s="157"/>
      <c r="E107" s="157"/>
      <c r="H107" s="158">
        <v>1433317.9500000002</v>
      </c>
      <c r="I107" s="158">
        <v>1514594.98</v>
      </c>
      <c r="J107" s="158">
        <v>1475679.41</v>
      </c>
      <c r="K107" s="158">
        <v>1487873.87</v>
      </c>
      <c r="L107" s="158">
        <v>1360851.63</v>
      </c>
      <c r="M107" s="158">
        <v>1383320.99</v>
      </c>
      <c r="N107" s="158">
        <v>1390940.0100000002</v>
      </c>
      <c r="O107" s="158">
        <v>1328115.7599999998</v>
      </c>
      <c r="P107" s="158">
        <v>1437982.3099999996</v>
      </c>
      <c r="Q107" s="158">
        <v>1370552.83</v>
      </c>
      <c r="R107" s="158">
        <v>1451167.4500000002</v>
      </c>
      <c r="S107" s="158">
        <v>2453799.96</v>
      </c>
      <c r="T107" s="158">
        <v>1423490.6099999999</v>
      </c>
      <c r="U107" s="158">
        <v>1476809.9899999998</v>
      </c>
      <c r="V107" s="158">
        <v>1368683.2699999998</v>
      </c>
      <c r="W107" s="158">
        <v>1339363.67</v>
      </c>
      <c r="X107" s="158">
        <v>1334129.145</v>
      </c>
      <c r="Y107" s="158">
        <v>1366983.9400000002</v>
      </c>
      <c r="Z107" s="158">
        <v>1348849.43</v>
      </c>
      <c r="AA107" s="158">
        <v>1295307.18</v>
      </c>
      <c r="AB107" s="158">
        <v>1295649.8766666665</v>
      </c>
      <c r="AC107" s="158">
        <v>1313504.5466666666</v>
      </c>
      <c r="AD107" s="158">
        <v>1503584.3900000001</v>
      </c>
      <c r="AE107" s="158">
        <v>2448103.7799999998</v>
      </c>
      <c r="AF107" s="158">
        <v>1458987.38</v>
      </c>
      <c r="AG107" s="158">
        <v>0</v>
      </c>
      <c r="AH107" s="158">
        <v>0</v>
      </c>
      <c r="AI107" s="158">
        <v>1338334</v>
      </c>
      <c r="AJ107" s="158">
        <v>1242459.0899999999</v>
      </c>
      <c r="AK107" s="158">
        <v>1295911</v>
      </c>
      <c r="AL107" s="158">
        <v>1344203</v>
      </c>
      <c r="AM107" s="158">
        <v>1379185</v>
      </c>
      <c r="AN107" s="158">
        <v>1187244</v>
      </c>
      <c r="AO107" s="158">
        <v>1264025</v>
      </c>
      <c r="AP107" s="158">
        <v>1171192.44</v>
      </c>
      <c r="AQ107" s="158">
        <v>1829343.4100000001</v>
      </c>
      <c r="AR107" s="158">
        <f t="shared" ref="AR107:BQ107" si="733">SUM(AR103:AR106)</f>
        <v>2017817.9200000002</v>
      </c>
      <c r="AS107" s="158">
        <f t="shared" si="733"/>
        <v>1350931.87</v>
      </c>
      <c r="AT107" s="158">
        <f t="shared" si="733"/>
        <v>1295887.53</v>
      </c>
      <c r="AU107" s="158">
        <f t="shared" si="733"/>
        <v>1213203.1599999992</v>
      </c>
      <c r="AV107" s="158">
        <f t="shared" si="733"/>
        <v>1161396.6299999999</v>
      </c>
      <c r="AW107" s="158">
        <f t="shared" si="733"/>
        <v>1158332.9099999999</v>
      </c>
      <c r="AX107" s="158">
        <f t="shared" si="733"/>
        <v>1258065.73</v>
      </c>
      <c r="AY107" s="158">
        <f t="shared" si="733"/>
        <v>1182141.8</v>
      </c>
      <c r="AZ107" s="158">
        <f t="shared" si="733"/>
        <v>1246966.1800000002</v>
      </c>
      <c r="BA107" s="158">
        <f t="shared" si="733"/>
        <v>1012427.8200000002</v>
      </c>
      <c r="BB107" s="158">
        <f t="shared" si="733"/>
        <v>1085980.6100000003</v>
      </c>
      <c r="BC107" s="158">
        <f t="shared" si="733"/>
        <v>1074606.8700000001</v>
      </c>
      <c r="BD107" s="158">
        <f t="shared" si="733"/>
        <v>1424727.3800000001</v>
      </c>
      <c r="BE107" s="158">
        <f t="shared" si="733"/>
        <v>842027.06</v>
      </c>
      <c r="BF107" s="158">
        <f t="shared" si="733"/>
        <v>654680.1</v>
      </c>
      <c r="BG107" s="158">
        <f t="shared" si="733"/>
        <v>582931.47</v>
      </c>
      <c r="BH107" s="158">
        <f t="shared" si="733"/>
        <v>669138.96</v>
      </c>
      <c r="BI107" s="158">
        <f t="shared" si="733"/>
        <v>596733.14</v>
      </c>
      <c r="BJ107" s="158">
        <f t="shared" si="733"/>
        <v>719769.01000000013</v>
      </c>
      <c r="BK107" s="158">
        <f t="shared" si="733"/>
        <v>610029.08000000007</v>
      </c>
      <c r="BL107" s="158">
        <f t="shared" si="733"/>
        <v>485988.28000000014</v>
      </c>
      <c r="BM107" s="158">
        <f t="shared" si="733"/>
        <v>483205.94999999995</v>
      </c>
      <c r="BN107" s="158">
        <f t="shared" si="733"/>
        <v>432353.59999999986</v>
      </c>
      <c r="BO107" s="158">
        <f t="shared" si="733"/>
        <v>2636572.0099999998</v>
      </c>
      <c r="BP107" s="158">
        <f t="shared" si="733"/>
        <v>730944.2699999999</v>
      </c>
      <c r="BQ107" s="158">
        <f t="shared" si="733"/>
        <v>494818.7900000001</v>
      </c>
      <c r="BR107" s="158">
        <f t="shared" ref="BR107:BW107" si="734">SUM(BR103:BR106)</f>
        <v>1914215.33</v>
      </c>
      <c r="BS107" s="158">
        <f t="shared" si="734"/>
        <v>277207.53000000044</v>
      </c>
      <c r="BT107" s="158">
        <f t="shared" si="734"/>
        <v>793825.67</v>
      </c>
      <c r="BU107" s="158">
        <f t="shared" si="734"/>
        <v>546622.58000000007</v>
      </c>
      <c r="BV107" s="158">
        <f t="shared" si="734"/>
        <v>607350.81000000006</v>
      </c>
      <c r="BW107" s="158">
        <f t="shared" si="734"/>
        <v>598693.04</v>
      </c>
      <c r="BX107" s="158">
        <f>SUM(BX103:BX106)</f>
        <v>205440</v>
      </c>
      <c r="BY107" s="158">
        <f>SUM(BY103:BY106)</f>
        <v>233265.23</v>
      </c>
      <c r="BZ107" s="158">
        <f t="shared" ref="BZ107:DK107" si="735">SUM(BZ103:BZ106)</f>
        <v>251986.02000000008</v>
      </c>
      <c r="CA107" s="158">
        <f t="shared" si="735"/>
        <v>345141.27999999991</v>
      </c>
      <c r="CB107" s="158">
        <f t="shared" si="735"/>
        <v>366056.76</v>
      </c>
      <c r="CC107" s="158">
        <f t="shared" si="735"/>
        <v>436654.44999999995</v>
      </c>
      <c r="CD107" s="158">
        <f t="shared" si="735"/>
        <v>271090.96000000008</v>
      </c>
      <c r="CE107" s="158">
        <f t="shared" si="735"/>
        <v>171295.55</v>
      </c>
      <c r="CF107" s="158">
        <f t="shared" si="735"/>
        <v>167425</v>
      </c>
      <c r="CG107" s="158">
        <f t="shared" si="735"/>
        <v>189892.56999999998</v>
      </c>
      <c r="CH107" s="158">
        <f t="shared" si="735"/>
        <v>263885.06000000017</v>
      </c>
      <c r="CI107" s="158">
        <f t="shared" si="735"/>
        <v>286023.75000000017</v>
      </c>
      <c r="CJ107" s="158">
        <f t="shared" si="735"/>
        <v>234264.94000000012</v>
      </c>
      <c r="CK107" s="158">
        <f t="shared" si="735"/>
        <v>295676.0799999999</v>
      </c>
      <c r="CL107" s="158">
        <f t="shared" si="735"/>
        <v>332029.45</v>
      </c>
      <c r="CM107" s="158">
        <f t="shared" si="735"/>
        <v>565140.12999999989</v>
      </c>
      <c r="CN107" s="158">
        <f t="shared" si="735"/>
        <v>574305.78</v>
      </c>
      <c r="CO107" s="158">
        <f t="shared" si="735"/>
        <v>307034.60000000009</v>
      </c>
      <c r="CP107" s="158">
        <f t="shared" si="735"/>
        <v>260937.15</v>
      </c>
      <c r="CQ107" s="158">
        <f t="shared" si="735"/>
        <v>362743.47999999981</v>
      </c>
      <c r="CR107" s="158">
        <f t="shared" si="735"/>
        <v>469008.58999999991</v>
      </c>
      <c r="CS107" s="158">
        <f t="shared" si="735"/>
        <v>514827.58</v>
      </c>
      <c r="CT107" s="158">
        <f t="shared" si="735"/>
        <v>447456.2599999996</v>
      </c>
      <c r="CU107" s="158">
        <f t="shared" si="735"/>
        <v>400025.12</v>
      </c>
      <c r="CV107" s="158">
        <f t="shared" si="735"/>
        <v>562416.64000000013</v>
      </c>
      <c r="CW107" s="158">
        <f t="shared" si="735"/>
        <v>381134.22000000026</v>
      </c>
      <c r="CX107" s="158">
        <f t="shared" si="735"/>
        <v>467443.83999999991</v>
      </c>
      <c r="CY107" s="158">
        <f t="shared" si="735"/>
        <v>392756.27000000008</v>
      </c>
      <c r="CZ107" s="158">
        <f t="shared" si="735"/>
        <v>820719.84000000032</v>
      </c>
      <c r="DA107" s="158">
        <f t="shared" si="735"/>
        <v>417774.14999999997</v>
      </c>
      <c r="DB107" s="158">
        <f t="shared" si="735"/>
        <v>453354.48000000016</v>
      </c>
      <c r="DC107" s="158">
        <f t="shared" si="735"/>
        <v>370263.3299999999</v>
      </c>
      <c r="DD107" s="158">
        <f t="shared" si="735"/>
        <v>313112.16000000009</v>
      </c>
      <c r="DE107" s="158">
        <f t="shared" si="735"/>
        <v>367500.26</v>
      </c>
      <c r="DF107" s="158">
        <f t="shared" si="735"/>
        <v>370628.79</v>
      </c>
      <c r="DG107" s="158">
        <f t="shared" si="735"/>
        <v>490283.12999999989</v>
      </c>
      <c r="DH107" s="158">
        <f t="shared" si="735"/>
        <v>361474.28999999992</v>
      </c>
      <c r="DI107" s="158">
        <f t="shared" si="735"/>
        <v>314521.01000000007</v>
      </c>
      <c r="DJ107" s="158">
        <f t="shared" si="735"/>
        <v>562572.06000000006</v>
      </c>
      <c r="DK107" s="158">
        <f t="shared" si="735"/>
        <v>490899.39999999997</v>
      </c>
      <c r="DL107" s="158">
        <f t="shared" ref="DL107" si="736">SUM(DL103:DL106)</f>
        <v>699507.61999999988</v>
      </c>
      <c r="DM107" s="158">
        <f t="shared" ref="DM107:DN107" si="737">SUM(DM103:DM106)</f>
        <v>442183.45</v>
      </c>
      <c r="DN107" s="158">
        <f t="shared" si="737"/>
        <v>412923</v>
      </c>
      <c r="DO107" s="158">
        <f t="shared" ref="DO107:DP107" si="738">SUM(DO103:DO106)</f>
        <v>380627</v>
      </c>
      <c r="DP107" s="158">
        <f t="shared" si="738"/>
        <v>375454</v>
      </c>
      <c r="DQ107" s="158">
        <f t="shared" ref="DQ107:DR107" si="739">SUM(DQ103:DQ106)</f>
        <v>360261</v>
      </c>
      <c r="DR107" s="158">
        <f t="shared" si="739"/>
        <v>486558</v>
      </c>
      <c r="DS107" s="158">
        <f t="shared" ref="DS107:DT107" si="740">SUM(DS103:DS106)</f>
        <v>404230</v>
      </c>
      <c r="DT107" s="158">
        <f t="shared" si="740"/>
        <v>323981</v>
      </c>
      <c r="DU107" s="158">
        <f t="shared" ref="DU107:DV107" si="741">SUM(DU103:DU106)</f>
        <v>297888</v>
      </c>
      <c r="DV107" s="158">
        <f t="shared" si="741"/>
        <v>546513</v>
      </c>
      <c r="DW107" s="158">
        <f t="shared" ref="DW107:DX107" si="742">SUM(DW103:DW106)</f>
        <v>340577</v>
      </c>
      <c r="DX107" s="158">
        <f t="shared" si="742"/>
        <v>558826</v>
      </c>
      <c r="DY107" s="158">
        <f t="shared" ref="DY107:DZ107" si="743">SUM(DY103:DY106)</f>
        <v>340621</v>
      </c>
      <c r="DZ107" s="158">
        <f t="shared" si="743"/>
        <v>225790</v>
      </c>
      <c r="EA107" s="158">
        <f t="shared" ref="EA107:EB107" si="744">SUM(EA103:EA106)</f>
        <v>404961</v>
      </c>
      <c r="EB107" s="158">
        <f t="shared" si="744"/>
        <v>341229</v>
      </c>
      <c r="EC107" s="158">
        <f t="shared" ref="EC107:ED107" si="745">SUM(EC103:EC106)</f>
        <v>358767</v>
      </c>
      <c r="ED107" s="158">
        <f t="shared" si="745"/>
        <v>297091</v>
      </c>
      <c r="EE107" s="158">
        <f t="shared" ref="EE107:EF107" si="746">SUM(EE103:EE106)</f>
        <v>341619.9800000001</v>
      </c>
      <c r="EF107" s="158">
        <f t="shared" si="746"/>
        <v>371774.33999999997</v>
      </c>
      <c r="EG107" s="158">
        <f t="shared" ref="EG107:EH107" si="747">SUM(EG103:EG106)</f>
        <v>399857.10000000009</v>
      </c>
      <c r="EH107" s="158">
        <f t="shared" si="747"/>
        <v>596081.46</v>
      </c>
      <c r="EI107" s="158">
        <f t="shared" ref="EI107:EJ107" si="748">SUM(EI103:EI106)</f>
        <v>393993.65</v>
      </c>
      <c r="EJ107" s="158">
        <f t="shared" si="748"/>
        <v>491828.51</v>
      </c>
      <c r="EK107" s="158">
        <f t="shared" ref="EK107:EL107" si="749">SUM(EK103:EK106)</f>
        <v>284977.99</v>
      </c>
      <c r="EL107" s="158">
        <f t="shared" si="749"/>
        <v>593722.49999999988</v>
      </c>
      <c r="EM107" s="158">
        <f t="shared" ref="EM107" si="750">SUM(EM103:EM106)</f>
        <v>419128.23</v>
      </c>
      <c r="EO107" s="158">
        <f t="shared" si="728"/>
        <v>1789657.23</v>
      </c>
      <c r="EQ107" s="158">
        <f t="shared" ca="1" si="729"/>
        <v>1530198</v>
      </c>
      <c r="ER107" s="158"/>
      <c r="EV107" s="158">
        <f t="shared" si="730"/>
        <v>1691848.4700000004</v>
      </c>
      <c r="EW107" s="158">
        <f t="shared" si="730"/>
        <v>1050875.75</v>
      </c>
      <c r="EX107" s="158">
        <f t="shared" si="730"/>
        <v>1222386.21</v>
      </c>
      <c r="EY107" s="158">
        <f t="shared" si="730"/>
        <v>1367992.47</v>
      </c>
      <c r="EZ107" s="158">
        <f t="shared" si="730"/>
        <v>1554614.0699999998</v>
      </c>
      <c r="FA107" s="158">
        <f t="shared" si="730"/>
        <v>1116342</v>
      </c>
      <c r="FB107" s="158">
        <f t="shared" si="730"/>
        <v>1214769</v>
      </c>
      <c r="FC107" s="158">
        <f t="shared" si="730"/>
        <v>1184978</v>
      </c>
      <c r="FD107" s="158">
        <f t="shared" si="730"/>
        <v>1125237</v>
      </c>
      <c r="FE107" s="158">
        <f t="shared" si="730"/>
        <v>1104957</v>
      </c>
      <c r="FF107" s="158">
        <f t="shared" si="730"/>
        <v>1010485.3200000001</v>
      </c>
      <c r="FG107" s="158">
        <f t="shared" si="730"/>
        <v>1389932.21</v>
      </c>
      <c r="FH107" s="158">
        <f t="shared" si="730"/>
        <v>1370529</v>
      </c>
      <c r="FI107" s="158">
        <f t="shared" si="730"/>
        <v>419128.23</v>
      </c>
      <c r="FK107" s="158">
        <f t="shared" si="731"/>
        <v>10138156.039999999</v>
      </c>
      <c r="FL107" s="158">
        <f t="shared" si="731"/>
        <v>6999510.5500000017</v>
      </c>
      <c r="FM107" s="158">
        <f t="shared" si="731"/>
        <v>3579434.7</v>
      </c>
      <c r="FN107" s="158">
        <f t="shared" si="731"/>
        <v>5140089.53</v>
      </c>
      <c r="FO107" s="158">
        <f t="shared" si="731"/>
        <v>5333102.9000000004</v>
      </c>
      <c r="FP107" s="158">
        <f t="shared" si="731"/>
        <v>5070703.07</v>
      </c>
      <c r="FQ107" s="158">
        <f t="shared" si="731"/>
        <v>4630611.53</v>
      </c>
      <c r="FR107" s="158">
        <f t="shared" si="731"/>
        <v>1789657.23</v>
      </c>
    </row>
    <row r="108" spans="2:174" s="159" customFormat="1" ht="17.45" customHeight="1">
      <c r="B108" s="151" t="s">
        <v>94</v>
      </c>
      <c r="C108" s="152"/>
      <c r="D108" s="152"/>
      <c r="E108" s="152"/>
      <c r="F108" s="153"/>
      <c r="G108" s="153"/>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v>-309833.57</v>
      </c>
      <c r="AS108" s="154">
        <v>-182406.76</v>
      </c>
      <c r="AT108" s="154">
        <v>-417650.26999999996</v>
      </c>
      <c r="AU108" s="154">
        <v>-376422.13999999996</v>
      </c>
      <c r="AV108" s="154">
        <v>-403826.77999999997</v>
      </c>
      <c r="AW108" s="154">
        <v>-415413.12</v>
      </c>
      <c r="AX108" s="154">
        <v>-499019.89</v>
      </c>
      <c r="AY108" s="154">
        <v>-373142.14</v>
      </c>
      <c r="AZ108" s="154">
        <v>-60000</v>
      </c>
      <c r="BA108" s="154">
        <v>-324182.26</v>
      </c>
      <c r="BB108" s="154">
        <v>-494767.95</v>
      </c>
      <c r="BC108" s="154">
        <v>-823700.15</v>
      </c>
      <c r="BD108" s="154">
        <v>-408658.44999999995</v>
      </c>
      <c r="BE108" s="154">
        <v>-411000</v>
      </c>
      <c r="BF108" s="154">
        <v>-137000</v>
      </c>
      <c r="BG108" s="154">
        <v>-546000</v>
      </c>
      <c r="BH108" s="154">
        <v>-62238.060000000012</v>
      </c>
      <c r="BI108" s="154">
        <v>-639892.63000000012</v>
      </c>
      <c r="BJ108" s="154">
        <v>-135000</v>
      </c>
      <c r="BK108" s="154">
        <v>-217502.9</v>
      </c>
      <c r="BL108" s="154">
        <v>-594935.8899999999</v>
      </c>
      <c r="BM108" s="154">
        <v>-751449.98</v>
      </c>
      <c r="BN108" s="154">
        <v>-777111.82</v>
      </c>
      <c r="BO108" s="154">
        <v>-780463.01</v>
      </c>
      <c r="BP108" s="154">
        <v>0</v>
      </c>
      <c r="BQ108" s="154">
        <v>-651128.55000000005</v>
      </c>
      <c r="BR108" s="154">
        <v>-368920.64999999997</v>
      </c>
      <c r="BS108" s="154">
        <v>-1721143.52</v>
      </c>
      <c r="BT108" s="154">
        <v>-258537.15000000002</v>
      </c>
      <c r="BU108" s="154">
        <v>-370356.57999999996</v>
      </c>
      <c r="BV108" s="154">
        <v>-254223.99</v>
      </c>
      <c r="BW108" s="154">
        <v>0</v>
      </c>
      <c r="BX108" s="154">
        <v>-892299</v>
      </c>
      <c r="BY108" s="154">
        <v>-525748.26</v>
      </c>
      <c r="BZ108" s="154">
        <v>-559319.16</v>
      </c>
      <c r="CA108" s="154">
        <v>-763399.36</v>
      </c>
      <c r="CB108" s="154">
        <v>-464214.95999999996</v>
      </c>
      <c r="CC108" s="154">
        <v>-660892.16000000003</v>
      </c>
      <c r="CD108" s="154">
        <v>-483906.49000000005</v>
      </c>
      <c r="CE108" s="154">
        <v>-373409.63999999996</v>
      </c>
      <c r="CF108" s="154">
        <v>-394007</v>
      </c>
      <c r="CG108" s="154">
        <v>-534357.76000000001</v>
      </c>
      <c r="CH108" s="154">
        <v>-507471.52</v>
      </c>
      <c r="CI108" s="154">
        <v>0</v>
      </c>
      <c r="CJ108" s="154">
        <v>-806088.61</v>
      </c>
      <c r="CK108" s="154">
        <v>-433667.12</v>
      </c>
      <c r="CL108" s="154">
        <v>-523221.23</v>
      </c>
      <c r="CM108" s="154">
        <v>-755760.08</v>
      </c>
      <c r="CN108" s="154">
        <v>-725119.24</v>
      </c>
      <c r="CO108" s="154">
        <v>-670574.29</v>
      </c>
      <c r="CP108" s="154">
        <v>-750611.21</v>
      </c>
      <c r="CQ108" s="154">
        <v>0</v>
      </c>
      <c r="CR108" s="154">
        <v>-1400875.81</v>
      </c>
      <c r="CS108" s="154">
        <v>-746733.49</v>
      </c>
      <c r="CT108" s="154">
        <v>-614958.02</v>
      </c>
      <c r="CU108" s="154">
        <v>-606104</v>
      </c>
      <c r="CV108" s="154">
        <v>-200000</v>
      </c>
      <c r="CW108" s="154">
        <v>-976885.05</v>
      </c>
      <c r="CX108" s="154">
        <v>-296076.62</v>
      </c>
      <c r="CY108" s="154">
        <v>-767038.17999999993</v>
      </c>
      <c r="CZ108" s="154">
        <v>-710071.97</v>
      </c>
      <c r="DA108" s="154">
        <v>-825140.28</v>
      </c>
      <c r="DB108" s="154">
        <v>-557167.73</v>
      </c>
      <c r="DC108" s="154">
        <v>-680044.48</v>
      </c>
      <c r="DD108" s="154">
        <v>-838358.79</v>
      </c>
      <c r="DE108" s="154">
        <v>-800386.7</v>
      </c>
      <c r="DF108" s="154">
        <v>-834989.40999999992</v>
      </c>
      <c r="DG108" s="154">
        <v>-666717.75</v>
      </c>
      <c r="DH108" s="154">
        <v>-570752.67000000004</v>
      </c>
      <c r="DI108" s="154">
        <v>-679526.92999999993</v>
      </c>
      <c r="DJ108" s="154">
        <v>-608054.16</v>
      </c>
      <c r="DK108" s="154">
        <v>-588524.06000000006</v>
      </c>
      <c r="DL108" s="154">
        <v>-618011.30000000005</v>
      </c>
      <c r="DM108" s="154">
        <v>-756060.51</v>
      </c>
      <c r="DN108" s="154">
        <v>-541249</v>
      </c>
      <c r="DO108" s="154">
        <v>-898399</v>
      </c>
      <c r="DP108" s="154">
        <v>-896013</v>
      </c>
      <c r="DQ108" s="154">
        <v>-807601</v>
      </c>
      <c r="DR108" s="154">
        <v>-825310</v>
      </c>
      <c r="DS108" s="154">
        <v>-629931</v>
      </c>
      <c r="DT108" s="154">
        <v>-555098</v>
      </c>
      <c r="DU108" s="154">
        <v>-786329</v>
      </c>
      <c r="DV108" s="154">
        <v>-720656</v>
      </c>
      <c r="DW108" s="154">
        <v>132553</v>
      </c>
      <c r="DX108" s="154">
        <v>-738329</v>
      </c>
      <c r="DY108" s="154">
        <v>-1358624</v>
      </c>
      <c r="DZ108" s="154">
        <v>-395949</v>
      </c>
      <c r="EA108" s="154">
        <v>-737051</v>
      </c>
      <c r="EB108" s="154">
        <v>-628576</v>
      </c>
      <c r="EC108" s="154">
        <v>-761467</v>
      </c>
      <c r="ED108" s="154">
        <v>-937606</v>
      </c>
      <c r="EE108" s="154">
        <v>-756195.49</v>
      </c>
      <c r="EF108" s="154">
        <v>-866586.21</v>
      </c>
      <c r="EG108" s="154">
        <v>-560838.43000000005</v>
      </c>
      <c r="EH108" s="154">
        <v>-816363.04</v>
      </c>
      <c r="EI108" s="154">
        <v>0</v>
      </c>
      <c r="EJ108" s="154">
        <v>-1419614.88</v>
      </c>
      <c r="EK108" s="154">
        <v>-1005566.93</v>
      </c>
      <c r="EL108" s="154">
        <v>-715000.01000000013</v>
      </c>
      <c r="EM108" s="154">
        <v>-805449.95000000007</v>
      </c>
      <c r="EN108" s="153"/>
      <c r="EO108" s="154">
        <f t="shared" si="728"/>
        <v>-3945631.7700000005</v>
      </c>
      <c r="EP108" s="154"/>
      <c r="EQ108" s="154">
        <f t="shared" ca="1" si="729"/>
        <v>-3229953</v>
      </c>
      <c r="ER108" s="154"/>
      <c r="EV108" s="154">
        <f t="shared" si="730"/>
        <v>-2092379.98</v>
      </c>
      <c r="EW108" s="154">
        <f t="shared" si="730"/>
        <v>-2318789.9699999997</v>
      </c>
      <c r="EX108" s="154">
        <f t="shared" si="730"/>
        <v>-2072459.83</v>
      </c>
      <c r="EY108" s="154">
        <f t="shared" si="730"/>
        <v>-1876105.15</v>
      </c>
      <c r="EZ108" s="154">
        <f t="shared" si="730"/>
        <v>-1915320.81</v>
      </c>
      <c r="FA108" s="154">
        <f t="shared" si="730"/>
        <v>-2602013</v>
      </c>
      <c r="FB108" s="154">
        <f t="shared" si="730"/>
        <v>-2010339</v>
      </c>
      <c r="FC108" s="154">
        <f t="shared" si="730"/>
        <v>-1374432</v>
      </c>
      <c r="FD108" s="154">
        <f t="shared" si="730"/>
        <v>-2492902</v>
      </c>
      <c r="FE108" s="154">
        <f t="shared" si="730"/>
        <v>-2127094</v>
      </c>
      <c r="FF108" s="154">
        <f t="shared" si="730"/>
        <v>-2560387.7000000002</v>
      </c>
      <c r="FG108" s="154">
        <f t="shared" si="730"/>
        <v>-1377201.4700000002</v>
      </c>
      <c r="FH108" s="154">
        <f t="shared" si="730"/>
        <v>-3140181.8200000003</v>
      </c>
      <c r="FI108" s="154">
        <f t="shared" si="730"/>
        <v>-805449.95000000007</v>
      </c>
      <c r="FK108" s="154">
        <f t="shared" si="731"/>
        <v>-5461252.7399999993</v>
      </c>
      <c r="FL108" s="154">
        <f t="shared" si="731"/>
        <v>-6365076.2199999997</v>
      </c>
      <c r="FM108" s="154">
        <f t="shared" si="731"/>
        <v>-5936996.5700000003</v>
      </c>
      <c r="FN108" s="154">
        <f t="shared" si="731"/>
        <v>-7754975.9100000001</v>
      </c>
      <c r="FO108" s="154">
        <f t="shared" si="731"/>
        <v>-8359734.9299999997</v>
      </c>
      <c r="FP108" s="154">
        <f t="shared" si="731"/>
        <v>-7902104.8100000005</v>
      </c>
      <c r="FQ108" s="154">
        <f t="shared" si="731"/>
        <v>-8557585.1699999999</v>
      </c>
      <c r="FR108" s="154">
        <f t="shared" si="731"/>
        <v>-3945631.7700000005</v>
      </c>
    </row>
    <row r="109" spans="2:174" s="159" customFormat="1" ht="17.45" customHeight="1">
      <c r="B109" s="151" t="s">
        <v>95</v>
      </c>
      <c r="C109" s="152"/>
      <c r="D109" s="152"/>
      <c r="E109" s="152"/>
      <c r="F109" s="153"/>
      <c r="G109" s="153"/>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v>-64992.160000000003</v>
      </c>
      <c r="AS109" s="154">
        <v>-44742.23</v>
      </c>
      <c r="AT109" s="154">
        <v>-26169.809999999998</v>
      </c>
      <c r="AU109" s="154">
        <v>-38502.93</v>
      </c>
      <c r="AV109" s="154">
        <v>-34411.24</v>
      </c>
      <c r="AW109" s="154">
        <v>-13595.169999999998</v>
      </c>
      <c r="AX109" s="154">
        <v>-11897.970000000001</v>
      </c>
      <c r="AY109" s="154">
        <v>-24436.36</v>
      </c>
      <c r="AZ109" s="154">
        <v>-46882.460000000006</v>
      </c>
      <c r="BA109" s="154">
        <v>-3020.74</v>
      </c>
      <c r="BB109" s="154">
        <v>-14979.75</v>
      </c>
      <c r="BC109" s="154">
        <v>-26560.63</v>
      </c>
      <c r="BD109" s="154">
        <v>-230982.22</v>
      </c>
      <c r="BE109" s="154">
        <v>-26953.620000000003</v>
      </c>
      <c r="BF109" s="154">
        <v>-25760.85</v>
      </c>
      <c r="BG109" s="154">
        <v>-48258.36</v>
      </c>
      <c r="BH109" s="154">
        <v>-113854.98</v>
      </c>
      <c r="BI109" s="154">
        <v>-18123.239999999998</v>
      </c>
      <c r="BJ109" s="154">
        <v>-6916.9299999999994</v>
      </c>
      <c r="BK109" s="154">
        <v>-40016.31</v>
      </c>
      <c r="BL109" s="154">
        <v>-73861.2</v>
      </c>
      <c r="BM109" s="154">
        <v>-123114.42000000001</v>
      </c>
      <c r="BN109" s="154">
        <v>-68442.850000000006</v>
      </c>
      <c r="BO109" s="154">
        <v>-426214.58000000007</v>
      </c>
      <c r="BP109" s="154">
        <v>-137550.5</v>
      </c>
      <c r="BQ109" s="154">
        <v>-22519.7</v>
      </c>
      <c r="BR109" s="154">
        <v>-46618.460000000006</v>
      </c>
      <c r="BS109" s="154">
        <v>-65892.140000000014</v>
      </c>
      <c r="BT109" s="154">
        <v>-78421.63</v>
      </c>
      <c r="BU109" s="154">
        <v>-62070.979999999996</v>
      </c>
      <c r="BV109" s="154">
        <v>-45498.520000000004</v>
      </c>
      <c r="BW109" s="154">
        <v>-25819.57</v>
      </c>
      <c r="BX109" s="154">
        <v>-37860</v>
      </c>
      <c r="BY109" s="154">
        <v>-58262.44</v>
      </c>
      <c r="BZ109" s="154">
        <v>-40694.69</v>
      </c>
      <c r="CA109" s="154">
        <v>-53796.39</v>
      </c>
      <c r="CB109" s="154">
        <v>-51175.42</v>
      </c>
      <c r="CC109" s="154">
        <v>-61698.369999999995</v>
      </c>
      <c r="CD109" s="154">
        <v>-73173.08</v>
      </c>
      <c r="CE109" s="154">
        <v>-34588.909999999996</v>
      </c>
      <c r="CF109" s="154">
        <v>-65970</v>
      </c>
      <c r="CG109" s="154">
        <v>-30456.5</v>
      </c>
      <c r="CH109" s="154">
        <v>-88680.830000000075</v>
      </c>
      <c r="CI109" s="154">
        <v>-20541.09</v>
      </c>
      <c r="CJ109" s="154">
        <v>-139848.70000000007</v>
      </c>
      <c r="CK109" s="154">
        <v>-59223.100000000035</v>
      </c>
      <c r="CL109" s="154">
        <v>-70908.930000000051</v>
      </c>
      <c r="CM109" s="154">
        <v>-49819.95000000007</v>
      </c>
      <c r="CN109" s="154">
        <v>-50604.969999999972</v>
      </c>
      <c r="CO109" s="154">
        <v>-24327.140000000014</v>
      </c>
      <c r="CP109" s="154">
        <v>-20817.229999999981</v>
      </c>
      <c r="CQ109" s="154">
        <v>-17511.32</v>
      </c>
      <c r="CR109" s="154">
        <v>-35018</v>
      </c>
      <c r="CS109" s="154">
        <v>-33227.469999999972</v>
      </c>
      <c r="CT109" s="154">
        <v>-43290.290000000037</v>
      </c>
      <c r="CU109" s="154">
        <v>-29113</v>
      </c>
      <c r="CV109" s="154">
        <v>-65175.989999999991</v>
      </c>
      <c r="CW109" s="154">
        <v>-66634.839999999967</v>
      </c>
      <c r="CX109" s="154">
        <v>-43685.590000000026</v>
      </c>
      <c r="CY109" s="154">
        <v>-162118.82000000007</v>
      </c>
      <c r="CZ109" s="154">
        <v>-34296.790000000037</v>
      </c>
      <c r="DA109" s="154">
        <v>-54895.939999999944</v>
      </c>
      <c r="DB109" s="154">
        <v>-40858.75</v>
      </c>
      <c r="DC109" s="154">
        <v>-41176</v>
      </c>
      <c r="DD109" s="154">
        <v>-41343.369999999995</v>
      </c>
      <c r="DE109" s="154">
        <v>-38085.439999999944</v>
      </c>
      <c r="DF109" s="154">
        <v>-48126.989999999874</v>
      </c>
      <c r="DG109" s="154">
        <v>-55752.670000000042</v>
      </c>
      <c r="DH109" s="154">
        <v>-36641.619999999995</v>
      </c>
      <c r="DI109" s="154">
        <v>-49892.369999999995</v>
      </c>
      <c r="DJ109" s="154">
        <v>-86359.800000000047</v>
      </c>
      <c r="DK109" s="154">
        <v>-68546.300000000047</v>
      </c>
      <c r="DL109" s="154">
        <v>-102405.51000000001</v>
      </c>
      <c r="DM109" s="154">
        <v>-56646.219999999972</v>
      </c>
      <c r="DN109" s="154">
        <v>-72646.699999999953</v>
      </c>
      <c r="DO109" s="154">
        <v>-54374.800000000047</v>
      </c>
      <c r="DP109" s="154">
        <v>-74994.479999999981</v>
      </c>
      <c r="DQ109" s="154">
        <v>-77698.650000000023</v>
      </c>
      <c r="DR109" s="154">
        <v>-57590.89000000013</v>
      </c>
      <c r="DS109" s="154">
        <v>-186599.19999999995</v>
      </c>
      <c r="DT109" s="154">
        <v>-56194.689999999944</v>
      </c>
      <c r="DU109" s="154">
        <v>-46500.70000000007</v>
      </c>
      <c r="DV109" s="154">
        <v>-55674.769999999902</v>
      </c>
      <c r="DW109" s="154">
        <v>-79226.720000000016</v>
      </c>
      <c r="DX109" s="154">
        <v>-73346.729999999981</v>
      </c>
      <c r="DY109" s="154">
        <v>-105974.87999999989</v>
      </c>
      <c r="DZ109" s="154">
        <v>-69003.5</v>
      </c>
      <c r="EA109" s="154">
        <v>-38244.70000000007</v>
      </c>
      <c r="EB109" s="154">
        <v>-79323</v>
      </c>
      <c r="EC109" s="154">
        <v>-57870.149999999907</v>
      </c>
      <c r="ED109" s="154">
        <v>-59168.369999999879</v>
      </c>
      <c r="EE109" s="154">
        <v>-89191.050000000047</v>
      </c>
      <c r="EF109" s="154">
        <v>-52979.400000000023</v>
      </c>
      <c r="EG109" s="154">
        <v>-79507.899999999907</v>
      </c>
      <c r="EH109" s="154">
        <v>-53184.400000000023</v>
      </c>
      <c r="EI109" s="154">
        <v>-71209.84</v>
      </c>
      <c r="EJ109" s="154">
        <v>-77360.960000000196</v>
      </c>
      <c r="EK109" s="154">
        <v>-73389.29999999993</v>
      </c>
      <c r="EL109" s="154">
        <v>-70244.959999999846</v>
      </c>
      <c r="EM109" s="154">
        <v>-92107.749999999767</v>
      </c>
      <c r="EN109" s="153"/>
      <c r="EO109" s="154">
        <f t="shared" si="728"/>
        <v>-313102.96999999974</v>
      </c>
      <c r="EP109" s="154"/>
      <c r="EQ109" s="154">
        <f t="shared" ca="1" si="729"/>
        <v>-286569.80999999994</v>
      </c>
      <c r="ER109" s="154"/>
      <c r="EV109" s="154">
        <f t="shared" si="730"/>
        <v>-130051.47999999998</v>
      </c>
      <c r="EW109" s="154">
        <f t="shared" si="730"/>
        <v>-120604.80999999994</v>
      </c>
      <c r="EX109" s="154">
        <f t="shared" si="730"/>
        <v>-140521.27999999991</v>
      </c>
      <c r="EY109" s="154">
        <f t="shared" si="730"/>
        <v>-204798.47000000009</v>
      </c>
      <c r="EZ109" s="154">
        <f t="shared" si="730"/>
        <v>-231698.42999999993</v>
      </c>
      <c r="FA109" s="154">
        <f t="shared" si="730"/>
        <v>-207067.93000000005</v>
      </c>
      <c r="FB109" s="154">
        <f t="shared" si="730"/>
        <v>-300384.78000000003</v>
      </c>
      <c r="FC109" s="154">
        <f t="shared" si="730"/>
        <v>-181402.19</v>
      </c>
      <c r="FD109" s="154">
        <f t="shared" si="730"/>
        <v>-248325.10999999987</v>
      </c>
      <c r="FE109" s="154">
        <f t="shared" si="730"/>
        <v>-175437.84999999998</v>
      </c>
      <c r="FF109" s="154">
        <f t="shared" si="730"/>
        <v>-201338.81999999995</v>
      </c>
      <c r="FG109" s="154">
        <f t="shared" si="730"/>
        <v>-203902.13999999993</v>
      </c>
      <c r="FH109" s="154">
        <f t="shared" si="730"/>
        <v>-220995.21999999997</v>
      </c>
      <c r="FI109" s="154">
        <f t="shared" si="730"/>
        <v>-92107.749999999767</v>
      </c>
      <c r="FK109" s="154">
        <f t="shared" si="731"/>
        <v>-1202499.56</v>
      </c>
      <c r="FL109" s="154">
        <f t="shared" si="731"/>
        <v>-675005.02000000014</v>
      </c>
      <c r="FM109" s="154">
        <f t="shared" si="731"/>
        <v>-746084.88000000035</v>
      </c>
      <c r="FN109" s="154">
        <f t="shared" si="731"/>
        <v>-591524.66</v>
      </c>
      <c r="FO109" s="154">
        <f t="shared" si="731"/>
        <v>-595976.03999999992</v>
      </c>
      <c r="FP109" s="154">
        <f t="shared" si="731"/>
        <v>-920553.33</v>
      </c>
      <c r="FQ109" s="154">
        <f t="shared" si="731"/>
        <v>-829003.91999999969</v>
      </c>
      <c r="FR109" s="154">
        <f t="shared" si="731"/>
        <v>-313102.96999999974</v>
      </c>
    </row>
    <row r="110" spans="2:174" ht="17.45" customHeight="1">
      <c r="B110" s="156" t="s">
        <v>21</v>
      </c>
      <c r="C110" s="157"/>
      <c r="D110" s="157"/>
      <c r="E110" s="157"/>
      <c r="H110" s="158">
        <f>H111-H107</f>
        <v>-163627.29000000004</v>
      </c>
      <c r="I110" s="158">
        <f t="shared" ref="I110:AQ110" si="751">I111-I107</f>
        <v>-156783.78000000003</v>
      </c>
      <c r="J110" s="158">
        <f t="shared" si="751"/>
        <v>-158145.8600000001</v>
      </c>
      <c r="K110" s="158">
        <f t="shared" si="751"/>
        <v>-161486.21999999974</v>
      </c>
      <c r="L110" s="158">
        <f t="shared" si="751"/>
        <v>-180327.43999999994</v>
      </c>
      <c r="M110" s="158">
        <f t="shared" si="751"/>
        <v>-154039.19999999995</v>
      </c>
      <c r="N110" s="158">
        <f t="shared" si="751"/>
        <v>-148436.5299999998</v>
      </c>
      <c r="O110" s="158">
        <f t="shared" si="751"/>
        <v>-133349.37000000011</v>
      </c>
      <c r="P110" s="158">
        <f t="shared" si="751"/>
        <v>-147125.71999999974</v>
      </c>
      <c r="Q110" s="158">
        <f t="shared" si="751"/>
        <v>-148166.97999999998</v>
      </c>
      <c r="R110" s="158">
        <f t="shared" si="751"/>
        <v>-176398.68999999994</v>
      </c>
      <c r="S110" s="158">
        <f t="shared" si="751"/>
        <v>-183730.79000000004</v>
      </c>
      <c r="T110" s="158">
        <f t="shared" si="751"/>
        <v>-172642.52399999998</v>
      </c>
      <c r="U110" s="158">
        <f t="shared" si="751"/>
        <v>-155994.54000000004</v>
      </c>
      <c r="V110" s="158">
        <f t="shared" si="751"/>
        <v>-189326.80000000005</v>
      </c>
      <c r="W110" s="158">
        <f t="shared" si="751"/>
        <v>-164783.90999999992</v>
      </c>
      <c r="X110" s="158">
        <f t="shared" si="751"/>
        <v>-181555.37000000011</v>
      </c>
      <c r="Y110" s="158">
        <f t="shared" si="751"/>
        <v>-205618.32000000007</v>
      </c>
      <c r="Z110" s="158">
        <f t="shared" si="751"/>
        <v>-214490.34000000008</v>
      </c>
      <c r="AA110" s="158">
        <f t="shared" si="751"/>
        <v>-217246.54000000004</v>
      </c>
      <c r="AB110" s="158">
        <f t="shared" si="751"/>
        <v>-210931.29000000004</v>
      </c>
      <c r="AC110" s="158">
        <f t="shared" si="751"/>
        <v>-200962.90899999999</v>
      </c>
      <c r="AD110" s="158">
        <f t="shared" si="751"/>
        <v>-237104.55957412161</v>
      </c>
      <c r="AE110" s="158">
        <f t="shared" si="751"/>
        <v>-208002.52000000002</v>
      </c>
      <c r="AF110" s="158">
        <f t="shared" si="751"/>
        <v>-274262.98999999976</v>
      </c>
      <c r="AG110" s="158">
        <f t="shared" si="751"/>
        <v>1449832.44</v>
      </c>
      <c r="AH110" s="158">
        <f t="shared" si="751"/>
        <v>1514839.94</v>
      </c>
      <c r="AI110" s="158">
        <f t="shared" si="751"/>
        <v>-248775</v>
      </c>
      <c r="AJ110" s="158">
        <f t="shared" si="751"/>
        <v>-294189.91999999993</v>
      </c>
      <c r="AK110" s="158">
        <f t="shared" si="751"/>
        <v>-252594</v>
      </c>
      <c r="AL110" s="158">
        <f t="shared" si="751"/>
        <v>-244857</v>
      </c>
      <c r="AM110" s="158">
        <f t="shared" si="751"/>
        <v>-234677</v>
      </c>
      <c r="AN110" s="158">
        <f t="shared" si="751"/>
        <v>-82608</v>
      </c>
      <c r="AO110" s="158">
        <f t="shared" si="751"/>
        <v>-498783</v>
      </c>
      <c r="AP110" s="158">
        <f t="shared" si="751"/>
        <v>-8903.4399999999441</v>
      </c>
      <c r="AQ110" s="158">
        <f t="shared" si="751"/>
        <v>561185.58999999985</v>
      </c>
      <c r="AR110" s="158">
        <f t="shared" ref="AR110:BW110" si="752">SUM(AR108:AR109)</f>
        <v>-374825.73</v>
      </c>
      <c r="AS110" s="158">
        <f t="shared" si="752"/>
        <v>-227148.99000000002</v>
      </c>
      <c r="AT110" s="158">
        <f t="shared" si="752"/>
        <v>-443820.07999999996</v>
      </c>
      <c r="AU110" s="158">
        <f t="shared" si="752"/>
        <v>-414925.06999999995</v>
      </c>
      <c r="AV110" s="158">
        <f t="shared" si="752"/>
        <v>-438238.01999999996</v>
      </c>
      <c r="AW110" s="158">
        <f t="shared" si="752"/>
        <v>-429008.29</v>
      </c>
      <c r="AX110" s="158">
        <f t="shared" si="752"/>
        <v>-510917.86</v>
      </c>
      <c r="AY110" s="158">
        <f t="shared" si="752"/>
        <v>-397578.5</v>
      </c>
      <c r="AZ110" s="158">
        <f t="shared" si="752"/>
        <v>-106882.46</v>
      </c>
      <c r="BA110" s="158">
        <f t="shared" si="752"/>
        <v>-327203</v>
      </c>
      <c r="BB110" s="158">
        <f t="shared" si="752"/>
        <v>-509747.7</v>
      </c>
      <c r="BC110" s="158">
        <f t="shared" si="752"/>
        <v>-850260.78</v>
      </c>
      <c r="BD110" s="158">
        <f t="shared" si="752"/>
        <v>-639640.66999999993</v>
      </c>
      <c r="BE110" s="158">
        <f t="shared" si="752"/>
        <v>-437953.62</v>
      </c>
      <c r="BF110" s="158">
        <f t="shared" si="752"/>
        <v>-162760.85</v>
      </c>
      <c r="BG110" s="158">
        <f t="shared" si="752"/>
        <v>-594258.36</v>
      </c>
      <c r="BH110" s="158">
        <f t="shared" si="752"/>
        <v>-176093.04</v>
      </c>
      <c r="BI110" s="160">
        <f t="shared" si="752"/>
        <v>-658015.87000000011</v>
      </c>
      <c r="BJ110" s="160">
        <f t="shared" si="752"/>
        <v>-141916.93</v>
      </c>
      <c r="BK110" s="160">
        <f t="shared" si="752"/>
        <v>-257519.21</v>
      </c>
      <c r="BL110" s="160">
        <f t="shared" si="752"/>
        <v>-668797.08999999985</v>
      </c>
      <c r="BM110" s="160">
        <f t="shared" si="752"/>
        <v>-874564.4</v>
      </c>
      <c r="BN110" s="160">
        <f t="shared" si="752"/>
        <v>-845554.66999999993</v>
      </c>
      <c r="BO110" s="160">
        <f t="shared" si="752"/>
        <v>-1206677.5900000001</v>
      </c>
      <c r="BP110" s="160">
        <f t="shared" si="752"/>
        <v>-137550.5</v>
      </c>
      <c r="BQ110" s="160">
        <f t="shared" si="752"/>
        <v>-673648.25</v>
      </c>
      <c r="BR110" s="160">
        <f t="shared" si="752"/>
        <v>-415539.11</v>
      </c>
      <c r="BS110" s="160">
        <f t="shared" si="752"/>
        <v>-1787035.6600000001</v>
      </c>
      <c r="BT110" s="160">
        <f t="shared" si="752"/>
        <v>-336958.78</v>
      </c>
      <c r="BU110" s="160">
        <f t="shared" si="752"/>
        <v>-432427.55999999994</v>
      </c>
      <c r="BV110" s="160">
        <f t="shared" si="752"/>
        <v>-299722.51</v>
      </c>
      <c r="BW110" s="160">
        <f t="shared" si="752"/>
        <v>-25819.57</v>
      </c>
      <c r="BX110" s="160">
        <f>SUM(BX108:BX109)</f>
        <v>-930159</v>
      </c>
      <c r="BY110" s="160">
        <f>SUM(BY108:BY109)</f>
        <v>-584010.69999999995</v>
      </c>
      <c r="BZ110" s="160">
        <f t="shared" ref="BZ110:DK110" si="753">SUM(BZ108:BZ109)</f>
        <v>-600013.85000000009</v>
      </c>
      <c r="CA110" s="160">
        <f t="shared" si="753"/>
        <v>-817195.75</v>
      </c>
      <c r="CB110" s="160">
        <f t="shared" si="753"/>
        <v>-515390.37999999995</v>
      </c>
      <c r="CC110" s="160">
        <f t="shared" si="753"/>
        <v>-722590.53</v>
      </c>
      <c r="CD110" s="160">
        <f t="shared" si="753"/>
        <v>-557079.57000000007</v>
      </c>
      <c r="CE110" s="160">
        <f t="shared" si="753"/>
        <v>-407998.54999999993</v>
      </c>
      <c r="CF110" s="160">
        <f t="shared" si="753"/>
        <v>-459977</v>
      </c>
      <c r="CG110" s="160">
        <f t="shared" si="753"/>
        <v>-564814.26</v>
      </c>
      <c r="CH110" s="160">
        <f t="shared" si="753"/>
        <v>-596152.35000000009</v>
      </c>
      <c r="CI110" s="160">
        <f t="shared" si="753"/>
        <v>-20541.09</v>
      </c>
      <c r="CJ110" s="160">
        <f t="shared" si="753"/>
        <v>-945937.31</v>
      </c>
      <c r="CK110" s="160">
        <f t="shared" si="753"/>
        <v>-492890.22000000003</v>
      </c>
      <c r="CL110" s="160">
        <f t="shared" si="753"/>
        <v>-594130.16</v>
      </c>
      <c r="CM110" s="160">
        <f t="shared" si="753"/>
        <v>-805580.03</v>
      </c>
      <c r="CN110" s="160">
        <f t="shared" si="753"/>
        <v>-775724.21</v>
      </c>
      <c r="CO110" s="160">
        <f t="shared" si="753"/>
        <v>-694901.43</v>
      </c>
      <c r="CP110" s="160">
        <f t="shared" si="753"/>
        <v>-771428.44</v>
      </c>
      <c r="CQ110" s="160">
        <f t="shared" si="753"/>
        <v>-17511.32</v>
      </c>
      <c r="CR110" s="160">
        <f t="shared" si="753"/>
        <v>-1435893.81</v>
      </c>
      <c r="CS110" s="160">
        <f t="shared" si="753"/>
        <v>-779960.96</v>
      </c>
      <c r="CT110" s="160">
        <f t="shared" si="753"/>
        <v>-658248.31000000006</v>
      </c>
      <c r="CU110" s="160">
        <f t="shared" si="753"/>
        <v>-635217</v>
      </c>
      <c r="CV110" s="160">
        <f t="shared" si="753"/>
        <v>-265175.99</v>
      </c>
      <c r="CW110" s="160">
        <f t="shared" si="753"/>
        <v>-1043519.89</v>
      </c>
      <c r="CX110" s="160">
        <f t="shared" si="753"/>
        <v>-339762.21</v>
      </c>
      <c r="CY110" s="160">
        <f t="shared" si="753"/>
        <v>-929157</v>
      </c>
      <c r="CZ110" s="160">
        <f t="shared" si="753"/>
        <v>-744368.76</v>
      </c>
      <c r="DA110" s="160">
        <f t="shared" si="753"/>
        <v>-880036.22</v>
      </c>
      <c r="DB110" s="160">
        <f t="shared" si="753"/>
        <v>-598026.48</v>
      </c>
      <c r="DC110" s="160">
        <f t="shared" si="753"/>
        <v>-721220.48</v>
      </c>
      <c r="DD110" s="160">
        <f t="shared" si="753"/>
        <v>-879702.16</v>
      </c>
      <c r="DE110" s="160">
        <f t="shared" si="753"/>
        <v>-838472.1399999999</v>
      </c>
      <c r="DF110" s="160">
        <f t="shared" si="753"/>
        <v>-883116.39999999979</v>
      </c>
      <c r="DG110" s="160">
        <f t="shared" si="753"/>
        <v>-722470.42</v>
      </c>
      <c r="DH110" s="160">
        <f t="shared" si="753"/>
        <v>-607394.29</v>
      </c>
      <c r="DI110" s="160">
        <f t="shared" si="753"/>
        <v>-729419.29999999993</v>
      </c>
      <c r="DJ110" s="160">
        <f t="shared" si="753"/>
        <v>-694413.96000000008</v>
      </c>
      <c r="DK110" s="160">
        <f t="shared" si="753"/>
        <v>-657070.3600000001</v>
      </c>
      <c r="DL110" s="160">
        <f t="shared" ref="DL110" si="754">SUM(DL108:DL109)</f>
        <v>-720416.81</v>
      </c>
      <c r="DM110" s="160">
        <f t="shared" ref="DM110:DN110" si="755">SUM(DM108:DM109)</f>
        <v>-812706.73</v>
      </c>
      <c r="DN110" s="160">
        <f t="shared" si="755"/>
        <v>-613895.69999999995</v>
      </c>
      <c r="DO110" s="160">
        <f t="shared" ref="DO110:DP110" si="756">SUM(DO108:DO109)</f>
        <v>-952773.8</v>
      </c>
      <c r="DP110" s="160">
        <f t="shared" si="756"/>
        <v>-971007.48</v>
      </c>
      <c r="DQ110" s="160">
        <f t="shared" ref="DQ110:DR110" si="757">SUM(DQ108:DQ109)</f>
        <v>-885299.65</v>
      </c>
      <c r="DR110" s="160">
        <f t="shared" si="757"/>
        <v>-882900.89000000013</v>
      </c>
      <c r="DS110" s="160">
        <f t="shared" ref="DS110:DT110" si="758">SUM(DS108:DS109)</f>
        <v>-816530.2</v>
      </c>
      <c r="DT110" s="160">
        <f t="shared" si="758"/>
        <v>-611292.68999999994</v>
      </c>
      <c r="DU110" s="160">
        <f t="shared" ref="DU110:DV110" si="759">SUM(DU108:DU109)</f>
        <v>-832829.70000000007</v>
      </c>
      <c r="DV110" s="160">
        <f t="shared" si="759"/>
        <v>-776330.7699999999</v>
      </c>
      <c r="DW110" s="160">
        <f t="shared" ref="DW110:DX110" si="760">SUM(DW108:DW109)</f>
        <v>53326.279999999984</v>
      </c>
      <c r="DX110" s="160">
        <f t="shared" si="760"/>
        <v>-811675.73</v>
      </c>
      <c r="DY110" s="160">
        <f t="shared" ref="DY110:DZ110" si="761">SUM(DY108:DY109)</f>
        <v>-1464598.88</v>
      </c>
      <c r="DZ110" s="160">
        <f t="shared" si="761"/>
        <v>-464952.5</v>
      </c>
      <c r="EA110" s="160">
        <f t="shared" ref="EA110:EB110" si="762">SUM(EA108:EA109)</f>
        <v>-775295.70000000007</v>
      </c>
      <c r="EB110" s="160">
        <f t="shared" si="762"/>
        <v>-707899</v>
      </c>
      <c r="EC110" s="160">
        <f t="shared" ref="EC110:ED110" si="763">SUM(EC108:EC109)</f>
        <v>-819337.14999999991</v>
      </c>
      <c r="ED110" s="160">
        <f t="shared" si="763"/>
        <v>-996774.36999999988</v>
      </c>
      <c r="EE110" s="160">
        <f t="shared" ref="EE110:EF110" si="764">SUM(EE108:EE109)</f>
        <v>-845386.54</v>
      </c>
      <c r="EF110" s="160">
        <f t="shared" si="764"/>
        <v>-919565.61</v>
      </c>
      <c r="EG110" s="160">
        <f t="shared" ref="EG110:EH110" si="765">SUM(EG108:EG109)</f>
        <v>-640346.32999999996</v>
      </c>
      <c r="EH110" s="160">
        <f t="shared" si="765"/>
        <v>-869547.44000000006</v>
      </c>
      <c r="EI110" s="160">
        <f t="shared" ref="EI110:EJ110" si="766">SUM(EI108:EI109)</f>
        <v>-71209.84</v>
      </c>
      <c r="EJ110" s="160">
        <f t="shared" si="766"/>
        <v>-1496975.84</v>
      </c>
      <c r="EK110" s="160">
        <f t="shared" ref="EK110:EL110" si="767">SUM(EK108:EK109)</f>
        <v>-1078956.23</v>
      </c>
      <c r="EL110" s="160">
        <f t="shared" si="767"/>
        <v>-785244.97</v>
      </c>
      <c r="EM110" s="160">
        <f t="shared" ref="EM110" si="768">SUM(EM108:EM109)</f>
        <v>-897557.69999999984</v>
      </c>
      <c r="EO110" s="160">
        <f t="shared" si="728"/>
        <v>-4258734.74</v>
      </c>
      <c r="EQ110" s="160">
        <f t="shared" ca="1" si="729"/>
        <v>-3516522.81</v>
      </c>
      <c r="ER110" s="160"/>
      <c r="EV110" s="160">
        <f t="shared" si="730"/>
        <v>-2222431.46</v>
      </c>
      <c r="EW110" s="160">
        <f t="shared" si="730"/>
        <v>-2439394.7800000003</v>
      </c>
      <c r="EX110" s="160">
        <f t="shared" si="730"/>
        <v>-2212981.11</v>
      </c>
      <c r="EY110" s="160">
        <f t="shared" si="730"/>
        <v>-2080903.62</v>
      </c>
      <c r="EZ110" s="160">
        <f t="shared" si="730"/>
        <v>-2147019.2400000002</v>
      </c>
      <c r="FA110" s="160">
        <f t="shared" si="730"/>
        <v>-2809080.93</v>
      </c>
      <c r="FB110" s="160">
        <f t="shared" si="730"/>
        <v>-2310723.7800000003</v>
      </c>
      <c r="FC110" s="160">
        <f t="shared" si="730"/>
        <v>-1555834.19</v>
      </c>
      <c r="FD110" s="160">
        <f t="shared" si="730"/>
        <v>-2741227.11</v>
      </c>
      <c r="FE110" s="160">
        <f t="shared" si="730"/>
        <v>-2302531.85</v>
      </c>
      <c r="FF110" s="160">
        <f t="shared" si="730"/>
        <v>-2761726.52</v>
      </c>
      <c r="FG110" s="160">
        <f t="shared" si="730"/>
        <v>-1581103.61</v>
      </c>
      <c r="FH110" s="160">
        <f t="shared" si="730"/>
        <v>-3361177.04</v>
      </c>
      <c r="FI110" s="160">
        <f t="shared" si="730"/>
        <v>-897557.69999999984</v>
      </c>
      <c r="FK110" s="160">
        <f t="shared" si="731"/>
        <v>-6663752.2999999998</v>
      </c>
      <c r="FL110" s="160">
        <f t="shared" si="731"/>
        <v>-7040081.2400000002</v>
      </c>
      <c r="FM110" s="160">
        <f t="shared" si="731"/>
        <v>-6683081.4500000002</v>
      </c>
      <c r="FN110" s="160">
        <f t="shared" si="731"/>
        <v>-8346500.5700000003</v>
      </c>
      <c r="FO110" s="160">
        <f t="shared" si="731"/>
        <v>-8955710.9699999988</v>
      </c>
      <c r="FP110" s="160">
        <f t="shared" si="731"/>
        <v>-8822658.1400000025</v>
      </c>
      <c r="FQ110" s="160">
        <f t="shared" si="731"/>
        <v>-9386589.0899999999</v>
      </c>
      <c r="FR110" s="160">
        <f t="shared" si="731"/>
        <v>-4258734.74</v>
      </c>
    </row>
    <row r="111" spans="2:174" ht="17.45" customHeight="1">
      <c r="B111" s="161" t="s">
        <v>191</v>
      </c>
      <c r="C111" s="162"/>
      <c r="D111" s="162"/>
      <c r="E111" s="162"/>
      <c r="H111" s="163">
        <f>H113-H112</f>
        <v>1269690.6600000001</v>
      </c>
      <c r="I111" s="163">
        <f t="shared" ref="I111:AQ111" si="769">I113-I112</f>
        <v>1357811.2</v>
      </c>
      <c r="J111" s="163">
        <f t="shared" si="769"/>
        <v>1317533.5499999998</v>
      </c>
      <c r="K111" s="163">
        <f t="shared" si="769"/>
        <v>1326387.6500000004</v>
      </c>
      <c r="L111" s="163">
        <f t="shared" si="769"/>
        <v>1180524.19</v>
      </c>
      <c r="M111" s="163">
        <f t="shared" si="769"/>
        <v>1229281.79</v>
      </c>
      <c r="N111" s="163">
        <f t="shared" si="769"/>
        <v>1242503.4800000004</v>
      </c>
      <c r="O111" s="163">
        <f t="shared" si="769"/>
        <v>1194766.3899999997</v>
      </c>
      <c r="P111" s="163">
        <f t="shared" si="769"/>
        <v>1290856.5899999999</v>
      </c>
      <c r="Q111" s="163">
        <f t="shared" si="769"/>
        <v>1222385.8500000001</v>
      </c>
      <c r="R111" s="163">
        <f t="shared" si="769"/>
        <v>1274768.7600000002</v>
      </c>
      <c r="S111" s="163">
        <f t="shared" si="769"/>
        <v>2270069.17</v>
      </c>
      <c r="T111" s="163">
        <f t="shared" si="769"/>
        <v>1250848.0859999999</v>
      </c>
      <c r="U111" s="163">
        <f t="shared" si="769"/>
        <v>1320815.4499999997</v>
      </c>
      <c r="V111" s="163">
        <f t="shared" si="769"/>
        <v>1179356.4699999997</v>
      </c>
      <c r="W111" s="163">
        <f t="shared" si="769"/>
        <v>1174579.76</v>
      </c>
      <c r="X111" s="163">
        <f t="shared" si="769"/>
        <v>1152573.7749999999</v>
      </c>
      <c r="Y111" s="163">
        <f t="shared" si="769"/>
        <v>1161365.6200000001</v>
      </c>
      <c r="Z111" s="163">
        <f t="shared" si="769"/>
        <v>1134359.0899999999</v>
      </c>
      <c r="AA111" s="163">
        <f t="shared" si="769"/>
        <v>1078060.6399999999</v>
      </c>
      <c r="AB111" s="163">
        <f t="shared" si="769"/>
        <v>1084718.5866666664</v>
      </c>
      <c r="AC111" s="163">
        <f t="shared" si="769"/>
        <v>1112541.6376666666</v>
      </c>
      <c r="AD111" s="163">
        <f t="shared" si="769"/>
        <v>1266479.8304258785</v>
      </c>
      <c r="AE111" s="163">
        <f t="shared" si="769"/>
        <v>2240101.2599999998</v>
      </c>
      <c r="AF111" s="163">
        <f t="shared" si="769"/>
        <v>1184724.3900000001</v>
      </c>
      <c r="AG111" s="163">
        <f t="shared" si="769"/>
        <v>1449832.44</v>
      </c>
      <c r="AH111" s="163">
        <f t="shared" si="769"/>
        <v>1514839.94</v>
      </c>
      <c r="AI111" s="163">
        <f t="shared" si="769"/>
        <v>1089559</v>
      </c>
      <c r="AJ111" s="163">
        <f t="shared" si="769"/>
        <v>948269.16999999993</v>
      </c>
      <c r="AK111" s="163">
        <f t="shared" si="769"/>
        <v>1043317</v>
      </c>
      <c r="AL111" s="163">
        <f t="shared" si="769"/>
        <v>1099346</v>
      </c>
      <c r="AM111" s="163">
        <f t="shared" si="769"/>
        <v>1144508</v>
      </c>
      <c r="AN111" s="163">
        <f t="shared" si="769"/>
        <v>1104636</v>
      </c>
      <c r="AO111" s="163">
        <f t="shared" si="769"/>
        <v>765242</v>
      </c>
      <c r="AP111" s="163">
        <f t="shared" si="769"/>
        <v>1162289</v>
      </c>
      <c r="AQ111" s="163">
        <f t="shared" si="769"/>
        <v>2390529</v>
      </c>
      <c r="AR111" s="163">
        <f t="shared" ref="AR111:BW111" si="770">AR107+AR110</f>
        <v>1642992.1900000002</v>
      </c>
      <c r="AS111" s="163">
        <f t="shared" si="770"/>
        <v>1123782.8800000001</v>
      </c>
      <c r="AT111" s="163">
        <f t="shared" si="770"/>
        <v>852067.45000000007</v>
      </c>
      <c r="AU111" s="163">
        <f t="shared" si="770"/>
        <v>798278.08999999927</v>
      </c>
      <c r="AV111" s="163">
        <f t="shared" si="770"/>
        <v>723158.60999999987</v>
      </c>
      <c r="AW111" s="163">
        <f t="shared" si="770"/>
        <v>729324.61999999988</v>
      </c>
      <c r="AX111" s="163">
        <f t="shared" si="770"/>
        <v>747147.87</v>
      </c>
      <c r="AY111" s="163">
        <f t="shared" si="770"/>
        <v>784563.3</v>
      </c>
      <c r="AZ111" s="163">
        <f t="shared" si="770"/>
        <v>1140083.7200000002</v>
      </c>
      <c r="BA111" s="163">
        <f t="shared" si="770"/>
        <v>685224.82000000018</v>
      </c>
      <c r="BB111" s="163">
        <f t="shared" si="770"/>
        <v>576232.91000000038</v>
      </c>
      <c r="BC111" s="163">
        <f t="shared" si="770"/>
        <v>224346.09000000008</v>
      </c>
      <c r="BD111" s="163">
        <f t="shared" si="770"/>
        <v>785086.7100000002</v>
      </c>
      <c r="BE111" s="163">
        <f t="shared" si="770"/>
        <v>404073.44000000006</v>
      </c>
      <c r="BF111" s="163">
        <f t="shared" si="770"/>
        <v>491919.25</v>
      </c>
      <c r="BG111" s="163">
        <f t="shared" si="770"/>
        <v>-11326.890000000014</v>
      </c>
      <c r="BH111" s="163">
        <f t="shared" si="770"/>
        <v>493045.91999999993</v>
      </c>
      <c r="BI111" s="163">
        <f t="shared" si="770"/>
        <v>-61282.730000000098</v>
      </c>
      <c r="BJ111" s="163">
        <f t="shared" si="770"/>
        <v>577852.08000000007</v>
      </c>
      <c r="BK111" s="163">
        <f t="shared" si="770"/>
        <v>352509.87000000011</v>
      </c>
      <c r="BL111" s="163">
        <f t="shared" si="770"/>
        <v>-182808.80999999971</v>
      </c>
      <c r="BM111" s="163">
        <f t="shared" si="770"/>
        <v>-391358.45000000007</v>
      </c>
      <c r="BN111" s="163">
        <f t="shared" si="770"/>
        <v>-413201.07000000007</v>
      </c>
      <c r="BO111" s="163">
        <f t="shared" si="770"/>
        <v>1429894.4199999997</v>
      </c>
      <c r="BP111" s="163">
        <f t="shared" si="770"/>
        <v>593393.7699999999</v>
      </c>
      <c r="BQ111" s="163">
        <f t="shared" si="770"/>
        <v>-178829.4599999999</v>
      </c>
      <c r="BR111" s="163">
        <f t="shared" si="770"/>
        <v>1498676.2200000002</v>
      </c>
      <c r="BS111" s="163">
        <f t="shared" si="770"/>
        <v>-1509828.1299999997</v>
      </c>
      <c r="BT111" s="163">
        <f t="shared" si="770"/>
        <v>456866.89</v>
      </c>
      <c r="BU111" s="163">
        <f t="shared" si="770"/>
        <v>114195.02000000014</v>
      </c>
      <c r="BV111" s="163">
        <f t="shared" si="770"/>
        <v>307628.30000000005</v>
      </c>
      <c r="BW111" s="164">
        <f t="shared" si="770"/>
        <v>572873.47000000009</v>
      </c>
      <c r="BX111" s="164">
        <f>BX107+BX110</f>
        <v>-724719</v>
      </c>
      <c r="BY111" s="164">
        <f>BY107+BY110</f>
        <v>-350745.47</v>
      </c>
      <c r="BZ111" s="164">
        <f t="shared" ref="BZ111:DK111" si="771">BZ107+BZ110</f>
        <v>-348027.83</v>
      </c>
      <c r="CA111" s="164">
        <f t="shared" si="771"/>
        <v>-472054.47000000009</v>
      </c>
      <c r="CB111" s="164">
        <f t="shared" si="771"/>
        <v>-149333.61999999994</v>
      </c>
      <c r="CC111" s="164">
        <f t="shared" si="771"/>
        <v>-285936.08000000007</v>
      </c>
      <c r="CD111" s="164">
        <f t="shared" si="771"/>
        <v>-285988.61</v>
      </c>
      <c r="CE111" s="164">
        <f t="shared" si="771"/>
        <v>-236702.99999999994</v>
      </c>
      <c r="CF111" s="164">
        <f t="shared" si="771"/>
        <v>-292552</v>
      </c>
      <c r="CG111" s="164">
        <f t="shared" si="771"/>
        <v>-374921.69000000006</v>
      </c>
      <c r="CH111" s="164">
        <f t="shared" si="771"/>
        <v>-332267.28999999992</v>
      </c>
      <c r="CI111" s="164">
        <f t="shared" si="771"/>
        <v>265482.66000000015</v>
      </c>
      <c r="CJ111" s="164">
        <f t="shared" si="771"/>
        <v>-711672.36999999988</v>
      </c>
      <c r="CK111" s="164">
        <f t="shared" si="771"/>
        <v>-197214.14000000013</v>
      </c>
      <c r="CL111" s="164">
        <f t="shared" si="771"/>
        <v>-262100.71000000002</v>
      </c>
      <c r="CM111" s="164">
        <f t="shared" si="771"/>
        <v>-240439.90000000014</v>
      </c>
      <c r="CN111" s="164">
        <f t="shared" si="771"/>
        <v>-201418.42999999993</v>
      </c>
      <c r="CO111" s="164">
        <f t="shared" si="771"/>
        <v>-387866.82999999996</v>
      </c>
      <c r="CP111" s="164">
        <f t="shared" si="771"/>
        <v>-510491.28999999992</v>
      </c>
      <c r="CQ111" s="164">
        <f t="shared" si="771"/>
        <v>345232.1599999998</v>
      </c>
      <c r="CR111" s="164">
        <f t="shared" si="771"/>
        <v>-966885.2200000002</v>
      </c>
      <c r="CS111" s="164">
        <f t="shared" si="771"/>
        <v>-265133.37999999995</v>
      </c>
      <c r="CT111" s="164">
        <f t="shared" si="771"/>
        <v>-210792.05000000045</v>
      </c>
      <c r="CU111" s="164">
        <f t="shared" si="771"/>
        <v>-235191.88</v>
      </c>
      <c r="CV111" s="164">
        <f t="shared" si="771"/>
        <v>297240.65000000014</v>
      </c>
      <c r="CW111" s="164">
        <f t="shared" si="771"/>
        <v>-662385.66999999969</v>
      </c>
      <c r="CX111" s="164">
        <f t="shared" si="771"/>
        <v>127681.62999999989</v>
      </c>
      <c r="CY111" s="164">
        <f t="shared" si="771"/>
        <v>-536400.73</v>
      </c>
      <c r="CZ111" s="164">
        <f t="shared" si="771"/>
        <v>76351.080000000307</v>
      </c>
      <c r="DA111" s="164">
        <f t="shared" si="771"/>
        <v>-462262.07</v>
      </c>
      <c r="DB111" s="164">
        <f t="shared" si="771"/>
        <v>-144671.99999999983</v>
      </c>
      <c r="DC111" s="164">
        <f t="shared" si="771"/>
        <v>-350957.15000000008</v>
      </c>
      <c r="DD111" s="164">
        <f t="shared" si="771"/>
        <v>-566590</v>
      </c>
      <c r="DE111" s="164">
        <f t="shared" si="771"/>
        <v>-470971.87999999989</v>
      </c>
      <c r="DF111" s="164">
        <f t="shared" si="771"/>
        <v>-512487.60999999981</v>
      </c>
      <c r="DG111" s="164">
        <f t="shared" si="771"/>
        <v>-232187.29000000015</v>
      </c>
      <c r="DH111" s="164">
        <f t="shared" si="771"/>
        <v>-245920.00000000012</v>
      </c>
      <c r="DI111" s="164">
        <f t="shared" si="771"/>
        <v>-414898.28999999986</v>
      </c>
      <c r="DJ111" s="164">
        <f t="shared" si="771"/>
        <v>-131841.90000000002</v>
      </c>
      <c r="DK111" s="164">
        <f t="shared" si="771"/>
        <v>-166170.96000000014</v>
      </c>
      <c r="DL111" s="164">
        <f t="shared" ref="DL111" si="772">DL107+DL110</f>
        <v>-20909.190000000177</v>
      </c>
      <c r="DM111" s="164">
        <f t="shared" ref="DM111:DN111" si="773">DM107+DM110</f>
        <v>-370523.27999999997</v>
      </c>
      <c r="DN111" s="164">
        <f t="shared" si="773"/>
        <v>-200972.69999999995</v>
      </c>
      <c r="DO111" s="164">
        <f t="shared" ref="DO111:DP111" si="774">DO107+DO110</f>
        <v>-572146.80000000005</v>
      </c>
      <c r="DP111" s="164">
        <f t="shared" si="774"/>
        <v>-595553.48</v>
      </c>
      <c r="DQ111" s="164">
        <f t="shared" ref="DQ111:DR111" si="775">DQ107+DQ110</f>
        <v>-525038.65</v>
      </c>
      <c r="DR111" s="164">
        <f t="shared" si="775"/>
        <v>-396342.89000000013</v>
      </c>
      <c r="DS111" s="164">
        <f t="shared" ref="DS111:DT111" si="776">DS107+DS110</f>
        <v>-412300.19999999995</v>
      </c>
      <c r="DT111" s="164">
        <f t="shared" si="776"/>
        <v>-287311.68999999994</v>
      </c>
      <c r="DU111" s="164">
        <f t="shared" ref="DU111:DV111" si="777">DU107+DU110</f>
        <v>-534941.70000000007</v>
      </c>
      <c r="DV111" s="164">
        <f t="shared" si="777"/>
        <v>-229817.7699999999</v>
      </c>
      <c r="DW111" s="164">
        <f t="shared" ref="DW111:DX111" si="778">DW107+DW110</f>
        <v>393903.27999999997</v>
      </c>
      <c r="DX111" s="164">
        <f t="shared" si="778"/>
        <v>-252849.72999999998</v>
      </c>
      <c r="DY111" s="164">
        <f t="shared" ref="DY111:DZ111" si="779">DY107+DY110</f>
        <v>-1123977.8799999999</v>
      </c>
      <c r="DZ111" s="164">
        <f t="shared" si="779"/>
        <v>-239162.5</v>
      </c>
      <c r="EA111" s="164">
        <f t="shared" ref="EA111:EB111" si="780">EA107+EA110</f>
        <v>-370334.70000000007</v>
      </c>
      <c r="EB111" s="164">
        <f t="shared" si="780"/>
        <v>-366670</v>
      </c>
      <c r="EC111" s="164">
        <f t="shared" ref="EC111:ED111" si="781">EC107+EC110</f>
        <v>-460570.14999999991</v>
      </c>
      <c r="ED111" s="164">
        <f t="shared" si="781"/>
        <v>-699683.36999999988</v>
      </c>
      <c r="EE111" s="164">
        <f t="shared" ref="EE111:EF111" si="782">EE107+EE110</f>
        <v>-503766.55999999994</v>
      </c>
      <c r="EF111" s="164">
        <f t="shared" si="782"/>
        <v>-547791.27</v>
      </c>
      <c r="EG111" s="164">
        <f t="shared" ref="EG111:EH111" si="783">EG107+EG110</f>
        <v>-240489.22999999986</v>
      </c>
      <c r="EH111" s="164">
        <f t="shared" si="783"/>
        <v>-273465.9800000001</v>
      </c>
      <c r="EI111" s="164">
        <f t="shared" ref="EI111:EJ111" si="784">EI107+EI110</f>
        <v>322783.81000000006</v>
      </c>
      <c r="EJ111" s="164">
        <f t="shared" si="784"/>
        <v>-1005147.3300000001</v>
      </c>
      <c r="EK111" s="164">
        <f t="shared" ref="EK111:EL111" si="785">EK107+EK110</f>
        <v>-793978.24</v>
      </c>
      <c r="EL111" s="164">
        <f t="shared" si="785"/>
        <v>-191522.47000000009</v>
      </c>
      <c r="EM111" s="164">
        <f t="shared" ref="EM111" si="786">EM107+EM110</f>
        <v>-478429.46999999986</v>
      </c>
      <c r="EO111" s="163">
        <f t="shared" si="728"/>
        <v>-2469077.5099999998</v>
      </c>
      <c r="EQ111" s="163">
        <f t="shared" ca="1" si="729"/>
        <v>-1986324.81</v>
      </c>
      <c r="ER111" s="163"/>
      <c r="EV111" s="163">
        <f t="shared" si="730"/>
        <v>-530582.98999999953</v>
      </c>
      <c r="EW111" s="163">
        <f t="shared" si="730"/>
        <v>-1388519.03</v>
      </c>
      <c r="EX111" s="163">
        <f t="shared" si="730"/>
        <v>-990594.9</v>
      </c>
      <c r="EY111" s="163">
        <f t="shared" si="730"/>
        <v>-712911.15000000014</v>
      </c>
      <c r="EZ111" s="163">
        <f t="shared" si="730"/>
        <v>-592405.17000000016</v>
      </c>
      <c r="FA111" s="163">
        <f t="shared" si="730"/>
        <v>-1692738.9300000002</v>
      </c>
      <c r="FB111" s="163">
        <f t="shared" si="730"/>
        <v>-1095954.78</v>
      </c>
      <c r="FC111" s="163">
        <f t="shared" si="730"/>
        <v>-370856.19</v>
      </c>
      <c r="FD111" s="163">
        <f t="shared" si="730"/>
        <v>-1615990.1099999999</v>
      </c>
      <c r="FE111" s="163">
        <f t="shared" si="730"/>
        <v>-1197574.8500000001</v>
      </c>
      <c r="FF111" s="163">
        <f t="shared" si="730"/>
        <v>-1751241.1999999997</v>
      </c>
      <c r="FG111" s="163">
        <f t="shared" si="730"/>
        <v>-191171.39999999991</v>
      </c>
      <c r="FH111" s="163">
        <f t="shared" si="730"/>
        <v>-1990648.04</v>
      </c>
      <c r="FI111" s="163">
        <f t="shared" si="730"/>
        <v>-478429.46999999986</v>
      </c>
      <c r="FK111" s="163">
        <f t="shared" si="731"/>
        <v>3474403.74</v>
      </c>
      <c r="FL111" s="163">
        <f t="shared" si="731"/>
        <v>-40570.689999999071</v>
      </c>
      <c r="FM111" s="163">
        <f t="shared" si="731"/>
        <v>-3103646.75</v>
      </c>
      <c r="FN111" s="163">
        <f t="shared" si="731"/>
        <v>-3206411.0400000005</v>
      </c>
      <c r="FO111" s="163">
        <f t="shared" si="731"/>
        <v>-3622608.0699999994</v>
      </c>
      <c r="FP111" s="163">
        <f t="shared" si="731"/>
        <v>-3751955.0700000008</v>
      </c>
      <c r="FQ111" s="163">
        <f t="shared" si="731"/>
        <v>-4755977.5600000005</v>
      </c>
      <c r="FR111" s="163">
        <f t="shared" si="731"/>
        <v>-2469077.5099999998</v>
      </c>
    </row>
    <row r="112" spans="2:174" s="159" customFormat="1" ht="17.45" customHeight="1" thickBot="1">
      <c r="B112" s="151" t="s">
        <v>96</v>
      </c>
      <c r="C112" s="152"/>
      <c r="D112" s="152"/>
      <c r="E112" s="152"/>
      <c r="F112" s="134"/>
      <c r="G112" s="134"/>
      <c r="H112" s="154">
        <v>279605.67095881898</v>
      </c>
      <c r="I112" s="154">
        <v>228109.33178462001</v>
      </c>
      <c r="J112" s="154">
        <v>260589.22989389999</v>
      </c>
      <c r="K112" s="154">
        <v>283019.89603785996</v>
      </c>
      <c r="L112" s="154">
        <v>245923.42736990002</v>
      </c>
      <c r="M112" s="154">
        <v>252238.76240452001</v>
      </c>
      <c r="N112" s="154">
        <v>290852.36690502998</v>
      </c>
      <c r="O112" s="154">
        <v>271192.27102670999</v>
      </c>
      <c r="P112" s="154">
        <v>266622.56981213007</v>
      </c>
      <c r="Q112" s="154">
        <v>311924.79144555388</v>
      </c>
      <c r="R112" s="154">
        <v>303306.61272011651</v>
      </c>
      <c r="S112" s="154">
        <v>392695.65196893271</v>
      </c>
      <c r="T112" s="154">
        <v>282613.67338982993</v>
      </c>
      <c r="U112" s="154">
        <v>265328.18549470999</v>
      </c>
      <c r="V112" s="154">
        <v>291631.35807972</v>
      </c>
      <c r="W112" s="154">
        <v>278340.80202715</v>
      </c>
      <c r="X112" s="154">
        <v>265457.86443496001</v>
      </c>
      <c r="Y112" s="154">
        <v>237990.35323082499</v>
      </c>
      <c r="Z112" s="154">
        <v>287134.90471442998</v>
      </c>
      <c r="AA112" s="154">
        <v>254849.90164241003</v>
      </c>
      <c r="AB112" s="154">
        <v>251315.28784432309</v>
      </c>
      <c r="AC112" s="154">
        <v>272093.53850238392</v>
      </c>
      <c r="AD112" s="154">
        <v>287690.32692604617</v>
      </c>
      <c r="AE112" s="154">
        <v>393549.95041876996</v>
      </c>
      <c r="AF112" s="154">
        <v>339915.53552577773</v>
      </c>
      <c r="AG112" s="154">
        <v>0</v>
      </c>
      <c r="AH112" s="154">
        <v>0</v>
      </c>
      <c r="AI112" s="154">
        <v>340816</v>
      </c>
      <c r="AJ112" s="154">
        <v>326618.83600048861</v>
      </c>
      <c r="AK112" s="154">
        <v>329360</v>
      </c>
      <c r="AL112" s="154">
        <v>403532</v>
      </c>
      <c r="AM112" s="154">
        <v>356887</v>
      </c>
      <c r="AN112" s="154">
        <v>374396</v>
      </c>
      <c r="AO112" s="154">
        <v>348408</v>
      </c>
      <c r="AP112" s="154">
        <v>444338</v>
      </c>
      <c r="AQ112" s="154">
        <v>371483</v>
      </c>
      <c r="AR112" s="154">
        <v>480283.23300000001</v>
      </c>
      <c r="AS112" s="154">
        <v>382244.78</v>
      </c>
      <c r="AT112" s="154">
        <v>326222.95</v>
      </c>
      <c r="AU112" s="154">
        <v>524699.68999999994</v>
      </c>
      <c r="AV112" s="154">
        <v>420158.13000000006</v>
      </c>
      <c r="AW112" s="154">
        <v>387562.82</v>
      </c>
      <c r="AX112" s="154">
        <v>441783.97</v>
      </c>
      <c r="AY112" s="154">
        <v>401973.79</v>
      </c>
      <c r="AZ112" s="154">
        <v>350411.20999999996</v>
      </c>
      <c r="BA112" s="154">
        <v>487953.27000000014</v>
      </c>
      <c r="BB112" s="154">
        <v>284620.28999999992</v>
      </c>
      <c r="BC112" s="154">
        <v>367846.91000000003</v>
      </c>
      <c r="BD112" s="154">
        <v>201185.81</v>
      </c>
      <c r="BE112" s="154">
        <v>227346.34999999998</v>
      </c>
      <c r="BF112" s="154">
        <v>257252.41999999998</v>
      </c>
      <c r="BG112" s="154">
        <v>239870.55</v>
      </c>
      <c r="BH112" s="154">
        <v>150113.85999999999</v>
      </c>
      <c r="BI112" s="154">
        <v>178764.14</v>
      </c>
      <c r="BJ112" s="154">
        <v>156913.14000000001</v>
      </c>
      <c r="BK112" s="154">
        <v>64129.25</v>
      </c>
      <c r="BL112" s="154">
        <v>21414.31</v>
      </c>
      <c r="BM112" s="154">
        <v>174483.43</v>
      </c>
      <c r="BN112" s="154">
        <v>129356.72</v>
      </c>
      <c r="BO112" s="154">
        <v>17714.32</v>
      </c>
      <c r="BP112" s="154">
        <v>-28166.239999999998</v>
      </c>
      <c r="BQ112" s="154">
        <v>2504.9499999999998</v>
      </c>
      <c r="BR112" s="154">
        <v>2504.9499999999998</v>
      </c>
      <c r="BS112" s="154">
        <v>870.23</v>
      </c>
      <c r="BT112" s="154">
        <v>0</v>
      </c>
      <c r="BU112" s="154">
        <v>0</v>
      </c>
      <c r="BV112" s="154">
        <v>3382.97</v>
      </c>
      <c r="BW112" s="154">
        <v>0</v>
      </c>
      <c r="BX112" s="154">
        <v>0</v>
      </c>
      <c r="BY112" s="154">
        <v>0</v>
      </c>
      <c r="BZ112" s="154">
        <v>994.47</v>
      </c>
      <c r="CA112" s="154">
        <v>1478.87</v>
      </c>
      <c r="CB112" s="154">
        <v>1984.2</v>
      </c>
      <c r="CC112" s="154">
        <v>1167.52</v>
      </c>
      <c r="CD112" s="154">
        <v>1038.82</v>
      </c>
      <c r="CE112" s="154">
        <v>346.85</v>
      </c>
      <c r="CF112" s="154">
        <v>257</v>
      </c>
      <c r="CG112" s="154">
        <v>38.06</v>
      </c>
      <c r="CH112" s="154">
        <v>1200.47</v>
      </c>
      <c r="CI112" s="154">
        <v>1170.8700000000001</v>
      </c>
      <c r="CJ112" s="154">
        <v>1030.78</v>
      </c>
      <c r="CK112" s="154">
        <v>1215.6099999999999</v>
      </c>
      <c r="CL112" s="154">
        <v>1866.17</v>
      </c>
      <c r="CM112" s="154">
        <v>1553.22</v>
      </c>
      <c r="CN112" s="154">
        <v>2235.6</v>
      </c>
      <c r="CO112" s="154">
        <v>995.7</v>
      </c>
      <c r="CP112" s="154">
        <v>942.61</v>
      </c>
      <c r="CQ112" s="154">
        <v>1845.6100000000001</v>
      </c>
      <c r="CR112" s="154">
        <v>1640.45</v>
      </c>
      <c r="CS112" s="154">
        <v>2009.23</v>
      </c>
      <c r="CT112" s="154">
        <v>1799.54</v>
      </c>
      <c r="CU112" s="154">
        <v>548</v>
      </c>
      <c r="CV112" s="154">
        <v>1884.86</v>
      </c>
      <c r="CW112" s="154">
        <v>1717.73</v>
      </c>
      <c r="CX112" s="154">
        <v>2098.88</v>
      </c>
      <c r="CY112" s="154">
        <v>2294.6799999999998</v>
      </c>
      <c r="CZ112" s="154">
        <v>3027.4</v>
      </c>
      <c r="DA112" s="154">
        <v>1974.33</v>
      </c>
      <c r="DB112" s="154">
        <v>662.75</v>
      </c>
      <c r="DC112" s="154">
        <v>2282.71</v>
      </c>
      <c r="DD112" s="154">
        <v>1950.09</v>
      </c>
      <c r="DE112" s="154">
        <v>2108</v>
      </c>
      <c r="DF112" s="154">
        <v>2123.7800000000002</v>
      </c>
      <c r="DG112" s="154">
        <v>3468.63</v>
      </c>
      <c r="DH112" s="154">
        <v>2502.5700000000002</v>
      </c>
      <c r="DI112" s="154">
        <v>2235.4</v>
      </c>
      <c r="DJ112" s="154">
        <v>2328.65</v>
      </c>
      <c r="DK112" s="154">
        <v>2489.56</v>
      </c>
      <c r="DL112" s="154">
        <v>2719.63</v>
      </c>
      <c r="DM112" s="154">
        <v>2048.5100000000002</v>
      </c>
      <c r="DN112" s="154">
        <v>2119</v>
      </c>
      <c r="DO112" s="154">
        <v>2283</v>
      </c>
      <c r="DP112" s="154">
        <v>3384</v>
      </c>
      <c r="DQ112" s="154">
        <v>2756</v>
      </c>
      <c r="DR112" s="154">
        <v>3197</v>
      </c>
      <c r="DS112" s="154">
        <v>2892</v>
      </c>
      <c r="DT112" s="154">
        <v>2685</v>
      </c>
      <c r="DU112" s="154">
        <v>1481</v>
      </c>
      <c r="DV112" s="154">
        <v>2564</v>
      </c>
      <c r="DW112" s="154">
        <v>1525</v>
      </c>
      <c r="DX112" s="154">
        <v>2477</v>
      </c>
      <c r="DY112" s="154">
        <v>2172</v>
      </c>
      <c r="DZ112" s="154">
        <v>2468</v>
      </c>
      <c r="EA112" s="154">
        <v>2541</v>
      </c>
      <c r="EB112" s="154">
        <v>2999</v>
      </c>
      <c r="EC112" s="154">
        <v>2769</v>
      </c>
      <c r="ED112" s="154">
        <v>2754</v>
      </c>
      <c r="EE112" s="154">
        <v>3069.1</v>
      </c>
      <c r="EF112" s="154">
        <v>2657.27</v>
      </c>
      <c r="EG112" s="154">
        <v>2432.12</v>
      </c>
      <c r="EH112" s="154">
        <v>0</v>
      </c>
      <c r="EI112" s="154">
        <v>2509.89</v>
      </c>
      <c r="EJ112" s="154">
        <v>2878.9500000000003</v>
      </c>
      <c r="EK112" s="154">
        <v>965.30000000000007</v>
      </c>
      <c r="EL112" s="154">
        <v>2039.22</v>
      </c>
      <c r="EM112" s="154">
        <v>1826.39</v>
      </c>
      <c r="EN112" s="153"/>
      <c r="EO112" s="154">
        <f t="shared" si="728"/>
        <v>7709.8600000000006</v>
      </c>
      <c r="EP112" s="154"/>
      <c r="EQ112" s="154">
        <f t="shared" ca="1" si="729"/>
        <v>9658</v>
      </c>
      <c r="ER112" s="154"/>
      <c r="EV112" s="154">
        <f t="shared" si="730"/>
        <v>5664.48</v>
      </c>
      <c r="EW112" s="154">
        <f t="shared" si="730"/>
        <v>6340.8</v>
      </c>
      <c r="EX112" s="154">
        <f t="shared" si="730"/>
        <v>8094.98</v>
      </c>
      <c r="EY112" s="154">
        <f t="shared" si="730"/>
        <v>7053.6100000000006</v>
      </c>
      <c r="EZ112" s="154">
        <f t="shared" si="730"/>
        <v>6887.14</v>
      </c>
      <c r="FA112" s="154">
        <f t="shared" si="730"/>
        <v>8423</v>
      </c>
      <c r="FB112" s="154">
        <f t="shared" si="730"/>
        <v>8774</v>
      </c>
      <c r="FC112" s="154">
        <f t="shared" si="730"/>
        <v>5570</v>
      </c>
      <c r="FD112" s="154">
        <f t="shared" si="730"/>
        <v>7117</v>
      </c>
      <c r="FE112" s="154">
        <f t="shared" si="730"/>
        <v>8309</v>
      </c>
      <c r="FF112" s="154">
        <f t="shared" si="730"/>
        <v>8480.3700000000008</v>
      </c>
      <c r="FG112" s="154">
        <f t="shared" si="730"/>
        <v>4942.01</v>
      </c>
      <c r="FH112" s="154">
        <f t="shared" si="730"/>
        <v>5883.47</v>
      </c>
      <c r="FI112" s="154">
        <f t="shared" si="730"/>
        <v>1826.39</v>
      </c>
      <c r="FK112" s="154">
        <f t="shared" si="731"/>
        <v>1818544.3</v>
      </c>
      <c r="FL112" s="154">
        <f t="shared" si="731"/>
        <v>-16429.799999999996</v>
      </c>
      <c r="FM112" s="154">
        <f t="shared" si="731"/>
        <v>12869.570000000002</v>
      </c>
      <c r="FN112" s="154">
        <f t="shared" si="731"/>
        <v>20012.890000000003</v>
      </c>
      <c r="FO112" s="154">
        <f t="shared" si="731"/>
        <v>27153.870000000003</v>
      </c>
      <c r="FP112" s="154">
        <f t="shared" si="731"/>
        <v>29654.14</v>
      </c>
      <c r="FQ112" s="154">
        <f t="shared" si="731"/>
        <v>28848.379999999997</v>
      </c>
      <c r="FR112" s="154">
        <f t="shared" si="731"/>
        <v>7709.8600000000006</v>
      </c>
    </row>
    <row r="113" spans="2:174" ht="17.45" customHeight="1">
      <c r="B113" s="165" t="s">
        <v>192</v>
      </c>
      <c r="C113" s="166"/>
      <c r="D113" s="166"/>
      <c r="E113" s="166"/>
      <c r="H113" s="167">
        <v>1549296.330958819</v>
      </c>
      <c r="I113" s="167">
        <v>1585920.5317846199</v>
      </c>
      <c r="J113" s="167">
        <v>1578122.7798938998</v>
      </c>
      <c r="K113" s="167">
        <v>1609407.5460378602</v>
      </c>
      <c r="L113" s="167">
        <v>1426447.6173699</v>
      </c>
      <c r="M113" s="167">
        <v>1481520.5524045201</v>
      </c>
      <c r="N113" s="167">
        <v>1533355.8469050303</v>
      </c>
      <c r="O113" s="167">
        <v>1465958.6610267097</v>
      </c>
      <c r="P113" s="167">
        <v>1557479.1598121298</v>
      </c>
      <c r="Q113" s="167">
        <v>1534310.6414455539</v>
      </c>
      <c r="R113" s="167">
        <v>1578075.3727201167</v>
      </c>
      <c r="S113" s="167">
        <v>2662764.8219689326</v>
      </c>
      <c r="T113" s="167">
        <v>1533461.7593898298</v>
      </c>
      <c r="U113" s="167">
        <v>1586143.6354947097</v>
      </c>
      <c r="V113" s="167">
        <v>1470987.8280797198</v>
      </c>
      <c r="W113" s="167">
        <v>1452920.5620271501</v>
      </c>
      <c r="X113" s="167">
        <v>1418031.63943496</v>
      </c>
      <c r="Y113" s="167">
        <v>1399355.973230825</v>
      </c>
      <c r="Z113" s="167">
        <v>1421493.9947144298</v>
      </c>
      <c r="AA113" s="167">
        <v>1332910.54164241</v>
      </c>
      <c r="AB113" s="167">
        <v>1336033.8745109895</v>
      </c>
      <c r="AC113" s="167">
        <v>1384635.1761690506</v>
      </c>
      <c r="AD113" s="167">
        <v>1554170.1573519248</v>
      </c>
      <c r="AE113" s="167">
        <v>2633651.2104187696</v>
      </c>
      <c r="AF113" s="167">
        <v>1524639.9255257777</v>
      </c>
      <c r="AG113" s="167">
        <v>1449832.44</v>
      </c>
      <c r="AH113" s="167">
        <v>1514839.94</v>
      </c>
      <c r="AI113" s="167">
        <v>1430375</v>
      </c>
      <c r="AJ113" s="167">
        <v>1274888.0060004885</v>
      </c>
      <c r="AK113" s="167">
        <v>1372677</v>
      </c>
      <c r="AL113" s="167">
        <v>1502878</v>
      </c>
      <c r="AM113" s="167">
        <v>1501395</v>
      </c>
      <c r="AN113" s="167">
        <v>1479032</v>
      </c>
      <c r="AO113" s="167">
        <v>1113650</v>
      </c>
      <c r="AP113" s="167">
        <v>1606627</v>
      </c>
      <c r="AQ113" s="167">
        <v>2762012</v>
      </c>
      <c r="AR113" s="167">
        <f t="shared" ref="AR113:BW113" si="787">AR111+AR112</f>
        <v>2123275.4230000004</v>
      </c>
      <c r="AS113" s="167">
        <f t="shared" si="787"/>
        <v>1506027.6600000001</v>
      </c>
      <c r="AT113" s="167">
        <f t="shared" si="787"/>
        <v>1178290.4000000001</v>
      </c>
      <c r="AU113" s="167">
        <f t="shared" si="787"/>
        <v>1322977.7799999993</v>
      </c>
      <c r="AV113" s="167">
        <f t="shared" si="787"/>
        <v>1143316.74</v>
      </c>
      <c r="AW113" s="167">
        <f t="shared" si="787"/>
        <v>1116887.44</v>
      </c>
      <c r="AX113" s="167">
        <f t="shared" si="787"/>
        <v>1188931.8399999999</v>
      </c>
      <c r="AY113" s="167">
        <f t="shared" si="787"/>
        <v>1186537.0900000001</v>
      </c>
      <c r="AZ113" s="167">
        <f t="shared" si="787"/>
        <v>1490494.9300000002</v>
      </c>
      <c r="BA113" s="167">
        <f t="shared" si="787"/>
        <v>1173178.0900000003</v>
      </c>
      <c r="BB113" s="167">
        <f t="shared" si="787"/>
        <v>860853.2000000003</v>
      </c>
      <c r="BC113" s="167">
        <f t="shared" si="787"/>
        <v>592193.00000000012</v>
      </c>
      <c r="BD113" s="167">
        <f t="shared" si="787"/>
        <v>986272.52000000025</v>
      </c>
      <c r="BE113" s="167">
        <f t="shared" si="787"/>
        <v>631419.79</v>
      </c>
      <c r="BF113" s="167">
        <f t="shared" si="787"/>
        <v>749171.66999999993</v>
      </c>
      <c r="BG113" s="167">
        <f t="shared" si="787"/>
        <v>228543.65999999997</v>
      </c>
      <c r="BH113" s="167">
        <f t="shared" si="787"/>
        <v>643159.77999999991</v>
      </c>
      <c r="BI113" s="168">
        <f t="shared" si="787"/>
        <v>117481.40999999992</v>
      </c>
      <c r="BJ113" s="168">
        <f t="shared" si="787"/>
        <v>734765.22000000009</v>
      </c>
      <c r="BK113" s="168">
        <f t="shared" si="787"/>
        <v>416639.12000000011</v>
      </c>
      <c r="BL113" s="168">
        <f t="shared" si="787"/>
        <v>-161394.49999999971</v>
      </c>
      <c r="BM113" s="168">
        <f t="shared" si="787"/>
        <v>-216875.02000000008</v>
      </c>
      <c r="BN113" s="168">
        <f t="shared" si="787"/>
        <v>-283844.35000000009</v>
      </c>
      <c r="BO113" s="168">
        <f t="shared" si="787"/>
        <v>1447608.7399999998</v>
      </c>
      <c r="BP113" s="168">
        <f t="shared" si="787"/>
        <v>565227.52999999991</v>
      </c>
      <c r="BQ113" s="168">
        <f t="shared" si="787"/>
        <v>-176324.50999999989</v>
      </c>
      <c r="BR113" s="168">
        <f t="shared" si="787"/>
        <v>1501181.1700000002</v>
      </c>
      <c r="BS113" s="168">
        <f t="shared" si="787"/>
        <v>-1508957.8999999997</v>
      </c>
      <c r="BT113" s="168">
        <f t="shared" si="787"/>
        <v>456866.89</v>
      </c>
      <c r="BU113" s="168">
        <f t="shared" si="787"/>
        <v>114195.02000000014</v>
      </c>
      <c r="BV113" s="168">
        <f t="shared" si="787"/>
        <v>311011.27</v>
      </c>
      <c r="BW113" s="169">
        <f t="shared" si="787"/>
        <v>572873.47000000009</v>
      </c>
      <c r="BX113" s="169">
        <f>BX111+BX112</f>
        <v>-724719</v>
      </c>
      <c r="BY113" s="169">
        <f>BY111+BY112</f>
        <v>-350745.47</v>
      </c>
      <c r="BZ113" s="169">
        <f t="shared" ref="BZ113:DK113" si="788">BZ111+BZ112</f>
        <v>-347033.36000000004</v>
      </c>
      <c r="CA113" s="169">
        <f t="shared" si="788"/>
        <v>-470575.60000000009</v>
      </c>
      <c r="CB113" s="169">
        <f t="shared" si="788"/>
        <v>-147349.41999999993</v>
      </c>
      <c r="CC113" s="169">
        <f t="shared" si="788"/>
        <v>-284768.56000000006</v>
      </c>
      <c r="CD113" s="169">
        <f t="shared" si="788"/>
        <v>-284949.78999999998</v>
      </c>
      <c r="CE113" s="169">
        <f t="shared" si="788"/>
        <v>-236356.14999999994</v>
      </c>
      <c r="CF113" s="169">
        <f t="shared" si="788"/>
        <v>-292295</v>
      </c>
      <c r="CG113" s="169">
        <f t="shared" si="788"/>
        <v>-374883.63000000006</v>
      </c>
      <c r="CH113" s="169">
        <f t="shared" si="788"/>
        <v>-331066.81999999995</v>
      </c>
      <c r="CI113" s="169">
        <f t="shared" si="788"/>
        <v>266653.53000000014</v>
      </c>
      <c r="CJ113" s="169">
        <f t="shared" si="788"/>
        <v>-710641.58999999985</v>
      </c>
      <c r="CK113" s="169">
        <f t="shared" si="788"/>
        <v>-195998.53000000014</v>
      </c>
      <c r="CL113" s="169">
        <f t="shared" si="788"/>
        <v>-260234.54</v>
      </c>
      <c r="CM113" s="169">
        <f t="shared" si="788"/>
        <v>-238886.68000000014</v>
      </c>
      <c r="CN113" s="169">
        <f t="shared" si="788"/>
        <v>-199182.82999999993</v>
      </c>
      <c r="CO113" s="169">
        <f t="shared" si="788"/>
        <v>-386871.12999999995</v>
      </c>
      <c r="CP113" s="169">
        <f t="shared" si="788"/>
        <v>-509548.67999999993</v>
      </c>
      <c r="CQ113" s="169">
        <f t="shared" si="788"/>
        <v>347077.76999999979</v>
      </c>
      <c r="CR113" s="169">
        <f t="shared" si="788"/>
        <v>-965244.77000000025</v>
      </c>
      <c r="CS113" s="169">
        <f t="shared" si="788"/>
        <v>-263124.14999999997</v>
      </c>
      <c r="CT113" s="169">
        <f t="shared" si="788"/>
        <v>-208992.51000000045</v>
      </c>
      <c r="CU113" s="169">
        <f t="shared" si="788"/>
        <v>-234643.88</v>
      </c>
      <c r="CV113" s="169">
        <f t="shared" si="788"/>
        <v>299125.51000000013</v>
      </c>
      <c r="CW113" s="169">
        <f t="shared" si="788"/>
        <v>-660667.93999999971</v>
      </c>
      <c r="CX113" s="169">
        <f t="shared" si="788"/>
        <v>129780.50999999989</v>
      </c>
      <c r="CY113" s="169">
        <f t="shared" si="788"/>
        <v>-534106.04999999993</v>
      </c>
      <c r="CZ113" s="169">
        <f t="shared" si="788"/>
        <v>79378.480000000302</v>
      </c>
      <c r="DA113" s="169">
        <f t="shared" si="788"/>
        <v>-460287.74</v>
      </c>
      <c r="DB113" s="169">
        <f t="shared" si="788"/>
        <v>-144009.24999999983</v>
      </c>
      <c r="DC113" s="169">
        <f t="shared" si="788"/>
        <v>-348674.44000000006</v>
      </c>
      <c r="DD113" s="169">
        <f t="shared" si="788"/>
        <v>-564639.91</v>
      </c>
      <c r="DE113" s="169">
        <f t="shared" si="788"/>
        <v>-468863.87999999989</v>
      </c>
      <c r="DF113" s="169">
        <f t="shared" si="788"/>
        <v>-510363.82999999978</v>
      </c>
      <c r="DG113" s="169">
        <f t="shared" si="788"/>
        <v>-228718.66000000015</v>
      </c>
      <c r="DH113" s="169">
        <f t="shared" si="788"/>
        <v>-243417.43000000011</v>
      </c>
      <c r="DI113" s="169">
        <f t="shared" si="788"/>
        <v>-412662.88999999984</v>
      </c>
      <c r="DJ113" s="169">
        <f t="shared" si="788"/>
        <v>-129513.25000000003</v>
      </c>
      <c r="DK113" s="169">
        <f t="shared" si="788"/>
        <v>-163681.40000000014</v>
      </c>
      <c r="DL113" s="169">
        <f t="shared" ref="DL113" si="789">DL111+DL112</f>
        <v>-18189.560000000176</v>
      </c>
      <c r="DM113" s="169">
        <f t="shared" ref="DM113:DN113" si="790">DM111+DM112</f>
        <v>-368474.76999999996</v>
      </c>
      <c r="DN113" s="169">
        <f t="shared" si="790"/>
        <v>-198853.69999999995</v>
      </c>
      <c r="DO113" s="169">
        <f t="shared" ref="DO113:DP113" si="791">DO111+DO112</f>
        <v>-569863.80000000005</v>
      </c>
      <c r="DP113" s="169">
        <f t="shared" si="791"/>
        <v>-592169.48</v>
      </c>
      <c r="DQ113" s="169">
        <f t="shared" ref="DQ113:DR113" si="792">DQ111+DQ112</f>
        <v>-522282.65</v>
      </c>
      <c r="DR113" s="169">
        <f t="shared" si="792"/>
        <v>-393145.89000000013</v>
      </c>
      <c r="DS113" s="169">
        <f t="shared" ref="DS113:DT113" si="793">DS111+DS112</f>
        <v>-409408.19999999995</v>
      </c>
      <c r="DT113" s="169">
        <f t="shared" si="793"/>
        <v>-284626.68999999994</v>
      </c>
      <c r="DU113" s="169">
        <f t="shared" ref="DU113:DV113" si="794">DU111+DU112</f>
        <v>-533460.70000000007</v>
      </c>
      <c r="DV113" s="169">
        <f t="shared" si="794"/>
        <v>-227253.7699999999</v>
      </c>
      <c r="DW113" s="169">
        <f t="shared" ref="DW113:DX113" si="795">DW111+DW112</f>
        <v>395428.27999999997</v>
      </c>
      <c r="DX113" s="169">
        <f t="shared" si="795"/>
        <v>-250372.72999999998</v>
      </c>
      <c r="DY113" s="169">
        <f t="shared" ref="DY113:DZ113" si="796">DY111+DY112</f>
        <v>-1121805.8799999999</v>
      </c>
      <c r="DZ113" s="169">
        <f t="shared" si="796"/>
        <v>-236694.5</v>
      </c>
      <c r="EA113" s="169">
        <f t="shared" ref="EA113:EB113" si="797">EA111+EA112</f>
        <v>-367793.70000000007</v>
      </c>
      <c r="EB113" s="169">
        <f t="shared" si="797"/>
        <v>-363671</v>
      </c>
      <c r="EC113" s="169">
        <f t="shared" ref="EC113:ED113" si="798">EC111+EC112</f>
        <v>-457801.14999999991</v>
      </c>
      <c r="ED113" s="169">
        <f t="shared" si="798"/>
        <v>-696929.36999999988</v>
      </c>
      <c r="EE113" s="169">
        <f t="shared" ref="EE113:EF113" si="799">EE111+EE112</f>
        <v>-500697.45999999996</v>
      </c>
      <c r="EF113" s="169">
        <f t="shared" si="799"/>
        <v>-545134</v>
      </c>
      <c r="EG113" s="169">
        <f t="shared" ref="EG113:EH113" si="800">EG111+EG112</f>
        <v>-238057.10999999987</v>
      </c>
      <c r="EH113" s="169">
        <f t="shared" si="800"/>
        <v>-273465.9800000001</v>
      </c>
      <c r="EI113" s="169">
        <f t="shared" ref="EI113:EJ113" si="801">EI111+EI112</f>
        <v>325293.70000000007</v>
      </c>
      <c r="EJ113" s="169">
        <f t="shared" si="801"/>
        <v>-1002268.3800000001</v>
      </c>
      <c r="EK113" s="169">
        <f t="shared" ref="EK113:EL113" si="802">EK111+EK112</f>
        <v>-793012.94</v>
      </c>
      <c r="EL113" s="169">
        <f t="shared" si="802"/>
        <v>-189483.25000000009</v>
      </c>
      <c r="EM113" s="169">
        <f t="shared" ref="EM113" si="803">EM111+EM112</f>
        <v>-476603.07999999984</v>
      </c>
      <c r="EO113" s="168">
        <f t="shared" si="728"/>
        <v>-2461367.65</v>
      </c>
      <c r="EQ113" s="168">
        <f t="shared" ca="1" si="729"/>
        <v>-1976666.81</v>
      </c>
      <c r="ER113" s="168"/>
      <c r="EV113" s="168">
        <f t="shared" si="730"/>
        <v>-524918.50999999954</v>
      </c>
      <c r="EW113" s="168">
        <f t="shared" si="730"/>
        <v>-1382178.23</v>
      </c>
      <c r="EX113" s="168">
        <f t="shared" si="730"/>
        <v>-982499.92000000016</v>
      </c>
      <c r="EY113" s="168">
        <f t="shared" si="730"/>
        <v>-705857.54</v>
      </c>
      <c r="EZ113" s="168">
        <f t="shared" si="730"/>
        <v>-585518.03</v>
      </c>
      <c r="FA113" s="168">
        <f t="shared" si="730"/>
        <v>-1684315.9300000002</v>
      </c>
      <c r="FB113" s="168">
        <f t="shared" si="730"/>
        <v>-1087180.78</v>
      </c>
      <c r="FC113" s="168">
        <f t="shared" si="730"/>
        <v>-365286.19</v>
      </c>
      <c r="FD113" s="168">
        <f t="shared" si="730"/>
        <v>-1608873.1099999999</v>
      </c>
      <c r="FE113" s="168">
        <f t="shared" si="730"/>
        <v>-1189265.8500000001</v>
      </c>
      <c r="FF113" s="168">
        <f t="shared" si="730"/>
        <v>-1742760.8299999998</v>
      </c>
      <c r="FG113" s="168">
        <f t="shared" si="730"/>
        <v>-186229.3899999999</v>
      </c>
      <c r="FH113" s="168">
        <f t="shared" si="730"/>
        <v>-1984764.57</v>
      </c>
      <c r="FI113" s="168">
        <f t="shared" si="730"/>
        <v>-476603.07999999984</v>
      </c>
      <c r="FK113" s="168">
        <f t="shared" si="731"/>
        <v>5292948.0399999991</v>
      </c>
      <c r="FL113" s="168">
        <f t="shared" si="731"/>
        <v>-57000.489999999234</v>
      </c>
      <c r="FM113" s="168">
        <f t="shared" si="731"/>
        <v>-3090777.18</v>
      </c>
      <c r="FN113" s="168">
        <f t="shared" si="731"/>
        <v>-3186398.1499999994</v>
      </c>
      <c r="FO113" s="168">
        <f t="shared" si="731"/>
        <v>-3595454.1999999993</v>
      </c>
      <c r="FP113" s="168">
        <f t="shared" si="731"/>
        <v>-3722300.93</v>
      </c>
      <c r="FQ113" s="168">
        <f t="shared" si="731"/>
        <v>-4727129.1800000006</v>
      </c>
      <c r="FR113" s="168">
        <f t="shared" si="731"/>
        <v>-2461367.65</v>
      </c>
    </row>
    <row r="114" spans="2:174" s="159" customFormat="1" ht="17.45" customHeight="1">
      <c r="B114" s="151" t="s">
        <v>22</v>
      </c>
      <c r="C114" s="170"/>
      <c r="D114" s="170"/>
      <c r="E114" s="170"/>
      <c r="F114" s="134"/>
      <c r="G114" s="13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v>-48467.17</v>
      </c>
      <c r="AS114" s="154">
        <v>-22149.9</v>
      </c>
      <c r="AT114" s="154">
        <v>-26978.33</v>
      </c>
      <c r="AU114" s="154">
        <v>-33747.65</v>
      </c>
      <c r="AV114" s="154">
        <v>-16407.75</v>
      </c>
      <c r="AW114" s="154">
        <v>-18642.25</v>
      </c>
      <c r="AX114" s="154">
        <v>-18853.88</v>
      </c>
      <c r="AY114" s="154">
        <v>-122237.18</v>
      </c>
      <c r="AZ114" s="154">
        <v>-92134.58</v>
      </c>
      <c r="BA114" s="154">
        <v>-214350.12</v>
      </c>
      <c r="BB114" s="154">
        <v>-208403.69</v>
      </c>
      <c r="BC114" s="154">
        <v>-328065.08</v>
      </c>
      <c r="BD114" s="154">
        <v>-180466.19</v>
      </c>
      <c r="BE114" s="154">
        <v>-54519.360000000001</v>
      </c>
      <c r="BF114" s="154">
        <v>-11144.460000000001</v>
      </c>
      <c r="BG114" s="154">
        <v>-53014.094720000001</v>
      </c>
      <c r="BH114" s="154">
        <v>-43004.75</v>
      </c>
      <c r="BI114" s="154">
        <v>-21307.320159999999</v>
      </c>
      <c r="BJ114" s="154">
        <v>-31587.889759999998</v>
      </c>
      <c r="BK114" s="154">
        <v>-1116802.2897599998</v>
      </c>
      <c r="BL114" s="154">
        <v>-694949.2699999999</v>
      </c>
      <c r="BM114" s="154">
        <v>-560928.46896000009</v>
      </c>
      <c r="BN114" s="154">
        <v>-1096326.42</v>
      </c>
      <c r="BO114" s="154">
        <v>-599329.37999999989</v>
      </c>
      <c r="BP114" s="154">
        <v>-189817.18</v>
      </c>
      <c r="BQ114" s="154">
        <v>-47478.39</v>
      </c>
      <c r="BR114" s="154">
        <v>-35588.07</v>
      </c>
      <c r="BS114" s="154">
        <v>-57880.07</v>
      </c>
      <c r="BT114" s="154">
        <v>-55148.33</v>
      </c>
      <c r="BU114" s="154">
        <v>-563.44000000000005</v>
      </c>
      <c r="BV114" s="154">
        <v>-4060.81</v>
      </c>
      <c r="BW114" s="154">
        <v>0</v>
      </c>
      <c r="BX114" s="154">
        <v>-66969</v>
      </c>
      <c r="BY114" s="154">
        <v>-3567.85</v>
      </c>
      <c r="BZ114" s="154">
        <v>-1088.44</v>
      </c>
      <c r="CA114" s="154">
        <v>-123237.16</v>
      </c>
      <c r="CB114" s="154">
        <v>-10379.66</v>
      </c>
      <c r="CC114" s="154">
        <v>-7379.66</v>
      </c>
      <c r="CD114" s="154">
        <v>-8360</v>
      </c>
      <c r="CE114" s="154">
        <v>0</v>
      </c>
      <c r="CF114" s="154">
        <v>-44352</v>
      </c>
      <c r="CG114" s="154">
        <v>-78063.95</v>
      </c>
      <c r="CH114" s="154">
        <v>-75684</v>
      </c>
      <c r="CI114" s="154">
        <v>-105853.31</v>
      </c>
      <c r="CJ114" s="154">
        <v>-181579.95</v>
      </c>
      <c r="CK114" s="154">
        <v>-71889.56</v>
      </c>
      <c r="CL114" s="154">
        <v>-6330.63</v>
      </c>
      <c r="CM114" s="154">
        <v>-57491.95</v>
      </c>
      <c r="CN114" s="154">
        <v>-4288.8500000000004</v>
      </c>
      <c r="CO114" s="154">
        <v>-4288.8500000000004</v>
      </c>
      <c r="CP114" s="154">
        <v>0</v>
      </c>
      <c r="CQ114" s="154">
        <v>-8577.7000000000007</v>
      </c>
      <c r="CR114" s="154">
        <v>0</v>
      </c>
      <c r="CS114" s="154">
        <v>0</v>
      </c>
      <c r="CT114" s="154">
        <v>0</v>
      </c>
      <c r="CU114" s="154">
        <v>0</v>
      </c>
      <c r="CV114" s="154">
        <v>-269373.68</v>
      </c>
      <c r="CW114" s="154">
        <v>-1029066.3799999999</v>
      </c>
      <c r="CX114" s="154">
        <v>-1526020.98</v>
      </c>
      <c r="CY114" s="154">
        <v>-1934243.5499999998</v>
      </c>
      <c r="CZ114" s="154">
        <v>-34675</v>
      </c>
      <c r="DA114" s="154">
        <v>-28261.599999999999</v>
      </c>
      <c r="DB114" s="154">
        <v>-52419.68</v>
      </c>
      <c r="DC114" s="154">
        <v>-41550.21</v>
      </c>
      <c r="DD114" s="154">
        <v>-40142.21</v>
      </c>
      <c r="DE114" s="154">
        <v>-548291.73</v>
      </c>
      <c r="DF114" s="154">
        <v>-493982.91000000009</v>
      </c>
      <c r="DG114" s="154">
        <v>-329955.79000000004</v>
      </c>
      <c r="DH114" s="154">
        <v>-300512.90000000002</v>
      </c>
      <c r="DI114" s="154">
        <v>-202147.32</v>
      </c>
      <c r="DJ114" s="154">
        <v>-161675.11000000002</v>
      </c>
      <c r="DK114" s="154">
        <v>-40601.550000000003</v>
      </c>
      <c r="DL114" s="154">
        <v>-15900</v>
      </c>
      <c r="DM114" s="154">
        <v>-977.85</v>
      </c>
      <c r="DN114" s="154">
        <v>-29274</v>
      </c>
      <c r="DO114" s="154">
        <v>-86714</v>
      </c>
      <c r="DP114" s="154">
        <v>-54262</v>
      </c>
      <c r="DQ114" s="154">
        <v>-96082</v>
      </c>
      <c r="DR114" s="154">
        <v>-305745</v>
      </c>
      <c r="DS114" s="154">
        <v>-47766</v>
      </c>
      <c r="DT114" s="154">
        <v>-13889</v>
      </c>
      <c r="DU114" s="154">
        <v>-130494</v>
      </c>
      <c r="DV114" s="154">
        <v>-400</v>
      </c>
      <c r="DW114" s="154">
        <v>-255730</v>
      </c>
      <c r="DX114" s="154">
        <v>-36230</v>
      </c>
      <c r="DY114" s="154">
        <v>-28530</v>
      </c>
      <c r="DZ114" s="154">
        <v>-288040</v>
      </c>
      <c r="EA114" s="154">
        <v>0</v>
      </c>
      <c r="EB114" s="154">
        <v>0</v>
      </c>
      <c r="EC114" s="154">
        <v>-42000</v>
      </c>
      <c r="ED114" s="154">
        <v>-77866</v>
      </c>
      <c r="EE114" s="154">
        <v>-61007.28</v>
      </c>
      <c r="EF114" s="154">
        <v>-54958.41</v>
      </c>
      <c r="EG114" s="154">
        <v>-339973.26</v>
      </c>
      <c r="EH114" s="154">
        <v>-74378.23</v>
      </c>
      <c r="EI114" s="154">
        <v>-142678.81</v>
      </c>
      <c r="EJ114" s="154">
        <v>-30431</v>
      </c>
      <c r="EK114" s="154">
        <v>-38931</v>
      </c>
      <c r="EL114" s="154">
        <v>-37252.400000000001</v>
      </c>
      <c r="EM114" s="154">
        <v>-92173</v>
      </c>
      <c r="EN114" s="153"/>
      <c r="EO114" s="154">
        <f t="shared" si="728"/>
        <v>-198787.4</v>
      </c>
      <c r="EP114" s="153"/>
      <c r="EQ114" s="154">
        <f t="shared" ca="1" si="729"/>
        <v>-352800</v>
      </c>
      <c r="ER114" s="154"/>
      <c r="EV114" s="154">
        <f t="shared" si="730"/>
        <v>-115356.28</v>
      </c>
      <c r="EW114" s="154">
        <f t="shared" si="730"/>
        <v>-629984.15</v>
      </c>
      <c r="EX114" s="154">
        <f t="shared" si="730"/>
        <v>-1124451.6000000001</v>
      </c>
      <c r="EY114" s="154">
        <f t="shared" si="730"/>
        <v>-404423.98000000004</v>
      </c>
      <c r="EZ114" s="154">
        <f t="shared" si="730"/>
        <v>-46151.85</v>
      </c>
      <c r="FA114" s="154">
        <f t="shared" si="730"/>
        <v>-237058</v>
      </c>
      <c r="FB114" s="154">
        <f t="shared" si="730"/>
        <v>-367400</v>
      </c>
      <c r="FC114" s="154">
        <f t="shared" si="730"/>
        <v>-386624</v>
      </c>
      <c r="FD114" s="154">
        <f t="shared" si="730"/>
        <v>-352800</v>
      </c>
      <c r="FE114" s="154">
        <f t="shared" si="730"/>
        <v>-42000</v>
      </c>
      <c r="FF114" s="154">
        <f t="shared" si="730"/>
        <v>-193831.69</v>
      </c>
      <c r="FG114" s="154">
        <f t="shared" si="730"/>
        <v>-557030.30000000005</v>
      </c>
      <c r="FH114" s="154">
        <f t="shared" si="730"/>
        <v>-106614.39999999999</v>
      </c>
      <c r="FI114" s="154">
        <f t="shared" si="730"/>
        <v>-92173</v>
      </c>
      <c r="FK114" s="154">
        <f t="shared" si="731"/>
        <v>-4463379.8933600001</v>
      </c>
      <c r="FL114" s="154">
        <f t="shared" si="731"/>
        <v>-585398.74</v>
      </c>
      <c r="FM114" s="154">
        <f t="shared" si="731"/>
        <v>-647364.67000000004</v>
      </c>
      <c r="FN114" s="154">
        <f t="shared" si="731"/>
        <v>-4775859.99</v>
      </c>
      <c r="FO114" s="154">
        <f t="shared" si="731"/>
        <v>-2274216.0100000002</v>
      </c>
      <c r="FP114" s="154">
        <f t="shared" si="731"/>
        <v>-1037233.85</v>
      </c>
      <c r="FQ114" s="154">
        <f t="shared" si="731"/>
        <v>-1145661.99</v>
      </c>
      <c r="FR114" s="154">
        <f t="shared" si="731"/>
        <v>-198787.4</v>
      </c>
    </row>
    <row r="115" spans="2:174" s="159" customFormat="1" ht="17.45" customHeight="1">
      <c r="B115" s="151" t="s">
        <v>97</v>
      </c>
      <c r="C115" s="170"/>
      <c r="D115" s="170"/>
      <c r="E115" s="170"/>
      <c r="F115" s="134"/>
      <c r="G115" s="13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v>0</v>
      </c>
      <c r="AS115" s="154">
        <v>0</v>
      </c>
      <c r="AT115" s="154">
        <v>0</v>
      </c>
      <c r="AU115" s="154">
        <v>0</v>
      </c>
      <c r="AV115" s="154">
        <v>0</v>
      </c>
      <c r="AW115" s="154">
        <v>-1073.8099999999986</v>
      </c>
      <c r="AX115" s="154">
        <v>-3280.96</v>
      </c>
      <c r="AY115" s="154">
        <v>-5904.04</v>
      </c>
      <c r="AZ115" s="154">
        <v>-5579.8900000000012</v>
      </c>
      <c r="BA115" s="154">
        <v>-2934.2799999999984</v>
      </c>
      <c r="BB115" s="154">
        <v>-2586.31</v>
      </c>
      <c r="BC115" s="154">
        <v>-721.849999999999</v>
      </c>
      <c r="BD115" s="154">
        <v>0</v>
      </c>
      <c r="BE115" s="154">
        <v>0</v>
      </c>
      <c r="BF115" s="154">
        <v>0</v>
      </c>
      <c r="BG115" s="154">
        <v>0</v>
      </c>
      <c r="BH115" s="154">
        <v>0</v>
      </c>
      <c r="BI115" s="154">
        <v>0</v>
      </c>
      <c r="BJ115" s="154">
        <v>0</v>
      </c>
      <c r="BK115" s="154">
        <v>0</v>
      </c>
      <c r="BL115" s="154">
        <v>0</v>
      </c>
      <c r="BM115" s="154">
        <v>0</v>
      </c>
      <c r="BN115" s="154">
        <v>0</v>
      </c>
      <c r="BO115" s="154">
        <v>0</v>
      </c>
      <c r="BP115" s="154">
        <v>0</v>
      </c>
      <c r="BQ115" s="154">
        <v>0</v>
      </c>
      <c r="BR115" s="154">
        <v>0</v>
      </c>
      <c r="BS115" s="154">
        <v>0</v>
      </c>
      <c r="BT115" s="154">
        <v>0</v>
      </c>
      <c r="BU115" s="154">
        <v>0</v>
      </c>
      <c r="BV115" s="154">
        <v>0</v>
      </c>
      <c r="BW115" s="154">
        <v>0</v>
      </c>
      <c r="BX115" s="154">
        <v>0</v>
      </c>
      <c r="BY115" s="154">
        <v>0</v>
      </c>
      <c r="BZ115" s="154">
        <v>0</v>
      </c>
      <c r="CA115" s="154">
        <v>0</v>
      </c>
      <c r="CB115" s="154">
        <v>0</v>
      </c>
      <c r="CC115" s="154">
        <v>0</v>
      </c>
      <c r="CD115" s="154">
        <v>0</v>
      </c>
      <c r="CE115" s="154">
        <v>0</v>
      </c>
      <c r="CF115" s="154">
        <v>0</v>
      </c>
      <c r="CG115" s="154">
        <v>0</v>
      </c>
      <c r="CH115" s="154">
        <v>0</v>
      </c>
      <c r="CI115" s="154">
        <v>0</v>
      </c>
      <c r="CJ115" s="154">
        <v>0</v>
      </c>
      <c r="CK115" s="154">
        <v>0</v>
      </c>
      <c r="CL115" s="154">
        <v>0</v>
      </c>
      <c r="CM115" s="154">
        <v>0</v>
      </c>
      <c r="CN115" s="154">
        <v>0</v>
      </c>
      <c r="CO115" s="154">
        <v>0</v>
      </c>
      <c r="CP115" s="154">
        <v>0</v>
      </c>
      <c r="CQ115" s="154">
        <v>-574454.81999999983</v>
      </c>
      <c r="CR115" s="154">
        <v>574454.81999999995</v>
      </c>
      <c r="CS115" s="154">
        <v>0</v>
      </c>
      <c r="CT115" s="154">
        <v>0</v>
      </c>
      <c r="CU115" s="154">
        <v>0</v>
      </c>
      <c r="CV115" s="154">
        <v>0</v>
      </c>
      <c r="CW115" s="154">
        <v>0</v>
      </c>
      <c r="CX115" s="154">
        <v>0</v>
      </c>
      <c r="CY115" s="154">
        <v>0</v>
      </c>
      <c r="CZ115" s="154">
        <v>0</v>
      </c>
      <c r="DA115" s="154">
        <v>0</v>
      </c>
      <c r="DB115" s="154">
        <v>0</v>
      </c>
      <c r="DC115" s="154">
        <v>0</v>
      </c>
      <c r="DD115" s="154">
        <v>0</v>
      </c>
      <c r="DE115" s="154">
        <v>0</v>
      </c>
      <c r="DF115" s="154">
        <v>0</v>
      </c>
      <c r="DG115" s="154">
        <v>0</v>
      </c>
      <c r="DH115" s="154">
        <v>0</v>
      </c>
      <c r="DI115" s="154">
        <v>0</v>
      </c>
      <c r="DJ115" s="154">
        <v>0</v>
      </c>
      <c r="DK115" s="154">
        <v>0</v>
      </c>
      <c r="DL115" s="154">
        <v>-160000</v>
      </c>
      <c r="DM115" s="154">
        <v>-203946</v>
      </c>
      <c r="DN115" s="154">
        <v>-70000</v>
      </c>
      <c r="DO115" s="154">
        <v>-120000</v>
      </c>
      <c r="DP115" s="154">
        <v>-165000</v>
      </c>
      <c r="DQ115" s="154">
        <v>-315000</v>
      </c>
      <c r="DR115" s="154">
        <v>-145000</v>
      </c>
      <c r="DS115" s="154">
        <v>-115000</v>
      </c>
      <c r="DT115" s="154">
        <v>-425000</v>
      </c>
      <c r="DU115" s="154">
        <v>-295000</v>
      </c>
      <c r="DV115" s="154">
        <v>-255000</v>
      </c>
      <c r="DW115" s="154">
        <v>-425000</v>
      </c>
      <c r="DX115" s="154">
        <v>-325000</v>
      </c>
      <c r="DY115" s="154">
        <v>-125000</v>
      </c>
      <c r="DZ115" s="154">
        <v>-105000</v>
      </c>
      <c r="EA115" s="154">
        <v>0</v>
      </c>
      <c r="EB115" s="154">
        <v>-75000</v>
      </c>
      <c r="EC115" s="154">
        <v>-155000</v>
      </c>
      <c r="ED115" s="154">
        <v>-105000</v>
      </c>
      <c r="EE115" s="154">
        <v>-155000</v>
      </c>
      <c r="EF115" s="154">
        <v>0</v>
      </c>
      <c r="EG115" s="154">
        <v>0</v>
      </c>
      <c r="EH115" s="154">
        <v>0</v>
      </c>
      <c r="EI115" s="154">
        <v>0</v>
      </c>
      <c r="EJ115" s="154">
        <v>0</v>
      </c>
      <c r="EK115" s="154">
        <v>0</v>
      </c>
      <c r="EL115" s="154">
        <v>0</v>
      </c>
      <c r="EM115" s="154">
        <v>0</v>
      </c>
      <c r="EN115" s="170"/>
      <c r="EO115" s="154">
        <f t="shared" si="728"/>
        <v>0</v>
      </c>
      <c r="EP115" s="170"/>
      <c r="EQ115" s="154">
        <f t="shared" ca="1" si="729"/>
        <v>-555000</v>
      </c>
      <c r="ER115" s="154"/>
      <c r="EV115" s="154">
        <f t="shared" si="730"/>
        <v>0</v>
      </c>
      <c r="EW115" s="154">
        <f t="shared" si="730"/>
        <v>0</v>
      </c>
      <c r="EX115" s="154">
        <f t="shared" si="730"/>
        <v>0</v>
      </c>
      <c r="EY115" s="154">
        <f t="shared" si="730"/>
        <v>0</v>
      </c>
      <c r="EZ115" s="154">
        <f t="shared" si="730"/>
        <v>-433946</v>
      </c>
      <c r="FA115" s="154">
        <f t="shared" si="730"/>
        <v>-600000</v>
      </c>
      <c r="FB115" s="154">
        <f t="shared" si="730"/>
        <v>-685000</v>
      </c>
      <c r="FC115" s="154">
        <f t="shared" si="730"/>
        <v>-975000</v>
      </c>
      <c r="FD115" s="154">
        <f t="shared" si="730"/>
        <v>-555000</v>
      </c>
      <c r="FE115" s="154">
        <f t="shared" si="730"/>
        <v>-230000</v>
      </c>
      <c r="FF115" s="154">
        <f t="shared" si="730"/>
        <v>-260000</v>
      </c>
      <c r="FG115" s="154">
        <f t="shared" si="730"/>
        <v>0</v>
      </c>
      <c r="FH115" s="154">
        <f t="shared" si="730"/>
        <v>0</v>
      </c>
      <c r="FI115" s="154">
        <f t="shared" si="730"/>
        <v>0</v>
      </c>
      <c r="FK115" s="154">
        <f t="shared" si="731"/>
        <v>0</v>
      </c>
      <c r="FL115" s="154">
        <f t="shared" si="731"/>
        <v>0</v>
      </c>
      <c r="FM115" s="154">
        <f t="shared" si="731"/>
        <v>0</v>
      </c>
      <c r="FN115" s="154">
        <f t="shared" si="731"/>
        <v>1.1641532182693481E-10</v>
      </c>
      <c r="FO115" s="154">
        <f t="shared" si="731"/>
        <v>0</v>
      </c>
      <c r="FP115" s="154">
        <f t="shared" si="731"/>
        <v>-2693946</v>
      </c>
      <c r="FQ115" s="154">
        <f t="shared" si="731"/>
        <v>-1045000</v>
      </c>
      <c r="FR115" s="154">
        <f t="shared" si="731"/>
        <v>0</v>
      </c>
    </row>
    <row r="116" spans="2:174" ht="17.45" customHeight="1">
      <c r="B116" s="161" t="s">
        <v>98</v>
      </c>
      <c r="C116" s="162"/>
      <c r="D116" s="162"/>
      <c r="E116" s="162"/>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f t="shared" ref="AR116:BW116" si="804">AR113+AR114+AR115</f>
        <v>2074808.2530000005</v>
      </c>
      <c r="AS116" s="163">
        <f t="shared" si="804"/>
        <v>1483877.7600000002</v>
      </c>
      <c r="AT116" s="163">
        <f t="shared" si="804"/>
        <v>1151312.07</v>
      </c>
      <c r="AU116" s="163">
        <f t="shared" si="804"/>
        <v>1289230.1299999994</v>
      </c>
      <c r="AV116" s="163">
        <f t="shared" si="804"/>
        <v>1126908.99</v>
      </c>
      <c r="AW116" s="163">
        <f t="shared" si="804"/>
        <v>1097171.3799999999</v>
      </c>
      <c r="AX116" s="163">
        <f t="shared" si="804"/>
        <v>1166797</v>
      </c>
      <c r="AY116" s="163">
        <f t="shared" si="804"/>
        <v>1058395.8700000001</v>
      </c>
      <c r="AZ116" s="163">
        <f t="shared" si="804"/>
        <v>1392780.4600000002</v>
      </c>
      <c r="BA116" s="163">
        <f t="shared" si="804"/>
        <v>955893.69000000029</v>
      </c>
      <c r="BB116" s="163">
        <f t="shared" si="804"/>
        <v>649863.20000000019</v>
      </c>
      <c r="BC116" s="163">
        <f t="shared" si="804"/>
        <v>263406.07000000012</v>
      </c>
      <c r="BD116" s="163">
        <f t="shared" si="804"/>
        <v>805806.33000000031</v>
      </c>
      <c r="BE116" s="163">
        <f t="shared" si="804"/>
        <v>576900.43000000005</v>
      </c>
      <c r="BF116" s="163">
        <f t="shared" si="804"/>
        <v>738027.21</v>
      </c>
      <c r="BG116" s="163">
        <f t="shared" si="804"/>
        <v>175529.56527999998</v>
      </c>
      <c r="BH116" s="163">
        <f t="shared" si="804"/>
        <v>600155.02999999991</v>
      </c>
      <c r="BI116" s="163">
        <f t="shared" si="804"/>
        <v>96174.089839999913</v>
      </c>
      <c r="BJ116" s="163">
        <f t="shared" si="804"/>
        <v>703177.33024000004</v>
      </c>
      <c r="BK116" s="163">
        <f t="shared" si="804"/>
        <v>-700163.16975999973</v>
      </c>
      <c r="BL116" s="163">
        <f t="shared" si="804"/>
        <v>-856343.76999999955</v>
      </c>
      <c r="BM116" s="163">
        <f t="shared" si="804"/>
        <v>-777803.48896000022</v>
      </c>
      <c r="BN116" s="163">
        <f t="shared" si="804"/>
        <v>-1380170.77</v>
      </c>
      <c r="BO116" s="163">
        <f t="shared" si="804"/>
        <v>848279.35999999987</v>
      </c>
      <c r="BP116" s="163">
        <f t="shared" si="804"/>
        <v>375410.34999999992</v>
      </c>
      <c r="BQ116" s="163">
        <f t="shared" si="804"/>
        <v>-223802.89999999991</v>
      </c>
      <c r="BR116" s="163">
        <f t="shared" si="804"/>
        <v>1465593.1</v>
      </c>
      <c r="BS116" s="163">
        <f t="shared" si="804"/>
        <v>-1566837.9699999997</v>
      </c>
      <c r="BT116" s="163">
        <f t="shared" si="804"/>
        <v>401718.56</v>
      </c>
      <c r="BU116" s="163">
        <f t="shared" si="804"/>
        <v>113631.58000000013</v>
      </c>
      <c r="BV116" s="163">
        <f t="shared" si="804"/>
        <v>306950.46000000002</v>
      </c>
      <c r="BW116" s="164">
        <f t="shared" si="804"/>
        <v>572873.47000000009</v>
      </c>
      <c r="BX116" s="164">
        <f>BX113+BX114+BX115</f>
        <v>-791688</v>
      </c>
      <c r="BY116" s="164">
        <f>BY113+BY114+BY115</f>
        <v>-354313.31999999995</v>
      </c>
      <c r="BZ116" s="164">
        <f t="shared" ref="BZ116:DK116" si="805">BZ113+BZ114+BZ115</f>
        <v>-348121.80000000005</v>
      </c>
      <c r="CA116" s="164">
        <f t="shared" si="805"/>
        <v>-593812.76000000013</v>
      </c>
      <c r="CB116" s="164">
        <f t="shared" si="805"/>
        <v>-157729.07999999993</v>
      </c>
      <c r="CC116" s="164">
        <f t="shared" si="805"/>
        <v>-292148.22000000003</v>
      </c>
      <c r="CD116" s="164">
        <f t="shared" si="805"/>
        <v>-293309.78999999998</v>
      </c>
      <c r="CE116" s="164">
        <f t="shared" si="805"/>
        <v>-236356.14999999994</v>
      </c>
      <c r="CF116" s="164">
        <f t="shared" si="805"/>
        <v>-336647</v>
      </c>
      <c r="CG116" s="164">
        <f t="shared" si="805"/>
        <v>-452947.58000000007</v>
      </c>
      <c r="CH116" s="164">
        <f t="shared" si="805"/>
        <v>-406750.81999999995</v>
      </c>
      <c r="CI116" s="164">
        <f t="shared" si="805"/>
        <v>160800.22000000015</v>
      </c>
      <c r="CJ116" s="164">
        <f t="shared" si="805"/>
        <v>-892221.5399999998</v>
      </c>
      <c r="CK116" s="164">
        <f t="shared" si="805"/>
        <v>-267888.09000000014</v>
      </c>
      <c r="CL116" s="164">
        <f t="shared" si="805"/>
        <v>-266565.17</v>
      </c>
      <c r="CM116" s="164">
        <f t="shared" si="805"/>
        <v>-296378.63000000012</v>
      </c>
      <c r="CN116" s="164">
        <f t="shared" si="805"/>
        <v>-203471.67999999993</v>
      </c>
      <c r="CO116" s="164">
        <f t="shared" si="805"/>
        <v>-391159.97999999992</v>
      </c>
      <c r="CP116" s="164">
        <f t="shared" si="805"/>
        <v>-509548.67999999993</v>
      </c>
      <c r="CQ116" s="164">
        <f t="shared" si="805"/>
        <v>-235954.75000000006</v>
      </c>
      <c r="CR116" s="164">
        <f t="shared" si="805"/>
        <v>-390789.9500000003</v>
      </c>
      <c r="CS116" s="164">
        <f t="shared" si="805"/>
        <v>-263124.14999999997</v>
      </c>
      <c r="CT116" s="164">
        <f t="shared" si="805"/>
        <v>-208992.51000000045</v>
      </c>
      <c r="CU116" s="164">
        <f t="shared" si="805"/>
        <v>-234643.88</v>
      </c>
      <c r="CV116" s="164">
        <f t="shared" si="805"/>
        <v>29751.830000000133</v>
      </c>
      <c r="CW116" s="164">
        <f t="shared" si="805"/>
        <v>-1689734.3199999996</v>
      </c>
      <c r="CX116" s="164">
        <f t="shared" si="805"/>
        <v>-1396240.4700000002</v>
      </c>
      <c r="CY116" s="164">
        <f t="shared" si="805"/>
        <v>-2468349.5999999996</v>
      </c>
      <c r="CZ116" s="164">
        <f t="shared" si="805"/>
        <v>44703.480000000302</v>
      </c>
      <c r="DA116" s="164">
        <f t="shared" si="805"/>
        <v>-488549.33999999997</v>
      </c>
      <c r="DB116" s="164">
        <f t="shared" si="805"/>
        <v>-196428.92999999982</v>
      </c>
      <c r="DC116" s="164">
        <f t="shared" si="805"/>
        <v>-390224.65000000008</v>
      </c>
      <c r="DD116" s="164">
        <f t="shared" si="805"/>
        <v>-604782.12</v>
      </c>
      <c r="DE116" s="164">
        <f t="shared" si="805"/>
        <v>-1017155.6099999999</v>
      </c>
      <c r="DF116" s="164">
        <f t="shared" si="805"/>
        <v>-1004346.7399999999</v>
      </c>
      <c r="DG116" s="164">
        <f t="shared" si="805"/>
        <v>-558674.45000000019</v>
      </c>
      <c r="DH116" s="164">
        <f t="shared" si="805"/>
        <v>-543930.33000000007</v>
      </c>
      <c r="DI116" s="164">
        <f t="shared" si="805"/>
        <v>-614810.20999999985</v>
      </c>
      <c r="DJ116" s="164">
        <f t="shared" si="805"/>
        <v>-291188.36000000004</v>
      </c>
      <c r="DK116" s="164">
        <f t="shared" si="805"/>
        <v>-204282.95000000013</v>
      </c>
      <c r="DL116" s="164">
        <f t="shared" ref="DL116" si="806">DL113+DL114+DL115</f>
        <v>-194089.56000000017</v>
      </c>
      <c r="DM116" s="164">
        <f t="shared" ref="DM116:DN116" si="807">DM113+DM114+DM115</f>
        <v>-573398.61999999988</v>
      </c>
      <c r="DN116" s="164">
        <f t="shared" si="807"/>
        <v>-298127.69999999995</v>
      </c>
      <c r="DO116" s="164">
        <f t="shared" ref="DO116:DP116" si="808">DO113+DO114+DO115</f>
        <v>-776577.8</v>
      </c>
      <c r="DP116" s="164">
        <f t="shared" si="808"/>
        <v>-811431.48</v>
      </c>
      <c r="DQ116" s="164">
        <f t="shared" ref="DQ116:DR116" si="809">DQ113+DQ114+DQ115</f>
        <v>-933364.65</v>
      </c>
      <c r="DR116" s="164">
        <f t="shared" si="809"/>
        <v>-843890.89000000013</v>
      </c>
      <c r="DS116" s="164">
        <f t="shared" ref="DS116:DT116" si="810">DS113+DS114+DS115</f>
        <v>-572174.19999999995</v>
      </c>
      <c r="DT116" s="164">
        <f t="shared" si="810"/>
        <v>-723515.69</v>
      </c>
      <c r="DU116" s="164">
        <f t="shared" ref="DU116:DV116" si="811">DU113+DU114+DU115</f>
        <v>-958954.70000000007</v>
      </c>
      <c r="DV116" s="164">
        <f t="shared" si="811"/>
        <v>-482653.7699999999</v>
      </c>
      <c r="DW116" s="164">
        <f t="shared" ref="DW116:DX116" si="812">DW113+DW114+DW115</f>
        <v>-285301.72000000003</v>
      </c>
      <c r="DX116" s="164">
        <f t="shared" si="812"/>
        <v>-611602.73</v>
      </c>
      <c r="DY116" s="164">
        <f t="shared" ref="DY116:DZ116" si="813">DY113+DY114+DY115</f>
        <v>-1275335.8799999999</v>
      </c>
      <c r="DZ116" s="164">
        <f t="shared" si="813"/>
        <v>-629734.5</v>
      </c>
      <c r="EA116" s="164">
        <f t="shared" ref="EA116:EB116" si="814">EA113+EA114+EA115</f>
        <v>-367793.70000000007</v>
      </c>
      <c r="EB116" s="164">
        <f t="shared" si="814"/>
        <v>-438671</v>
      </c>
      <c r="EC116" s="164">
        <f t="shared" ref="EC116:ED116" si="815">EC113+EC114+EC115</f>
        <v>-654801.14999999991</v>
      </c>
      <c r="ED116" s="164">
        <f t="shared" si="815"/>
        <v>-879795.36999999988</v>
      </c>
      <c r="EE116" s="164">
        <f t="shared" ref="EE116:EF116" si="816">EE113+EE114+EE115</f>
        <v>-716704.74</v>
      </c>
      <c r="EF116" s="164">
        <f t="shared" si="816"/>
        <v>-600092.41</v>
      </c>
      <c r="EG116" s="164">
        <f t="shared" ref="EG116:EH116" si="817">EG113+EG114+EG115</f>
        <v>-578030.36999999988</v>
      </c>
      <c r="EH116" s="164">
        <f t="shared" si="817"/>
        <v>-347844.21000000008</v>
      </c>
      <c r="EI116" s="164">
        <f t="shared" ref="EI116:EJ116" si="818">EI113+EI114+EI115</f>
        <v>182614.89000000007</v>
      </c>
      <c r="EJ116" s="164">
        <f t="shared" si="818"/>
        <v>-1032699.3800000001</v>
      </c>
      <c r="EK116" s="164">
        <f t="shared" ref="EK116:EL116" si="819">EK113+EK114+EK115</f>
        <v>-831943.94</v>
      </c>
      <c r="EL116" s="164">
        <f t="shared" si="819"/>
        <v>-226735.65000000008</v>
      </c>
      <c r="EM116" s="164">
        <f t="shared" ref="EM116" si="820">EM113+EM114+EM115</f>
        <v>-568776.07999999984</v>
      </c>
      <c r="EO116" s="163">
        <f t="shared" si="728"/>
        <v>-2660155.0499999998</v>
      </c>
      <c r="EQ116" s="163">
        <f t="shared" ca="1" si="729"/>
        <v>-2884466.81</v>
      </c>
      <c r="ER116" s="163"/>
      <c r="EV116" s="163">
        <f t="shared" si="730"/>
        <v>-640274.78999999946</v>
      </c>
      <c r="EW116" s="163">
        <f t="shared" si="730"/>
        <v>-2012162.38</v>
      </c>
      <c r="EX116" s="163">
        <f t="shared" si="730"/>
        <v>-2106951.52</v>
      </c>
      <c r="EY116" s="163">
        <f t="shared" si="730"/>
        <v>-1110281.52</v>
      </c>
      <c r="EZ116" s="163">
        <f t="shared" si="730"/>
        <v>-1065615.8799999999</v>
      </c>
      <c r="FA116" s="163">
        <f t="shared" si="730"/>
        <v>-2521373.9300000002</v>
      </c>
      <c r="FB116" s="163">
        <f t="shared" si="730"/>
        <v>-2139580.7800000003</v>
      </c>
      <c r="FC116" s="163">
        <f t="shared" si="730"/>
        <v>-1726910.19</v>
      </c>
      <c r="FD116" s="163">
        <f t="shared" si="730"/>
        <v>-2516673.11</v>
      </c>
      <c r="FE116" s="163">
        <f t="shared" si="730"/>
        <v>-1461265.85</v>
      </c>
      <c r="FF116" s="163">
        <f t="shared" si="730"/>
        <v>-2196592.52</v>
      </c>
      <c r="FG116" s="163">
        <f t="shared" si="730"/>
        <v>-743259.69</v>
      </c>
      <c r="FH116" s="163">
        <f t="shared" si="730"/>
        <v>-2091378.9700000002</v>
      </c>
      <c r="FI116" s="163">
        <f t="shared" si="730"/>
        <v>-568776.07999999984</v>
      </c>
      <c r="FK116" s="163">
        <f t="shared" si="731"/>
        <v>829568.1466400004</v>
      </c>
      <c r="FL116" s="163">
        <f t="shared" si="731"/>
        <v>-642399.22999999975</v>
      </c>
      <c r="FM116" s="163">
        <f t="shared" si="731"/>
        <v>-3738141.8499999996</v>
      </c>
      <c r="FN116" s="163">
        <f t="shared" si="731"/>
        <v>-7962258.1399999987</v>
      </c>
      <c r="FO116" s="163">
        <f t="shared" si="731"/>
        <v>-5869670.21</v>
      </c>
      <c r="FP116" s="163">
        <f t="shared" si="731"/>
        <v>-7453480.7799999993</v>
      </c>
      <c r="FQ116" s="163">
        <f t="shared" si="731"/>
        <v>-6917791.1700000009</v>
      </c>
      <c r="FR116" s="163">
        <f t="shared" si="731"/>
        <v>-2660155.0499999998</v>
      </c>
    </row>
    <row r="118" spans="2:174" ht="17.45" customHeight="1">
      <c r="B118" s="147" t="s">
        <v>30</v>
      </c>
      <c r="C118" s="148"/>
      <c r="D118" s="148"/>
      <c r="E118" s="148"/>
      <c r="F118" s="149"/>
      <c r="G118" s="149"/>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49"/>
      <c r="EO118" s="148"/>
      <c r="EP118" s="148"/>
      <c r="EQ118" s="148"/>
      <c r="ER118" s="148"/>
      <c r="EV118" s="148"/>
      <c r="EW118" s="148"/>
      <c r="EX118" s="148"/>
      <c r="EY118" s="148"/>
      <c r="EZ118" s="148"/>
      <c r="FA118" s="148"/>
      <c r="FB118" s="148"/>
      <c r="FC118" s="148"/>
      <c r="FD118" s="148"/>
      <c r="FE118" s="148"/>
      <c r="FF118" s="148"/>
      <c r="FG118" s="148"/>
      <c r="FH118" s="148"/>
      <c r="FI118" s="148"/>
      <c r="FK118" s="148"/>
      <c r="FL118" s="148"/>
      <c r="FM118" s="148"/>
      <c r="FN118" s="148"/>
      <c r="FO118" s="148"/>
      <c r="FP118" s="148"/>
      <c r="FQ118" s="148"/>
      <c r="FR118" s="148"/>
    </row>
    <row r="119" spans="2:174" ht="17.45" customHeight="1">
      <c r="B119" s="151" t="s">
        <v>90</v>
      </c>
      <c r="C119" s="152"/>
      <c r="D119" s="152"/>
      <c r="E119" s="152"/>
      <c r="F119" s="153"/>
      <c r="G119" s="153"/>
      <c r="H119" s="154">
        <v>641236.39</v>
      </c>
      <c r="I119" s="154">
        <v>559256.25999999989</v>
      </c>
      <c r="J119" s="154">
        <v>564007.98</v>
      </c>
      <c r="K119" s="154">
        <v>582013.69000000006</v>
      </c>
      <c r="L119" s="154">
        <v>578857.24</v>
      </c>
      <c r="M119" s="154">
        <v>596756.73</v>
      </c>
      <c r="N119" s="154">
        <v>597335.05000000005</v>
      </c>
      <c r="O119" s="154">
        <v>575011.43000000005</v>
      </c>
      <c r="P119" s="154">
        <v>582307.34</v>
      </c>
      <c r="Q119" s="154">
        <v>634713.88</v>
      </c>
      <c r="R119" s="154">
        <v>646696.55000000005</v>
      </c>
      <c r="S119" s="154">
        <v>906723.15999999992</v>
      </c>
      <c r="T119" s="154">
        <v>696949.23</v>
      </c>
      <c r="U119" s="154">
        <v>599695.20000000007</v>
      </c>
      <c r="V119" s="154">
        <v>584493.89</v>
      </c>
      <c r="W119" s="154">
        <v>569380.78</v>
      </c>
      <c r="X119" s="154">
        <v>549043.24</v>
      </c>
      <c r="Y119" s="154">
        <v>551800.62</v>
      </c>
      <c r="Z119" s="154">
        <v>554495.88</v>
      </c>
      <c r="AA119" s="154">
        <v>555301.91</v>
      </c>
      <c r="AB119" s="154">
        <v>590598.05000000005</v>
      </c>
      <c r="AC119" s="154">
        <v>650093.81999999995</v>
      </c>
      <c r="AD119" s="154">
        <v>626887.179999999</v>
      </c>
      <c r="AE119" s="154">
        <v>920879.9099999991</v>
      </c>
      <c r="AF119" s="154">
        <v>685656.83999999904</v>
      </c>
      <c r="AG119" s="154">
        <v>657000</v>
      </c>
      <c r="AH119" s="154">
        <v>651677.43999999994</v>
      </c>
      <c r="AI119" s="154">
        <v>658000</v>
      </c>
      <c r="AJ119" s="154">
        <v>604000</v>
      </c>
      <c r="AK119" s="154">
        <v>612000</v>
      </c>
      <c r="AL119" s="154">
        <v>612348.19999999995</v>
      </c>
      <c r="AM119" s="154">
        <v>627970.53</v>
      </c>
      <c r="AN119" s="154">
        <v>619000</v>
      </c>
      <c r="AO119" s="154">
        <v>1221475.94</v>
      </c>
      <c r="AP119" s="154">
        <v>841000</v>
      </c>
      <c r="AQ119" s="154">
        <v>1102000</v>
      </c>
      <c r="AR119" s="154">
        <v>902555.64</v>
      </c>
      <c r="AS119" s="154">
        <v>630445.64</v>
      </c>
      <c r="AT119" s="154">
        <v>635579.32999999996</v>
      </c>
      <c r="AU119" s="154">
        <v>724003.58</v>
      </c>
      <c r="AV119" s="154">
        <v>719733.56</v>
      </c>
      <c r="AW119" s="154">
        <v>525840.42000000004</v>
      </c>
      <c r="AX119" s="154">
        <v>696246.77999999991</v>
      </c>
      <c r="AY119" s="154">
        <v>738970.76</v>
      </c>
      <c r="AZ119" s="154">
        <v>712175.48</v>
      </c>
      <c r="BA119" s="154">
        <v>753798.63</v>
      </c>
      <c r="BB119" s="154">
        <v>589076.91</v>
      </c>
      <c r="BC119" s="154">
        <v>661725.68000000005</v>
      </c>
      <c r="BD119" s="154">
        <v>742113.45</v>
      </c>
      <c r="BE119" s="154">
        <v>567774</v>
      </c>
      <c r="BF119" s="154">
        <v>545553.61</v>
      </c>
      <c r="BG119" s="154">
        <v>654164.86</v>
      </c>
      <c r="BH119" s="154">
        <v>698916.57</v>
      </c>
      <c r="BI119" s="154">
        <v>638883.92000000004</v>
      </c>
      <c r="BJ119" s="154">
        <v>644322.1100000001</v>
      </c>
      <c r="BK119" s="154">
        <v>696174.23</v>
      </c>
      <c r="BL119" s="154">
        <v>636843.81000000006</v>
      </c>
      <c r="BM119" s="154">
        <v>704095.67</v>
      </c>
      <c r="BN119" s="154">
        <v>592810.77</v>
      </c>
      <c r="BO119" s="154">
        <v>818250.92999999993</v>
      </c>
      <c r="BP119" s="154">
        <v>873518.27</v>
      </c>
      <c r="BQ119" s="154">
        <v>662245.34</v>
      </c>
      <c r="BR119" s="154">
        <v>526814.19000000006</v>
      </c>
      <c r="BS119" s="154">
        <v>5862.56</v>
      </c>
      <c r="BT119" s="154">
        <v>5922.0400000000009</v>
      </c>
      <c r="BU119" s="154">
        <v>130300.55999999997</v>
      </c>
      <c r="BV119" s="154">
        <v>235023.88</v>
      </c>
      <c r="BW119" s="154">
        <v>19239.430000000004</v>
      </c>
      <c r="BX119" s="154">
        <v>314311.99</v>
      </c>
      <c r="BY119" s="154">
        <v>655170.52</v>
      </c>
      <c r="BZ119" s="154">
        <v>780642.89</v>
      </c>
      <c r="CA119" s="154">
        <v>830632.79999999993</v>
      </c>
      <c r="CB119" s="154">
        <v>806751.15</v>
      </c>
      <c r="CC119" s="154">
        <v>617460.60000000009</v>
      </c>
      <c r="CD119" s="154">
        <v>486491.18</v>
      </c>
      <c r="CE119" s="154">
        <v>261054.81000000003</v>
      </c>
      <c r="CF119" s="154">
        <v>408564.36000000004</v>
      </c>
      <c r="CG119" s="154">
        <v>1077341.06</v>
      </c>
      <c r="CH119" s="154">
        <v>683489.59999999986</v>
      </c>
      <c r="CI119" s="154">
        <v>875461.01</v>
      </c>
      <c r="CJ119" s="154">
        <v>646413.89</v>
      </c>
      <c r="CK119" s="154">
        <v>755066.69</v>
      </c>
      <c r="CL119" s="154">
        <v>762772.03</v>
      </c>
      <c r="CM119" s="154">
        <v>798930.77</v>
      </c>
      <c r="CN119" s="154">
        <v>1125976.8900000001</v>
      </c>
      <c r="CO119" s="154">
        <v>920634.46</v>
      </c>
      <c r="CP119" s="154">
        <v>928273.84</v>
      </c>
      <c r="CQ119" s="154">
        <v>890959.11</v>
      </c>
      <c r="CR119" s="154">
        <v>980510.29</v>
      </c>
      <c r="CS119" s="154">
        <v>1026118.0900000002</v>
      </c>
      <c r="CT119" s="154">
        <v>1024224.1100000001</v>
      </c>
      <c r="CU119" s="154">
        <v>1024383.4500000001</v>
      </c>
      <c r="CV119" s="154">
        <v>1010981.09</v>
      </c>
      <c r="CW119" s="154">
        <v>1088473.4100000001</v>
      </c>
      <c r="CX119" s="154">
        <v>1064261.6200000001</v>
      </c>
      <c r="CY119" s="154">
        <v>1300553.8399999999</v>
      </c>
      <c r="CZ119" s="154">
        <v>1491615.6600000001</v>
      </c>
      <c r="DA119" s="154">
        <v>1042386.9700000002</v>
      </c>
      <c r="DB119" s="154">
        <v>1200155.6299999999</v>
      </c>
      <c r="DC119" s="154">
        <v>1133091.95</v>
      </c>
      <c r="DD119" s="154">
        <v>1140920.9700000002</v>
      </c>
      <c r="DE119" s="154">
        <v>1098216.8600000001</v>
      </c>
      <c r="DF119" s="154">
        <v>1056082.2</v>
      </c>
      <c r="DG119" s="154">
        <v>1107911.19</v>
      </c>
      <c r="DH119" s="154">
        <v>1115974.93</v>
      </c>
      <c r="DI119" s="154">
        <v>1182398.74</v>
      </c>
      <c r="DJ119" s="154">
        <v>1227127.81</v>
      </c>
      <c r="DK119" s="154">
        <v>1253299.04</v>
      </c>
      <c r="DL119" s="154">
        <v>1602355.08</v>
      </c>
      <c r="DM119" s="154">
        <v>1077402.44</v>
      </c>
      <c r="DN119" s="154">
        <v>1068862.69</v>
      </c>
      <c r="DO119" s="154">
        <v>1187229.6200000001</v>
      </c>
      <c r="DP119" s="154">
        <v>1016902.92</v>
      </c>
      <c r="DQ119" s="154">
        <v>387069.72000000003</v>
      </c>
      <c r="DR119" s="154">
        <v>1169955.0799999998</v>
      </c>
      <c r="DS119" s="154">
        <v>1265215.2099999997</v>
      </c>
      <c r="DT119" s="154">
        <v>1385253.8599999999</v>
      </c>
      <c r="DU119" s="154">
        <v>1297674.8699999999</v>
      </c>
      <c r="DV119" s="154">
        <v>1140811.74</v>
      </c>
      <c r="DW119" s="154">
        <v>1380315.07</v>
      </c>
      <c r="DX119" s="154">
        <v>1740062.0000000002</v>
      </c>
      <c r="DY119" s="154">
        <v>1203108.58</v>
      </c>
      <c r="DZ119" s="154">
        <v>1157966.4699999997</v>
      </c>
      <c r="EA119" s="154">
        <v>1121603.3899999999</v>
      </c>
      <c r="EB119" s="154">
        <v>1202400.47</v>
      </c>
      <c r="EC119" s="154">
        <v>1204761.81</v>
      </c>
      <c r="ED119" s="154">
        <v>1224618.24</v>
      </c>
      <c r="EE119" s="154">
        <v>1189443.3699999999</v>
      </c>
      <c r="EF119" s="154">
        <v>1334351.8999999999</v>
      </c>
      <c r="EG119" s="154">
        <v>1256025.7999999998</v>
      </c>
      <c r="EH119" s="154">
        <v>1307196.82</v>
      </c>
      <c r="EI119" s="154">
        <v>1486363.57</v>
      </c>
      <c r="EJ119" s="154">
        <v>1790511.0299999998</v>
      </c>
      <c r="EK119" s="154">
        <v>1241777.03</v>
      </c>
      <c r="EL119" s="154">
        <v>1112087.6599999999</v>
      </c>
      <c r="EM119" s="154">
        <v>1072990.23</v>
      </c>
      <c r="EO119" s="154">
        <f t="shared" ref="EO119:EO132" si="821">SUMIFS($G119:$EN119,$G$13:$EN$13,$EO$7)</f>
        <v>5217365.9499999993</v>
      </c>
      <c r="EQ119" s="154">
        <f t="shared" ref="EQ119:EQ132" ca="1" si="822">SUM(OFFSET($B119,0,COLUMN($DX$7)-2,1,MONTH(MAX($G$7:$EN$7))))</f>
        <v>5222740.4399999995</v>
      </c>
      <c r="ER119" s="154"/>
      <c r="EV119" s="154">
        <f t="shared" ref="EV119:FI132" si="823">SUMIF($H$6:$EN$6,EV$12,$H119:$EN119)</f>
        <v>3734158.2600000002</v>
      </c>
      <c r="EW119" s="154">
        <f t="shared" si="823"/>
        <v>3372229.7800000003</v>
      </c>
      <c r="EX119" s="154">
        <f t="shared" si="823"/>
        <v>3279968.3199999994</v>
      </c>
      <c r="EY119" s="154">
        <f t="shared" si="823"/>
        <v>3662825.59</v>
      </c>
      <c r="EZ119" s="154">
        <f t="shared" si="823"/>
        <v>3748620.21</v>
      </c>
      <c r="FA119" s="154">
        <f t="shared" si="823"/>
        <v>2591202.2600000002</v>
      </c>
      <c r="FB119" s="154">
        <f t="shared" si="823"/>
        <v>3820424.1499999994</v>
      </c>
      <c r="FC119" s="154">
        <f t="shared" si="823"/>
        <v>3818801.6799999997</v>
      </c>
      <c r="FD119" s="154">
        <f t="shared" si="823"/>
        <v>4101137.05</v>
      </c>
      <c r="FE119" s="154">
        <f t="shared" si="823"/>
        <v>3528765.67</v>
      </c>
      <c r="FF119" s="154">
        <f t="shared" si="823"/>
        <v>3748413.51</v>
      </c>
      <c r="FG119" s="154">
        <f t="shared" si="823"/>
        <v>4049586.1900000004</v>
      </c>
      <c r="FH119" s="154">
        <f t="shared" si="823"/>
        <v>4144375.7199999997</v>
      </c>
      <c r="FI119" s="154">
        <f t="shared" si="823"/>
        <v>1072990.23</v>
      </c>
      <c r="FK119" s="154">
        <f t="shared" ref="FK119:FR132" si="824">SUMIF($H$5:$EN$5,FK$12,$H119:$EN119)</f>
        <v>7939903.9299999997</v>
      </c>
      <c r="FL119" s="154">
        <f t="shared" si="824"/>
        <v>5039684.47</v>
      </c>
      <c r="FM119" s="154">
        <f t="shared" si="824"/>
        <v>8179797.1500000004</v>
      </c>
      <c r="FN119" s="154">
        <f t="shared" si="824"/>
        <v>12385350.199999999</v>
      </c>
      <c r="FO119" s="154">
        <f t="shared" si="824"/>
        <v>14049181.949999999</v>
      </c>
      <c r="FP119" s="154">
        <f t="shared" si="824"/>
        <v>13979048.299999999</v>
      </c>
      <c r="FQ119" s="154">
        <f t="shared" si="824"/>
        <v>15427902.419999998</v>
      </c>
      <c r="FR119" s="154">
        <f t="shared" si="824"/>
        <v>5217365.9499999993</v>
      </c>
    </row>
    <row r="120" spans="2:174" ht="17.45" customHeight="1">
      <c r="B120" s="151" t="s">
        <v>91</v>
      </c>
      <c r="C120" s="152"/>
      <c r="D120" s="152"/>
      <c r="E120" s="152"/>
      <c r="F120" s="153"/>
      <c r="G120" s="153"/>
      <c r="H120" s="154">
        <v>150445.98000000001</v>
      </c>
      <c r="I120" s="154">
        <v>114454.01</v>
      </c>
      <c r="J120" s="154">
        <v>156532.51999999999</v>
      </c>
      <c r="K120" s="154">
        <v>187892.84</v>
      </c>
      <c r="L120" s="154">
        <v>358987.53</v>
      </c>
      <c r="M120" s="154">
        <v>170510.13</v>
      </c>
      <c r="N120" s="154">
        <v>174533.81</v>
      </c>
      <c r="O120" s="154">
        <v>308451.03000000003</v>
      </c>
      <c r="P120" s="154">
        <v>141949.99</v>
      </c>
      <c r="Q120" s="154">
        <v>314607.98</v>
      </c>
      <c r="R120" s="154">
        <v>328383.64</v>
      </c>
      <c r="S120" s="154">
        <v>564924.06000000006</v>
      </c>
      <c r="T120" s="154">
        <v>148539.209999999</v>
      </c>
      <c r="U120" s="154">
        <v>162744.92000000001</v>
      </c>
      <c r="V120" s="154">
        <v>197942.31</v>
      </c>
      <c r="W120" s="154">
        <v>217843</v>
      </c>
      <c r="X120" s="154">
        <v>320010.95</v>
      </c>
      <c r="Y120" s="154">
        <v>331574.44</v>
      </c>
      <c r="Z120" s="154">
        <v>374135.44</v>
      </c>
      <c r="AA120" s="154">
        <v>248738.34</v>
      </c>
      <c r="AB120" s="154">
        <v>234720.83</v>
      </c>
      <c r="AC120" s="154">
        <v>288492.14</v>
      </c>
      <c r="AD120" s="154">
        <v>361498.549999999</v>
      </c>
      <c r="AE120" s="154">
        <v>590801.42000000004</v>
      </c>
      <c r="AF120" s="154">
        <v>201016.16</v>
      </c>
      <c r="AG120" s="154">
        <v>154000</v>
      </c>
      <c r="AH120" s="154">
        <v>210510.65</v>
      </c>
      <c r="AI120" s="154">
        <v>338000</v>
      </c>
      <c r="AJ120" s="154">
        <v>229000</v>
      </c>
      <c r="AK120" s="154">
        <v>316000</v>
      </c>
      <c r="AL120" s="154">
        <v>308322.94</v>
      </c>
      <c r="AM120" s="154">
        <v>338595.84000000003</v>
      </c>
      <c r="AN120" s="154">
        <v>239000</v>
      </c>
      <c r="AO120" s="154">
        <v>291391.17</v>
      </c>
      <c r="AP120" s="154">
        <v>391000</v>
      </c>
      <c r="AQ120" s="154">
        <v>562000</v>
      </c>
      <c r="AR120" s="154">
        <v>632804.63</v>
      </c>
      <c r="AS120" s="154">
        <v>202764.84</v>
      </c>
      <c r="AT120" s="154">
        <v>167274.96</v>
      </c>
      <c r="AU120" s="154">
        <v>242570.67</v>
      </c>
      <c r="AV120" s="154">
        <v>252707.44</v>
      </c>
      <c r="AW120" s="154">
        <v>191318.82</v>
      </c>
      <c r="AX120" s="154">
        <v>309559.28999999998</v>
      </c>
      <c r="AY120" s="154">
        <v>334389.83</v>
      </c>
      <c r="AZ120" s="154">
        <v>277486.09999999998</v>
      </c>
      <c r="BA120" s="154">
        <v>328511.3</v>
      </c>
      <c r="BB120" s="154">
        <v>259515.95000000004</v>
      </c>
      <c r="BC120" s="154">
        <v>460875.98</v>
      </c>
      <c r="BD120" s="154">
        <v>678555.39</v>
      </c>
      <c r="BE120" s="154">
        <v>189908.76</v>
      </c>
      <c r="BF120" s="154">
        <v>139953.34</v>
      </c>
      <c r="BG120" s="154">
        <v>203816.56</v>
      </c>
      <c r="BH120" s="154">
        <v>181989.66</v>
      </c>
      <c r="BI120" s="154">
        <v>276516.62</v>
      </c>
      <c r="BJ120" s="154">
        <v>360107.48</v>
      </c>
      <c r="BK120" s="154">
        <v>308662.23</v>
      </c>
      <c r="BL120" s="154">
        <v>300785.34000000003</v>
      </c>
      <c r="BM120" s="154">
        <v>267260.18</v>
      </c>
      <c r="BN120" s="154">
        <v>252837.32</v>
      </c>
      <c r="BO120" s="154">
        <v>553336.07999999996</v>
      </c>
      <c r="BP120" s="154">
        <v>665286.16</v>
      </c>
      <c r="BQ120" s="154">
        <v>224551.05</v>
      </c>
      <c r="BR120" s="154">
        <v>192522.84</v>
      </c>
      <c r="BS120" s="154">
        <v>27783.79</v>
      </c>
      <c r="BT120" s="154">
        <v>0</v>
      </c>
      <c r="BU120" s="154">
        <v>144425.87</v>
      </c>
      <c r="BV120" s="154">
        <v>181932.47</v>
      </c>
      <c r="BW120" s="154">
        <v>59035.55</v>
      </c>
      <c r="BX120" s="154">
        <v>92206.42</v>
      </c>
      <c r="BY120" s="154">
        <v>302868.77</v>
      </c>
      <c r="BZ120" s="154">
        <v>354677.85</v>
      </c>
      <c r="CA120" s="154">
        <v>540774.52</v>
      </c>
      <c r="CB120" s="154">
        <v>534780.11</v>
      </c>
      <c r="CC120" s="154">
        <v>157635.45000000001</v>
      </c>
      <c r="CD120" s="154">
        <v>122222.29</v>
      </c>
      <c r="CE120" s="154">
        <v>0</v>
      </c>
      <c r="CF120" s="154">
        <v>257756.36</v>
      </c>
      <c r="CG120" s="154">
        <v>274307.78999999998</v>
      </c>
      <c r="CH120" s="154">
        <v>390048.79</v>
      </c>
      <c r="CI120" s="154">
        <v>269736.77</v>
      </c>
      <c r="CJ120" s="154">
        <v>407752.38</v>
      </c>
      <c r="CK120" s="154">
        <v>347348.14999999997</v>
      </c>
      <c r="CL120" s="154">
        <v>494939.45</v>
      </c>
      <c r="CM120" s="154">
        <v>662971.39</v>
      </c>
      <c r="CN120" s="154">
        <v>723448.45</v>
      </c>
      <c r="CO120" s="154">
        <v>180278.08</v>
      </c>
      <c r="CP120" s="154">
        <v>190393.12</v>
      </c>
      <c r="CQ120" s="154">
        <v>271719.58999999997</v>
      </c>
      <c r="CR120" s="154">
        <v>443090.13</v>
      </c>
      <c r="CS120" s="154">
        <v>436017.91</v>
      </c>
      <c r="CT120" s="154">
        <v>580410.23</v>
      </c>
      <c r="CU120" s="154">
        <v>465722.13</v>
      </c>
      <c r="CV120" s="154">
        <v>362132</v>
      </c>
      <c r="CW120" s="154">
        <v>353157.81</v>
      </c>
      <c r="CX120" s="154">
        <v>389302.34</v>
      </c>
      <c r="CY120" s="154">
        <v>503450.33</v>
      </c>
      <c r="CZ120" s="154">
        <v>764727.79</v>
      </c>
      <c r="DA120" s="154">
        <v>226564.3</v>
      </c>
      <c r="DB120" s="154">
        <v>237311.86</v>
      </c>
      <c r="DC120" s="154">
        <v>250919.63</v>
      </c>
      <c r="DD120" s="154">
        <v>555764.42000000004</v>
      </c>
      <c r="DE120" s="154">
        <v>473260.82</v>
      </c>
      <c r="DF120" s="154">
        <v>537714.88</v>
      </c>
      <c r="DG120" s="154">
        <v>582286.19000000006</v>
      </c>
      <c r="DH120" s="154">
        <v>457862.58</v>
      </c>
      <c r="DI120" s="154">
        <v>419969.88</v>
      </c>
      <c r="DJ120" s="154">
        <v>455894.42</v>
      </c>
      <c r="DK120" s="154">
        <v>759037.46</v>
      </c>
      <c r="DL120" s="154">
        <v>770524.58</v>
      </c>
      <c r="DM120" s="154">
        <v>334039.2</v>
      </c>
      <c r="DN120" s="154">
        <v>202495.54</v>
      </c>
      <c r="DO120" s="154">
        <v>399309.11</v>
      </c>
      <c r="DP120" s="154">
        <v>336668.42</v>
      </c>
      <c r="DQ120" s="154">
        <v>127984.16</v>
      </c>
      <c r="DR120" s="154">
        <v>518300.90999999992</v>
      </c>
      <c r="DS120" s="154">
        <v>560892.81000000006</v>
      </c>
      <c r="DT120" s="154">
        <v>510803.32</v>
      </c>
      <c r="DU120" s="154">
        <v>460983.88</v>
      </c>
      <c r="DV120" s="154">
        <v>439186.01</v>
      </c>
      <c r="DW120" s="154">
        <v>851900.09</v>
      </c>
      <c r="DX120" s="154">
        <v>811922.02</v>
      </c>
      <c r="DY120" s="154">
        <v>239981.87</v>
      </c>
      <c r="DZ120" s="154">
        <v>194544.01</v>
      </c>
      <c r="EA120" s="154">
        <v>370365.15</v>
      </c>
      <c r="EB120" s="154">
        <v>491145.48</v>
      </c>
      <c r="EC120" s="154">
        <v>534071.16</v>
      </c>
      <c r="ED120" s="154">
        <v>570671.16</v>
      </c>
      <c r="EE120" s="154">
        <v>514527.76000000007</v>
      </c>
      <c r="EF120" s="154">
        <v>524107.57999999996</v>
      </c>
      <c r="EG120" s="154">
        <v>422151.22</v>
      </c>
      <c r="EH120" s="154">
        <v>428346.37</v>
      </c>
      <c r="EI120" s="154">
        <v>1096011.1200000001</v>
      </c>
      <c r="EJ120" s="154">
        <v>670690.36</v>
      </c>
      <c r="EK120" s="154">
        <v>288570.27</v>
      </c>
      <c r="EL120" s="154">
        <v>259726.15000000002</v>
      </c>
      <c r="EM120" s="154">
        <v>334854.90000000002</v>
      </c>
      <c r="EO120" s="154">
        <f t="shared" si="821"/>
        <v>1553841.6800000002</v>
      </c>
      <c r="EQ120" s="154">
        <f t="shared" ca="1" si="822"/>
        <v>1616813.0500000003</v>
      </c>
      <c r="ER120" s="154"/>
      <c r="EV120" s="154">
        <f t="shared" si="823"/>
        <v>1228603.9500000002</v>
      </c>
      <c r="EW120" s="154">
        <f t="shared" si="823"/>
        <v>1279944.8700000001</v>
      </c>
      <c r="EX120" s="154">
        <f t="shared" si="823"/>
        <v>1577863.6500000001</v>
      </c>
      <c r="EY120" s="154">
        <f t="shared" si="823"/>
        <v>1634901.76</v>
      </c>
      <c r="EZ120" s="154">
        <f t="shared" si="823"/>
        <v>1307059.32</v>
      </c>
      <c r="FA120" s="154">
        <f t="shared" si="823"/>
        <v>863961.69000000006</v>
      </c>
      <c r="FB120" s="154">
        <f t="shared" si="823"/>
        <v>1589997.04</v>
      </c>
      <c r="FC120" s="154">
        <f t="shared" si="823"/>
        <v>1752069.98</v>
      </c>
      <c r="FD120" s="154">
        <f t="shared" si="823"/>
        <v>1246447.9000000001</v>
      </c>
      <c r="FE120" s="154">
        <f t="shared" si="823"/>
        <v>1395581.79</v>
      </c>
      <c r="FF120" s="154">
        <f t="shared" si="823"/>
        <v>1609306.5</v>
      </c>
      <c r="FG120" s="154">
        <f t="shared" si="823"/>
        <v>1946508.71</v>
      </c>
      <c r="FH120" s="154">
        <f t="shared" si="823"/>
        <v>1218986.78</v>
      </c>
      <c r="FI120" s="154">
        <f t="shared" si="823"/>
        <v>334854.90000000002</v>
      </c>
      <c r="FK120" s="154">
        <f t="shared" si="824"/>
        <v>3713728.96</v>
      </c>
      <c r="FL120" s="154">
        <f t="shared" si="824"/>
        <v>2786065.29</v>
      </c>
      <c r="FM120" s="154">
        <f t="shared" si="824"/>
        <v>3919498.93</v>
      </c>
      <c r="FN120" s="154">
        <f t="shared" si="824"/>
        <v>4899122.12</v>
      </c>
      <c r="FO120" s="154">
        <f t="shared" si="824"/>
        <v>5721314.2299999995</v>
      </c>
      <c r="FP120" s="154">
        <f t="shared" si="824"/>
        <v>5513088.0299999993</v>
      </c>
      <c r="FQ120" s="154">
        <f t="shared" si="824"/>
        <v>6197844.9000000004</v>
      </c>
      <c r="FR120" s="154">
        <f t="shared" si="824"/>
        <v>1553841.6800000002</v>
      </c>
    </row>
    <row r="121" spans="2:174" ht="17.45" customHeight="1">
      <c r="B121" s="151" t="s">
        <v>190</v>
      </c>
      <c r="C121" s="155"/>
      <c r="D121" s="155"/>
      <c r="E121" s="155"/>
      <c r="F121" s="153"/>
      <c r="G121" s="153"/>
      <c r="H121" s="154">
        <f>H123-H122-H120-H119</f>
        <v>48900</v>
      </c>
      <c r="I121" s="154">
        <f t="shared" ref="I121:AQ121" si="825">I123-I122-I120-I119</f>
        <v>40867</v>
      </c>
      <c r="J121" s="154">
        <f t="shared" si="825"/>
        <v>34600</v>
      </c>
      <c r="K121" s="154">
        <f t="shared" si="825"/>
        <v>40500</v>
      </c>
      <c r="L121" s="154">
        <f t="shared" si="825"/>
        <v>41700</v>
      </c>
      <c r="M121" s="154">
        <f t="shared" si="825"/>
        <v>38708.869999999995</v>
      </c>
      <c r="N121" s="154">
        <f t="shared" si="825"/>
        <v>38540</v>
      </c>
      <c r="O121" s="154">
        <f t="shared" si="825"/>
        <v>34140</v>
      </c>
      <c r="P121" s="154">
        <f t="shared" si="825"/>
        <v>45590</v>
      </c>
      <c r="Q121" s="154">
        <f t="shared" si="825"/>
        <v>79215</v>
      </c>
      <c r="R121" s="154">
        <f t="shared" si="825"/>
        <v>73740.589999999967</v>
      </c>
      <c r="S121" s="154">
        <f t="shared" si="825"/>
        <v>75660.850000000093</v>
      </c>
      <c r="T121" s="154">
        <f t="shared" si="825"/>
        <v>48410.949999999953</v>
      </c>
      <c r="U121" s="154">
        <f t="shared" si="825"/>
        <v>56790</v>
      </c>
      <c r="V121" s="154">
        <f t="shared" si="825"/>
        <v>74676.129999999772</v>
      </c>
      <c r="W121" s="154">
        <f t="shared" si="825"/>
        <v>48790</v>
      </c>
      <c r="X121" s="154">
        <f t="shared" si="825"/>
        <v>46390</v>
      </c>
      <c r="Y121" s="154">
        <f t="shared" si="825"/>
        <v>56150.000000000116</v>
      </c>
      <c r="Z121" s="154">
        <f t="shared" si="825"/>
        <v>44150.000000000116</v>
      </c>
      <c r="AA121" s="154">
        <f t="shared" si="825"/>
        <v>46580</v>
      </c>
      <c r="AB121" s="154">
        <f t="shared" si="825"/>
        <v>38670</v>
      </c>
      <c r="AC121" s="154">
        <f t="shared" si="825"/>
        <v>53320</v>
      </c>
      <c r="AD121" s="154">
        <f t="shared" si="825"/>
        <v>122520.00000000012</v>
      </c>
      <c r="AE121" s="154">
        <f t="shared" si="825"/>
        <v>101045</v>
      </c>
      <c r="AF121" s="154">
        <f t="shared" si="825"/>
        <v>57102.09999999986</v>
      </c>
      <c r="AG121" s="154">
        <f t="shared" si="825"/>
        <v>20000</v>
      </c>
      <c r="AH121" s="154">
        <f t="shared" si="825"/>
        <v>17231.320000000065</v>
      </c>
      <c r="AI121" s="154">
        <f t="shared" si="825"/>
        <v>42000</v>
      </c>
      <c r="AJ121" s="154">
        <f t="shared" si="825"/>
        <v>11000</v>
      </c>
      <c r="AK121" s="154">
        <f t="shared" si="825"/>
        <v>24000</v>
      </c>
      <c r="AL121" s="154">
        <f t="shared" si="825"/>
        <v>123328.8600000001</v>
      </c>
      <c r="AM121" s="154">
        <f t="shared" si="825"/>
        <v>122075.37999999989</v>
      </c>
      <c r="AN121" s="154">
        <f t="shared" si="825"/>
        <v>54000</v>
      </c>
      <c r="AO121" s="154">
        <f t="shared" si="825"/>
        <v>74999.89000000013</v>
      </c>
      <c r="AP121" s="154">
        <f t="shared" si="825"/>
        <v>77000</v>
      </c>
      <c r="AQ121" s="154">
        <f t="shared" si="825"/>
        <v>166000</v>
      </c>
      <c r="AR121" s="154">
        <v>39900</v>
      </c>
      <c r="AS121" s="154">
        <v>38008.9</v>
      </c>
      <c r="AT121" s="154">
        <v>36501.660000000003</v>
      </c>
      <c r="AU121" s="154">
        <v>51716.7</v>
      </c>
      <c r="AV121" s="154">
        <v>31000</v>
      </c>
      <c r="AW121" s="154">
        <v>46800</v>
      </c>
      <c r="AX121" s="154">
        <v>58500</v>
      </c>
      <c r="AY121" s="154">
        <v>52978.54</v>
      </c>
      <c r="AZ121" s="154">
        <v>23600</v>
      </c>
      <c r="BA121" s="154">
        <v>14900</v>
      </c>
      <c r="BB121" s="154">
        <v>45768.33</v>
      </c>
      <c r="BC121" s="154">
        <v>112050</v>
      </c>
      <c r="BD121" s="154">
        <v>56037.2</v>
      </c>
      <c r="BE121" s="154">
        <v>26500</v>
      </c>
      <c r="BF121" s="154">
        <v>38400</v>
      </c>
      <c r="BG121" s="154">
        <v>30775</v>
      </c>
      <c r="BH121" s="154">
        <v>35025</v>
      </c>
      <c r="BI121" s="154">
        <v>25900</v>
      </c>
      <c r="BJ121" s="154">
        <v>73435.48</v>
      </c>
      <c r="BK121" s="154">
        <v>22083.34</v>
      </c>
      <c r="BL121" s="154">
        <v>79253.649999999994</v>
      </c>
      <c r="BM121" s="154">
        <v>51425</v>
      </c>
      <c r="BN121" s="154">
        <v>113406</v>
      </c>
      <c r="BO121" s="154">
        <v>47321.49</v>
      </c>
      <c r="BP121" s="154">
        <v>82270.740000000005</v>
      </c>
      <c r="BQ121" s="154">
        <v>46755.67</v>
      </c>
      <c r="BR121" s="154">
        <v>20655.669999999998</v>
      </c>
      <c r="BS121" s="154">
        <v>8455.67</v>
      </c>
      <c r="BT121" s="154">
        <v>8455.67</v>
      </c>
      <c r="BU121" s="154">
        <v>6788.67</v>
      </c>
      <c r="BV121" s="154">
        <v>455.67</v>
      </c>
      <c r="BW121" s="154">
        <v>0</v>
      </c>
      <c r="BX121" s="154">
        <v>13023.99</v>
      </c>
      <c r="BY121" s="154">
        <v>30980.53</v>
      </c>
      <c r="BZ121" s="154">
        <v>22688.99</v>
      </c>
      <c r="CA121" s="154">
        <v>84494.720000000001</v>
      </c>
      <c r="CB121" s="154">
        <v>66713.990000000005</v>
      </c>
      <c r="CC121" s="154">
        <v>19738.990000000002</v>
      </c>
      <c r="CD121" s="154">
        <v>0</v>
      </c>
      <c r="CE121" s="154">
        <v>15786.31</v>
      </c>
      <c r="CF121" s="154">
        <v>25483.33</v>
      </c>
      <c r="CG121" s="154">
        <v>23638.54</v>
      </c>
      <c r="CH121" s="154">
        <v>52522.74</v>
      </c>
      <c r="CI121" s="154">
        <v>50310.879999999997</v>
      </c>
      <c r="CJ121" s="154">
        <v>61872.13</v>
      </c>
      <c r="CK121" s="154">
        <v>110547.5</v>
      </c>
      <c r="CL121" s="154">
        <v>133159.78</v>
      </c>
      <c r="CM121" s="154">
        <v>111623.07</v>
      </c>
      <c r="CN121" s="154">
        <v>62347.88</v>
      </c>
      <c r="CO121" s="154">
        <v>52813.8</v>
      </c>
      <c r="CP121" s="154">
        <v>125103</v>
      </c>
      <c r="CQ121" s="154">
        <v>72560.47</v>
      </c>
      <c r="CR121" s="154">
        <v>63952.09</v>
      </c>
      <c r="CS121" s="154">
        <v>84249.8</v>
      </c>
      <c r="CT121" s="154">
        <v>56663.8</v>
      </c>
      <c r="CU121" s="154">
        <v>61028</v>
      </c>
      <c r="CV121" s="154">
        <v>72030</v>
      </c>
      <c r="CW121" s="154">
        <v>100054.83</v>
      </c>
      <c r="CX121" s="154">
        <v>170104.45</v>
      </c>
      <c r="CY121" s="154">
        <v>111226.88</v>
      </c>
      <c r="CZ121" s="154">
        <v>127525.25</v>
      </c>
      <c r="DA121" s="154">
        <v>113336.29000000001</v>
      </c>
      <c r="DB121" s="154">
        <v>93497.84</v>
      </c>
      <c r="DC121" s="154">
        <v>66300</v>
      </c>
      <c r="DD121" s="154">
        <v>160158.03</v>
      </c>
      <c r="DE121" s="154">
        <v>136203.85999999999</v>
      </c>
      <c r="DF121" s="154">
        <v>117337.2</v>
      </c>
      <c r="DG121" s="154">
        <v>116901.55</v>
      </c>
      <c r="DH121" s="154">
        <v>135648.87</v>
      </c>
      <c r="DI121" s="154">
        <v>135456.29999999999</v>
      </c>
      <c r="DJ121" s="154">
        <v>247154.02</v>
      </c>
      <c r="DK121" s="154">
        <v>137613.82999999999</v>
      </c>
      <c r="DL121" s="154">
        <v>144801.10999999999</v>
      </c>
      <c r="DM121" s="154">
        <v>122476.83</v>
      </c>
      <c r="DN121" s="154">
        <v>74245</v>
      </c>
      <c r="DO121" s="154">
        <v>113506.29000000001</v>
      </c>
      <c r="DP121" s="154">
        <v>61069.999999999993</v>
      </c>
      <c r="DQ121" s="154">
        <v>69890</v>
      </c>
      <c r="DR121" s="154">
        <v>111389.2</v>
      </c>
      <c r="DS121" s="154">
        <v>143903.09000000003</v>
      </c>
      <c r="DT121" s="154">
        <v>132089.19</v>
      </c>
      <c r="DU121" s="154">
        <v>150979.63</v>
      </c>
      <c r="DV121" s="154">
        <v>192241.94</v>
      </c>
      <c r="DW121" s="154">
        <v>211160.16</v>
      </c>
      <c r="DX121" s="154">
        <v>138779.51999999999</v>
      </c>
      <c r="DY121" s="154">
        <v>115159.52</v>
      </c>
      <c r="DZ121" s="154">
        <v>103814.74999999999</v>
      </c>
      <c r="EA121" s="154">
        <v>112527.52</v>
      </c>
      <c r="EB121" s="154">
        <v>206816.11000000002</v>
      </c>
      <c r="EC121" s="154">
        <v>128039.57999999999</v>
      </c>
      <c r="ED121" s="154">
        <v>189289.68</v>
      </c>
      <c r="EE121" s="154">
        <v>123402.19000000002</v>
      </c>
      <c r="EF121" s="154">
        <v>125425.16</v>
      </c>
      <c r="EG121" s="154">
        <v>168037.47</v>
      </c>
      <c r="EH121" s="154">
        <v>252183.39000000004</v>
      </c>
      <c r="EI121" s="154">
        <v>211346.23000000004</v>
      </c>
      <c r="EJ121" s="154">
        <v>112286.42999999998</v>
      </c>
      <c r="EK121" s="154">
        <v>141462.13</v>
      </c>
      <c r="EL121" s="154">
        <v>177152.66000000003</v>
      </c>
      <c r="EM121" s="154">
        <v>230940.22000000003</v>
      </c>
      <c r="EO121" s="154">
        <f t="shared" si="821"/>
        <v>661841.44000000006</v>
      </c>
      <c r="EQ121" s="154">
        <f t="shared" ca="1" si="822"/>
        <v>470281.31</v>
      </c>
      <c r="ER121" s="154"/>
      <c r="EV121" s="154">
        <f t="shared" si="823"/>
        <v>334359.38</v>
      </c>
      <c r="EW121" s="154">
        <f t="shared" si="823"/>
        <v>362661.89</v>
      </c>
      <c r="EX121" s="154">
        <f t="shared" si="823"/>
        <v>369887.62</v>
      </c>
      <c r="EY121" s="154">
        <f t="shared" si="823"/>
        <v>520224.14999999991</v>
      </c>
      <c r="EZ121" s="154">
        <f t="shared" si="823"/>
        <v>341522.94</v>
      </c>
      <c r="FA121" s="154">
        <f t="shared" si="823"/>
        <v>244466.29</v>
      </c>
      <c r="FB121" s="154">
        <f t="shared" si="823"/>
        <v>387381.48000000004</v>
      </c>
      <c r="FC121" s="154">
        <f t="shared" si="823"/>
        <v>554381.73</v>
      </c>
      <c r="FD121" s="154">
        <f t="shared" si="823"/>
        <v>357753.79</v>
      </c>
      <c r="FE121" s="154">
        <f t="shared" si="823"/>
        <v>447383.20999999996</v>
      </c>
      <c r="FF121" s="154">
        <f t="shared" si="823"/>
        <v>438117.03</v>
      </c>
      <c r="FG121" s="154">
        <f t="shared" si="823"/>
        <v>631567.09000000008</v>
      </c>
      <c r="FH121" s="154">
        <f t="shared" si="823"/>
        <v>430901.22000000003</v>
      </c>
      <c r="FI121" s="154">
        <f t="shared" si="823"/>
        <v>230940.22000000003</v>
      </c>
      <c r="FK121" s="154">
        <f t="shared" si="824"/>
        <v>599562.16</v>
      </c>
      <c r="FL121" s="154">
        <f t="shared" si="824"/>
        <v>325025.99000000005</v>
      </c>
      <c r="FM121" s="154">
        <f t="shared" si="824"/>
        <v>671397.26</v>
      </c>
      <c r="FN121" s="154">
        <f t="shared" si="824"/>
        <v>1032134.9999999999</v>
      </c>
      <c r="FO121" s="154">
        <f t="shared" si="824"/>
        <v>1587133.0400000003</v>
      </c>
      <c r="FP121" s="154">
        <f t="shared" si="824"/>
        <v>1527752.4399999997</v>
      </c>
      <c r="FQ121" s="154">
        <f t="shared" si="824"/>
        <v>1874821.1199999999</v>
      </c>
      <c r="FR121" s="154">
        <f t="shared" si="824"/>
        <v>661841.44000000006</v>
      </c>
    </row>
    <row r="122" spans="2:174" ht="17.45" customHeight="1">
      <c r="B122" s="151" t="s">
        <v>92</v>
      </c>
      <c r="C122" s="152"/>
      <c r="D122" s="152"/>
      <c r="E122" s="152"/>
      <c r="F122" s="153"/>
      <c r="G122" s="153"/>
      <c r="H122" s="154">
        <v>0</v>
      </c>
      <c r="I122" s="154">
        <v>0</v>
      </c>
      <c r="J122" s="154">
        <v>-1456.22</v>
      </c>
      <c r="K122" s="154">
        <v>20542.57</v>
      </c>
      <c r="L122" s="154">
        <v>19000</v>
      </c>
      <c r="M122" s="154">
        <v>22267.439999999999</v>
      </c>
      <c r="N122" s="154">
        <v>0</v>
      </c>
      <c r="O122" s="154">
        <v>0</v>
      </c>
      <c r="P122" s="154">
        <v>0</v>
      </c>
      <c r="Q122" s="154">
        <v>-8156.65</v>
      </c>
      <c r="R122" s="154">
        <v>55265.22</v>
      </c>
      <c r="S122" s="154">
        <v>7151.22</v>
      </c>
      <c r="T122" s="154">
        <v>9562.93</v>
      </c>
      <c r="U122" s="154">
        <v>0</v>
      </c>
      <c r="V122" s="154">
        <v>0</v>
      </c>
      <c r="W122" s="154">
        <v>2742.96</v>
      </c>
      <c r="X122" s="154">
        <v>0</v>
      </c>
      <c r="Y122" s="154">
        <v>0</v>
      </c>
      <c r="Z122" s="154">
        <v>52092.739999999903</v>
      </c>
      <c r="AA122" s="154">
        <v>119274.94</v>
      </c>
      <c r="AB122" s="154">
        <v>12588.319999999991</v>
      </c>
      <c r="AC122" s="154">
        <v>6990.71</v>
      </c>
      <c r="AD122" s="154">
        <v>5088.5299999999897</v>
      </c>
      <c r="AE122" s="154">
        <v>0</v>
      </c>
      <c r="AF122" s="154">
        <v>0</v>
      </c>
      <c r="AG122" s="154">
        <v>0</v>
      </c>
      <c r="AH122" s="154">
        <v>43895.34</v>
      </c>
      <c r="AI122" s="154">
        <v>16000</v>
      </c>
      <c r="AJ122" s="154">
        <v>7000</v>
      </c>
      <c r="AK122" s="154">
        <v>0</v>
      </c>
      <c r="AL122" s="154">
        <v>0</v>
      </c>
      <c r="AM122" s="154">
        <v>0</v>
      </c>
      <c r="AN122" s="154">
        <v>0</v>
      </c>
      <c r="AO122" s="154">
        <v>0</v>
      </c>
      <c r="AP122" s="154">
        <v>0</v>
      </c>
      <c r="AQ122" s="154">
        <v>0</v>
      </c>
      <c r="AR122" s="154">
        <v>17851.7</v>
      </c>
      <c r="AS122" s="154">
        <v>10180.280000000001</v>
      </c>
      <c r="AT122" s="154">
        <v>8595.66</v>
      </c>
      <c r="AU122" s="154">
        <v>6049.34</v>
      </c>
      <c r="AV122" s="154">
        <v>2626.17</v>
      </c>
      <c r="AW122" s="154">
        <v>2298.17</v>
      </c>
      <c r="AX122" s="154">
        <v>9382.7999999999993</v>
      </c>
      <c r="AY122" s="154">
        <v>5338.56</v>
      </c>
      <c r="AZ122" s="154">
        <v>1845.82</v>
      </c>
      <c r="BA122" s="154">
        <v>5917.37</v>
      </c>
      <c r="BB122" s="154">
        <v>0</v>
      </c>
      <c r="BC122" s="154">
        <v>0</v>
      </c>
      <c r="BD122" s="154">
        <v>32310.499999999996</v>
      </c>
      <c r="BE122" s="154">
        <v>4797.7</v>
      </c>
      <c r="BF122" s="154">
        <v>5043.51</v>
      </c>
      <c r="BG122" s="154">
        <v>5620.84</v>
      </c>
      <c r="BH122" s="154">
        <v>130673.18000000001</v>
      </c>
      <c r="BI122" s="154">
        <v>2188.2799999999997</v>
      </c>
      <c r="BJ122" s="154">
        <v>43759.93</v>
      </c>
      <c r="BK122" s="154">
        <v>2784.67</v>
      </c>
      <c r="BL122" s="154">
        <v>9844.0999999999985</v>
      </c>
      <c r="BM122" s="154">
        <v>21545.079999999998</v>
      </c>
      <c r="BN122" s="154">
        <v>23592.84</v>
      </c>
      <c r="BO122" s="154">
        <v>24695.47</v>
      </c>
      <c r="BP122" s="154">
        <v>31674.930000000004</v>
      </c>
      <c r="BQ122" s="154">
        <v>44767.169999999991</v>
      </c>
      <c r="BR122" s="154">
        <v>889.24</v>
      </c>
      <c r="BS122" s="154">
        <v>8683.7799999999988</v>
      </c>
      <c r="BT122" s="154">
        <v>0</v>
      </c>
      <c r="BU122" s="154">
        <v>8537.01</v>
      </c>
      <c r="BV122" s="154">
        <v>6857.3100000000013</v>
      </c>
      <c r="BW122" s="154">
        <v>558.98</v>
      </c>
      <c r="BX122" s="154">
        <v>14573.029999999999</v>
      </c>
      <c r="BY122" s="154">
        <v>13226.23</v>
      </c>
      <c r="BZ122" s="154">
        <v>65469.719999999994</v>
      </c>
      <c r="CA122" s="154">
        <v>1520.8000000000002</v>
      </c>
      <c r="CB122" s="154">
        <v>20428.539999999997</v>
      </c>
      <c r="CC122" s="154">
        <v>102159.95</v>
      </c>
      <c r="CD122" s="154">
        <v>1900.94</v>
      </c>
      <c r="CE122" s="154">
        <v>0</v>
      </c>
      <c r="CF122" s="154">
        <v>21443.100000000002</v>
      </c>
      <c r="CG122" s="154">
        <v>11118.279999999999</v>
      </c>
      <c r="CH122" s="154">
        <v>4430.7700000000004</v>
      </c>
      <c r="CI122" s="154">
        <v>3768.46</v>
      </c>
      <c r="CJ122" s="154">
        <v>4793.67</v>
      </c>
      <c r="CK122" s="154">
        <v>741.41</v>
      </c>
      <c r="CL122" s="154">
        <v>58679.12</v>
      </c>
      <c r="CM122" s="154">
        <v>536.26</v>
      </c>
      <c r="CN122" s="154">
        <v>5232.01</v>
      </c>
      <c r="CO122" s="154">
        <v>9360.5199999999986</v>
      </c>
      <c r="CP122" s="154">
        <v>24940</v>
      </c>
      <c r="CQ122" s="154">
        <v>5466.08</v>
      </c>
      <c r="CR122" s="154">
        <v>4546.6099999999997</v>
      </c>
      <c r="CS122" s="154">
        <v>4043.2300000000005</v>
      </c>
      <c r="CT122" s="154">
        <v>7417.15</v>
      </c>
      <c r="CU122" s="154">
        <v>3460.35</v>
      </c>
      <c r="CV122" s="154">
        <v>38265.19999999999</v>
      </c>
      <c r="CW122" s="154">
        <v>12682.24</v>
      </c>
      <c r="CX122" s="154">
        <v>11047.37</v>
      </c>
      <c r="CY122" s="154">
        <v>7188.14</v>
      </c>
      <c r="CZ122" s="154">
        <v>6478.08</v>
      </c>
      <c r="DA122" s="154">
        <v>9489.51</v>
      </c>
      <c r="DB122" s="154">
        <v>9486.6899999999987</v>
      </c>
      <c r="DC122" s="154">
        <v>11315.34</v>
      </c>
      <c r="DD122" s="154">
        <v>21088.929999999997</v>
      </c>
      <c r="DE122" s="154">
        <v>8166.4400000000014</v>
      </c>
      <c r="DF122" s="154">
        <v>8011.2000000000007</v>
      </c>
      <c r="DG122" s="154">
        <v>20913.46</v>
      </c>
      <c r="DH122" s="154">
        <v>8537.5099999999984</v>
      </c>
      <c r="DI122" s="154">
        <v>47417.43</v>
      </c>
      <c r="DJ122" s="154">
        <v>28086.199999999997</v>
      </c>
      <c r="DK122" s="154">
        <v>65921.64</v>
      </c>
      <c r="DL122" s="154">
        <v>16193.2</v>
      </c>
      <c r="DM122" s="154">
        <v>5227.76</v>
      </c>
      <c r="DN122" s="154">
        <v>16050.119999999999</v>
      </c>
      <c r="DO122" s="154">
        <v>14470.52</v>
      </c>
      <c r="DP122" s="154">
        <v>198653.1</v>
      </c>
      <c r="DQ122" s="154">
        <v>1244.95</v>
      </c>
      <c r="DR122" s="154">
        <v>65267.020000000004</v>
      </c>
      <c r="DS122" s="154">
        <v>8411</v>
      </c>
      <c r="DT122" s="154">
        <v>68540.490000000005</v>
      </c>
      <c r="DU122" s="154">
        <v>3106.14</v>
      </c>
      <c r="DV122" s="154">
        <v>21754.47</v>
      </c>
      <c r="DW122" s="154">
        <v>23316.99</v>
      </c>
      <c r="DX122" s="154">
        <v>2605.8800000000006</v>
      </c>
      <c r="DY122" s="154">
        <v>13455.310000000001</v>
      </c>
      <c r="DZ122" s="154">
        <v>5239.2700000000004</v>
      </c>
      <c r="EA122" s="154">
        <v>6227.63</v>
      </c>
      <c r="EB122" s="154">
        <v>20896.32</v>
      </c>
      <c r="EC122" s="154">
        <v>70576.5</v>
      </c>
      <c r="ED122" s="154">
        <v>14801.96</v>
      </c>
      <c r="EE122" s="154">
        <v>12125.69</v>
      </c>
      <c r="EF122" s="154">
        <v>108856.56999999999</v>
      </c>
      <c r="EG122" s="154">
        <v>194425.46999999997</v>
      </c>
      <c r="EH122" s="154">
        <v>7055.94</v>
      </c>
      <c r="EI122" s="154">
        <v>40553.929999999993</v>
      </c>
      <c r="EJ122" s="154">
        <v>13428.45</v>
      </c>
      <c r="EK122" s="154">
        <v>45456.55</v>
      </c>
      <c r="EL122" s="154">
        <v>9135.7800000000007</v>
      </c>
      <c r="EM122" s="154">
        <v>21484.17</v>
      </c>
      <c r="EO122" s="154">
        <f t="shared" si="821"/>
        <v>89504.95</v>
      </c>
      <c r="EQ122" s="154">
        <f t="shared" ca="1" si="822"/>
        <v>27528.090000000004</v>
      </c>
      <c r="ER122" s="154"/>
      <c r="EV122" s="154">
        <f t="shared" si="823"/>
        <v>25454.28</v>
      </c>
      <c r="EW122" s="154">
        <f t="shared" si="823"/>
        <v>40570.71</v>
      </c>
      <c r="EX122" s="154">
        <f t="shared" si="823"/>
        <v>37462.17</v>
      </c>
      <c r="EY122" s="154">
        <f t="shared" si="823"/>
        <v>141425.27000000002</v>
      </c>
      <c r="EZ122" s="154">
        <f t="shared" si="823"/>
        <v>37471.08</v>
      </c>
      <c r="FA122" s="154">
        <f t="shared" si="823"/>
        <v>214368.57</v>
      </c>
      <c r="FB122" s="154">
        <f t="shared" si="823"/>
        <v>142218.51</v>
      </c>
      <c r="FC122" s="154">
        <f t="shared" si="823"/>
        <v>48177.600000000006</v>
      </c>
      <c r="FD122" s="154">
        <f t="shared" si="823"/>
        <v>21300.460000000003</v>
      </c>
      <c r="FE122" s="154">
        <f t="shared" si="823"/>
        <v>97700.45</v>
      </c>
      <c r="FF122" s="154">
        <f t="shared" si="823"/>
        <v>135784.22</v>
      </c>
      <c r="FG122" s="154">
        <f t="shared" si="823"/>
        <v>242035.33999999997</v>
      </c>
      <c r="FH122" s="154">
        <f t="shared" si="823"/>
        <v>68020.78</v>
      </c>
      <c r="FI122" s="154">
        <f t="shared" si="823"/>
        <v>21484.17</v>
      </c>
      <c r="FK122" s="154">
        <f t="shared" si="824"/>
        <v>306856.09999999998</v>
      </c>
      <c r="FL122" s="154">
        <f t="shared" si="824"/>
        <v>196758.19999999995</v>
      </c>
      <c r="FM122" s="154">
        <f t="shared" si="824"/>
        <v>230000.5</v>
      </c>
      <c r="FN122" s="154">
        <f t="shared" si="824"/>
        <v>133648.9</v>
      </c>
      <c r="FO122" s="154">
        <f t="shared" si="824"/>
        <v>244912.43</v>
      </c>
      <c r="FP122" s="154">
        <f t="shared" si="824"/>
        <v>442235.76</v>
      </c>
      <c r="FQ122" s="154">
        <f t="shared" si="824"/>
        <v>496820.47</v>
      </c>
      <c r="FR122" s="154">
        <f t="shared" si="824"/>
        <v>89504.95</v>
      </c>
    </row>
    <row r="123" spans="2:174" ht="17.45" customHeight="1">
      <c r="B123" s="156" t="s">
        <v>93</v>
      </c>
      <c r="C123" s="157"/>
      <c r="D123" s="157"/>
      <c r="E123" s="157"/>
      <c r="H123" s="158">
        <v>840582.37</v>
      </c>
      <c r="I123" s="158">
        <v>714577.2699999999</v>
      </c>
      <c r="J123" s="158">
        <v>753684.28</v>
      </c>
      <c r="K123" s="158">
        <v>830949.1</v>
      </c>
      <c r="L123" s="158">
        <v>998544.77</v>
      </c>
      <c r="M123" s="158">
        <v>828243.16999999993</v>
      </c>
      <c r="N123" s="158">
        <v>810408.8600000001</v>
      </c>
      <c r="O123" s="158">
        <v>917602.46000000008</v>
      </c>
      <c r="P123" s="158">
        <v>769847.33</v>
      </c>
      <c r="Q123" s="158">
        <v>1020380.21</v>
      </c>
      <c r="R123" s="158">
        <v>1104086</v>
      </c>
      <c r="S123" s="158">
        <v>1554459.29</v>
      </c>
      <c r="T123" s="158">
        <v>903462.31999999902</v>
      </c>
      <c r="U123" s="158">
        <v>819230.12000000011</v>
      </c>
      <c r="V123" s="158">
        <v>857112.32999999984</v>
      </c>
      <c r="W123" s="158">
        <v>838756.74</v>
      </c>
      <c r="X123" s="158">
        <v>915444.19</v>
      </c>
      <c r="Y123" s="158">
        <v>939525.06</v>
      </c>
      <c r="Z123" s="158">
        <v>1024874.0599999999</v>
      </c>
      <c r="AA123" s="158">
        <v>969895.19</v>
      </c>
      <c r="AB123" s="158">
        <v>876577.2</v>
      </c>
      <c r="AC123" s="158">
        <v>998896.66999999993</v>
      </c>
      <c r="AD123" s="158">
        <v>1115994.2599999981</v>
      </c>
      <c r="AE123" s="158">
        <v>1612726.3299999991</v>
      </c>
      <c r="AF123" s="158">
        <v>943775.09999999893</v>
      </c>
      <c r="AG123" s="158">
        <v>831000</v>
      </c>
      <c r="AH123" s="158">
        <v>923314.75</v>
      </c>
      <c r="AI123" s="158">
        <v>1054000</v>
      </c>
      <c r="AJ123" s="158">
        <v>851000</v>
      </c>
      <c r="AK123" s="158">
        <v>952000</v>
      </c>
      <c r="AL123" s="158">
        <v>1044000</v>
      </c>
      <c r="AM123" s="158">
        <v>1088641.75</v>
      </c>
      <c r="AN123" s="158">
        <v>912000</v>
      </c>
      <c r="AO123" s="158">
        <v>1587867</v>
      </c>
      <c r="AP123" s="158">
        <v>1309000</v>
      </c>
      <c r="AQ123" s="158">
        <v>1830000</v>
      </c>
      <c r="AR123" s="158">
        <v>1593111.97</v>
      </c>
      <c r="AS123" s="158">
        <v>881399.66</v>
      </c>
      <c r="AT123" s="158">
        <v>847951.61</v>
      </c>
      <c r="AU123" s="158">
        <v>1024340.2899999999</v>
      </c>
      <c r="AV123" s="158">
        <v>1006067.17</v>
      </c>
      <c r="AW123" s="158">
        <v>766257.41</v>
      </c>
      <c r="AX123" s="158">
        <v>1073688.8699999999</v>
      </c>
      <c r="AY123" s="158">
        <v>1131677.6900000002</v>
      </c>
      <c r="AZ123" s="158">
        <v>1015107.3999999999</v>
      </c>
      <c r="BA123" s="158">
        <v>1103127.3</v>
      </c>
      <c r="BB123" s="158">
        <v>894361.19000000006</v>
      </c>
      <c r="BC123" s="158">
        <v>1234651.6600000001</v>
      </c>
      <c r="BD123" s="158">
        <v>1509016.5399999998</v>
      </c>
      <c r="BE123" s="158">
        <v>788980.46</v>
      </c>
      <c r="BF123" s="158">
        <v>728950.46</v>
      </c>
      <c r="BG123" s="158">
        <v>894377.25999999989</v>
      </c>
      <c r="BH123" s="158">
        <v>1046604.41</v>
      </c>
      <c r="BI123" s="158">
        <v>943488.82000000007</v>
      </c>
      <c r="BJ123" s="158">
        <v>1121625</v>
      </c>
      <c r="BK123" s="158">
        <v>1029704.47</v>
      </c>
      <c r="BL123" s="158">
        <v>1026726.9000000001</v>
      </c>
      <c r="BM123" s="158">
        <v>1044325.93</v>
      </c>
      <c r="BN123" s="158">
        <v>982646.93</v>
      </c>
      <c r="BO123" s="158">
        <v>1443603.9699999997</v>
      </c>
      <c r="BP123" s="158">
        <v>1652750.1</v>
      </c>
      <c r="BQ123" s="158">
        <v>978319.23</v>
      </c>
      <c r="BR123" s="158">
        <v>740881.94000000006</v>
      </c>
      <c r="BS123" s="158">
        <v>50785.799999999996</v>
      </c>
      <c r="BT123" s="158">
        <v>14377.710000000001</v>
      </c>
      <c r="BU123" s="158">
        <v>290052.10999999993</v>
      </c>
      <c r="BV123" s="158">
        <v>424269.32999999996</v>
      </c>
      <c r="BW123" s="158">
        <v>78833.960000000006</v>
      </c>
      <c r="BX123" s="158">
        <v>434115.42999999993</v>
      </c>
      <c r="BY123" s="158">
        <v>1002246.05</v>
      </c>
      <c r="BZ123" s="158">
        <v>1223479.45</v>
      </c>
      <c r="CA123" s="158">
        <v>1457422.8399999999</v>
      </c>
      <c r="CB123" s="158">
        <v>1428673.79</v>
      </c>
      <c r="CC123" s="158">
        <v>896994.99</v>
      </c>
      <c r="CD123" s="158">
        <v>610614.40999999992</v>
      </c>
      <c r="CE123" s="158">
        <v>276841.12000000005</v>
      </c>
      <c r="CF123" s="158">
        <v>713247.14999999991</v>
      </c>
      <c r="CG123" s="158">
        <v>1386405.6700000002</v>
      </c>
      <c r="CH123" s="158">
        <v>1130491.8999999999</v>
      </c>
      <c r="CI123" s="158">
        <v>1199277.1199999999</v>
      </c>
      <c r="CJ123" s="158">
        <v>1120832.0699999998</v>
      </c>
      <c r="CK123" s="158">
        <v>1213703.7499999998</v>
      </c>
      <c r="CL123" s="158">
        <v>1449550.3800000001</v>
      </c>
      <c r="CM123" s="158">
        <v>1574061.4900000002</v>
      </c>
      <c r="CN123" s="158">
        <v>1917005.23</v>
      </c>
      <c r="CO123" s="158">
        <v>1163086.8600000001</v>
      </c>
      <c r="CP123" s="158">
        <v>1268709.96</v>
      </c>
      <c r="CQ123" s="158">
        <v>1240705.25</v>
      </c>
      <c r="CR123" s="158">
        <v>1492099.12</v>
      </c>
      <c r="CS123" s="158">
        <v>1550429.0300000003</v>
      </c>
      <c r="CT123" s="158">
        <v>1668715.29</v>
      </c>
      <c r="CU123" s="158">
        <v>1554593.9300000002</v>
      </c>
      <c r="CV123" s="158">
        <v>1483408.2899999998</v>
      </c>
      <c r="CW123" s="158">
        <v>1554368.2900000003</v>
      </c>
      <c r="CX123" s="158">
        <v>1634715.7800000003</v>
      </c>
      <c r="CY123" s="158">
        <v>1922419.1899999997</v>
      </c>
      <c r="CZ123" s="158">
        <v>2390346.7800000003</v>
      </c>
      <c r="DA123" s="158">
        <v>1391777.0700000003</v>
      </c>
      <c r="DB123" s="158">
        <v>1540452.0199999998</v>
      </c>
      <c r="DC123" s="158">
        <v>1461626.9200000002</v>
      </c>
      <c r="DD123" s="158">
        <v>1877932.35</v>
      </c>
      <c r="DE123" s="158">
        <v>1715847.98</v>
      </c>
      <c r="DF123" s="158">
        <v>1719145.48</v>
      </c>
      <c r="DG123" s="158">
        <v>1828012.39</v>
      </c>
      <c r="DH123" s="158">
        <v>1718023.89</v>
      </c>
      <c r="DI123" s="158">
        <v>1785242.35</v>
      </c>
      <c r="DJ123" s="158">
        <v>1958262.45</v>
      </c>
      <c r="DK123" s="158">
        <v>2215871.9700000002</v>
      </c>
      <c r="DL123" s="158">
        <v>2533873.9700000002</v>
      </c>
      <c r="DM123" s="158">
        <v>1539146.23</v>
      </c>
      <c r="DN123" s="158">
        <v>1361653.35</v>
      </c>
      <c r="DO123" s="158">
        <v>1714515.54</v>
      </c>
      <c r="DP123" s="158">
        <v>1613294.4400000002</v>
      </c>
      <c r="DQ123" s="158">
        <v>586188.82999999996</v>
      </c>
      <c r="DR123" s="158">
        <v>1864912.2099999997</v>
      </c>
      <c r="DS123" s="158">
        <v>1978422.1099999999</v>
      </c>
      <c r="DT123" s="158">
        <v>2096686.8599999999</v>
      </c>
      <c r="DU123" s="158">
        <v>1912744.5199999998</v>
      </c>
      <c r="DV123" s="158">
        <v>1793994.16</v>
      </c>
      <c r="DW123" s="158">
        <v>2466692.3100000005</v>
      </c>
      <c r="DX123" s="158">
        <v>2693369.4200000004</v>
      </c>
      <c r="DY123" s="158">
        <v>1571705.2800000003</v>
      </c>
      <c r="DZ123" s="158">
        <v>1461564.4999999998</v>
      </c>
      <c r="EA123" s="158">
        <v>1610723.69</v>
      </c>
      <c r="EB123" s="158">
        <v>1921258.3800000001</v>
      </c>
      <c r="EC123" s="158">
        <v>1937449.0500000003</v>
      </c>
      <c r="ED123" s="158">
        <v>1999381.0399999998</v>
      </c>
      <c r="EE123" s="158">
        <v>1839499.0099999998</v>
      </c>
      <c r="EF123" s="158">
        <v>2092741.21</v>
      </c>
      <c r="EG123" s="158">
        <v>2040639.9599999997</v>
      </c>
      <c r="EH123" s="158">
        <v>1994782.52</v>
      </c>
      <c r="EI123" s="158">
        <v>2834274.8500000006</v>
      </c>
      <c r="EJ123" s="158">
        <v>2586916.27</v>
      </c>
      <c r="EK123" s="158">
        <v>1717265.9800000002</v>
      </c>
      <c r="EL123" s="158">
        <v>1558102.2500000002</v>
      </c>
      <c r="EM123" s="158">
        <v>1660269.5199999998</v>
      </c>
      <c r="EO123" s="158">
        <f t="shared" si="821"/>
        <v>7522554.0199999996</v>
      </c>
      <c r="EQ123" s="158">
        <f t="shared" ca="1" si="822"/>
        <v>7337362.8900000006</v>
      </c>
      <c r="ER123" s="158"/>
      <c r="EV123" s="158">
        <f t="shared" si="823"/>
        <v>5322575.87</v>
      </c>
      <c r="EW123" s="158">
        <f t="shared" si="823"/>
        <v>5055407.25</v>
      </c>
      <c r="EX123" s="158">
        <f t="shared" si="823"/>
        <v>5265181.76</v>
      </c>
      <c r="EY123" s="158">
        <f t="shared" si="823"/>
        <v>5959376.7699999996</v>
      </c>
      <c r="EZ123" s="158">
        <f t="shared" si="823"/>
        <v>5434673.5500000007</v>
      </c>
      <c r="FA123" s="158">
        <f t="shared" si="823"/>
        <v>3913998.8100000005</v>
      </c>
      <c r="FB123" s="158">
        <f t="shared" si="823"/>
        <v>5940021.1799999997</v>
      </c>
      <c r="FC123" s="158">
        <f t="shared" si="823"/>
        <v>6173430.9900000002</v>
      </c>
      <c r="FD123" s="158">
        <f t="shared" si="823"/>
        <v>5726639.2000000011</v>
      </c>
      <c r="FE123" s="158">
        <f t="shared" si="823"/>
        <v>5469431.120000001</v>
      </c>
      <c r="FF123" s="158">
        <f t="shared" si="823"/>
        <v>5931621.2599999998</v>
      </c>
      <c r="FG123" s="158">
        <f t="shared" si="823"/>
        <v>6869697.3300000001</v>
      </c>
      <c r="FH123" s="158">
        <f t="shared" si="823"/>
        <v>5862284.5</v>
      </c>
      <c r="FI123" s="158">
        <f t="shared" si="823"/>
        <v>1660269.5199999998</v>
      </c>
      <c r="FK123" s="158">
        <f t="shared" si="824"/>
        <v>12560051.149999999</v>
      </c>
      <c r="FL123" s="158">
        <f t="shared" si="824"/>
        <v>8347533.9499999993</v>
      </c>
      <c r="FM123" s="158">
        <f t="shared" si="824"/>
        <v>13000693.840000002</v>
      </c>
      <c r="FN123" s="158">
        <f t="shared" si="824"/>
        <v>18450256.219999999</v>
      </c>
      <c r="FO123" s="158">
        <f t="shared" si="824"/>
        <v>21602541.650000002</v>
      </c>
      <c r="FP123" s="158">
        <f t="shared" si="824"/>
        <v>21462124.530000001</v>
      </c>
      <c r="FQ123" s="158">
        <f t="shared" si="824"/>
        <v>23997388.910000004</v>
      </c>
      <c r="FR123" s="158">
        <f t="shared" si="824"/>
        <v>7522554.0199999996</v>
      </c>
    </row>
    <row r="124" spans="2:174" s="159" customFormat="1" ht="17.45" customHeight="1">
      <c r="B124" s="151" t="s">
        <v>94</v>
      </c>
      <c r="C124" s="152"/>
      <c r="D124" s="152"/>
      <c r="E124" s="152"/>
      <c r="F124" s="153"/>
      <c r="G124" s="153"/>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v>-48093.41</v>
      </c>
      <c r="AS124" s="154">
        <v>-72462.289999999994</v>
      </c>
      <c r="AT124" s="154">
        <v>-65730.759999999995</v>
      </c>
      <c r="AU124" s="154">
        <v>-78107.02</v>
      </c>
      <c r="AV124" s="154">
        <v>-73115.41</v>
      </c>
      <c r="AW124" s="154">
        <v>-70026.91</v>
      </c>
      <c r="AX124" s="154">
        <v>-70380.360000000015</v>
      </c>
      <c r="AY124" s="154">
        <v>-80612.87</v>
      </c>
      <c r="AZ124" s="154">
        <v>-98304.74</v>
      </c>
      <c r="BA124" s="154">
        <v>-78542.459999999992</v>
      </c>
      <c r="BB124" s="154">
        <v>-75956.17</v>
      </c>
      <c r="BC124" s="154">
        <v>-142472.76999999999</v>
      </c>
      <c r="BD124" s="154">
        <v>-53636.09</v>
      </c>
      <c r="BE124" s="154">
        <v>-45643.659999999996</v>
      </c>
      <c r="BF124" s="154">
        <v>-45242.259999999995</v>
      </c>
      <c r="BG124" s="154">
        <v>-45262.81</v>
      </c>
      <c r="BH124" s="154">
        <v>-64949.51</v>
      </c>
      <c r="BI124" s="154">
        <v>-56520.049999999996</v>
      </c>
      <c r="BJ124" s="154">
        <v>-59456.19</v>
      </c>
      <c r="BK124" s="154">
        <v>-48924.67</v>
      </c>
      <c r="BL124" s="154">
        <v>-64404.1</v>
      </c>
      <c r="BM124" s="154">
        <v>-39095.980000000003</v>
      </c>
      <c r="BN124" s="154">
        <v>-87212.209999999992</v>
      </c>
      <c r="BO124" s="154">
        <v>-25592.309999999998</v>
      </c>
      <c r="BP124" s="154">
        <v>-123671.13</v>
      </c>
      <c r="BQ124" s="154">
        <v>-62227.06</v>
      </c>
      <c r="BR124" s="154">
        <v>-68881.81</v>
      </c>
      <c r="BS124" s="154">
        <v>0</v>
      </c>
      <c r="BT124" s="154">
        <v>0</v>
      </c>
      <c r="BU124" s="154">
        <v>-59752.959999999999</v>
      </c>
      <c r="BV124" s="154">
        <v>-16192.21</v>
      </c>
      <c r="BW124" s="154">
        <v>-33368.31</v>
      </c>
      <c r="BX124" s="154">
        <v>-134576.68999999997</v>
      </c>
      <c r="BY124" s="154">
        <v>-30530.09</v>
      </c>
      <c r="BZ124" s="154">
        <v>-63051.05</v>
      </c>
      <c r="CA124" s="154">
        <v>-87694.069999999992</v>
      </c>
      <c r="CB124" s="154">
        <v>-40363.789999999994</v>
      </c>
      <c r="CC124" s="154">
        <v>-44570.250000000007</v>
      </c>
      <c r="CD124" s="154">
        <v>-46867.99</v>
      </c>
      <c r="CE124" s="154">
        <v>-132973.9</v>
      </c>
      <c r="CF124" s="154">
        <v>-166710.69999999998</v>
      </c>
      <c r="CG124" s="154">
        <v>-65533.87</v>
      </c>
      <c r="CH124" s="154">
        <v>-151442.22</v>
      </c>
      <c r="CI124" s="154">
        <v>-90998.21</v>
      </c>
      <c r="CJ124" s="154">
        <v>-33907.79</v>
      </c>
      <c r="CK124" s="154">
        <v>-34714.979999999996</v>
      </c>
      <c r="CL124" s="154">
        <v>-15950.61</v>
      </c>
      <c r="CM124" s="154">
        <v>-15727.310000000001</v>
      </c>
      <c r="CN124" s="154">
        <v>-15900.31</v>
      </c>
      <c r="CO124" s="154">
        <v>-140859.63</v>
      </c>
      <c r="CP124" s="154">
        <v>-36119</v>
      </c>
      <c r="CQ124" s="154">
        <v>-18437.010000000002</v>
      </c>
      <c r="CR124" s="154">
        <v>-20222.010000000002</v>
      </c>
      <c r="CS124" s="154">
        <v>-30556.949999999997</v>
      </c>
      <c r="CT124" s="154">
        <v>-18439.560000000001</v>
      </c>
      <c r="CU124" s="154">
        <v>-12994.189999999999</v>
      </c>
      <c r="CV124" s="154">
        <v>-12968.4</v>
      </c>
      <c r="CW124" s="154">
        <v>-115130.35</v>
      </c>
      <c r="CX124" s="154">
        <v>-59165.950000000004</v>
      </c>
      <c r="CY124" s="154">
        <v>-50810.87</v>
      </c>
      <c r="CZ124" s="154">
        <v>-52347.83</v>
      </c>
      <c r="DA124" s="154">
        <v>-54465.05</v>
      </c>
      <c r="DB124" s="154">
        <v>-324462.11</v>
      </c>
      <c r="DC124" s="154">
        <v>-107084.72</v>
      </c>
      <c r="DD124" s="154">
        <v>-21165.05</v>
      </c>
      <c r="DE124" s="154">
        <v>-121208.67000000001</v>
      </c>
      <c r="DF124" s="154">
        <v>-94557.73000000001</v>
      </c>
      <c r="DG124" s="154">
        <v>-89626.9</v>
      </c>
      <c r="DH124" s="154">
        <v>-66847.28</v>
      </c>
      <c r="DI124" s="154">
        <v>-16483.46</v>
      </c>
      <c r="DJ124" s="154">
        <v>-73073.81</v>
      </c>
      <c r="DK124" s="154">
        <v>-33795.83</v>
      </c>
      <c r="DL124" s="154">
        <v>-57507.119999999995</v>
      </c>
      <c r="DM124" s="154">
        <v>-58366.720000000001</v>
      </c>
      <c r="DN124" s="154">
        <v>-48651.6</v>
      </c>
      <c r="DO124" s="154">
        <v>-42317.599999999999</v>
      </c>
      <c r="DP124" s="154">
        <v>-107220.5</v>
      </c>
      <c r="DQ124" s="154">
        <v>-44317.869999999995</v>
      </c>
      <c r="DR124" s="154">
        <v>-69873.19</v>
      </c>
      <c r="DS124" s="154">
        <v>-40523.89</v>
      </c>
      <c r="DT124" s="154">
        <v>-50213.77</v>
      </c>
      <c r="DU124" s="154">
        <v>-40418.07</v>
      </c>
      <c r="DV124" s="154">
        <v>-61274.729999999996</v>
      </c>
      <c r="DW124" s="154">
        <v>-87928.22</v>
      </c>
      <c r="DX124" s="154">
        <v>-129073.89</v>
      </c>
      <c r="DY124" s="154">
        <v>-47524.85</v>
      </c>
      <c r="DZ124" s="154">
        <v>-52935.789999999994</v>
      </c>
      <c r="EA124" s="154">
        <v>-79174.549999999988</v>
      </c>
      <c r="EB124" s="154">
        <v>-41180.86</v>
      </c>
      <c r="EC124" s="154">
        <v>-101193.15</v>
      </c>
      <c r="ED124" s="154">
        <v>-69229</v>
      </c>
      <c r="EE124" s="154">
        <v>-43102.98</v>
      </c>
      <c r="EF124" s="154">
        <v>-39682.410000000003</v>
      </c>
      <c r="EG124" s="154">
        <v>-127536.08</v>
      </c>
      <c r="EH124" s="154">
        <v>-83230.66</v>
      </c>
      <c r="EI124" s="154">
        <v>-88273.39</v>
      </c>
      <c r="EJ124" s="154">
        <v>-91462.5</v>
      </c>
      <c r="EK124" s="154">
        <v>-66642.12000000001</v>
      </c>
      <c r="EL124" s="154">
        <v>-92785.239999999991</v>
      </c>
      <c r="EM124" s="154">
        <v>-78658.070000000007</v>
      </c>
      <c r="EN124" s="153"/>
      <c r="EO124" s="154">
        <f t="shared" si="821"/>
        <v>-329547.93</v>
      </c>
      <c r="EP124" s="154"/>
      <c r="EQ124" s="154">
        <f t="shared" ca="1" si="822"/>
        <v>-308709.07999999996</v>
      </c>
      <c r="ER124" s="154"/>
      <c r="EV124" s="154">
        <f t="shared" si="823"/>
        <v>-431274.99</v>
      </c>
      <c r="EW124" s="154">
        <f t="shared" si="823"/>
        <v>-249458.44</v>
      </c>
      <c r="EX124" s="154">
        <f t="shared" si="823"/>
        <v>-251031.91</v>
      </c>
      <c r="EY124" s="154">
        <f t="shared" si="823"/>
        <v>-123353.09999999999</v>
      </c>
      <c r="EZ124" s="154">
        <f t="shared" si="823"/>
        <v>-164525.44</v>
      </c>
      <c r="FA124" s="154">
        <f t="shared" si="823"/>
        <v>-193855.97</v>
      </c>
      <c r="FB124" s="154">
        <f t="shared" si="823"/>
        <v>-160610.85</v>
      </c>
      <c r="FC124" s="154">
        <f t="shared" si="823"/>
        <v>-189621.02</v>
      </c>
      <c r="FD124" s="154">
        <f t="shared" si="823"/>
        <v>-229534.52999999997</v>
      </c>
      <c r="FE124" s="154">
        <f t="shared" si="823"/>
        <v>-221548.56</v>
      </c>
      <c r="FF124" s="154">
        <f t="shared" si="823"/>
        <v>-152014.39000000001</v>
      </c>
      <c r="FG124" s="154">
        <f t="shared" si="823"/>
        <v>-299040.13</v>
      </c>
      <c r="FH124" s="154">
        <f t="shared" si="823"/>
        <v>-250889.86</v>
      </c>
      <c r="FI124" s="154">
        <f t="shared" si="823"/>
        <v>-78658.070000000007</v>
      </c>
      <c r="FK124" s="154">
        <f t="shared" si="824"/>
        <v>-635939.83999999985</v>
      </c>
      <c r="FL124" s="154">
        <f t="shared" si="824"/>
        <v>-679945.38</v>
      </c>
      <c r="FM124" s="154">
        <f t="shared" si="824"/>
        <v>-839761.62</v>
      </c>
      <c r="FN124" s="154">
        <f t="shared" si="824"/>
        <v>-531604.2300000001</v>
      </c>
      <c r="FO124" s="154">
        <f t="shared" si="824"/>
        <v>-1055118.4400000002</v>
      </c>
      <c r="FP124" s="154">
        <f t="shared" si="824"/>
        <v>-708613.28</v>
      </c>
      <c r="FQ124" s="154">
        <f t="shared" si="824"/>
        <v>-902137.61</v>
      </c>
      <c r="FR124" s="154">
        <f t="shared" si="824"/>
        <v>-329547.93</v>
      </c>
    </row>
    <row r="125" spans="2:174" s="159" customFormat="1" ht="17.45" customHeight="1">
      <c r="B125" s="151" t="s">
        <v>95</v>
      </c>
      <c r="C125" s="152"/>
      <c r="D125" s="152"/>
      <c r="E125" s="152"/>
      <c r="F125" s="153"/>
      <c r="G125" s="153"/>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v>-107507.45999999999</v>
      </c>
      <c r="AS125" s="154">
        <v>-126305.38</v>
      </c>
      <c r="AT125" s="154">
        <v>-65839.520000000004</v>
      </c>
      <c r="AU125" s="154">
        <v>-73703.76999999999</v>
      </c>
      <c r="AV125" s="154">
        <v>-71226.45</v>
      </c>
      <c r="AW125" s="154">
        <v>-65780.98</v>
      </c>
      <c r="AX125" s="154">
        <v>-78244.51999999999</v>
      </c>
      <c r="AY125" s="154">
        <v>-79324.78</v>
      </c>
      <c r="AZ125" s="154">
        <v>-120814.54</v>
      </c>
      <c r="BA125" s="154">
        <v>-60802.41</v>
      </c>
      <c r="BB125" s="154">
        <v>-135780.16</v>
      </c>
      <c r="BC125" s="154">
        <v>-121390.06999999999</v>
      </c>
      <c r="BD125" s="154">
        <v>-107938.06000000001</v>
      </c>
      <c r="BE125" s="154">
        <v>-107543.34999999999</v>
      </c>
      <c r="BF125" s="154">
        <v>-52552</v>
      </c>
      <c r="BG125" s="154">
        <v>-69498.540000000008</v>
      </c>
      <c r="BH125" s="154">
        <v>-125020.79000000001</v>
      </c>
      <c r="BI125" s="154">
        <v>-71550.22</v>
      </c>
      <c r="BJ125" s="154">
        <v>-100012.56</v>
      </c>
      <c r="BK125" s="154">
        <v>-78081.939999999988</v>
      </c>
      <c r="BL125" s="154">
        <v>-66582.06</v>
      </c>
      <c r="BM125" s="154">
        <v>-161266.54999999999</v>
      </c>
      <c r="BN125" s="154">
        <v>-54173.45</v>
      </c>
      <c r="BO125" s="154">
        <v>-116030.97</v>
      </c>
      <c r="BP125" s="154">
        <v>-133819.9</v>
      </c>
      <c r="BQ125" s="154">
        <v>-77695.86</v>
      </c>
      <c r="BR125" s="154">
        <v>-62612.52</v>
      </c>
      <c r="BS125" s="154">
        <v>-8148.93</v>
      </c>
      <c r="BT125" s="154">
        <v>-1602.7600000000002</v>
      </c>
      <c r="BU125" s="154">
        <v>-42296.76</v>
      </c>
      <c r="BV125" s="154">
        <v>-97722.190000000017</v>
      </c>
      <c r="BW125" s="154">
        <v>-42151.680000000008</v>
      </c>
      <c r="BX125" s="154">
        <v>-54299.810000000005</v>
      </c>
      <c r="BY125" s="154">
        <v>-34176.29</v>
      </c>
      <c r="BZ125" s="154">
        <v>-70376.899999999994</v>
      </c>
      <c r="CA125" s="154">
        <v>-87276.62999999999</v>
      </c>
      <c r="CB125" s="154">
        <v>-68103.530000000013</v>
      </c>
      <c r="CC125" s="154">
        <v>-38584.57</v>
      </c>
      <c r="CD125" s="154">
        <v>-92996.23000000001</v>
      </c>
      <c r="CE125" s="154">
        <v>-18737.560000000027</v>
      </c>
      <c r="CF125" s="154">
        <v>-78505.53</v>
      </c>
      <c r="CG125" s="154">
        <v>-102860.33000000002</v>
      </c>
      <c r="CH125" s="154">
        <v>-123672.50999999998</v>
      </c>
      <c r="CI125" s="154">
        <v>-276646.40999999997</v>
      </c>
      <c r="CJ125" s="154">
        <v>-78090.75</v>
      </c>
      <c r="CK125" s="154">
        <v>-80159.19</v>
      </c>
      <c r="CL125" s="154">
        <v>-135701.16000000003</v>
      </c>
      <c r="CM125" s="154">
        <v>-151616.62000000002</v>
      </c>
      <c r="CN125" s="154">
        <v>-143960.65</v>
      </c>
      <c r="CO125" s="154">
        <v>-90266.290000000008</v>
      </c>
      <c r="CP125" s="154">
        <v>-100340</v>
      </c>
      <c r="CQ125" s="154">
        <v>-95221.65</v>
      </c>
      <c r="CR125" s="154">
        <v>-98792.760000000009</v>
      </c>
      <c r="CS125" s="154">
        <v>-110196.26000000002</v>
      </c>
      <c r="CT125" s="154">
        <v>-121913.70000000001</v>
      </c>
      <c r="CU125" s="154">
        <v>-117240.83999999998</v>
      </c>
      <c r="CV125" s="154">
        <v>-106317.5</v>
      </c>
      <c r="CW125" s="154">
        <v>-233453.72</v>
      </c>
      <c r="CX125" s="154">
        <v>-101285.71999999997</v>
      </c>
      <c r="CY125" s="154">
        <v>-186790.68999999997</v>
      </c>
      <c r="CZ125" s="154">
        <v>-264456.82</v>
      </c>
      <c r="DA125" s="154">
        <v>-301794.91000000003</v>
      </c>
      <c r="DB125" s="154">
        <v>201014.60000000003</v>
      </c>
      <c r="DC125" s="154">
        <v>-156325.99999999997</v>
      </c>
      <c r="DD125" s="154">
        <v>-94389.569999999992</v>
      </c>
      <c r="DE125" s="154">
        <v>-226930.29999999996</v>
      </c>
      <c r="DF125" s="154">
        <v>-152220.19999999998</v>
      </c>
      <c r="DG125" s="154">
        <v>-152178.82000000004</v>
      </c>
      <c r="DH125" s="154">
        <v>-44767.239999999991</v>
      </c>
      <c r="DI125" s="154">
        <v>-210702.6</v>
      </c>
      <c r="DJ125" s="154">
        <v>-167166.27000000002</v>
      </c>
      <c r="DK125" s="154">
        <v>-151679.03000000003</v>
      </c>
      <c r="DL125" s="154">
        <v>-264137</v>
      </c>
      <c r="DM125" s="154">
        <v>-117142.89000000001</v>
      </c>
      <c r="DN125" s="154">
        <v>-95145.809999999969</v>
      </c>
      <c r="DO125" s="154">
        <v>-139591.04999999996</v>
      </c>
      <c r="DP125" s="154">
        <v>-108645.16999999998</v>
      </c>
      <c r="DQ125" s="154">
        <v>-88976.9</v>
      </c>
      <c r="DR125" s="154">
        <v>-36933.49000000002</v>
      </c>
      <c r="DS125" s="154">
        <v>-193559.95</v>
      </c>
      <c r="DT125" s="154">
        <v>-217676.84000000005</v>
      </c>
      <c r="DU125" s="154">
        <v>-195763.02000000002</v>
      </c>
      <c r="DV125" s="154">
        <v>-225507.35000000003</v>
      </c>
      <c r="DW125" s="154">
        <v>-272943.92000000004</v>
      </c>
      <c r="DX125" s="154">
        <v>-191678.65000000008</v>
      </c>
      <c r="DY125" s="154">
        <v>-124544.81</v>
      </c>
      <c r="DZ125" s="154">
        <v>-139704.03999999998</v>
      </c>
      <c r="EA125" s="154">
        <v>-171669.38</v>
      </c>
      <c r="EB125" s="154">
        <v>-216406.91000000003</v>
      </c>
      <c r="EC125" s="154">
        <v>-128569.19999999998</v>
      </c>
      <c r="ED125" s="154">
        <v>-177733.38999999998</v>
      </c>
      <c r="EE125" s="154">
        <v>-165867.87</v>
      </c>
      <c r="EF125" s="154">
        <v>-215256.49000000002</v>
      </c>
      <c r="EG125" s="154">
        <v>-185512.95</v>
      </c>
      <c r="EH125" s="154">
        <v>-239250.83000000005</v>
      </c>
      <c r="EI125" s="154">
        <v>-272129.91000000003</v>
      </c>
      <c r="EJ125" s="154">
        <v>-254521.88999999996</v>
      </c>
      <c r="EK125" s="154">
        <v>-199964.63</v>
      </c>
      <c r="EL125" s="154">
        <v>-135420.46999999997</v>
      </c>
      <c r="EM125" s="154">
        <v>-178522.61000000002</v>
      </c>
      <c r="EN125" s="153"/>
      <c r="EO125" s="154">
        <f t="shared" si="821"/>
        <v>-768429.6</v>
      </c>
      <c r="EP125" s="154"/>
      <c r="EQ125" s="154">
        <f t="shared" ca="1" si="822"/>
        <v>-627596.88000000012</v>
      </c>
      <c r="ER125" s="154"/>
      <c r="EV125" s="154">
        <f t="shared" si="823"/>
        <v>-365237.12999999995</v>
      </c>
      <c r="EW125" s="154">
        <f t="shared" si="823"/>
        <v>-477645.86999999988</v>
      </c>
      <c r="EX125" s="154">
        <f t="shared" si="823"/>
        <v>-349166.26</v>
      </c>
      <c r="EY125" s="154">
        <f t="shared" si="823"/>
        <v>-529547.9</v>
      </c>
      <c r="EZ125" s="154">
        <f t="shared" si="823"/>
        <v>-476425.69999999995</v>
      </c>
      <c r="FA125" s="154">
        <f t="shared" si="823"/>
        <v>-337213.11999999994</v>
      </c>
      <c r="FB125" s="154">
        <f t="shared" si="823"/>
        <v>-448170.28000000009</v>
      </c>
      <c r="FC125" s="154">
        <f t="shared" si="823"/>
        <v>-694214.29</v>
      </c>
      <c r="FD125" s="154">
        <f t="shared" si="823"/>
        <v>-455927.50000000006</v>
      </c>
      <c r="FE125" s="154">
        <f t="shared" si="823"/>
        <v>-516645.49</v>
      </c>
      <c r="FF125" s="154">
        <f t="shared" si="823"/>
        <v>-558857.75</v>
      </c>
      <c r="FG125" s="154">
        <f t="shared" si="823"/>
        <v>-696893.69000000006</v>
      </c>
      <c r="FH125" s="154">
        <f t="shared" si="823"/>
        <v>-589906.99</v>
      </c>
      <c r="FI125" s="154">
        <f t="shared" si="823"/>
        <v>-178522.61000000002</v>
      </c>
      <c r="FK125" s="154">
        <f t="shared" si="824"/>
        <v>-1110250.49</v>
      </c>
      <c r="FL125" s="154">
        <f t="shared" si="824"/>
        <v>-712180.2300000001</v>
      </c>
      <c r="FM125" s="154">
        <f t="shared" si="824"/>
        <v>-1245674.3900000001</v>
      </c>
      <c r="FN125" s="154">
        <f t="shared" si="824"/>
        <v>-1505779.78</v>
      </c>
      <c r="FO125" s="154">
        <f t="shared" si="824"/>
        <v>-1721597.16</v>
      </c>
      <c r="FP125" s="154">
        <f t="shared" si="824"/>
        <v>-1956023.3900000001</v>
      </c>
      <c r="FQ125" s="154">
        <f t="shared" si="824"/>
        <v>-2228324.4300000002</v>
      </c>
      <c r="FR125" s="154">
        <f t="shared" si="824"/>
        <v>-768429.6</v>
      </c>
    </row>
    <row r="126" spans="2:174" ht="17.45" customHeight="1">
      <c r="B126" s="156" t="s">
        <v>21</v>
      </c>
      <c r="C126" s="157"/>
      <c r="D126" s="157"/>
      <c r="E126" s="157"/>
      <c r="H126" s="158">
        <f>H127-H123</f>
        <v>-131563.5</v>
      </c>
      <c r="I126" s="158">
        <f t="shared" ref="I126:AQ126" si="826">I127-I123</f>
        <v>-117049.37</v>
      </c>
      <c r="J126" s="158">
        <f t="shared" si="826"/>
        <v>-150370.80000000005</v>
      </c>
      <c r="K126" s="158">
        <f t="shared" si="826"/>
        <v>-138836.84999999998</v>
      </c>
      <c r="L126" s="158">
        <f t="shared" si="826"/>
        <v>-147156.68999999994</v>
      </c>
      <c r="M126" s="158">
        <f t="shared" si="826"/>
        <v>-291243.16999999993</v>
      </c>
      <c r="N126" s="158">
        <f t="shared" si="826"/>
        <v>-753599.26</v>
      </c>
      <c r="O126" s="158">
        <f t="shared" si="826"/>
        <v>-400891.91</v>
      </c>
      <c r="P126" s="158">
        <f t="shared" si="826"/>
        <v>-375537.42</v>
      </c>
      <c r="Q126" s="158">
        <f t="shared" si="826"/>
        <v>-418334.92999999993</v>
      </c>
      <c r="R126" s="158">
        <f t="shared" si="826"/>
        <v>-195228.40000000002</v>
      </c>
      <c r="S126" s="158">
        <f t="shared" si="826"/>
        <v>-193706.10000000009</v>
      </c>
      <c r="T126" s="158">
        <f t="shared" si="826"/>
        <v>-91660.040000000037</v>
      </c>
      <c r="U126" s="158">
        <f t="shared" si="826"/>
        <v>-118228.32999999996</v>
      </c>
      <c r="V126" s="158">
        <f t="shared" si="826"/>
        <v>-150763.07999999996</v>
      </c>
      <c r="W126" s="158">
        <f t="shared" si="826"/>
        <v>-336583.67999999993</v>
      </c>
      <c r="X126" s="158">
        <f t="shared" si="826"/>
        <v>-258052.64</v>
      </c>
      <c r="Y126" s="158">
        <f t="shared" si="826"/>
        <v>-178976.47999999998</v>
      </c>
      <c r="Z126" s="158">
        <f t="shared" si="826"/>
        <v>-159538.32999999996</v>
      </c>
      <c r="AA126" s="158">
        <f t="shared" si="826"/>
        <v>61536.069999999949</v>
      </c>
      <c r="AB126" s="158">
        <f t="shared" si="826"/>
        <v>-262109.46999999997</v>
      </c>
      <c r="AC126" s="158">
        <f t="shared" si="826"/>
        <v>-176978.41999999993</v>
      </c>
      <c r="AD126" s="158">
        <f t="shared" si="826"/>
        <v>-183461.33000000007</v>
      </c>
      <c r="AE126" s="158">
        <f t="shared" si="826"/>
        <v>-305989.09000000008</v>
      </c>
      <c r="AF126" s="158">
        <f t="shared" si="826"/>
        <v>-159739.68999999994</v>
      </c>
      <c r="AG126" s="158">
        <f t="shared" si="826"/>
        <v>-100000</v>
      </c>
      <c r="AH126" s="158">
        <f t="shared" si="826"/>
        <v>-471963.55</v>
      </c>
      <c r="AI126" s="158">
        <f t="shared" si="826"/>
        <v>-29000</v>
      </c>
      <c r="AJ126" s="158">
        <f t="shared" si="826"/>
        <v>-262000</v>
      </c>
      <c r="AK126" s="158">
        <f t="shared" si="826"/>
        <v>-260000</v>
      </c>
      <c r="AL126" s="158">
        <f t="shared" si="826"/>
        <v>-236000</v>
      </c>
      <c r="AM126" s="158">
        <f t="shared" si="826"/>
        <v>-324641.75</v>
      </c>
      <c r="AN126" s="158">
        <f t="shared" si="826"/>
        <v>-229000</v>
      </c>
      <c r="AO126" s="158">
        <f t="shared" si="826"/>
        <v>-174867</v>
      </c>
      <c r="AP126" s="158">
        <f t="shared" si="826"/>
        <v>-358000</v>
      </c>
      <c r="AQ126" s="158">
        <f t="shared" si="826"/>
        <v>-210000</v>
      </c>
      <c r="AR126" s="158">
        <v>-155600.87</v>
      </c>
      <c r="AS126" s="158">
        <v>-198767.66999999998</v>
      </c>
      <c r="AT126" s="158">
        <v>-131570.28</v>
      </c>
      <c r="AU126" s="158">
        <v>-151810.78999999998</v>
      </c>
      <c r="AV126" s="158">
        <v>-144341.85999999999</v>
      </c>
      <c r="AW126" s="158">
        <v>-135807.89000000001</v>
      </c>
      <c r="AX126" s="158">
        <v>-148624.88</v>
      </c>
      <c r="AY126" s="158">
        <v>-159937.65</v>
      </c>
      <c r="AZ126" s="158">
        <v>-219119.28</v>
      </c>
      <c r="BA126" s="158">
        <v>-139344.87</v>
      </c>
      <c r="BB126" s="158">
        <v>-211736.33000000002</v>
      </c>
      <c r="BC126" s="158">
        <v>-263862.83999999997</v>
      </c>
      <c r="BD126" s="158">
        <v>-161574.15000000002</v>
      </c>
      <c r="BE126" s="158">
        <v>-153187.00999999998</v>
      </c>
      <c r="BF126" s="158">
        <v>-97794.26</v>
      </c>
      <c r="BG126" s="158">
        <v>-114761.35</v>
      </c>
      <c r="BH126" s="158">
        <v>-189970.30000000002</v>
      </c>
      <c r="BI126" s="160">
        <v>-128070.26999999999</v>
      </c>
      <c r="BJ126" s="160">
        <v>-159468.75</v>
      </c>
      <c r="BK126" s="160">
        <v>-127006.60999999999</v>
      </c>
      <c r="BL126" s="160">
        <v>-130986.16</v>
      </c>
      <c r="BM126" s="160">
        <v>-200362.53</v>
      </c>
      <c r="BN126" s="160">
        <v>-141385.65999999997</v>
      </c>
      <c r="BO126" s="160">
        <v>-141623.28</v>
      </c>
      <c r="BP126" s="160">
        <v>-257491.03</v>
      </c>
      <c r="BQ126" s="160">
        <v>-139922.91999999998</v>
      </c>
      <c r="BR126" s="160">
        <v>-131494.32999999999</v>
      </c>
      <c r="BS126" s="160">
        <v>-8148.93</v>
      </c>
      <c r="BT126" s="160">
        <v>-1602.7600000000002</v>
      </c>
      <c r="BU126" s="160">
        <v>-102049.72</v>
      </c>
      <c r="BV126" s="160">
        <v>-113914.40000000002</v>
      </c>
      <c r="BW126" s="160">
        <v>-75519.990000000005</v>
      </c>
      <c r="BX126" s="160">
        <v>-188876.49999999997</v>
      </c>
      <c r="BY126" s="160">
        <v>-64706.380000000005</v>
      </c>
      <c r="BZ126" s="160">
        <v>-133427.95000000001</v>
      </c>
      <c r="CA126" s="160">
        <v>-174970.69999999998</v>
      </c>
      <c r="CB126" s="160">
        <v>-108467.32</v>
      </c>
      <c r="CC126" s="160">
        <v>-83154.820000000007</v>
      </c>
      <c r="CD126" s="160">
        <v>-139864.22</v>
      </c>
      <c r="CE126" s="160">
        <v>-151711.46000000002</v>
      </c>
      <c r="CF126" s="160">
        <v>-245216.22999999998</v>
      </c>
      <c r="CG126" s="160">
        <v>-168394.2</v>
      </c>
      <c r="CH126" s="160">
        <v>-275114.73</v>
      </c>
      <c r="CI126" s="160">
        <v>-367644.62</v>
      </c>
      <c r="CJ126" s="160">
        <v>-111998.54</v>
      </c>
      <c r="CK126" s="160">
        <v>-114874.17</v>
      </c>
      <c r="CL126" s="160">
        <v>-151651.77000000002</v>
      </c>
      <c r="CM126" s="160">
        <v>-167343.93000000002</v>
      </c>
      <c r="CN126" s="160">
        <v>-159860.96</v>
      </c>
      <c r="CO126" s="160">
        <v>-231125.92</v>
      </c>
      <c r="CP126" s="160">
        <v>-136459</v>
      </c>
      <c r="CQ126" s="160">
        <v>-113658.66</v>
      </c>
      <c r="CR126" s="160">
        <v>-119014.77</v>
      </c>
      <c r="CS126" s="160">
        <v>-140753.21000000002</v>
      </c>
      <c r="CT126" s="160">
        <v>-140353.26</v>
      </c>
      <c r="CU126" s="160">
        <v>-130235.02999999998</v>
      </c>
      <c r="CV126" s="160">
        <v>-119285.9</v>
      </c>
      <c r="CW126" s="160">
        <v>-348584.07</v>
      </c>
      <c r="CX126" s="160">
        <v>-160451.66999999998</v>
      </c>
      <c r="CY126" s="160">
        <v>-237601.55999999997</v>
      </c>
      <c r="CZ126" s="160">
        <v>-316804.65000000002</v>
      </c>
      <c r="DA126" s="160">
        <v>-356259.96</v>
      </c>
      <c r="DB126" s="160">
        <v>-123447.50999999995</v>
      </c>
      <c r="DC126" s="160">
        <v>-263410.71999999997</v>
      </c>
      <c r="DD126" s="160">
        <v>-115554.62</v>
      </c>
      <c r="DE126" s="160">
        <v>-348138.97</v>
      </c>
      <c r="DF126" s="160">
        <v>-246777.93</v>
      </c>
      <c r="DG126" s="160">
        <v>-241805.72000000003</v>
      </c>
      <c r="DH126" s="160">
        <v>-111614.51999999999</v>
      </c>
      <c r="DI126" s="160">
        <v>-227186.06</v>
      </c>
      <c r="DJ126" s="160">
        <v>-240240.08000000002</v>
      </c>
      <c r="DK126" s="160">
        <v>-185474.86000000002</v>
      </c>
      <c r="DL126" s="160">
        <v>-321644.12</v>
      </c>
      <c r="DM126" s="160">
        <v>-175509.61000000002</v>
      </c>
      <c r="DN126" s="160">
        <v>-143797.40999999997</v>
      </c>
      <c r="DO126" s="160">
        <v>-181908.64999999997</v>
      </c>
      <c r="DP126" s="160">
        <v>-215865.66999999998</v>
      </c>
      <c r="DQ126" s="160">
        <v>-133294.76999999999</v>
      </c>
      <c r="DR126" s="160">
        <v>-106806.68000000002</v>
      </c>
      <c r="DS126" s="160">
        <v>-234083.84</v>
      </c>
      <c r="DT126" s="160">
        <v>-267890.61000000004</v>
      </c>
      <c r="DU126" s="160">
        <v>-236181.09000000003</v>
      </c>
      <c r="DV126" s="160">
        <v>-286782.08000000002</v>
      </c>
      <c r="DW126" s="160">
        <v>-360872.14</v>
      </c>
      <c r="DX126" s="160">
        <v>-320752.5400000001</v>
      </c>
      <c r="DY126" s="160">
        <v>-172069.66</v>
      </c>
      <c r="DZ126" s="160">
        <v>-192639.83</v>
      </c>
      <c r="EA126" s="160">
        <v>-250843.93</v>
      </c>
      <c r="EB126" s="160">
        <v>-257587.77000000002</v>
      </c>
      <c r="EC126" s="160">
        <v>-229762.34999999998</v>
      </c>
      <c r="ED126" s="160">
        <v>-246962.38999999998</v>
      </c>
      <c r="EE126" s="160">
        <v>-208970.85</v>
      </c>
      <c r="EF126" s="160">
        <v>-254938.90000000002</v>
      </c>
      <c r="EG126" s="160">
        <v>-313049.03000000003</v>
      </c>
      <c r="EH126" s="160">
        <v>-322481.49000000005</v>
      </c>
      <c r="EI126" s="160">
        <v>-360403.30000000005</v>
      </c>
      <c r="EJ126" s="160">
        <v>-345984.38999999996</v>
      </c>
      <c r="EK126" s="160">
        <v>-266606.75</v>
      </c>
      <c r="EL126" s="160">
        <v>-228205.70999999996</v>
      </c>
      <c r="EM126" s="160">
        <v>-257180.68000000002</v>
      </c>
      <c r="EO126" s="160">
        <f t="shared" si="821"/>
        <v>-1097977.5299999998</v>
      </c>
      <c r="EQ126" s="160">
        <f t="shared" ca="1" si="822"/>
        <v>-936305.96</v>
      </c>
      <c r="ER126" s="160"/>
      <c r="EV126" s="160">
        <f t="shared" si="823"/>
        <v>-796512.12000000011</v>
      </c>
      <c r="EW126" s="160">
        <f t="shared" si="823"/>
        <v>-727104.30999999994</v>
      </c>
      <c r="EX126" s="160">
        <f t="shared" si="823"/>
        <v>-600198.17000000004</v>
      </c>
      <c r="EY126" s="160">
        <f t="shared" si="823"/>
        <v>-652901</v>
      </c>
      <c r="EZ126" s="160">
        <f t="shared" si="823"/>
        <v>-640951.1399999999</v>
      </c>
      <c r="FA126" s="160">
        <f t="shared" si="823"/>
        <v>-531069.09</v>
      </c>
      <c r="FB126" s="160">
        <f t="shared" si="823"/>
        <v>-608781.13000000012</v>
      </c>
      <c r="FC126" s="160">
        <f t="shared" si="823"/>
        <v>-883835.31</v>
      </c>
      <c r="FD126" s="160">
        <f t="shared" si="823"/>
        <v>-685462.03</v>
      </c>
      <c r="FE126" s="160">
        <f t="shared" si="823"/>
        <v>-738194.05</v>
      </c>
      <c r="FF126" s="160">
        <f t="shared" si="823"/>
        <v>-710872.14</v>
      </c>
      <c r="FG126" s="160">
        <f t="shared" si="823"/>
        <v>-995933.82000000007</v>
      </c>
      <c r="FH126" s="160">
        <f t="shared" si="823"/>
        <v>-840796.84999999986</v>
      </c>
      <c r="FI126" s="160">
        <f t="shared" si="823"/>
        <v>-257180.68000000002</v>
      </c>
      <c r="FK126" s="160">
        <f t="shared" si="824"/>
        <v>-1746190.33</v>
      </c>
      <c r="FL126" s="160">
        <f t="shared" si="824"/>
        <v>-1392125.6099999999</v>
      </c>
      <c r="FM126" s="160">
        <f t="shared" si="824"/>
        <v>-2085436.01</v>
      </c>
      <c r="FN126" s="160">
        <f t="shared" si="824"/>
        <v>-2037384.01</v>
      </c>
      <c r="FO126" s="160">
        <f t="shared" si="824"/>
        <v>-2776715.5999999996</v>
      </c>
      <c r="FP126" s="160">
        <f t="shared" si="824"/>
        <v>-2664636.67</v>
      </c>
      <c r="FQ126" s="160">
        <f t="shared" si="824"/>
        <v>-3130462.04</v>
      </c>
      <c r="FR126" s="160">
        <f t="shared" si="824"/>
        <v>-1097977.5299999998</v>
      </c>
    </row>
    <row r="127" spans="2:174" ht="17.45" customHeight="1">
      <c r="B127" s="161" t="s">
        <v>191</v>
      </c>
      <c r="C127" s="162"/>
      <c r="D127" s="162"/>
      <c r="E127" s="162"/>
      <c r="H127" s="163">
        <f>H129-H128</f>
        <v>709018.87</v>
      </c>
      <c r="I127" s="163">
        <f t="shared" ref="I127:AQ127" si="827">I129-I128</f>
        <v>597527.89999999991</v>
      </c>
      <c r="J127" s="163">
        <f t="shared" si="827"/>
        <v>603313.48</v>
      </c>
      <c r="K127" s="163">
        <f t="shared" si="827"/>
        <v>692112.25</v>
      </c>
      <c r="L127" s="163">
        <f t="shared" si="827"/>
        <v>851388.08000000007</v>
      </c>
      <c r="M127" s="163">
        <f t="shared" si="827"/>
        <v>537000</v>
      </c>
      <c r="N127" s="163">
        <f t="shared" si="827"/>
        <v>56809.600000000093</v>
      </c>
      <c r="O127" s="163">
        <f t="shared" si="827"/>
        <v>516710.5500000001</v>
      </c>
      <c r="P127" s="163">
        <f t="shared" si="827"/>
        <v>394309.91</v>
      </c>
      <c r="Q127" s="163">
        <f t="shared" si="827"/>
        <v>602045.28</v>
      </c>
      <c r="R127" s="163">
        <f t="shared" si="827"/>
        <v>908857.6</v>
      </c>
      <c r="S127" s="163">
        <f t="shared" si="827"/>
        <v>1360753.19</v>
      </c>
      <c r="T127" s="163">
        <f t="shared" si="827"/>
        <v>811802.27999999898</v>
      </c>
      <c r="U127" s="163">
        <f t="shared" si="827"/>
        <v>701001.79000000015</v>
      </c>
      <c r="V127" s="163">
        <f t="shared" si="827"/>
        <v>706349.24999999988</v>
      </c>
      <c r="W127" s="163">
        <f t="shared" si="827"/>
        <v>502173.06000000006</v>
      </c>
      <c r="X127" s="163">
        <f t="shared" si="827"/>
        <v>657391.54999999993</v>
      </c>
      <c r="Y127" s="163">
        <f t="shared" si="827"/>
        <v>760548.58000000007</v>
      </c>
      <c r="Z127" s="163">
        <f t="shared" si="827"/>
        <v>865335.73</v>
      </c>
      <c r="AA127" s="163">
        <f t="shared" si="827"/>
        <v>1031431.2599999999</v>
      </c>
      <c r="AB127" s="163">
        <f t="shared" si="827"/>
        <v>614467.73</v>
      </c>
      <c r="AC127" s="163">
        <f t="shared" si="827"/>
        <v>821918.25</v>
      </c>
      <c r="AD127" s="163">
        <f t="shared" si="827"/>
        <v>932532.92999999807</v>
      </c>
      <c r="AE127" s="163">
        <f t="shared" si="827"/>
        <v>1306737.2399999991</v>
      </c>
      <c r="AF127" s="163">
        <f t="shared" si="827"/>
        <v>784035.40999999898</v>
      </c>
      <c r="AG127" s="163">
        <f t="shared" si="827"/>
        <v>731000</v>
      </c>
      <c r="AH127" s="163">
        <f t="shared" si="827"/>
        <v>451351.2</v>
      </c>
      <c r="AI127" s="163">
        <f t="shared" si="827"/>
        <v>1025000</v>
      </c>
      <c r="AJ127" s="163">
        <f t="shared" si="827"/>
        <v>589000</v>
      </c>
      <c r="AK127" s="163">
        <f t="shared" si="827"/>
        <v>692000</v>
      </c>
      <c r="AL127" s="163">
        <f t="shared" si="827"/>
        <v>808000</v>
      </c>
      <c r="AM127" s="163">
        <f t="shared" si="827"/>
        <v>764000</v>
      </c>
      <c r="AN127" s="163">
        <f t="shared" si="827"/>
        <v>683000</v>
      </c>
      <c r="AO127" s="163">
        <f t="shared" si="827"/>
        <v>1413000</v>
      </c>
      <c r="AP127" s="163">
        <f t="shared" si="827"/>
        <v>951000</v>
      </c>
      <c r="AQ127" s="163">
        <f t="shared" si="827"/>
        <v>1620000</v>
      </c>
      <c r="AR127" s="163">
        <v>1437511.1</v>
      </c>
      <c r="AS127" s="163">
        <v>682631.99</v>
      </c>
      <c r="AT127" s="163">
        <v>716381.33</v>
      </c>
      <c r="AU127" s="163">
        <v>872529.5</v>
      </c>
      <c r="AV127" s="163">
        <v>861725.31</v>
      </c>
      <c r="AW127" s="163">
        <v>630449.52</v>
      </c>
      <c r="AX127" s="163">
        <v>925063.98999999987</v>
      </c>
      <c r="AY127" s="163">
        <v>971740.04000000015</v>
      </c>
      <c r="AZ127" s="163">
        <v>795988.11999999988</v>
      </c>
      <c r="BA127" s="163">
        <v>963782.43</v>
      </c>
      <c r="BB127" s="163">
        <v>682624.8600000001</v>
      </c>
      <c r="BC127" s="163">
        <v>970788.82000000018</v>
      </c>
      <c r="BD127" s="163">
        <v>1347442.3899999997</v>
      </c>
      <c r="BE127" s="163">
        <v>635793.44999999995</v>
      </c>
      <c r="BF127" s="163">
        <v>631156.19999999995</v>
      </c>
      <c r="BG127" s="163">
        <v>779615.90999999992</v>
      </c>
      <c r="BH127" s="163">
        <v>856634.11</v>
      </c>
      <c r="BI127" s="163">
        <v>815418.55</v>
      </c>
      <c r="BJ127" s="163">
        <v>962156.25</v>
      </c>
      <c r="BK127" s="163">
        <v>902697.86</v>
      </c>
      <c r="BL127" s="163">
        <v>895740.74000000011</v>
      </c>
      <c r="BM127" s="163">
        <v>843963.4</v>
      </c>
      <c r="BN127" s="163">
        <v>841261.27</v>
      </c>
      <c r="BO127" s="163">
        <v>1301980.6899999997</v>
      </c>
      <c r="BP127" s="163">
        <v>1395259.07</v>
      </c>
      <c r="BQ127" s="163">
        <v>838396.31</v>
      </c>
      <c r="BR127" s="163">
        <v>609387.6100000001</v>
      </c>
      <c r="BS127" s="163">
        <v>42636.869999999995</v>
      </c>
      <c r="BT127" s="163">
        <v>12774.95</v>
      </c>
      <c r="BU127" s="163">
        <v>188002.38999999993</v>
      </c>
      <c r="BV127" s="163">
        <v>310354.92999999993</v>
      </c>
      <c r="BW127" s="164">
        <v>3313.9700000000012</v>
      </c>
      <c r="BX127" s="164">
        <v>245238.92999999996</v>
      </c>
      <c r="BY127" s="164">
        <v>937539.67</v>
      </c>
      <c r="BZ127" s="164">
        <v>1090051.5</v>
      </c>
      <c r="CA127" s="164">
        <v>1282452.1399999999</v>
      </c>
      <c r="CB127" s="164">
        <v>1320206.47</v>
      </c>
      <c r="CC127" s="164">
        <v>813840.16999999993</v>
      </c>
      <c r="CD127" s="164">
        <v>470750.18999999994</v>
      </c>
      <c r="CE127" s="164">
        <v>125129.66000000003</v>
      </c>
      <c r="CF127" s="164">
        <v>468030.91999999993</v>
      </c>
      <c r="CG127" s="164">
        <v>1218011.4700000002</v>
      </c>
      <c r="CH127" s="164">
        <v>855377.16999999993</v>
      </c>
      <c r="CI127" s="164">
        <v>831632.49999999988</v>
      </c>
      <c r="CJ127" s="164">
        <v>1008833.5299999998</v>
      </c>
      <c r="CK127" s="164">
        <v>1098829.5799999998</v>
      </c>
      <c r="CL127" s="164">
        <v>1297898.6100000001</v>
      </c>
      <c r="CM127" s="164">
        <v>1406717.5600000003</v>
      </c>
      <c r="CN127" s="164">
        <v>1757144.27</v>
      </c>
      <c r="CO127" s="164">
        <v>931960.94000000006</v>
      </c>
      <c r="CP127" s="164">
        <v>1132250.96</v>
      </c>
      <c r="CQ127" s="164">
        <v>1127046.5900000001</v>
      </c>
      <c r="CR127" s="164">
        <v>1373084.35</v>
      </c>
      <c r="CS127" s="164">
        <v>1409675.8200000003</v>
      </c>
      <c r="CT127" s="164">
        <v>1528362.03</v>
      </c>
      <c r="CU127" s="164">
        <v>1424358.9000000001</v>
      </c>
      <c r="CV127" s="164">
        <v>1364122.39</v>
      </c>
      <c r="CW127" s="164">
        <v>1205784.2200000002</v>
      </c>
      <c r="CX127" s="164">
        <v>1474264.1100000003</v>
      </c>
      <c r="CY127" s="164">
        <v>1684817.6299999997</v>
      </c>
      <c r="CZ127" s="164">
        <v>2073542.1300000004</v>
      </c>
      <c r="DA127" s="164">
        <v>1035517.1100000003</v>
      </c>
      <c r="DB127" s="164">
        <v>1417004.5099999998</v>
      </c>
      <c r="DC127" s="164">
        <v>1198216.2000000002</v>
      </c>
      <c r="DD127" s="164">
        <v>1762377.73</v>
      </c>
      <c r="DE127" s="164">
        <v>1367709.01</v>
      </c>
      <c r="DF127" s="164">
        <v>1472367.55</v>
      </c>
      <c r="DG127" s="164">
        <v>1586206.67</v>
      </c>
      <c r="DH127" s="164">
        <v>1606409.3699999999</v>
      </c>
      <c r="DI127" s="164">
        <v>1558056.29</v>
      </c>
      <c r="DJ127" s="164">
        <v>1718022.3699999999</v>
      </c>
      <c r="DK127" s="164">
        <v>2030397.11</v>
      </c>
      <c r="DL127" s="164">
        <v>2212229.85</v>
      </c>
      <c r="DM127" s="164">
        <v>1363636.6199999999</v>
      </c>
      <c r="DN127" s="164">
        <v>1217855.9400000002</v>
      </c>
      <c r="DO127" s="164">
        <v>1532606.8900000001</v>
      </c>
      <c r="DP127" s="164">
        <v>1397428.7700000003</v>
      </c>
      <c r="DQ127" s="164">
        <v>452894.05999999994</v>
      </c>
      <c r="DR127" s="164">
        <v>1758105.5299999998</v>
      </c>
      <c r="DS127" s="164">
        <v>1744338.2699999998</v>
      </c>
      <c r="DT127" s="164">
        <v>1828796.2499999998</v>
      </c>
      <c r="DU127" s="164">
        <v>1676563.4299999997</v>
      </c>
      <c r="DV127" s="164">
        <v>1507212.0799999998</v>
      </c>
      <c r="DW127" s="164">
        <v>2105820.1700000004</v>
      </c>
      <c r="DX127" s="164">
        <v>2372616.8800000004</v>
      </c>
      <c r="DY127" s="164">
        <v>1399635.6200000003</v>
      </c>
      <c r="DZ127" s="164">
        <v>1268924.6699999997</v>
      </c>
      <c r="EA127" s="164">
        <v>1359879.76</v>
      </c>
      <c r="EB127" s="164">
        <v>1663670.61</v>
      </c>
      <c r="EC127" s="164">
        <v>1707686.7000000002</v>
      </c>
      <c r="ED127" s="164">
        <v>1752418.65</v>
      </c>
      <c r="EE127" s="164">
        <v>1630528.1599999997</v>
      </c>
      <c r="EF127" s="164">
        <v>1837802.31</v>
      </c>
      <c r="EG127" s="164">
        <v>1727590.9299999997</v>
      </c>
      <c r="EH127" s="164">
        <v>1672301.03</v>
      </c>
      <c r="EI127" s="164">
        <v>2473871.5500000007</v>
      </c>
      <c r="EJ127" s="164">
        <v>2240931.88</v>
      </c>
      <c r="EK127" s="164">
        <v>1450659.2300000002</v>
      </c>
      <c r="EL127" s="164">
        <v>1329896.5400000003</v>
      </c>
      <c r="EM127" s="164">
        <v>1403088.8399999999</v>
      </c>
      <c r="EO127" s="163">
        <f t="shared" si="821"/>
        <v>6424576.4900000002</v>
      </c>
      <c r="EQ127" s="163">
        <f t="shared" ca="1" si="822"/>
        <v>6401056.9300000006</v>
      </c>
      <c r="ER127" s="163"/>
      <c r="EV127" s="163">
        <f t="shared" si="823"/>
        <v>4526063.75</v>
      </c>
      <c r="EW127" s="163">
        <f t="shared" si="823"/>
        <v>4328302.9400000004</v>
      </c>
      <c r="EX127" s="163">
        <f t="shared" si="823"/>
        <v>4664983.59</v>
      </c>
      <c r="EY127" s="163">
        <f t="shared" si="823"/>
        <v>5306475.7700000005</v>
      </c>
      <c r="EZ127" s="163">
        <f t="shared" si="823"/>
        <v>4793722.41</v>
      </c>
      <c r="FA127" s="163">
        <f t="shared" si="823"/>
        <v>3382929.72</v>
      </c>
      <c r="FB127" s="163">
        <f t="shared" si="823"/>
        <v>5331240.05</v>
      </c>
      <c r="FC127" s="163">
        <f t="shared" si="823"/>
        <v>5289595.68</v>
      </c>
      <c r="FD127" s="163">
        <f t="shared" si="823"/>
        <v>5041177.1700000009</v>
      </c>
      <c r="FE127" s="163">
        <f t="shared" si="823"/>
        <v>4731237.07</v>
      </c>
      <c r="FF127" s="163">
        <f t="shared" si="823"/>
        <v>5220749.1199999992</v>
      </c>
      <c r="FG127" s="163">
        <f t="shared" si="823"/>
        <v>5873763.5100000007</v>
      </c>
      <c r="FH127" s="163">
        <f t="shared" si="823"/>
        <v>5021487.6500000004</v>
      </c>
      <c r="FI127" s="163">
        <f t="shared" si="823"/>
        <v>1403088.8399999999</v>
      </c>
      <c r="FK127" s="163">
        <f t="shared" si="824"/>
        <v>10813860.819999998</v>
      </c>
      <c r="FL127" s="163">
        <f t="shared" si="824"/>
        <v>6955408.3400000008</v>
      </c>
      <c r="FM127" s="163">
        <f t="shared" si="824"/>
        <v>10915257.83</v>
      </c>
      <c r="FN127" s="163">
        <f t="shared" si="824"/>
        <v>16412872.210000001</v>
      </c>
      <c r="FO127" s="163">
        <f t="shared" si="824"/>
        <v>18825826.050000001</v>
      </c>
      <c r="FP127" s="163">
        <f t="shared" si="824"/>
        <v>18797487.859999999</v>
      </c>
      <c r="FQ127" s="163">
        <f t="shared" si="824"/>
        <v>20866926.870000005</v>
      </c>
      <c r="FR127" s="163">
        <f t="shared" si="824"/>
        <v>6424576.4900000002</v>
      </c>
    </row>
    <row r="128" spans="2:174" s="159" customFormat="1" ht="17.45" customHeight="1" thickBot="1">
      <c r="B128" s="151" t="s">
        <v>96</v>
      </c>
      <c r="C128" s="152"/>
      <c r="D128" s="152"/>
      <c r="E128" s="152"/>
      <c r="F128" s="134"/>
      <c r="G128" s="134"/>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54">
        <v>0</v>
      </c>
      <c r="AF128" s="154">
        <v>0</v>
      </c>
      <c r="AG128" s="154">
        <v>0</v>
      </c>
      <c r="AH128" s="154">
        <v>0</v>
      </c>
      <c r="AI128" s="154">
        <v>0</v>
      </c>
      <c r="AJ128" s="154">
        <v>0</v>
      </c>
      <c r="AK128" s="154">
        <v>0</v>
      </c>
      <c r="AL128" s="154">
        <v>0</v>
      </c>
      <c r="AM128" s="154">
        <v>0</v>
      </c>
      <c r="AN128" s="154">
        <v>0</v>
      </c>
      <c r="AO128" s="154">
        <v>0</v>
      </c>
      <c r="AP128" s="154">
        <v>0</v>
      </c>
      <c r="AQ128" s="154">
        <v>0</v>
      </c>
      <c r="AR128" s="154">
        <v>0</v>
      </c>
      <c r="AS128" s="154">
        <v>0</v>
      </c>
      <c r="AT128" s="154">
        <v>0</v>
      </c>
      <c r="AU128" s="154">
        <v>0</v>
      </c>
      <c r="AV128" s="154">
        <v>0</v>
      </c>
      <c r="AW128" s="154">
        <v>0</v>
      </c>
      <c r="AX128" s="154">
        <v>0</v>
      </c>
      <c r="AY128" s="154">
        <v>0</v>
      </c>
      <c r="AZ128" s="154">
        <v>0</v>
      </c>
      <c r="BA128" s="154">
        <v>0</v>
      </c>
      <c r="BB128" s="154">
        <v>0</v>
      </c>
      <c r="BC128" s="154">
        <v>0</v>
      </c>
      <c r="BD128" s="154">
        <v>0</v>
      </c>
      <c r="BE128" s="154">
        <v>0</v>
      </c>
      <c r="BF128" s="154">
        <v>0</v>
      </c>
      <c r="BG128" s="154">
        <v>0</v>
      </c>
      <c r="BH128" s="154">
        <v>0</v>
      </c>
      <c r="BI128" s="154">
        <v>0</v>
      </c>
      <c r="BJ128" s="154">
        <v>0</v>
      </c>
      <c r="BK128" s="154">
        <v>0</v>
      </c>
      <c r="BL128" s="154">
        <v>0</v>
      </c>
      <c r="BM128" s="154">
        <v>0</v>
      </c>
      <c r="BN128" s="154">
        <v>0</v>
      </c>
      <c r="BO128" s="154">
        <v>0</v>
      </c>
      <c r="BP128" s="154">
        <v>0</v>
      </c>
      <c r="BQ128" s="154">
        <v>0</v>
      </c>
      <c r="BR128" s="154">
        <v>0</v>
      </c>
      <c r="BS128" s="154">
        <v>0</v>
      </c>
      <c r="BT128" s="154">
        <v>0</v>
      </c>
      <c r="BU128" s="154">
        <v>0</v>
      </c>
      <c r="BV128" s="154">
        <v>0</v>
      </c>
      <c r="BW128" s="154">
        <v>0</v>
      </c>
      <c r="BX128" s="154">
        <v>0</v>
      </c>
      <c r="BY128" s="154">
        <v>0</v>
      </c>
      <c r="BZ128" s="154">
        <v>0</v>
      </c>
      <c r="CA128" s="154">
        <v>0</v>
      </c>
      <c r="CB128" s="154">
        <v>0</v>
      </c>
      <c r="CC128" s="154">
        <v>0</v>
      </c>
      <c r="CD128" s="154">
        <v>0</v>
      </c>
      <c r="CE128" s="154">
        <v>0</v>
      </c>
      <c r="CF128" s="154">
        <v>0</v>
      </c>
      <c r="CG128" s="154">
        <v>0</v>
      </c>
      <c r="CH128" s="154">
        <v>0</v>
      </c>
      <c r="CI128" s="154">
        <v>0</v>
      </c>
      <c r="CJ128" s="154">
        <v>0</v>
      </c>
      <c r="CK128" s="154">
        <v>0</v>
      </c>
      <c r="CL128" s="154">
        <v>0</v>
      </c>
      <c r="CM128" s="154">
        <v>0</v>
      </c>
      <c r="CN128" s="154">
        <v>0</v>
      </c>
      <c r="CO128" s="154">
        <v>0</v>
      </c>
      <c r="CP128" s="154">
        <v>0</v>
      </c>
      <c r="CQ128" s="154">
        <v>0</v>
      </c>
      <c r="CR128" s="154">
        <v>0</v>
      </c>
      <c r="CS128" s="154">
        <v>0</v>
      </c>
      <c r="CT128" s="154">
        <v>0</v>
      </c>
      <c r="CU128" s="154">
        <v>0</v>
      </c>
      <c r="CV128" s="154">
        <v>0</v>
      </c>
      <c r="CW128" s="154">
        <v>0</v>
      </c>
      <c r="CX128" s="154">
        <v>0</v>
      </c>
      <c r="CY128" s="154">
        <v>0</v>
      </c>
      <c r="CZ128" s="154">
        <v>0</v>
      </c>
      <c r="DA128" s="154">
        <v>0</v>
      </c>
      <c r="DB128" s="154">
        <v>0</v>
      </c>
      <c r="DC128" s="154">
        <v>0</v>
      </c>
      <c r="DD128" s="154">
        <v>0</v>
      </c>
      <c r="DE128" s="154">
        <v>0</v>
      </c>
      <c r="DF128" s="154">
        <v>0</v>
      </c>
      <c r="DG128" s="154">
        <v>0</v>
      </c>
      <c r="DH128" s="154">
        <v>0</v>
      </c>
      <c r="DI128" s="154">
        <v>0</v>
      </c>
      <c r="DJ128" s="154">
        <v>0</v>
      </c>
      <c r="DK128" s="154">
        <v>0</v>
      </c>
      <c r="DL128" s="154">
        <v>0</v>
      </c>
      <c r="DM128" s="154">
        <v>1507.4699999999866</v>
      </c>
      <c r="DN128" s="154">
        <v>162793.66999999998</v>
      </c>
      <c r="DO128" s="154">
        <v>209325.80000000002</v>
      </c>
      <c r="DP128" s="154">
        <v>95077.069999999992</v>
      </c>
      <c r="DQ128" s="154">
        <v>149801.99999999997</v>
      </c>
      <c r="DR128" s="154">
        <v>221972.64000000004</v>
      </c>
      <c r="DS128" s="154">
        <v>224122.75</v>
      </c>
      <c r="DT128" s="154">
        <v>153602.07999999996</v>
      </c>
      <c r="DU128" s="154">
        <v>238679.15000000002</v>
      </c>
      <c r="DV128" s="154">
        <v>217701.87</v>
      </c>
      <c r="DW128" s="154">
        <v>328327.32</v>
      </c>
      <c r="DX128" s="154">
        <v>300635.51999999996</v>
      </c>
      <c r="DY128" s="154">
        <v>268368.82000000007</v>
      </c>
      <c r="DZ128" s="154">
        <v>381971.77</v>
      </c>
      <c r="EA128" s="154">
        <v>332964.81999999995</v>
      </c>
      <c r="EB128" s="154">
        <v>412226.82000000007</v>
      </c>
      <c r="EC128" s="154">
        <v>378430.73</v>
      </c>
      <c r="ED128" s="154">
        <v>422827.96</v>
      </c>
      <c r="EE128" s="154">
        <v>343761.82</v>
      </c>
      <c r="EF128" s="154">
        <v>418578.13</v>
      </c>
      <c r="EG128" s="154">
        <v>371197.44999999995</v>
      </c>
      <c r="EH128" s="154">
        <v>351351.36</v>
      </c>
      <c r="EI128" s="154">
        <v>585102.64000000013</v>
      </c>
      <c r="EJ128" s="154">
        <v>433417.46</v>
      </c>
      <c r="EK128" s="154">
        <v>322711.12</v>
      </c>
      <c r="EL128" s="154">
        <v>487886.83999999997</v>
      </c>
      <c r="EM128" s="154">
        <v>410712.82999999996</v>
      </c>
      <c r="EN128" s="153"/>
      <c r="EO128" s="154">
        <f t="shared" si="821"/>
        <v>1654728.25</v>
      </c>
      <c r="EP128" s="154"/>
      <c r="EQ128" s="154">
        <f t="shared" ca="1" si="822"/>
        <v>1283940.9300000002</v>
      </c>
      <c r="ER128" s="154"/>
      <c r="EV128" s="154">
        <f t="shared" si="823"/>
        <v>0</v>
      </c>
      <c r="EW128" s="154">
        <f t="shared" si="823"/>
        <v>0</v>
      </c>
      <c r="EX128" s="154">
        <f t="shared" si="823"/>
        <v>0</v>
      </c>
      <c r="EY128" s="154">
        <f t="shared" si="823"/>
        <v>0</v>
      </c>
      <c r="EZ128" s="154">
        <f t="shared" si="823"/>
        <v>164301.13999999996</v>
      </c>
      <c r="FA128" s="154">
        <f t="shared" si="823"/>
        <v>454204.87</v>
      </c>
      <c r="FB128" s="154">
        <f t="shared" si="823"/>
        <v>599697.47</v>
      </c>
      <c r="FC128" s="154">
        <f t="shared" si="823"/>
        <v>784708.34000000008</v>
      </c>
      <c r="FD128" s="154">
        <f t="shared" si="823"/>
        <v>950976.1100000001</v>
      </c>
      <c r="FE128" s="154">
        <f t="shared" si="823"/>
        <v>1123622.3700000001</v>
      </c>
      <c r="FF128" s="154">
        <f t="shared" si="823"/>
        <v>1185167.9100000001</v>
      </c>
      <c r="FG128" s="154">
        <f t="shared" si="823"/>
        <v>1307651.4500000002</v>
      </c>
      <c r="FH128" s="154">
        <f t="shared" si="823"/>
        <v>1244015.42</v>
      </c>
      <c r="FI128" s="154">
        <f t="shared" si="823"/>
        <v>410712.82999999996</v>
      </c>
      <c r="FK128" s="154">
        <f t="shared" si="824"/>
        <v>0</v>
      </c>
      <c r="FL128" s="154">
        <f t="shared" si="824"/>
        <v>0</v>
      </c>
      <c r="FM128" s="154">
        <f t="shared" si="824"/>
        <v>0</v>
      </c>
      <c r="FN128" s="154">
        <f t="shared" si="824"/>
        <v>0</v>
      </c>
      <c r="FO128" s="154">
        <f t="shared" si="824"/>
        <v>0</v>
      </c>
      <c r="FP128" s="154">
        <f t="shared" si="824"/>
        <v>2002911.82</v>
      </c>
      <c r="FQ128" s="154">
        <f t="shared" si="824"/>
        <v>4567417.84</v>
      </c>
      <c r="FR128" s="154">
        <f t="shared" si="824"/>
        <v>1654728.25</v>
      </c>
    </row>
    <row r="129" spans="2:174" ht="17.45" customHeight="1">
      <c r="B129" s="165" t="s">
        <v>192</v>
      </c>
      <c r="C129" s="166"/>
      <c r="D129" s="166"/>
      <c r="E129" s="166"/>
      <c r="H129" s="167">
        <v>709018.87</v>
      </c>
      <c r="I129" s="167">
        <v>597527.89999999991</v>
      </c>
      <c r="J129" s="167">
        <v>603313.48</v>
      </c>
      <c r="K129" s="167">
        <v>692112.25</v>
      </c>
      <c r="L129" s="167">
        <v>851388.08000000007</v>
      </c>
      <c r="M129" s="167">
        <v>537000</v>
      </c>
      <c r="N129" s="167">
        <v>56809.600000000093</v>
      </c>
      <c r="O129" s="167">
        <v>516710.5500000001</v>
      </c>
      <c r="P129" s="167">
        <v>394309.91</v>
      </c>
      <c r="Q129" s="167">
        <v>602045.28</v>
      </c>
      <c r="R129" s="167">
        <v>908857.6</v>
      </c>
      <c r="S129" s="167">
        <v>1360753.19</v>
      </c>
      <c r="T129" s="167">
        <v>811802.27999999898</v>
      </c>
      <c r="U129" s="167">
        <v>701001.79000000015</v>
      </c>
      <c r="V129" s="167">
        <v>706349.24999999988</v>
      </c>
      <c r="W129" s="167">
        <v>502173.06000000006</v>
      </c>
      <c r="X129" s="167">
        <v>657391.54999999993</v>
      </c>
      <c r="Y129" s="167">
        <v>760548.58000000007</v>
      </c>
      <c r="Z129" s="167">
        <v>865335.73</v>
      </c>
      <c r="AA129" s="167">
        <v>1031431.2599999999</v>
      </c>
      <c r="AB129" s="167">
        <v>614467.73</v>
      </c>
      <c r="AC129" s="167">
        <v>821918.25</v>
      </c>
      <c r="AD129" s="167">
        <v>932532.92999999807</v>
      </c>
      <c r="AE129" s="167">
        <v>1306737.2399999991</v>
      </c>
      <c r="AF129" s="167">
        <v>784035.40999999898</v>
      </c>
      <c r="AG129" s="167">
        <v>731000</v>
      </c>
      <c r="AH129" s="167">
        <v>451351.2</v>
      </c>
      <c r="AI129" s="167">
        <v>1025000</v>
      </c>
      <c r="AJ129" s="167">
        <v>589000</v>
      </c>
      <c r="AK129" s="167">
        <v>692000</v>
      </c>
      <c r="AL129" s="167">
        <v>808000</v>
      </c>
      <c r="AM129" s="167">
        <v>764000</v>
      </c>
      <c r="AN129" s="167">
        <v>683000</v>
      </c>
      <c r="AO129" s="167">
        <v>1413000</v>
      </c>
      <c r="AP129" s="167">
        <v>951000</v>
      </c>
      <c r="AQ129" s="167">
        <v>1620000</v>
      </c>
      <c r="AR129" s="167">
        <v>1437511.1</v>
      </c>
      <c r="AS129" s="167">
        <v>682631.99</v>
      </c>
      <c r="AT129" s="167">
        <v>716381.33</v>
      </c>
      <c r="AU129" s="167">
        <v>872529.5</v>
      </c>
      <c r="AV129" s="167">
        <v>861725.31</v>
      </c>
      <c r="AW129" s="167">
        <v>630449.52</v>
      </c>
      <c r="AX129" s="167">
        <v>925063.98999999987</v>
      </c>
      <c r="AY129" s="167">
        <v>971740.04000000015</v>
      </c>
      <c r="AZ129" s="167">
        <v>795988.11999999988</v>
      </c>
      <c r="BA129" s="167">
        <v>963782.43</v>
      </c>
      <c r="BB129" s="167">
        <v>682624.8600000001</v>
      </c>
      <c r="BC129" s="167">
        <v>970788.82000000018</v>
      </c>
      <c r="BD129" s="167">
        <v>1347442.3899999997</v>
      </c>
      <c r="BE129" s="167">
        <v>635793.44999999995</v>
      </c>
      <c r="BF129" s="167">
        <v>631156.19999999995</v>
      </c>
      <c r="BG129" s="167">
        <v>779615.90999999992</v>
      </c>
      <c r="BH129" s="167">
        <v>856634.11</v>
      </c>
      <c r="BI129" s="168">
        <v>815418.55</v>
      </c>
      <c r="BJ129" s="168">
        <v>962156.25</v>
      </c>
      <c r="BK129" s="168">
        <v>902697.86</v>
      </c>
      <c r="BL129" s="168">
        <v>895740.74000000011</v>
      </c>
      <c r="BM129" s="168">
        <v>843963.4</v>
      </c>
      <c r="BN129" s="168">
        <v>841261.27</v>
      </c>
      <c r="BO129" s="168">
        <v>1301980.6899999997</v>
      </c>
      <c r="BP129" s="168">
        <v>1395259.07</v>
      </c>
      <c r="BQ129" s="168">
        <v>838396.31</v>
      </c>
      <c r="BR129" s="168">
        <v>609387.6100000001</v>
      </c>
      <c r="BS129" s="168">
        <v>42636.869999999995</v>
      </c>
      <c r="BT129" s="168">
        <v>12774.95</v>
      </c>
      <c r="BU129" s="168">
        <v>188002.38999999993</v>
      </c>
      <c r="BV129" s="168">
        <v>310354.92999999993</v>
      </c>
      <c r="BW129" s="169">
        <v>3313.9700000000012</v>
      </c>
      <c r="BX129" s="169">
        <v>245238.92999999996</v>
      </c>
      <c r="BY129" s="169">
        <v>937539.67</v>
      </c>
      <c r="BZ129" s="169">
        <v>1090051.5</v>
      </c>
      <c r="CA129" s="169">
        <v>1282452.1399999999</v>
      </c>
      <c r="CB129" s="169">
        <v>1320206.47</v>
      </c>
      <c r="CC129" s="169">
        <v>813840.16999999993</v>
      </c>
      <c r="CD129" s="169">
        <v>470750.18999999994</v>
      </c>
      <c r="CE129" s="169">
        <v>125129.66000000003</v>
      </c>
      <c r="CF129" s="169">
        <v>468030.91999999993</v>
      </c>
      <c r="CG129" s="169">
        <v>1218011.4700000002</v>
      </c>
      <c r="CH129" s="169">
        <v>855377.16999999993</v>
      </c>
      <c r="CI129" s="169">
        <v>831632.49999999988</v>
      </c>
      <c r="CJ129" s="169">
        <v>1008833.5299999998</v>
      </c>
      <c r="CK129" s="169">
        <v>1098829.5799999998</v>
      </c>
      <c r="CL129" s="169">
        <v>1297898.6100000001</v>
      </c>
      <c r="CM129" s="169">
        <v>1406717.5600000003</v>
      </c>
      <c r="CN129" s="169">
        <v>1757144.27</v>
      </c>
      <c r="CO129" s="169">
        <v>931960.94000000006</v>
      </c>
      <c r="CP129" s="169">
        <v>1132250.96</v>
      </c>
      <c r="CQ129" s="169">
        <v>1127046.5900000001</v>
      </c>
      <c r="CR129" s="169">
        <v>1373084.35</v>
      </c>
      <c r="CS129" s="169">
        <v>1409675.8200000003</v>
      </c>
      <c r="CT129" s="169">
        <v>1528362.03</v>
      </c>
      <c r="CU129" s="169">
        <v>1424358.9000000001</v>
      </c>
      <c r="CV129" s="169">
        <v>1364122.39</v>
      </c>
      <c r="CW129" s="169">
        <v>1205784.2200000002</v>
      </c>
      <c r="CX129" s="169">
        <v>1474264.1100000003</v>
      </c>
      <c r="CY129" s="169">
        <v>1684817.6299999997</v>
      </c>
      <c r="CZ129" s="169">
        <v>2073542.1300000004</v>
      </c>
      <c r="DA129" s="169">
        <v>1035517.1100000003</v>
      </c>
      <c r="DB129" s="169">
        <v>1417004.5099999998</v>
      </c>
      <c r="DC129" s="169">
        <v>1198216.2000000002</v>
      </c>
      <c r="DD129" s="169">
        <v>1762377.73</v>
      </c>
      <c r="DE129" s="169">
        <v>1367709.01</v>
      </c>
      <c r="DF129" s="169">
        <v>1472367.55</v>
      </c>
      <c r="DG129" s="169">
        <v>1586206.67</v>
      </c>
      <c r="DH129" s="169">
        <v>1606409.3699999999</v>
      </c>
      <c r="DI129" s="169">
        <v>1558056.29</v>
      </c>
      <c r="DJ129" s="169">
        <v>1718022.3699999999</v>
      </c>
      <c r="DK129" s="169">
        <v>2030397.11</v>
      </c>
      <c r="DL129" s="169">
        <v>2212229.85</v>
      </c>
      <c r="DM129" s="169">
        <v>1365144.0899999999</v>
      </c>
      <c r="DN129" s="169">
        <v>1380649.61</v>
      </c>
      <c r="DO129" s="169">
        <v>1741932.6900000002</v>
      </c>
      <c r="DP129" s="169">
        <v>1492505.8400000003</v>
      </c>
      <c r="DQ129" s="169">
        <v>602696.05999999994</v>
      </c>
      <c r="DR129" s="169">
        <v>1980078.17</v>
      </c>
      <c r="DS129" s="169">
        <v>1968461.0199999998</v>
      </c>
      <c r="DT129" s="169">
        <v>1982398.3299999996</v>
      </c>
      <c r="DU129" s="169">
        <v>1915242.5799999996</v>
      </c>
      <c r="DV129" s="169">
        <v>1724913.9499999997</v>
      </c>
      <c r="DW129" s="169">
        <v>2434147.4900000002</v>
      </c>
      <c r="DX129" s="169">
        <v>2673252.4000000004</v>
      </c>
      <c r="DY129" s="169">
        <v>1668004.4400000004</v>
      </c>
      <c r="DZ129" s="169">
        <v>1650896.4399999997</v>
      </c>
      <c r="EA129" s="169">
        <v>1692844.58</v>
      </c>
      <c r="EB129" s="169">
        <v>2075897.4300000002</v>
      </c>
      <c r="EC129" s="169">
        <v>2086117.4300000002</v>
      </c>
      <c r="ED129" s="169">
        <v>2175246.61</v>
      </c>
      <c r="EE129" s="169">
        <v>1974289.9799999997</v>
      </c>
      <c r="EF129" s="169">
        <v>2256380.44</v>
      </c>
      <c r="EG129" s="169">
        <v>2098788.38</v>
      </c>
      <c r="EH129" s="169">
        <v>2023652.3900000001</v>
      </c>
      <c r="EI129" s="169">
        <v>3058974.1900000009</v>
      </c>
      <c r="EJ129" s="169">
        <v>2674349.34</v>
      </c>
      <c r="EK129" s="169">
        <v>1773370.35</v>
      </c>
      <c r="EL129" s="169">
        <v>1817783.3800000004</v>
      </c>
      <c r="EM129" s="169">
        <v>1813801.67</v>
      </c>
      <c r="EO129" s="168">
        <f t="shared" si="821"/>
        <v>8079304.7400000002</v>
      </c>
      <c r="EQ129" s="168">
        <f t="shared" ca="1" si="822"/>
        <v>7684997.8600000003</v>
      </c>
      <c r="ER129" s="168"/>
      <c r="EV129" s="168">
        <f t="shared" si="823"/>
        <v>4526063.75</v>
      </c>
      <c r="EW129" s="168">
        <f t="shared" si="823"/>
        <v>4328302.9400000004</v>
      </c>
      <c r="EX129" s="168">
        <f t="shared" si="823"/>
        <v>4664983.59</v>
      </c>
      <c r="EY129" s="168">
        <f t="shared" si="823"/>
        <v>5306475.7700000005</v>
      </c>
      <c r="EZ129" s="168">
        <f t="shared" si="823"/>
        <v>4958023.55</v>
      </c>
      <c r="FA129" s="168">
        <f t="shared" si="823"/>
        <v>3837134.5900000003</v>
      </c>
      <c r="FB129" s="168">
        <f t="shared" si="823"/>
        <v>5930937.5199999996</v>
      </c>
      <c r="FC129" s="168">
        <f t="shared" si="823"/>
        <v>6074304.0199999996</v>
      </c>
      <c r="FD129" s="168">
        <f t="shared" si="823"/>
        <v>5992153.2800000003</v>
      </c>
      <c r="FE129" s="168">
        <f t="shared" si="823"/>
        <v>5854859.4400000004</v>
      </c>
      <c r="FF129" s="168">
        <f t="shared" si="823"/>
        <v>6405917.0299999993</v>
      </c>
      <c r="FG129" s="168">
        <f t="shared" si="823"/>
        <v>7181414.9600000009</v>
      </c>
      <c r="FH129" s="168">
        <f t="shared" si="823"/>
        <v>6265503.0700000003</v>
      </c>
      <c r="FI129" s="168">
        <f t="shared" si="823"/>
        <v>1813801.67</v>
      </c>
      <c r="FK129" s="168">
        <f t="shared" si="824"/>
        <v>10813860.819999998</v>
      </c>
      <c r="FL129" s="168">
        <f t="shared" si="824"/>
        <v>6955408.3400000008</v>
      </c>
      <c r="FM129" s="168">
        <f t="shared" si="824"/>
        <v>10915257.83</v>
      </c>
      <c r="FN129" s="168">
        <f t="shared" si="824"/>
        <v>16412872.210000001</v>
      </c>
      <c r="FO129" s="168">
        <f t="shared" si="824"/>
        <v>18825826.050000001</v>
      </c>
      <c r="FP129" s="168">
        <f t="shared" si="824"/>
        <v>20800399.68</v>
      </c>
      <c r="FQ129" s="168">
        <f t="shared" si="824"/>
        <v>25434344.710000001</v>
      </c>
      <c r="FR129" s="168">
        <f t="shared" si="824"/>
        <v>8079304.7400000002</v>
      </c>
    </row>
    <row r="130" spans="2:174" s="159" customFormat="1" ht="17.45" customHeight="1">
      <c r="B130" s="151" t="s">
        <v>22</v>
      </c>
      <c r="C130" s="170"/>
      <c r="D130" s="170"/>
      <c r="E130" s="170"/>
      <c r="F130" s="134"/>
      <c r="G130" s="13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v>-3374.96</v>
      </c>
      <c r="AS130" s="154">
        <v>0</v>
      </c>
      <c r="AT130" s="154">
        <v>0</v>
      </c>
      <c r="AU130" s="154">
        <v>0</v>
      </c>
      <c r="AV130" s="154">
        <v>0</v>
      </c>
      <c r="AW130" s="154">
        <v>0</v>
      </c>
      <c r="AX130" s="154">
        <v>0</v>
      </c>
      <c r="AY130" s="154">
        <v>0</v>
      </c>
      <c r="AZ130" s="154">
        <v>0</v>
      </c>
      <c r="BA130" s="154">
        <v>-2577.06</v>
      </c>
      <c r="BB130" s="154">
        <v>-172829.19</v>
      </c>
      <c r="BC130" s="154">
        <v>-387945.49</v>
      </c>
      <c r="BD130" s="154">
        <v>-174798.74</v>
      </c>
      <c r="BE130" s="154">
        <v>-9513.6400000000012</v>
      </c>
      <c r="BF130" s="154">
        <v>-3143.4500000000003</v>
      </c>
      <c r="BG130" s="154">
        <v>-30211.09</v>
      </c>
      <c r="BH130" s="154">
        <v>-30211.079999999998</v>
      </c>
      <c r="BI130" s="154">
        <v>-46737.33</v>
      </c>
      <c r="BJ130" s="154">
        <v>-438598.8</v>
      </c>
      <c r="BK130" s="154">
        <v>-34768.340000000004</v>
      </c>
      <c r="BL130" s="154">
        <v>-4124.04</v>
      </c>
      <c r="BM130" s="154">
        <v>-656.34</v>
      </c>
      <c r="BN130" s="154">
        <v>-6545.5</v>
      </c>
      <c r="BO130" s="154">
        <v>-13087.62</v>
      </c>
      <c r="BP130" s="154">
        <v>-18879.02</v>
      </c>
      <c r="BQ130" s="154">
        <v>0</v>
      </c>
      <c r="BR130" s="154">
        <v>0</v>
      </c>
      <c r="BS130" s="154">
        <v>0</v>
      </c>
      <c r="BT130" s="154">
        <v>0</v>
      </c>
      <c r="BU130" s="154">
        <v>0</v>
      </c>
      <c r="BV130" s="154">
        <v>0</v>
      </c>
      <c r="BW130" s="154">
        <v>0</v>
      </c>
      <c r="BX130" s="154">
        <v>0</v>
      </c>
      <c r="BY130" s="154">
        <v>0</v>
      </c>
      <c r="BZ130" s="154">
        <v>0</v>
      </c>
      <c r="CA130" s="154">
        <v>-2591.52</v>
      </c>
      <c r="CB130" s="154">
        <v>0</v>
      </c>
      <c r="CC130" s="154">
        <v>0</v>
      </c>
      <c r="CD130" s="154">
        <v>0</v>
      </c>
      <c r="CE130" s="154">
        <v>0</v>
      </c>
      <c r="CF130" s="154">
        <v>0</v>
      </c>
      <c r="CG130" s="154">
        <v>0</v>
      </c>
      <c r="CH130" s="154">
        <v>0</v>
      </c>
      <c r="CI130" s="154">
        <v>0</v>
      </c>
      <c r="CJ130" s="154">
        <v>0</v>
      </c>
      <c r="CK130" s="154">
        <v>0</v>
      </c>
      <c r="CL130" s="154">
        <v>0</v>
      </c>
      <c r="CM130" s="154">
        <v>-60000</v>
      </c>
      <c r="CN130" s="154">
        <v>-57504.55</v>
      </c>
      <c r="CO130" s="154">
        <v>0</v>
      </c>
      <c r="CP130" s="154">
        <v>-5262</v>
      </c>
      <c r="CQ130" s="154">
        <v>-797.84</v>
      </c>
      <c r="CR130" s="154">
        <v>-26631.43</v>
      </c>
      <c r="CS130" s="154">
        <v>-6610.92</v>
      </c>
      <c r="CT130" s="154">
        <v>-1585.72</v>
      </c>
      <c r="CU130" s="154">
        <v>-2599.81</v>
      </c>
      <c r="CV130" s="154">
        <v>-32751.000000000204</v>
      </c>
      <c r="CW130" s="154">
        <v>-2751</v>
      </c>
      <c r="CX130" s="154">
        <v>-69396.41</v>
      </c>
      <c r="CY130" s="154">
        <v>-209999.74</v>
      </c>
      <c r="CZ130" s="154">
        <v>-156897.99</v>
      </c>
      <c r="DA130" s="154">
        <v>-75971.189999999988</v>
      </c>
      <c r="DB130" s="154">
        <v>-148499.91000000003</v>
      </c>
      <c r="DC130" s="154">
        <v>-60064.42</v>
      </c>
      <c r="DD130" s="154">
        <v>-220759.06</v>
      </c>
      <c r="DE130" s="154">
        <v>-165179.88</v>
      </c>
      <c r="DF130" s="154">
        <v>-169132.52</v>
      </c>
      <c r="DG130" s="154">
        <v>-293432.15000000002</v>
      </c>
      <c r="DH130" s="154">
        <v>-195343.59999999998</v>
      </c>
      <c r="DI130" s="154">
        <v>-9270.61</v>
      </c>
      <c r="DJ130" s="154">
        <v>-17603.98</v>
      </c>
      <c r="DK130" s="154">
        <v>-406790.52999999997</v>
      </c>
      <c r="DL130" s="154">
        <v>-99177.85</v>
      </c>
      <c r="DM130" s="154">
        <v>-203382.62</v>
      </c>
      <c r="DN130" s="154">
        <v>-269480.76</v>
      </c>
      <c r="DO130" s="154">
        <v>-27341</v>
      </c>
      <c r="DP130" s="154">
        <v>-211746.64</v>
      </c>
      <c r="DQ130" s="154">
        <v>-173428.67</v>
      </c>
      <c r="DR130" s="154">
        <v>-102669</v>
      </c>
      <c r="DS130" s="154">
        <v>-198998.38</v>
      </c>
      <c r="DT130" s="154">
        <v>-56326.5</v>
      </c>
      <c r="DU130" s="154">
        <v>-273604.25</v>
      </c>
      <c r="DV130" s="154">
        <v>-240940.82000000004</v>
      </c>
      <c r="DW130" s="154">
        <v>-349715.05999999994</v>
      </c>
      <c r="DX130" s="154">
        <v>-7000</v>
      </c>
      <c r="DY130" s="154">
        <v>-3921</v>
      </c>
      <c r="DZ130" s="154">
        <v>-25507.599999999999</v>
      </c>
      <c r="EA130" s="154">
        <v>-3663.84</v>
      </c>
      <c r="EB130" s="154">
        <v>-61122.5</v>
      </c>
      <c r="EC130" s="154">
        <v>-29865.71</v>
      </c>
      <c r="ED130" s="154">
        <v>-68884.42</v>
      </c>
      <c r="EE130" s="154">
        <v>-299004.00999999995</v>
      </c>
      <c r="EF130" s="154">
        <v>-42482.81</v>
      </c>
      <c r="EG130" s="154">
        <v>-119070.77</v>
      </c>
      <c r="EH130" s="154">
        <v>-125003.04</v>
      </c>
      <c r="EI130" s="154">
        <v>-307038.75</v>
      </c>
      <c r="EJ130" s="154">
        <v>-42372.54</v>
      </c>
      <c r="EK130" s="154">
        <v>-14615.25</v>
      </c>
      <c r="EL130" s="154">
        <v>-39075</v>
      </c>
      <c r="EM130" s="154">
        <v>-11508.07</v>
      </c>
      <c r="EN130" s="153"/>
      <c r="EO130" s="154">
        <f t="shared" si="821"/>
        <v>-107570.86000000002</v>
      </c>
      <c r="EP130" s="153"/>
      <c r="EQ130" s="154">
        <f t="shared" ca="1" si="822"/>
        <v>-40092.44</v>
      </c>
      <c r="ER130" s="154"/>
      <c r="EV130" s="154">
        <f t="shared" si="823"/>
        <v>-381369.09</v>
      </c>
      <c r="EW130" s="154">
        <f t="shared" si="823"/>
        <v>-446003.36</v>
      </c>
      <c r="EX130" s="154">
        <f t="shared" si="823"/>
        <v>-657908.27</v>
      </c>
      <c r="EY130" s="154">
        <f t="shared" si="823"/>
        <v>-433665.12</v>
      </c>
      <c r="EZ130" s="154">
        <f t="shared" si="823"/>
        <v>-572041.23</v>
      </c>
      <c r="FA130" s="154">
        <f t="shared" si="823"/>
        <v>-412516.31000000006</v>
      </c>
      <c r="FB130" s="154">
        <f t="shared" si="823"/>
        <v>-357993.88</v>
      </c>
      <c r="FC130" s="154">
        <f t="shared" si="823"/>
        <v>-864260.13</v>
      </c>
      <c r="FD130" s="154">
        <f t="shared" si="823"/>
        <v>-36428.6</v>
      </c>
      <c r="FE130" s="154">
        <f t="shared" si="823"/>
        <v>-94652.049999999988</v>
      </c>
      <c r="FF130" s="154">
        <f t="shared" si="823"/>
        <v>-410371.23999999993</v>
      </c>
      <c r="FG130" s="154">
        <f t="shared" si="823"/>
        <v>-551112.56000000006</v>
      </c>
      <c r="FH130" s="154">
        <f t="shared" si="823"/>
        <v>-96062.790000000008</v>
      </c>
      <c r="FI130" s="154">
        <f t="shared" si="823"/>
        <v>-11508.07</v>
      </c>
      <c r="FK130" s="154">
        <f t="shared" si="824"/>
        <v>-792395.97</v>
      </c>
      <c r="FL130" s="154">
        <f t="shared" si="824"/>
        <v>-21470.54</v>
      </c>
      <c r="FM130" s="154">
        <f t="shared" si="824"/>
        <v>-60000</v>
      </c>
      <c r="FN130" s="154">
        <f t="shared" si="824"/>
        <v>-415890.42000000016</v>
      </c>
      <c r="FO130" s="154">
        <f t="shared" si="824"/>
        <v>-1918945.8400000003</v>
      </c>
      <c r="FP130" s="154">
        <f t="shared" si="824"/>
        <v>-2206811.5499999998</v>
      </c>
      <c r="FQ130" s="154">
        <f t="shared" si="824"/>
        <v>-1092564.45</v>
      </c>
      <c r="FR130" s="154">
        <f t="shared" si="824"/>
        <v>-107570.86000000002</v>
      </c>
    </row>
    <row r="131" spans="2:174" s="159" customFormat="1" ht="17.45" customHeight="1">
      <c r="B131" s="151" t="s">
        <v>97</v>
      </c>
      <c r="C131" s="170"/>
      <c r="D131" s="170"/>
      <c r="E131" s="170"/>
      <c r="F131" s="134"/>
      <c r="G131" s="13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v>-46857.049999999996</v>
      </c>
      <c r="AS131" s="154">
        <v>-46750.969999999987</v>
      </c>
      <c r="AT131" s="154">
        <v>-49549.840000000004</v>
      </c>
      <c r="AU131" s="154">
        <v>-44679.08</v>
      </c>
      <c r="AV131" s="154">
        <v>-44960.619999999995</v>
      </c>
      <c r="AW131" s="154">
        <v>-45285.59</v>
      </c>
      <c r="AX131" s="154">
        <v>-45541.049999999996</v>
      </c>
      <c r="AY131" s="154">
        <v>-45555.53</v>
      </c>
      <c r="AZ131" s="154">
        <v>-45504.83</v>
      </c>
      <c r="BA131" s="154">
        <v>-45810.78</v>
      </c>
      <c r="BB131" s="154">
        <v>-47204.95</v>
      </c>
      <c r="BC131" s="154">
        <v>-47116.509999999995</v>
      </c>
      <c r="BD131" s="154">
        <v>-49909.590000000004</v>
      </c>
      <c r="BE131" s="154">
        <v>-48057.79</v>
      </c>
      <c r="BF131" s="154">
        <v>-48402.409999999996</v>
      </c>
      <c r="BG131" s="154">
        <v>-48811.199999999997</v>
      </c>
      <c r="BH131" s="154">
        <v>-103324.61</v>
      </c>
      <c r="BI131" s="154">
        <v>-49442.630000000005</v>
      </c>
      <c r="BJ131" s="154">
        <v>-49418.58</v>
      </c>
      <c r="BK131" s="154">
        <v>-50014.82</v>
      </c>
      <c r="BL131" s="154">
        <v>-50972.51</v>
      </c>
      <c r="BM131" s="154">
        <v>-50759.13</v>
      </c>
      <c r="BN131" s="154">
        <v>-51402.340000000004</v>
      </c>
      <c r="BO131" s="154">
        <v>-51544.5</v>
      </c>
      <c r="BP131" s="154">
        <v>-53241.560000000005</v>
      </c>
      <c r="BQ131" s="154">
        <v>-53285.16</v>
      </c>
      <c r="BR131" s="154">
        <v>-54450.95</v>
      </c>
      <c r="BS131" s="154">
        <v>773.45000000000027</v>
      </c>
      <c r="BT131" s="154">
        <v>500776.75</v>
      </c>
      <c r="BU131" s="154">
        <v>-209674.75000000003</v>
      </c>
      <c r="BV131" s="154">
        <v>-373917.29</v>
      </c>
      <c r="BW131" s="154">
        <v>1210.8699999999999</v>
      </c>
      <c r="BX131" s="154">
        <v>-114220.42</v>
      </c>
      <c r="BY131" s="154">
        <v>-292785.75</v>
      </c>
      <c r="BZ131" s="154">
        <v>2088.1000000000004</v>
      </c>
      <c r="CA131" s="154">
        <v>-516073.8</v>
      </c>
      <c r="CB131" s="154">
        <v>719.16000000000008</v>
      </c>
      <c r="CC131" s="154">
        <v>68.67</v>
      </c>
      <c r="CD131" s="154">
        <v>545.16999999999996</v>
      </c>
      <c r="CE131" s="154">
        <v>755.43000000000006</v>
      </c>
      <c r="CF131" s="154">
        <v>1965.06</v>
      </c>
      <c r="CG131" s="154">
        <v>-6561.7699999999995</v>
      </c>
      <c r="CH131" s="154">
        <v>2329.9299999999998</v>
      </c>
      <c r="CI131" s="154">
        <v>1454.69</v>
      </c>
      <c r="CJ131" s="154">
        <v>559.53</v>
      </c>
      <c r="CK131" s="154">
        <v>-20296.28</v>
      </c>
      <c r="CL131" s="154">
        <v>201056.75</v>
      </c>
      <c r="CM131" s="154">
        <v>1967.54</v>
      </c>
      <c r="CN131" s="154">
        <v>2621.2999999999997</v>
      </c>
      <c r="CO131" s="154">
        <v>1637.73</v>
      </c>
      <c r="CP131" s="154">
        <v>2005.9999999999998</v>
      </c>
      <c r="CQ131" s="154">
        <v>3008.3799999999997</v>
      </c>
      <c r="CR131" s="154">
        <v>2942.56</v>
      </c>
      <c r="CS131" s="154">
        <v>3667.15</v>
      </c>
      <c r="CT131" s="154">
        <v>4091.6000000000004</v>
      </c>
      <c r="CU131" s="154">
        <v>3370.3500000000004</v>
      </c>
      <c r="CV131" s="154">
        <v>2627.0099999999998</v>
      </c>
      <c r="CW131" s="154">
        <v>3001.05</v>
      </c>
      <c r="CX131" s="154">
        <v>1386.69</v>
      </c>
      <c r="CY131" s="154">
        <v>-19264.23</v>
      </c>
      <c r="CZ131" s="154">
        <v>3617.39</v>
      </c>
      <c r="DA131" s="154">
        <v>4621.4800000000005</v>
      </c>
      <c r="DB131" s="154">
        <v>1966.82</v>
      </c>
      <c r="DC131" s="154">
        <v>1414.02</v>
      </c>
      <c r="DD131" s="154">
        <v>5698.2500000000009</v>
      </c>
      <c r="DE131" s="154">
        <v>4309.34</v>
      </c>
      <c r="DF131" s="154">
        <v>4516.7700000000004</v>
      </c>
      <c r="DG131" s="154">
        <v>4427.9799999999996</v>
      </c>
      <c r="DH131" s="154">
        <v>2659.2</v>
      </c>
      <c r="DI131" s="154">
        <v>2811.88</v>
      </c>
      <c r="DJ131" s="154">
        <v>3860.48</v>
      </c>
      <c r="DK131" s="154">
        <v>3467.85</v>
      </c>
      <c r="DL131" s="154">
        <v>905.44000000000051</v>
      </c>
      <c r="DM131" s="154">
        <v>-346681.03</v>
      </c>
      <c r="DN131" s="154">
        <v>-52041.34</v>
      </c>
      <c r="DO131" s="154">
        <v>-8910.89</v>
      </c>
      <c r="DP131" s="154">
        <v>6895.1900000000005</v>
      </c>
      <c r="DQ131" s="154">
        <v>7108.4000000000005</v>
      </c>
      <c r="DR131" s="154">
        <v>-5155.72</v>
      </c>
      <c r="DS131" s="154">
        <v>976.74999999999955</v>
      </c>
      <c r="DT131" s="154">
        <v>-21415.859999999997</v>
      </c>
      <c r="DU131" s="154">
        <v>-3715.48</v>
      </c>
      <c r="DV131" s="154">
        <v>-1261.6600000000001</v>
      </c>
      <c r="DW131" s="154">
        <v>149944.18000000002</v>
      </c>
      <c r="DX131" s="154">
        <v>-2927.06</v>
      </c>
      <c r="DY131" s="154">
        <v>-210907.16</v>
      </c>
      <c r="DZ131" s="154">
        <v>-216106.88</v>
      </c>
      <c r="EA131" s="154">
        <v>3584.5199999999995</v>
      </c>
      <c r="EB131" s="154">
        <v>8029.8</v>
      </c>
      <c r="EC131" s="154">
        <v>-8013.5499999999984</v>
      </c>
      <c r="ED131" s="154">
        <v>7326.510000000002</v>
      </c>
      <c r="EE131" s="154">
        <v>-20582.349999999999</v>
      </c>
      <c r="EF131" s="154">
        <v>11124.54</v>
      </c>
      <c r="EG131" s="154">
        <v>10082.039999999999</v>
      </c>
      <c r="EH131" s="154">
        <v>408095.88</v>
      </c>
      <c r="EI131" s="154">
        <v>6669.82</v>
      </c>
      <c r="EJ131" s="154">
        <v>3428.1400000000008</v>
      </c>
      <c r="EK131" s="154">
        <v>2414.9999999999995</v>
      </c>
      <c r="EL131" s="154">
        <v>4331.17</v>
      </c>
      <c r="EM131" s="154">
        <v>2631.4</v>
      </c>
      <c r="EN131" s="170"/>
      <c r="EO131" s="154">
        <f t="shared" si="821"/>
        <v>12805.710000000001</v>
      </c>
      <c r="EP131" s="170"/>
      <c r="EQ131" s="154">
        <f t="shared" ca="1" si="822"/>
        <v>-426356.57999999996</v>
      </c>
      <c r="ER131" s="154"/>
      <c r="EV131" s="154">
        <f t="shared" si="823"/>
        <v>10205.69</v>
      </c>
      <c r="EW131" s="154">
        <f t="shared" si="823"/>
        <v>11421.61</v>
      </c>
      <c r="EX131" s="154">
        <f t="shared" si="823"/>
        <v>11603.95</v>
      </c>
      <c r="EY131" s="154">
        <f t="shared" si="823"/>
        <v>10140.210000000001</v>
      </c>
      <c r="EZ131" s="154">
        <f t="shared" si="823"/>
        <v>-397816.93000000005</v>
      </c>
      <c r="FA131" s="154">
        <f t="shared" si="823"/>
        <v>5092.7000000000016</v>
      </c>
      <c r="FB131" s="154">
        <f t="shared" si="823"/>
        <v>-25594.829999999998</v>
      </c>
      <c r="FC131" s="154">
        <f t="shared" si="823"/>
        <v>144967.04000000001</v>
      </c>
      <c r="FD131" s="154">
        <f t="shared" si="823"/>
        <v>-429941.1</v>
      </c>
      <c r="FE131" s="154">
        <f t="shared" si="823"/>
        <v>3600.7700000000013</v>
      </c>
      <c r="FF131" s="154">
        <f t="shared" si="823"/>
        <v>-2131.2999999999956</v>
      </c>
      <c r="FG131" s="154">
        <f t="shared" si="823"/>
        <v>424847.74</v>
      </c>
      <c r="FH131" s="154">
        <f t="shared" si="823"/>
        <v>10174.310000000001</v>
      </c>
      <c r="FI131" s="154">
        <f t="shared" si="823"/>
        <v>2631.4</v>
      </c>
      <c r="FK131" s="154">
        <f t="shared" si="824"/>
        <v>-652060.11</v>
      </c>
      <c r="FL131" s="154">
        <f t="shared" si="824"/>
        <v>-1162800.51</v>
      </c>
      <c r="FM131" s="154">
        <f t="shared" si="824"/>
        <v>184563.88</v>
      </c>
      <c r="FN131" s="154">
        <f t="shared" si="824"/>
        <v>11095.589999999997</v>
      </c>
      <c r="FO131" s="154">
        <f t="shared" si="824"/>
        <v>43371.46</v>
      </c>
      <c r="FP131" s="154">
        <f t="shared" si="824"/>
        <v>-273352.0199999999</v>
      </c>
      <c r="FQ131" s="154">
        <f t="shared" si="824"/>
        <v>-3623.889999999963</v>
      </c>
      <c r="FR131" s="154">
        <f t="shared" si="824"/>
        <v>12805.710000000001</v>
      </c>
    </row>
    <row r="132" spans="2:174" ht="17.45" customHeight="1">
      <c r="B132" s="161" t="s">
        <v>98</v>
      </c>
      <c r="C132" s="162"/>
      <c r="D132" s="162"/>
      <c r="E132" s="162"/>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v>1387279.09</v>
      </c>
      <c r="AS132" s="163">
        <v>635881.02</v>
      </c>
      <c r="AT132" s="163">
        <v>666831.49</v>
      </c>
      <c r="AU132" s="163">
        <v>827850.42</v>
      </c>
      <c r="AV132" s="163">
        <v>816764.69000000006</v>
      </c>
      <c r="AW132" s="163">
        <v>585163.93000000005</v>
      </c>
      <c r="AX132" s="163">
        <v>879522.93999999983</v>
      </c>
      <c r="AY132" s="163">
        <v>926184.51000000013</v>
      </c>
      <c r="AZ132" s="163">
        <v>750483.28999999992</v>
      </c>
      <c r="BA132" s="163">
        <v>915394.59</v>
      </c>
      <c r="BB132" s="163">
        <v>462590.72000000009</v>
      </c>
      <c r="BC132" s="163">
        <v>535726.82000000018</v>
      </c>
      <c r="BD132" s="163">
        <v>1122734.0599999996</v>
      </c>
      <c r="BE132" s="163">
        <v>578222.0199999999</v>
      </c>
      <c r="BF132" s="163">
        <v>579610.34</v>
      </c>
      <c r="BG132" s="163">
        <v>700593.62</v>
      </c>
      <c r="BH132" s="163">
        <v>723098.42</v>
      </c>
      <c r="BI132" s="163">
        <v>719238.59000000008</v>
      </c>
      <c r="BJ132" s="163">
        <v>474138.87</v>
      </c>
      <c r="BK132" s="163">
        <v>817914.70000000007</v>
      </c>
      <c r="BL132" s="163">
        <v>840644.19000000006</v>
      </c>
      <c r="BM132" s="163">
        <v>792547.93</v>
      </c>
      <c r="BN132" s="163">
        <v>783313.43</v>
      </c>
      <c r="BO132" s="163">
        <v>1237348.5699999996</v>
      </c>
      <c r="BP132" s="163">
        <v>1323138.49</v>
      </c>
      <c r="BQ132" s="163">
        <v>785111.15</v>
      </c>
      <c r="BR132" s="163">
        <v>554936.66000000015</v>
      </c>
      <c r="BS132" s="163">
        <v>43410.319999999992</v>
      </c>
      <c r="BT132" s="163">
        <v>513551.7</v>
      </c>
      <c r="BU132" s="163">
        <v>-21672.360000000102</v>
      </c>
      <c r="BV132" s="163">
        <v>-63562.360000000044</v>
      </c>
      <c r="BW132" s="164">
        <v>4524.8400000000011</v>
      </c>
      <c r="BX132" s="164">
        <v>131018.50999999997</v>
      </c>
      <c r="BY132" s="164">
        <v>644753.92000000004</v>
      </c>
      <c r="BZ132" s="164">
        <v>1092139.6000000001</v>
      </c>
      <c r="CA132" s="164">
        <v>763786.81999999983</v>
      </c>
      <c r="CB132" s="164">
        <v>1320925.6299999999</v>
      </c>
      <c r="CC132" s="164">
        <v>813908.84</v>
      </c>
      <c r="CD132" s="164">
        <v>471295.35999999993</v>
      </c>
      <c r="CE132" s="164">
        <v>125885.09000000003</v>
      </c>
      <c r="CF132" s="164">
        <v>469995.97999999992</v>
      </c>
      <c r="CG132" s="164">
        <v>1211449.7000000002</v>
      </c>
      <c r="CH132" s="164">
        <v>857707.1</v>
      </c>
      <c r="CI132" s="164">
        <v>833087.18999999983</v>
      </c>
      <c r="CJ132" s="164">
        <v>1009393.0599999998</v>
      </c>
      <c r="CK132" s="164">
        <v>1078533.2999999998</v>
      </c>
      <c r="CL132" s="164">
        <v>1498955.36</v>
      </c>
      <c r="CM132" s="164">
        <v>1348685.1000000003</v>
      </c>
      <c r="CN132" s="164">
        <v>1702261.02</v>
      </c>
      <c r="CO132" s="164">
        <v>933598.67</v>
      </c>
      <c r="CP132" s="164">
        <v>1128994.96</v>
      </c>
      <c r="CQ132" s="164">
        <v>1129257.1299999999</v>
      </c>
      <c r="CR132" s="164">
        <v>1349395.4800000002</v>
      </c>
      <c r="CS132" s="164">
        <v>1406732.0500000003</v>
      </c>
      <c r="CT132" s="164">
        <v>1530867.9100000001</v>
      </c>
      <c r="CU132" s="164">
        <v>1425129.4400000002</v>
      </c>
      <c r="CV132" s="164">
        <v>1333998.3999999997</v>
      </c>
      <c r="CW132" s="164">
        <v>1206034.2700000003</v>
      </c>
      <c r="CX132" s="164">
        <v>1406254.3900000004</v>
      </c>
      <c r="CY132" s="164">
        <v>1455553.6599999997</v>
      </c>
      <c r="CZ132" s="164">
        <v>1920261.5300000003</v>
      </c>
      <c r="DA132" s="164">
        <v>964167.40000000037</v>
      </c>
      <c r="DB132" s="164">
        <v>1270471.4199999997</v>
      </c>
      <c r="DC132" s="164">
        <v>1139565.8000000003</v>
      </c>
      <c r="DD132" s="164">
        <v>1547316.92</v>
      </c>
      <c r="DE132" s="164">
        <v>1206838.47</v>
      </c>
      <c r="DF132" s="164">
        <v>1307751.8</v>
      </c>
      <c r="DG132" s="164">
        <v>1297202.5</v>
      </c>
      <c r="DH132" s="164">
        <v>1413724.97</v>
      </c>
      <c r="DI132" s="164">
        <v>1551597.5599999998</v>
      </c>
      <c r="DJ132" s="164">
        <v>1704278.8699999999</v>
      </c>
      <c r="DK132" s="164">
        <v>1627074.4300000002</v>
      </c>
      <c r="DL132" s="164">
        <v>2113957.44</v>
      </c>
      <c r="DM132" s="164">
        <v>815080.43999999971</v>
      </c>
      <c r="DN132" s="164">
        <v>1059127.51</v>
      </c>
      <c r="DO132" s="164">
        <v>1705680.8000000003</v>
      </c>
      <c r="DP132" s="164">
        <v>1287654.3900000001</v>
      </c>
      <c r="DQ132" s="164">
        <v>436375.78999999992</v>
      </c>
      <c r="DR132" s="164">
        <v>1872253.45</v>
      </c>
      <c r="DS132" s="164">
        <v>1770439.3899999997</v>
      </c>
      <c r="DT132" s="164">
        <v>1904655.9699999995</v>
      </c>
      <c r="DU132" s="164">
        <v>1637922.8499999996</v>
      </c>
      <c r="DV132" s="164">
        <v>1482711.4699999997</v>
      </c>
      <c r="DW132" s="164">
        <v>2234376.6100000003</v>
      </c>
      <c r="DX132" s="164">
        <v>2663325.3400000003</v>
      </c>
      <c r="DY132" s="164">
        <v>1453176.2800000005</v>
      </c>
      <c r="DZ132" s="164">
        <v>1409281.9599999995</v>
      </c>
      <c r="EA132" s="164">
        <v>1692765.26</v>
      </c>
      <c r="EB132" s="164">
        <v>2022804.7300000002</v>
      </c>
      <c r="EC132" s="164">
        <v>2048238.1700000002</v>
      </c>
      <c r="ED132" s="164">
        <v>2113688.6999999997</v>
      </c>
      <c r="EE132" s="164">
        <v>1654703.6199999996</v>
      </c>
      <c r="EF132" s="164">
        <v>2225022.17</v>
      </c>
      <c r="EG132" s="164">
        <v>1989799.65</v>
      </c>
      <c r="EH132" s="164">
        <v>2306745.23</v>
      </c>
      <c r="EI132" s="164">
        <v>2758605.2600000007</v>
      </c>
      <c r="EJ132" s="164">
        <v>2635404.94</v>
      </c>
      <c r="EK132" s="164">
        <v>1761170.1</v>
      </c>
      <c r="EL132" s="164">
        <v>1783039.5500000003</v>
      </c>
      <c r="EM132" s="164">
        <v>1804924.9999999998</v>
      </c>
      <c r="EO132" s="163">
        <f t="shared" si="821"/>
        <v>7984539.5899999999</v>
      </c>
      <c r="EQ132" s="163">
        <f t="shared" ca="1" si="822"/>
        <v>7218548.8399999999</v>
      </c>
      <c r="ER132" s="163"/>
      <c r="EV132" s="163">
        <f t="shared" si="823"/>
        <v>4154900.3500000006</v>
      </c>
      <c r="EW132" s="163">
        <f t="shared" si="823"/>
        <v>3893721.1900000004</v>
      </c>
      <c r="EX132" s="163">
        <f t="shared" si="823"/>
        <v>4018679.2699999996</v>
      </c>
      <c r="EY132" s="163">
        <f t="shared" si="823"/>
        <v>4882950.8599999994</v>
      </c>
      <c r="EZ132" s="163">
        <f t="shared" si="823"/>
        <v>3988165.3899999997</v>
      </c>
      <c r="FA132" s="163">
        <f t="shared" si="823"/>
        <v>3429710.9800000004</v>
      </c>
      <c r="FB132" s="163">
        <f t="shared" si="823"/>
        <v>5547348.8099999996</v>
      </c>
      <c r="FC132" s="163">
        <f t="shared" si="823"/>
        <v>5355010.93</v>
      </c>
      <c r="FD132" s="163">
        <f t="shared" si="823"/>
        <v>5525783.5800000001</v>
      </c>
      <c r="FE132" s="163">
        <f t="shared" si="823"/>
        <v>5763808.1600000001</v>
      </c>
      <c r="FF132" s="163">
        <f t="shared" si="823"/>
        <v>5993414.4899999993</v>
      </c>
      <c r="FG132" s="163">
        <f t="shared" si="823"/>
        <v>7055150.1400000006</v>
      </c>
      <c r="FH132" s="163">
        <f t="shared" si="823"/>
        <v>6179614.5899999999</v>
      </c>
      <c r="FI132" s="163">
        <f t="shared" si="823"/>
        <v>1804924.9999999998</v>
      </c>
      <c r="FK132" s="163">
        <f t="shared" si="824"/>
        <v>9369404.7400000002</v>
      </c>
      <c r="FL132" s="163">
        <f t="shared" si="824"/>
        <v>5771137.2899999991</v>
      </c>
      <c r="FM132" s="163">
        <f t="shared" si="824"/>
        <v>11039821.709999997</v>
      </c>
      <c r="FN132" s="163">
        <f t="shared" si="824"/>
        <v>16008077.380000001</v>
      </c>
      <c r="FO132" s="163">
        <f t="shared" si="824"/>
        <v>16950251.670000002</v>
      </c>
      <c r="FP132" s="163">
        <f t="shared" si="824"/>
        <v>18320236.109999999</v>
      </c>
      <c r="FQ132" s="163">
        <f t="shared" si="824"/>
        <v>24338156.369999997</v>
      </c>
      <c r="FR132" s="163">
        <f t="shared" si="824"/>
        <v>7984539.5899999999</v>
      </c>
    </row>
    <row r="134" spans="2:174" ht="17.45" customHeight="1">
      <c r="B134" s="147" t="s">
        <v>31</v>
      </c>
      <c r="C134" s="148"/>
      <c r="D134" s="148"/>
      <c r="E134" s="148"/>
      <c r="F134" s="149"/>
      <c r="G134" s="149"/>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50"/>
      <c r="DS134" s="150"/>
      <c r="DT134" s="150"/>
      <c r="DU134" s="150"/>
      <c r="DV134" s="150"/>
      <c r="DW134" s="150"/>
      <c r="DX134" s="150"/>
      <c r="DY134" s="150"/>
      <c r="DZ134" s="150"/>
      <c r="EA134" s="150"/>
      <c r="EB134" s="150"/>
      <c r="EC134" s="150"/>
      <c r="ED134" s="150"/>
      <c r="EE134" s="150"/>
      <c r="EF134" s="150"/>
      <c r="EG134" s="150"/>
      <c r="EH134" s="150"/>
      <c r="EI134" s="150"/>
      <c r="EJ134" s="150"/>
      <c r="EK134" s="150"/>
      <c r="EL134" s="150"/>
      <c r="EM134" s="150"/>
      <c r="EN134" s="149"/>
      <c r="EO134" s="148"/>
      <c r="EP134" s="148"/>
      <c r="EQ134" s="148"/>
      <c r="ER134" s="148"/>
      <c r="EV134" s="148"/>
      <c r="EW134" s="148"/>
      <c r="EX134" s="148"/>
      <c r="EY134" s="148"/>
      <c r="EZ134" s="148"/>
      <c r="FA134" s="148"/>
      <c r="FB134" s="148"/>
      <c r="FC134" s="148"/>
      <c r="FD134" s="148"/>
      <c r="FE134" s="148"/>
      <c r="FF134" s="148"/>
      <c r="FG134" s="148"/>
      <c r="FH134" s="148"/>
      <c r="FI134" s="148"/>
      <c r="FK134" s="148"/>
      <c r="FL134" s="148"/>
      <c r="FM134" s="148"/>
      <c r="FN134" s="148"/>
      <c r="FO134" s="148"/>
      <c r="FP134" s="148"/>
      <c r="FQ134" s="148"/>
      <c r="FR134" s="148"/>
    </row>
    <row r="135" spans="2:174" ht="17.45" customHeight="1">
      <c r="B135" s="151" t="s">
        <v>90</v>
      </c>
      <c r="C135" s="152"/>
      <c r="D135" s="152"/>
      <c r="E135" s="152"/>
      <c r="F135" s="153"/>
      <c r="G135" s="153"/>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v>1944218.1199999999</v>
      </c>
      <c r="BE135" s="154">
        <v>1222841.22</v>
      </c>
      <c r="BF135" s="154">
        <v>1300127.7599999998</v>
      </c>
      <c r="BG135" s="154">
        <v>1299045.7200000002</v>
      </c>
      <c r="BH135" s="154">
        <v>1250308.2900000003</v>
      </c>
      <c r="BI135" s="154">
        <v>1145801.3500000001</v>
      </c>
      <c r="BJ135" s="154">
        <v>1178763.3799999999</v>
      </c>
      <c r="BK135" s="154">
        <v>1228720.3899999999</v>
      </c>
      <c r="BL135" s="154">
        <v>1187896.6099999999</v>
      </c>
      <c r="BM135" s="154">
        <v>1338678.1000000001</v>
      </c>
      <c r="BN135" s="154">
        <v>1612364.84</v>
      </c>
      <c r="BO135" s="154">
        <v>1278974.9799999997</v>
      </c>
      <c r="BP135" s="154">
        <v>2036540.83</v>
      </c>
      <c r="BQ135" s="154">
        <v>1206457.6599999999</v>
      </c>
      <c r="BR135" s="154">
        <v>1150384.32</v>
      </c>
      <c r="BS135" s="154">
        <v>126258.79000000001</v>
      </c>
      <c r="BT135" s="154">
        <v>143092.50999999998</v>
      </c>
      <c r="BU135" s="154">
        <v>124239.2</v>
      </c>
      <c r="BV135" s="154">
        <v>183029.01</v>
      </c>
      <c r="BW135" s="154">
        <v>428453.47000000003</v>
      </c>
      <c r="BX135" s="154">
        <v>599738.91</v>
      </c>
      <c r="BY135" s="154">
        <v>540912.31000000017</v>
      </c>
      <c r="BZ135" s="154">
        <v>860633.66000000038</v>
      </c>
      <c r="CA135" s="154">
        <v>1011936.5700000001</v>
      </c>
      <c r="CB135" s="154">
        <v>1310520.3699999992</v>
      </c>
      <c r="CC135" s="154">
        <v>771454.73</v>
      </c>
      <c r="CD135" s="154">
        <v>838830.79999999993</v>
      </c>
      <c r="CE135" s="154">
        <v>169704.54999999996</v>
      </c>
      <c r="CF135" s="154">
        <v>378116.72000000003</v>
      </c>
      <c r="CG135" s="154">
        <v>1099216.7799999998</v>
      </c>
      <c r="CH135" s="154">
        <v>1004815.7799999997</v>
      </c>
      <c r="CI135" s="154">
        <v>1201687.2800000003</v>
      </c>
      <c r="CJ135" s="154">
        <v>1028116.8999999999</v>
      </c>
      <c r="CK135" s="154">
        <v>1409338.16</v>
      </c>
      <c r="CL135" s="154">
        <v>1464126.8700000006</v>
      </c>
      <c r="CM135" s="154">
        <v>1460068.6300000001</v>
      </c>
      <c r="CN135" s="154">
        <v>1749741.75</v>
      </c>
      <c r="CO135" s="154">
        <v>1448454.550000001</v>
      </c>
      <c r="CP135" s="154">
        <v>1721704.8699999999</v>
      </c>
      <c r="CQ135" s="154">
        <v>1153696.1734097106</v>
      </c>
      <c r="CR135" s="154">
        <v>1260407.0299999996</v>
      </c>
      <c r="CS135" s="154">
        <v>1569897.5100000007</v>
      </c>
      <c r="CT135" s="154">
        <v>1449268.4800000002</v>
      </c>
      <c r="CU135" s="154">
        <v>1505080.9699999997</v>
      </c>
      <c r="CV135" s="154">
        <v>1427526.7900000026</v>
      </c>
      <c r="CW135" s="154">
        <v>1436161.7300000007</v>
      </c>
      <c r="CX135" s="154">
        <v>1239745.0900000012</v>
      </c>
      <c r="CY135" s="154">
        <v>1472163.8200000003</v>
      </c>
      <c r="CZ135" s="154">
        <v>2007001.0500000003</v>
      </c>
      <c r="DA135" s="154">
        <v>1654683.9800000002</v>
      </c>
      <c r="DB135" s="154">
        <v>1906584.9600000014</v>
      </c>
      <c r="DC135" s="154">
        <v>1409263.7500000002</v>
      </c>
      <c r="DD135" s="154">
        <v>1551790.3900000006</v>
      </c>
      <c r="DE135" s="154">
        <v>1644512.9200000006</v>
      </c>
      <c r="DF135" s="154">
        <v>1519654.4000000004</v>
      </c>
      <c r="DG135" s="154">
        <v>1609998.8500000006</v>
      </c>
      <c r="DH135" s="154">
        <v>1397080.2000000009</v>
      </c>
      <c r="DI135" s="154">
        <v>1477280.6300000004</v>
      </c>
      <c r="DJ135" s="154">
        <v>1501728.290000001</v>
      </c>
      <c r="DK135" s="154">
        <v>1617399.4600000009</v>
      </c>
      <c r="DL135" s="154">
        <v>2202452.0100000007</v>
      </c>
      <c r="DM135" s="154">
        <v>1408601.3900000011</v>
      </c>
      <c r="DN135" s="154">
        <v>1449388.4400000009</v>
      </c>
      <c r="DO135" s="154">
        <v>1582914.5</v>
      </c>
      <c r="DP135" s="154">
        <v>1335500.4400000002</v>
      </c>
      <c r="DQ135" s="154">
        <v>1517869.32</v>
      </c>
      <c r="DR135" s="154">
        <v>1398712.1400000001</v>
      </c>
      <c r="DS135" s="154">
        <v>1456288.2799999998</v>
      </c>
      <c r="DT135" s="154">
        <v>1395154.8100000003</v>
      </c>
      <c r="DU135" s="154">
        <v>1520334.5399999998</v>
      </c>
      <c r="DV135" s="154">
        <v>1537198.5500000003</v>
      </c>
      <c r="DW135" s="154">
        <v>1757484.540000001</v>
      </c>
      <c r="DX135" s="154">
        <v>2548714.1499999994</v>
      </c>
      <c r="DY135" s="154">
        <v>1540605.58</v>
      </c>
      <c r="DZ135" s="154">
        <v>1642542.6800000002</v>
      </c>
      <c r="EA135" s="154">
        <v>1465259.66</v>
      </c>
      <c r="EB135" s="154">
        <v>1502364.1700000002</v>
      </c>
      <c r="EC135" s="154">
        <v>1571566.1280000005</v>
      </c>
      <c r="ED135" s="154">
        <v>1569245.8699999996</v>
      </c>
      <c r="EE135" s="154">
        <v>1690275.2699999998</v>
      </c>
      <c r="EF135" s="154">
        <v>1596675.98</v>
      </c>
      <c r="EG135" s="154">
        <v>1574948.6500000001</v>
      </c>
      <c r="EH135" s="154">
        <v>1472659.7649999999</v>
      </c>
      <c r="EI135" s="154">
        <v>1611032.4660000002</v>
      </c>
      <c r="EJ135" s="154">
        <v>2226000.83</v>
      </c>
      <c r="EK135" s="154">
        <v>1576918.3290000004</v>
      </c>
      <c r="EL135" s="154">
        <v>2217306.2800000003</v>
      </c>
      <c r="EM135" s="154">
        <v>1568205.9850000003</v>
      </c>
      <c r="EO135" s="154">
        <f t="shared" ref="EO135:EO148" si="828">SUMIFS($G135:$EN135,$G$13:$EN$13,$EO$7)</f>
        <v>7588431.4240000015</v>
      </c>
      <c r="EQ135" s="154">
        <f t="shared" ref="EQ135:EQ148" ca="1" si="829">SUM(OFFSET($B135,0,COLUMN($DX$7)-2,1,MONTH(MAX($G$7:$EN$7))))</f>
        <v>7197122.0700000003</v>
      </c>
      <c r="ER135" s="154"/>
      <c r="EV135" s="154">
        <f t="shared" ref="EV135:FI148" si="830">SUMIF($H$6:$EN$6,EV$12,$H135:$EN135)</f>
        <v>5568269.9900000021</v>
      </c>
      <c r="EW135" s="154">
        <f t="shared" si="830"/>
        <v>4605567.0600000015</v>
      </c>
      <c r="EX135" s="154">
        <f t="shared" si="830"/>
        <v>4526733.450000002</v>
      </c>
      <c r="EY135" s="154">
        <f t="shared" si="830"/>
        <v>4596408.3800000027</v>
      </c>
      <c r="EZ135" s="154">
        <f t="shared" si="830"/>
        <v>5060441.8400000026</v>
      </c>
      <c r="FA135" s="154">
        <f t="shared" si="830"/>
        <v>4436284.2600000007</v>
      </c>
      <c r="FB135" s="154">
        <f t="shared" si="830"/>
        <v>4250155.2300000004</v>
      </c>
      <c r="FC135" s="154">
        <f t="shared" si="830"/>
        <v>4815017.6300000008</v>
      </c>
      <c r="FD135" s="154">
        <f t="shared" si="830"/>
        <v>5731862.4100000001</v>
      </c>
      <c r="FE135" s="154">
        <f t="shared" si="830"/>
        <v>4539189.9580000006</v>
      </c>
      <c r="FF135" s="154">
        <f t="shared" si="830"/>
        <v>4856197.1199999992</v>
      </c>
      <c r="FG135" s="154">
        <f t="shared" si="830"/>
        <v>4658640.8810000001</v>
      </c>
      <c r="FH135" s="154">
        <f t="shared" si="830"/>
        <v>6020225.4390000012</v>
      </c>
      <c r="FI135" s="154">
        <f t="shared" si="830"/>
        <v>1568205.9850000003</v>
      </c>
      <c r="FK135" s="154">
        <f t="shared" ref="FK135:FR148" si="831">SUMIF($H$5:$EN$5,FK$12,$H135:$EN135)</f>
        <v>15987740.76</v>
      </c>
      <c r="FL135" s="154">
        <f t="shared" si="831"/>
        <v>8411677.2400000002</v>
      </c>
      <c r="FM135" s="154">
        <f t="shared" si="831"/>
        <v>12135997.57</v>
      </c>
      <c r="FN135" s="154">
        <f t="shared" si="831"/>
        <v>17433848.763409719</v>
      </c>
      <c r="FO135" s="154">
        <f t="shared" si="831"/>
        <v>19296978.88000001</v>
      </c>
      <c r="FP135" s="154">
        <f t="shared" si="831"/>
        <v>18561898.960000001</v>
      </c>
      <c r="FQ135" s="154">
        <f t="shared" si="831"/>
        <v>19785890.369000003</v>
      </c>
      <c r="FR135" s="154">
        <f t="shared" si="831"/>
        <v>7588431.4240000015</v>
      </c>
    </row>
    <row r="136" spans="2:174" ht="17.45" customHeight="1">
      <c r="B136" s="151" t="s">
        <v>91</v>
      </c>
      <c r="C136" s="152"/>
      <c r="D136" s="152"/>
      <c r="E136" s="152"/>
      <c r="F136" s="153"/>
      <c r="G136" s="153"/>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v>578407.54999999993</v>
      </c>
      <c r="BE136" s="154">
        <v>159698.79999999999</v>
      </c>
      <c r="BF136" s="154">
        <v>141402.91</v>
      </c>
      <c r="BG136" s="154">
        <v>247470.11</v>
      </c>
      <c r="BH136" s="154">
        <v>201676.08</v>
      </c>
      <c r="BI136" s="154">
        <v>188889.68</v>
      </c>
      <c r="BJ136" s="154">
        <v>397904.17000000004</v>
      </c>
      <c r="BK136" s="154">
        <v>182250.68</v>
      </c>
      <c r="BL136" s="154">
        <v>161973.05000000002</v>
      </c>
      <c r="BM136" s="154">
        <v>302836.33999999997</v>
      </c>
      <c r="BN136" s="154">
        <v>177805.92</v>
      </c>
      <c r="BO136" s="154">
        <v>221197.28</v>
      </c>
      <c r="BP136" s="154">
        <v>549777.83000000007</v>
      </c>
      <c r="BQ136" s="154">
        <v>135165.1</v>
      </c>
      <c r="BR136" s="154">
        <v>129298.15</v>
      </c>
      <c r="BS136" s="154">
        <v>0</v>
      </c>
      <c r="BT136" s="154">
        <v>34739.910000000003</v>
      </c>
      <c r="BU136" s="154">
        <v>61220.05</v>
      </c>
      <c r="BV136" s="154">
        <v>65368.19</v>
      </c>
      <c r="BW136" s="154">
        <v>98042.349999999991</v>
      </c>
      <c r="BX136" s="154">
        <v>148211.68</v>
      </c>
      <c r="BY136" s="154">
        <v>166542.94</v>
      </c>
      <c r="BZ136" s="154">
        <v>168176.65000000002</v>
      </c>
      <c r="CA136" s="154">
        <v>211681.39999999997</v>
      </c>
      <c r="CB136" s="154">
        <v>389917.66000000003</v>
      </c>
      <c r="CC136" s="154">
        <v>72716.63</v>
      </c>
      <c r="CD136" s="154">
        <v>73319.609999999986</v>
      </c>
      <c r="CE136" s="154">
        <v>16965.84</v>
      </c>
      <c r="CF136" s="154">
        <v>52978.400000000009</v>
      </c>
      <c r="CG136" s="154">
        <v>179153.28</v>
      </c>
      <c r="CH136" s="154">
        <v>212454.29</v>
      </c>
      <c r="CI136" s="154">
        <v>154243.15</v>
      </c>
      <c r="CJ136" s="154">
        <v>178778.42</v>
      </c>
      <c r="CK136" s="154">
        <v>126054.34</v>
      </c>
      <c r="CL136" s="154">
        <v>199375.45</v>
      </c>
      <c r="CM136" s="154">
        <v>214612.24</v>
      </c>
      <c r="CN136" s="154">
        <v>594769.18999999994</v>
      </c>
      <c r="CO136" s="154">
        <v>119368.59</v>
      </c>
      <c r="CP136" s="154">
        <v>98374.56</v>
      </c>
      <c r="CQ136" s="154">
        <v>136923.49351336609</v>
      </c>
      <c r="CR136" s="154">
        <v>83381.84</v>
      </c>
      <c r="CS136" s="154">
        <v>176900.28999999992</v>
      </c>
      <c r="CT136" s="154">
        <v>257763.40999999995</v>
      </c>
      <c r="CU136" s="154">
        <v>158251.63000000003</v>
      </c>
      <c r="CV136" s="154">
        <v>139393.80000000002</v>
      </c>
      <c r="CW136" s="154">
        <v>156630.71999999997</v>
      </c>
      <c r="CX136" s="154">
        <v>174827.18000000002</v>
      </c>
      <c r="CY136" s="154">
        <v>154709.78000000006</v>
      </c>
      <c r="CZ136" s="154">
        <v>360465.26</v>
      </c>
      <c r="DA136" s="154">
        <v>160672.75</v>
      </c>
      <c r="DB136" s="154">
        <v>119593.83999999998</v>
      </c>
      <c r="DC136" s="154">
        <v>152266.6</v>
      </c>
      <c r="DD136" s="154">
        <v>164801.86000000002</v>
      </c>
      <c r="DE136" s="154">
        <v>176807.89</v>
      </c>
      <c r="DF136" s="154">
        <v>163596.22999999998</v>
      </c>
      <c r="DG136" s="154">
        <v>181515.68</v>
      </c>
      <c r="DH136" s="154">
        <v>126223.16</v>
      </c>
      <c r="DI136" s="154">
        <v>125201.59000000001</v>
      </c>
      <c r="DJ136" s="154">
        <v>154839.16000000006</v>
      </c>
      <c r="DK136" s="154">
        <v>178142.50999999998</v>
      </c>
      <c r="DL136" s="154">
        <v>489964.39000000019</v>
      </c>
      <c r="DM136" s="154">
        <v>114927.12999999998</v>
      </c>
      <c r="DN136" s="154">
        <v>98502.52</v>
      </c>
      <c r="DO136" s="154">
        <v>171702.54000000004</v>
      </c>
      <c r="DP136" s="154">
        <v>105334.40000000002</v>
      </c>
      <c r="DQ136" s="154">
        <v>307440.28000000003</v>
      </c>
      <c r="DR136" s="154">
        <v>308370.44999999995</v>
      </c>
      <c r="DS136" s="154">
        <v>288259.89</v>
      </c>
      <c r="DT136" s="154">
        <v>256892.58000000002</v>
      </c>
      <c r="DU136" s="154">
        <v>210422.53</v>
      </c>
      <c r="DV136" s="154">
        <v>227352.11000000002</v>
      </c>
      <c r="DW136" s="154">
        <v>305754.37999999995</v>
      </c>
      <c r="DX136" s="154">
        <v>703680.37000000011</v>
      </c>
      <c r="DY136" s="154">
        <v>201365.55000000002</v>
      </c>
      <c r="DZ136" s="154">
        <v>182576.69999999998</v>
      </c>
      <c r="EA136" s="154">
        <v>225250.43</v>
      </c>
      <c r="EB136" s="154">
        <v>367816.28999999992</v>
      </c>
      <c r="EC136" s="154">
        <v>331767.07000000007</v>
      </c>
      <c r="ED136" s="154">
        <v>287498.52917999995</v>
      </c>
      <c r="EE136" s="154">
        <v>245702.25999999995</v>
      </c>
      <c r="EF136" s="154">
        <v>20150.519999999997</v>
      </c>
      <c r="EG136" s="154">
        <v>370655.65040000004</v>
      </c>
      <c r="EH136" s="154">
        <v>217666.76361170496</v>
      </c>
      <c r="EI136" s="154">
        <v>322777.99</v>
      </c>
      <c r="EJ136" s="154">
        <v>618200.14</v>
      </c>
      <c r="EK136" s="154">
        <v>209026.98758297798</v>
      </c>
      <c r="EL136" s="154">
        <v>144330.82999999996</v>
      </c>
      <c r="EM136" s="154">
        <v>253231.98825000002</v>
      </c>
      <c r="EO136" s="154">
        <f t="shared" si="828"/>
        <v>1224789.945832978</v>
      </c>
      <c r="EQ136" s="154">
        <f t="shared" ca="1" si="829"/>
        <v>1312873.05</v>
      </c>
      <c r="ER136" s="154"/>
      <c r="EV136" s="154">
        <f t="shared" si="830"/>
        <v>640731.85</v>
      </c>
      <c r="EW136" s="154">
        <f t="shared" si="830"/>
        <v>493876.35000000003</v>
      </c>
      <c r="EX136" s="154">
        <f t="shared" si="830"/>
        <v>471335.06999999995</v>
      </c>
      <c r="EY136" s="154">
        <f t="shared" si="830"/>
        <v>458183.26</v>
      </c>
      <c r="EZ136" s="154">
        <f t="shared" si="830"/>
        <v>703394.04000000015</v>
      </c>
      <c r="FA136" s="154">
        <f t="shared" si="830"/>
        <v>584477.22000000009</v>
      </c>
      <c r="FB136" s="154">
        <f t="shared" si="830"/>
        <v>853522.91999999993</v>
      </c>
      <c r="FC136" s="154">
        <f t="shared" si="830"/>
        <v>743529.02</v>
      </c>
      <c r="FD136" s="154">
        <f t="shared" si="830"/>
        <v>1087622.6200000001</v>
      </c>
      <c r="FE136" s="154">
        <f t="shared" si="830"/>
        <v>924833.79</v>
      </c>
      <c r="FF136" s="154">
        <f t="shared" si="830"/>
        <v>553351.30917999987</v>
      </c>
      <c r="FG136" s="154">
        <f t="shared" si="830"/>
        <v>911100.40401170496</v>
      </c>
      <c r="FH136" s="154">
        <f t="shared" si="830"/>
        <v>971557.95758297795</v>
      </c>
      <c r="FI136" s="154">
        <f t="shared" si="830"/>
        <v>253231.98825000002</v>
      </c>
      <c r="FK136" s="154">
        <f t="shared" si="831"/>
        <v>2961512.5699999994</v>
      </c>
      <c r="FL136" s="154">
        <f t="shared" si="831"/>
        <v>1768224.25</v>
      </c>
      <c r="FM136" s="154">
        <f t="shared" si="831"/>
        <v>1870569.31</v>
      </c>
      <c r="FN136" s="154">
        <f t="shared" si="831"/>
        <v>2251294.483513366</v>
      </c>
      <c r="FO136" s="154">
        <f t="shared" si="831"/>
        <v>2064126.53</v>
      </c>
      <c r="FP136" s="154">
        <f t="shared" si="831"/>
        <v>2884923.1999999997</v>
      </c>
      <c r="FQ136" s="154">
        <f t="shared" si="831"/>
        <v>3476908.123191705</v>
      </c>
      <c r="FR136" s="154">
        <f t="shared" si="831"/>
        <v>1224789.945832978</v>
      </c>
    </row>
    <row r="137" spans="2:174" ht="17.45" customHeight="1">
      <c r="B137" s="151" t="s">
        <v>190</v>
      </c>
      <c r="C137" s="155"/>
      <c r="D137" s="155"/>
      <c r="E137" s="155"/>
      <c r="F137" s="153"/>
      <c r="G137" s="153"/>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v>335250.52000000008</v>
      </c>
      <c r="BE137" s="154">
        <v>319224.52999999997</v>
      </c>
      <c r="BF137" s="154">
        <v>352895.00000000006</v>
      </c>
      <c r="BG137" s="154">
        <v>295051.88</v>
      </c>
      <c r="BH137" s="154">
        <v>334320.57999999996</v>
      </c>
      <c r="BI137" s="154">
        <v>295268.95</v>
      </c>
      <c r="BJ137" s="154">
        <v>336821.4</v>
      </c>
      <c r="BK137" s="154">
        <v>342919.63</v>
      </c>
      <c r="BL137" s="154">
        <v>352984.67000000004</v>
      </c>
      <c r="BM137" s="154">
        <v>365092.56</v>
      </c>
      <c r="BN137" s="154">
        <v>377858</v>
      </c>
      <c r="BO137" s="154">
        <v>460380.94</v>
      </c>
      <c r="BP137" s="154">
        <v>241316.09000000003</v>
      </c>
      <c r="BQ137" s="154">
        <v>289443.55000000005</v>
      </c>
      <c r="BR137" s="154">
        <v>257782.97</v>
      </c>
      <c r="BS137" s="154">
        <v>24648.17</v>
      </c>
      <c r="BT137" s="154">
        <v>24662.43</v>
      </c>
      <c r="BU137" s="154">
        <v>26102.63</v>
      </c>
      <c r="BV137" s="154">
        <v>31666.15</v>
      </c>
      <c r="BW137" s="154">
        <v>168045.73000000004</v>
      </c>
      <c r="BX137" s="154">
        <v>132656.42000000001</v>
      </c>
      <c r="BY137" s="154">
        <v>214442.51999999996</v>
      </c>
      <c r="BZ137" s="154">
        <v>195955.93</v>
      </c>
      <c r="CA137" s="154">
        <v>354485.41</v>
      </c>
      <c r="CB137" s="154">
        <v>371277.55999999994</v>
      </c>
      <c r="CC137" s="154">
        <v>198348.9</v>
      </c>
      <c r="CD137" s="154">
        <v>89161.96</v>
      </c>
      <c r="CE137" s="154">
        <v>71939.510000000009</v>
      </c>
      <c r="CF137" s="154">
        <v>337208.1</v>
      </c>
      <c r="CG137" s="154">
        <v>282859.13</v>
      </c>
      <c r="CH137" s="154">
        <v>241396.1</v>
      </c>
      <c r="CI137" s="154">
        <v>282824.59999999998</v>
      </c>
      <c r="CJ137" s="154">
        <v>264995.17</v>
      </c>
      <c r="CK137" s="154">
        <v>297033.65000000002</v>
      </c>
      <c r="CL137" s="154">
        <v>391795.08999999997</v>
      </c>
      <c r="CM137" s="154">
        <v>760130.3</v>
      </c>
      <c r="CN137" s="154">
        <v>539014.93999999994</v>
      </c>
      <c r="CO137" s="154">
        <v>369622.65</v>
      </c>
      <c r="CP137" s="154">
        <v>453085.43000000005</v>
      </c>
      <c r="CQ137" s="154">
        <v>421385.2225777416</v>
      </c>
      <c r="CR137" s="154">
        <v>358575.41</v>
      </c>
      <c r="CS137" s="154">
        <v>423128.04000000004</v>
      </c>
      <c r="CT137" s="154">
        <v>457962.43000000011</v>
      </c>
      <c r="CU137" s="154">
        <v>620744.68000000005</v>
      </c>
      <c r="CV137" s="154">
        <v>463088.27999999997</v>
      </c>
      <c r="CW137" s="154">
        <v>415124.33000000007</v>
      </c>
      <c r="CX137" s="154">
        <v>433252.45999999996</v>
      </c>
      <c r="CY137" s="154">
        <v>550627.28</v>
      </c>
      <c r="CZ137" s="154">
        <v>493393.95</v>
      </c>
      <c r="DA137" s="154">
        <v>197340.77000000002</v>
      </c>
      <c r="DB137" s="154">
        <v>399319.18000000005</v>
      </c>
      <c r="DC137" s="154">
        <v>285719.46000000002</v>
      </c>
      <c r="DD137" s="154">
        <v>382228.96999999991</v>
      </c>
      <c r="DE137" s="154">
        <v>344565.50999999995</v>
      </c>
      <c r="DF137" s="154">
        <v>283216.92</v>
      </c>
      <c r="DG137" s="154">
        <v>346953.43999999994</v>
      </c>
      <c r="DH137" s="154">
        <v>321091.84999999998</v>
      </c>
      <c r="DI137" s="154">
        <v>299147.86999999988</v>
      </c>
      <c r="DJ137" s="154">
        <v>349569.72999999992</v>
      </c>
      <c r="DK137" s="154">
        <v>535532.55000000005</v>
      </c>
      <c r="DL137" s="154">
        <v>369153.5</v>
      </c>
      <c r="DM137" s="154">
        <v>316079.74</v>
      </c>
      <c r="DN137" s="154">
        <v>271514.41000000003</v>
      </c>
      <c r="DO137" s="154">
        <v>313680.98</v>
      </c>
      <c r="DP137" s="154">
        <v>290141.58999999997</v>
      </c>
      <c r="DQ137" s="154">
        <v>390098.39</v>
      </c>
      <c r="DR137" s="154">
        <v>421641.31000000006</v>
      </c>
      <c r="DS137" s="154">
        <v>267100.79999999999</v>
      </c>
      <c r="DT137" s="154">
        <v>273960.31</v>
      </c>
      <c r="DU137" s="154">
        <v>396795.41999999993</v>
      </c>
      <c r="DV137" s="154">
        <v>407548.30000000005</v>
      </c>
      <c r="DW137" s="154">
        <v>793137.47</v>
      </c>
      <c r="DX137" s="154">
        <v>361293.92999999993</v>
      </c>
      <c r="DY137" s="154">
        <v>450087.11</v>
      </c>
      <c r="DZ137" s="154">
        <v>367412.76</v>
      </c>
      <c r="EA137" s="154">
        <v>432628.88</v>
      </c>
      <c r="EB137" s="154">
        <v>406558.29999999981</v>
      </c>
      <c r="EC137" s="154">
        <v>317500.41149687988</v>
      </c>
      <c r="ED137" s="154">
        <v>299120.65000000002</v>
      </c>
      <c r="EE137" s="154">
        <v>315621.93999999994</v>
      </c>
      <c r="EF137" s="154">
        <v>302334.96999999991</v>
      </c>
      <c r="EG137" s="154">
        <v>392793.37</v>
      </c>
      <c r="EH137" s="154">
        <v>393639.58</v>
      </c>
      <c r="EI137" s="154">
        <v>508417.89999999991</v>
      </c>
      <c r="EJ137" s="154">
        <v>375126.87999999995</v>
      </c>
      <c r="EK137" s="154">
        <v>526339.74</v>
      </c>
      <c r="EL137" s="154">
        <v>346738.06000000006</v>
      </c>
      <c r="EM137" s="154">
        <v>396737.19999999995</v>
      </c>
      <c r="EO137" s="154">
        <f t="shared" si="828"/>
        <v>1644941.88</v>
      </c>
      <c r="EQ137" s="154">
        <f t="shared" ca="1" si="829"/>
        <v>1611422.6799999997</v>
      </c>
      <c r="ER137" s="154"/>
      <c r="EV137" s="154">
        <f t="shared" si="830"/>
        <v>1090053.8999999999</v>
      </c>
      <c r="EW137" s="154">
        <f t="shared" si="830"/>
        <v>1012513.94</v>
      </c>
      <c r="EX137" s="154">
        <f t="shared" si="830"/>
        <v>951262.20999999985</v>
      </c>
      <c r="EY137" s="154">
        <f t="shared" si="830"/>
        <v>1184250.1499999999</v>
      </c>
      <c r="EZ137" s="154">
        <f t="shared" si="830"/>
        <v>956747.65</v>
      </c>
      <c r="FA137" s="154">
        <f t="shared" si="830"/>
        <v>993920.96</v>
      </c>
      <c r="FB137" s="154">
        <f t="shared" si="830"/>
        <v>962702.42000000016</v>
      </c>
      <c r="FC137" s="154">
        <f t="shared" si="830"/>
        <v>1597481.19</v>
      </c>
      <c r="FD137" s="154">
        <f t="shared" si="830"/>
        <v>1178793.7999999998</v>
      </c>
      <c r="FE137" s="154">
        <f t="shared" si="830"/>
        <v>1156687.5914968797</v>
      </c>
      <c r="FF137" s="154">
        <f t="shared" si="830"/>
        <v>917077.55999999982</v>
      </c>
      <c r="FG137" s="154">
        <f t="shared" si="830"/>
        <v>1294850.8499999999</v>
      </c>
      <c r="FH137" s="154">
        <f t="shared" si="830"/>
        <v>1248204.68</v>
      </c>
      <c r="FI137" s="154">
        <f t="shared" si="830"/>
        <v>396737.19999999995</v>
      </c>
      <c r="FK137" s="154">
        <f t="shared" si="831"/>
        <v>4168068.66</v>
      </c>
      <c r="FL137" s="154">
        <f t="shared" si="831"/>
        <v>1961208</v>
      </c>
      <c r="FM137" s="154">
        <f t="shared" si="831"/>
        <v>3588970.0699999994</v>
      </c>
      <c r="FN137" s="154">
        <f t="shared" si="831"/>
        <v>5505611.152577742</v>
      </c>
      <c r="FO137" s="154">
        <f t="shared" si="831"/>
        <v>4238080.2</v>
      </c>
      <c r="FP137" s="154">
        <f t="shared" si="831"/>
        <v>4510852.22</v>
      </c>
      <c r="FQ137" s="154">
        <f t="shared" si="831"/>
        <v>4547409.8014968792</v>
      </c>
      <c r="FR137" s="154">
        <f t="shared" si="831"/>
        <v>1644941.88</v>
      </c>
    </row>
    <row r="138" spans="2:174" ht="17.45" customHeight="1">
      <c r="B138" s="151" t="s">
        <v>92</v>
      </c>
      <c r="C138" s="152"/>
      <c r="D138" s="152"/>
      <c r="E138" s="152"/>
      <c r="F138" s="153"/>
      <c r="G138" s="153"/>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v>30295.360000000001</v>
      </c>
      <c r="BE138" s="154">
        <v>6716.67</v>
      </c>
      <c r="BF138" s="154">
        <v>127433.1</v>
      </c>
      <c r="BG138" s="154">
        <v>151299.23000000001</v>
      </c>
      <c r="BH138" s="154">
        <v>193913.34999999998</v>
      </c>
      <c r="BI138" s="154">
        <v>50652</v>
      </c>
      <c r="BJ138" s="154">
        <v>128154.48</v>
      </c>
      <c r="BK138" s="154">
        <v>127332.51</v>
      </c>
      <c r="BL138" s="154">
        <v>77258.559999999998</v>
      </c>
      <c r="BM138" s="154">
        <v>181413.42</v>
      </c>
      <c r="BN138" s="154">
        <v>-11046.800000000003</v>
      </c>
      <c r="BO138" s="154">
        <v>95983.199999999983</v>
      </c>
      <c r="BP138" s="154">
        <v>68826.62</v>
      </c>
      <c r="BQ138" s="154">
        <v>57467.229999999996</v>
      </c>
      <c r="BR138" s="154">
        <v>47142.619999999995</v>
      </c>
      <c r="BS138" s="154">
        <v>1610.28</v>
      </c>
      <c r="BT138" s="154">
        <v>435.88</v>
      </c>
      <c r="BU138" s="154">
        <v>6916.55</v>
      </c>
      <c r="BV138" s="154">
        <v>528.23</v>
      </c>
      <c r="BW138" s="154">
        <v>3718.06</v>
      </c>
      <c r="BX138" s="154">
        <v>18731.690000000002</v>
      </c>
      <c r="BY138" s="154">
        <v>8208.65</v>
      </c>
      <c r="BZ138" s="154">
        <v>8682.35</v>
      </c>
      <c r="CA138" s="154">
        <v>10206.629999999999</v>
      </c>
      <c r="CB138" s="154">
        <v>6473.2800000000007</v>
      </c>
      <c r="CC138" s="154">
        <v>4084.54</v>
      </c>
      <c r="CD138" s="154">
        <v>465.37</v>
      </c>
      <c r="CE138" s="154">
        <v>1440.87</v>
      </c>
      <c r="CF138" s="154">
        <v>110137.06</v>
      </c>
      <c r="CG138" s="154">
        <v>3219.38</v>
      </c>
      <c r="CH138" s="154">
        <v>2394.89</v>
      </c>
      <c r="CI138" s="154">
        <v>7679.87</v>
      </c>
      <c r="CJ138" s="154">
        <v>50089.04</v>
      </c>
      <c r="CK138" s="154">
        <v>9209.8799999999992</v>
      </c>
      <c r="CL138" s="154">
        <v>2597.1</v>
      </c>
      <c r="CM138" s="154">
        <v>17519.18</v>
      </c>
      <c r="CN138" s="154">
        <v>10747.17</v>
      </c>
      <c r="CO138" s="154">
        <v>100576.22</v>
      </c>
      <c r="CP138" s="154">
        <v>863211.46000000008</v>
      </c>
      <c r="CQ138" s="154">
        <v>17541.02</v>
      </c>
      <c r="CR138" s="154">
        <v>0</v>
      </c>
      <c r="CS138" s="154">
        <v>1893</v>
      </c>
      <c r="CT138" s="154">
        <v>22450.58</v>
      </c>
      <c r="CU138" s="154">
        <v>31235.46</v>
      </c>
      <c r="CV138" s="154">
        <v>16772.77</v>
      </c>
      <c r="CW138" s="154">
        <v>7779.73</v>
      </c>
      <c r="CX138" s="154">
        <v>3216.0299999999997</v>
      </c>
      <c r="CY138" s="154">
        <v>174713.19999999998</v>
      </c>
      <c r="CZ138" s="154">
        <v>9048.6600000000017</v>
      </c>
      <c r="DA138" s="154">
        <v>680.16</v>
      </c>
      <c r="DB138" s="154">
        <v>1638.43</v>
      </c>
      <c r="DC138" s="154">
        <v>2361.2200000000003</v>
      </c>
      <c r="DD138" s="154">
        <v>5314.31</v>
      </c>
      <c r="DE138" s="154">
        <v>1032.77</v>
      </c>
      <c r="DF138" s="154">
        <v>3360.3500000000004</v>
      </c>
      <c r="DG138" s="154">
        <v>3492.36</v>
      </c>
      <c r="DH138" s="154">
        <v>6768.04</v>
      </c>
      <c r="DI138" s="154">
        <v>7950.1900000000005</v>
      </c>
      <c r="DJ138" s="154">
        <v>18119.68</v>
      </c>
      <c r="DK138" s="154">
        <v>35889.39</v>
      </c>
      <c r="DL138" s="154">
        <v>14474.49</v>
      </c>
      <c r="DM138" s="154">
        <v>8082.07</v>
      </c>
      <c r="DN138" s="154">
        <v>99.89</v>
      </c>
      <c r="DO138" s="154">
        <v>10995.060000000001</v>
      </c>
      <c r="DP138" s="154">
        <v>2782.26</v>
      </c>
      <c r="DQ138" s="154">
        <v>4529.9000000000005</v>
      </c>
      <c r="DR138" s="154">
        <v>14665.41</v>
      </c>
      <c r="DS138" s="154">
        <v>33333.22</v>
      </c>
      <c r="DT138" s="154">
        <v>34410.689999999995</v>
      </c>
      <c r="DU138" s="154">
        <v>68040.040000000081</v>
      </c>
      <c r="DV138" s="154">
        <v>157284.52999999997</v>
      </c>
      <c r="DW138" s="154">
        <v>147956.98000000001</v>
      </c>
      <c r="DX138" s="154">
        <v>49102.139999999905</v>
      </c>
      <c r="DY138" s="154">
        <v>35021.74</v>
      </c>
      <c r="DZ138" s="154">
        <v>117264.5</v>
      </c>
      <c r="EA138" s="154">
        <v>56911.560000000005</v>
      </c>
      <c r="EB138" s="154">
        <v>73824.060000000012</v>
      </c>
      <c r="EC138" s="154">
        <v>84487.299999999988</v>
      </c>
      <c r="ED138" s="154">
        <v>45123.600000000006</v>
      </c>
      <c r="EE138" s="154">
        <v>121159.02999999998</v>
      </c>
      <c r="EF138" s="154">
        <v>53005.609999999993</v>
      </c>
      <c r="EG138" s="154">
        <v>43282.869999999995</v>
      </c>
      <c r="EH138" s="154">
        <v>45903.209999999992</v>
      </c>
      <c r="EI138" s="154">
        <v>98263.909999999989</v>
      </c>
      <c r="EJ138" s="154">
        <v>30946.250000000011</v>
      </c>
      <c r="EK138" s="154">
        <v>83507.220000000016</v>
      </c>
      <c r="EL138" s="154">
        <v>75547.680000000008</v>
      </c>
      <c r="EM138" s="154">
        <v>25564.55</v>
      </c>
      <c r="EO138" s="154">
        <f t="shared" si="828"/>
        <v>215565.7</v>
      </c>
      <c r="EQ138" s="154">
        <f t="shared" ca="1" si="829"/>
        <v>258299.93999999989</v>
      </c>
      <c r="ER138" s="154"/>
      <c r="EV138" s="154">
        <f t="shared" si="830"/>
        <v>11367.250000000002</v>
      </c>
      <c r="EW138" s="154">
        <f t="shared" si="830"/>
        <v>8708.3000000000011</v>
      </c>
      <c r="EX138" s="154">
        <f t="shared" si="830"/>
        <v>13620.75</v>
      </c>
      <c r="EY138" s="154">
        <f t="shared" si="830"/>
        <v>61959.26</v>
      </c>
      <c r="EZ138" s="154">
        <f t="shared" si="830"/>
        <v>22656.449999999997</v>
      </c>
      <c r="FA138" s="154">
        <f t="shared" si="830"/>
        <v>18307.22</v>
      </c>
      <c r="FB138" s="154">
        <f t="shared" si="830"/>
        <v>82409.320000000007</v>
      </c>
      <c r="FC138" s="154">
        <f t="shared" si="830"/>
        <v>373281.55000000005</v>
      </c>
      <c r="FD138" s="154">
        <f t="shared" si="830"/>
        <v>201388.37999999989</v>
      </c>
      <c r="FE138" s="154">
        <f t="shared" si="830"/>
        <v>215222.92</v>
      </c>
      <c r="FF138" s="154">
        <f t="shared" si="830"/>
        <v>219288.24</v>
      </c>
      <c r="FG138" s="154">
        <f t="shared" si="830"/>
        <v>187449.99</v>
      </c>
      <c r="FH138" s="154">
        <f t="shared" si="830"/>
        <v>190001.15000000002</v>
      </c>
      <c r="FI138" s="154">
        <f t="shared" si="830"/>
        <v>25564.55</v>
      </c>
      <c r="FK138" s="154">
        <f t="shared" si="831"/>
        <v>1159405.0799999998</v>
      </c>
      <c r="FL138" s="154">
        <f t="shared" si="831"/>
        <v>232474.78999999998</v>
      </c>
      <c r="FM138" s="154">
        <f t="shared" si="831"/>
        <v>215310.46000000002</v>
      </c>
      <c r="FN138" s="154">
        <f t="shared" si="831"/>
        <v>1250136.6399999999</v>
      </c>
      <c r="FO138" s="154">
        <f t="shared" si="831"/>
        <v>95655.56</v>
      </c>
      <c r="FP138" s="154">
        <f t="shared" si="831"/>
        <v>496654.54000000004</v>
      </c>
      <c r="FQ138" s="154">
        <f t="shared" si="831"/>
        <v>823349.52999999991</v>
      </c>
      <c r="FR138" s="154">
        <f t="shared" si="831"/>
        <v>215565.7</v>
      </c>
    </row>
    <row r="139" spans="2:174" ht="17.45" customHeight="1">
      <c r="B139" s="156" t="s">
        <v>93</v>
      </c>
      <c r="C139" s="157"/>
      <c r="D139" s="157"/>
      <c r="E139" s="157"/>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8"/>
      <c r="AP139" s="158"/>
      <c r="AQ139" s="158"/>
      <c r="AR139" s="158"/>
      <c r="AS139" s="158"/>
      <c r="AT139" s="158"/>
      <c r="AU139" s="158"/>
      <c r="AV139" s="158"/>
      <c r="AW139" s="158"/>
      <c r="AX139" s="158"/>
      <c r="AY139" s="158"/>
      <c r="AZ139" s="158"/>
      <c r="BA139" s="158"/>
      <c r="BB139" s="158"/>
      <c r="BC139" s="158"/>
      <c r="BD139" s="158">
        <f t="shared" ref="BD139:DK139" si="832">SUM(BD135:BD138)</f>
        <v>2888171.55</v>
      </c>
      <c r="BE139" s="158">
        <f t="shared" si="832"/>
        <v>1708481.22</v>
      </c>
      <c r="BF139" s="158">
        <f t="shared" si="832"/>
        <v>1921858.7699999998</v>
      </c>
      <c r="BG139" s="158">
        <f t="shared" si="832"/>
        <v>1992866.94</v>
      </c>
      <c r="BH139" s="158">
        <f t="shared" si="832"/>
        <v>1980218.3000000003</v>
      </c>
      <c r="BI139" s="158">
        <f t="shared" si="832"/>
        <v>1680611.98</v>
      </c>
      <c r="BJ139" s="158">
        <f t="shared" si="832"/>
        <v>2041643.4299999997</v>
      </c>
      <c r="BK139" s="158">
        <f t="shared" si="832"/>
        <v>1881223.2099999997</v>
      </c>
      <c r="BL139" s="158">
        <f t="shared" si="832"/>
        <v>1780112.8900000001</v>
      </c>
      <c r="BM139" s="158">
        <f t="shared" si="832"/>
        <v>2188020.42</v>
      </c>
      <c r="BN139" s="158">
        <f t="shared" si="832"/>
        <v>2156981.96</v>
      </c>
      <c r="BO139" s="158">
        <f t="shared" si="832"/>
        <v>2056536.3999999997</v>
      </c>
      <c r="BP139" s="158">
        <f t="shared" si="832"/>
        <v>2896461.37</v>
      </c>
      <c r="BQ139" s="158">
        <f t="shared" si="832"/>
        <v>1688533.54</v>
      </c>
      <c r="BR139" s="158">
        <f t="shared" si="832"/>
        <v>1584608.06</v>
      </c>
      <c r="BS139" s="158">
        <f t="shared" si="832"/>
        <v>152517.24000000002</v>
      </c>
      <c r="BT139" s="158">
        <f t="shared" si="832"/>
        <v>202930.72999999998</v>
      </c>
      <c r="BU139" s="158">
        <f t="shared" si="832"/>
        <v>218478.43</v>
      </c>
      <c r="BV139" s="158">
        <f t="shared" si="832"/>
        <v>280591.58</v>
      </c>
      <c r="BW139" s="158">
        <f t="shared" si="832"/>
        <v>698259.6100000001</v>
      </c>
      <c r="BX139" s="158">
        <f t="shared" si="832"/>
        <v>899338.70000000019</v>
      </c>
      <c r="BY139" s="158">
        <f t="shared" si="832"/>
        <v>930106.42000000027</v>
      </c>
      <c r="BZ139" s="158">
        <f t="shared" si="832"/>
        <v>1233448.5900000005</v>
      </c>
      <c r="CA139" s="158">
        <f t="shared" si="832"/>
        <v>1588310.0099999998</v>
      </c>
      <c r="CB139" s="158">
        <f t="shared" si="832"/>
        <v>2078188.8699999994</v>
      </c>
      <c r="CC139" s="158">
        <f t="shared" si="832"/>
        <v>1046604.8</v>
      </c>
      <c r="CD139" s="158">
        <f t="shared" si="832"/>
        <v>1001777.7399999999</v>
      </c>
      <c r="CE139" s="158">
        <f t="shared" si="832"/>
        <v>260050.76999999996</v>
      </c>
      <c r="CF139" s="158">
        <f t="shared" si="832"/>
        <v>878440.28</v>
      </c>
      <c r="CG139" s="158">
        <f t="shared" si="832"/>
        <v>1564448.5699999998</v>
      </c>
      <c r="CH139" s="158">
        <f t="shared" si="832"/>
        <v>1461061.0599999996</v>
      </c>
      <c r="CI139" s="158">
        <f t="shared" si="832"/>
        <v>1646434.9000000004</v>
      </c>
      <c r="CJ139" s="158">
        <f t="shared" si="832"/>
        <v>1521979.5299999998</v>
      </c>
      <c r="CK139" s="158">
        <f t="shared" si="832"/>
        <v>1841636.0299999998</v>
      </c>
      <c r="CL139" s="158">
        <f t="shared" si="832"/>
        <v>2057894.5100000007</v>
      </c>
      <c r="CM139" s="158">
        <f t="shared" si="832"/>
        <v>2452330.35</v>
      </c>
      <c r="CN139" s="158">
        <f t="shared" si="832"/>
        <v>2894273.05</v>
      </c>
      <c r="CO139" s="158">
        <f t="shared" si="832"/>
        <v>2038022.0100000009</v>
      </c>
      <c r="CP139" s="158">
        <f t="shared" si="832"/>
        <v>3136376.32</v>
      </c>
      <c r="CQ139" s="158">
        <f t="shared" si="832"/>
        <v>1729545.9095008185</v>
      </c>
      <c r="CR139" s="158">
        <f t="shared" si="832"/>
        <v>1702364.2799999996</v>
      </c>
      <c r="CS139" s="158">
        <f t="shared" si="832"/>
        <v>2171818.8400000008</v>
      </c>
      <c r="CT139" s="158">
        <f t="shared" si="832"/>
        <v>2187444.9000000004</v>
      </c>
      <c r="CU139" s="158">
        <f t="shared" si="832"/>
        <v>2315312.7399999998</v>
      </c>
      <c r="CV139" s="158">
        <f t="shared" si="832"/>
        <v>2046781.6400000027</v>
      </c>
      <c r="CW139" s="158">
        <f t="shared" si="832"/>
        <v>2015696.5100000007</v>
      </c>
      <c r="CX139" s="158">
        <f t="shared" si="832"/>
        <v>1851040.7600000012</v>
      </c>
      <c r="CY139" s="158">
        <f t="shared" si="832"/>
        <v>2352214.0800000005</v>
      </c>
      <c r="CZ139" s="158">
        <f t="shared" si="832"/>
        <v>2869908.9200000009</v>
      </c>
      <c r="DA139" s="158">
        <f t="shared" si="832"/>
        <v>2013377.6600000001</v>
      </c>
      <c r="DB139" s="158">
        <f t="shared" si="832"/>
        <v>2427136.4100000015</v>
      </c>
      <c r="DC139" s="158">
        <f t="shared" si="832"/>
        <v>1849611.0300000003</v>
      </c>
      <c r="DD139" s="158">
        <f t="shared" si="832"/>
        <v>2104135.5300000007</v>
      </c>
      <c r="DE139" s="158">
        <f t="shared" si="832"/>
        <v>2166919.0900000003</v>
      </c>
      <c r="DF139" s="158">
        <f t="shared" si="832"/>
        <v>1969827.9000000004</v>
      </c>
      <c r="DG139" s="158">
        <f t="shared" si="832"/>
        <v>2141960.3300000005</v>
      </c>
      <c r="DH139" s="158">
        <f t="shared" si="832"/>
        <v>1851163.2500000009</v>
      </c>
      <c r="DI139" s="158">
        <f t="shared" si="832"/>
        <v>1909580.2800000003</v>
      </c>
      <c r="DJ139" s="158">
        <f t="shared" si="832"/>
        <v>2024256.860000001</v>
      </c>
      <c r="DK139" s="158">
        <f t="shared" si="832"/>
        <v>2366963.9100000011</v>
      </c>
      <c r="DL139" s="158">
        <f t="shared" ref="DL139" si="833">SUM(DL135:DL138)</f>
        <v>3076044.3900000011</v>
      </c>
      <c r="DM139" s="158">
        <f t="shared" ref="DM139:DN139" si="834">SUM(DM135:DM138)</f>
        <v>1847690.330000001</v>
      </c>
      <c r="DN139" s="158">
        <f t="shared" si="834"/>
        <v>1819505.2600000009</v>
      </c>
      <c r="DO139" s="158">
        <f t="shared" ref="DO139:DP139" si="835">SUM(DO135:DO138)</f>
        <v>2079293.08</v>
      </c>
      <c r="DP139" s="158">
        <f t="shared" si="835"/>
        <v>1733758.6900000002</v>
      </c>
      <c r="DQ139" s="158">
        <f t="shared" ref="DQ139:DR139" si="836">SUM(DQ135:DQ138)</f>
        <v>2219937.89</v>
      </c>
      <c r="DR139" s="158">
        <f t="shared" si="836"/>
        <v>2143389.3100000005</v>
      </c>
      <c r="DS139" s="158">
        <f t="shared" ref="DS139:DT139" si="837">SUM(DS135:DS138)</f>
        <v>2044982.19</v>
      </c>
      <c r="DT139" s="158">
        <f t="shared" si="837"/>
        <v>1960418.3900000004</v>
      </c>
      <c r="DU139" s="158">
        <f t="shared" ref="DU139:DV139" si="838">SUM(DU135:DU138)</f>
        <v>2195592.5299999998</v>
      </c>
      <c r="DV139" s="158">
        <f t="shared" si="838"/>
        <v>2329383.4900000002</v>
      </c>
      <c r="DW139" s="158">
        <f t="shared" ref="DW139:DX139" si="839">SUM(DW135:DW138)</f>
        <v>3004333.3700000006</v>
      </c>
      <c r="DX139" s="158">
        <f t="shared" si="839"/>
        <v>3662790.5899999994</v>
      </c>
      <c r="DY139" s="158">
        <f t="shared" ref="DY139:DZ139" si="840">SUM(DY135:DY138)</f>
        <v>2227079.9800000004</v>
      </c>
      <c r="DZ139" s="158">
        <f t="shared" si="840"/>
        <v>2309796.64</v>
      </c>
      <c r="EA139" s="158">
        <f t="shared" ref="EA139:EB139" si="841">SUM(EA135:EA138)</f>
        <v>2180050.5299999998</v>
      </c>
      <c r="EB139" s="158">
        <f t="shared" si="841"/>
        <v>2350562.8199999998</v>
      </c>
      <c r="EC139" s="158">
        <f t="shared" ref="EC139:ED139" si="842">SUM(EC135:EC138)</f>
        <v>2305320.9094968801</v>
      </c>
      <c r="ED139" s="158">
        <f t="shared" si="842"/>
        <v>2200988.6491799997</v>
      </c>
      <c r="EE139" s="158">
        <f t="shared" ref="EE139:EF139" si="843">SUM(EE135:EE138)</f>
        <v>2372758.4999999995</v>
      </c>
      <c r="EF139" s="158">
        <f t="shared" si="843"/>
        <v>1972167.08</v>
      </c>
      <c r="EG139" s="158">
        <f t="shared" ref="EG139:EH139" si="844">SUM(EG135:EG138)</f>
        <v>2381680.5404000003</v>
      </c>
      <c r="EH139" s="158">
        <f t="shared" si="844"/>
        <v>2129869.3186117052</v>
      </c>
      <c r="EI139" s="158">
        <f t="shared" ref="EI139:EJ139" si="845">SUM(EI135:EI138)</f>
        <v>2540492.2660000003</v>
      </c>
      <c r="EJ139" s="158">
        <f t="shared" si="845"/>
        <v>3250274.1</v>
      </c>
      <c r="EK139" s="158">
        <f t="shared" ref="EK139:EL139" si="846">SUM(EK135:EK138)</f>
        <v>2395792.2765829782</v>
      </c>
      <c r="EL139" s="158">
        <f t="shared" si="846"/>
        <v>2783922.8500000006</v>
      </c>
      <c r="EM139" s="158">
        <f t="shared" ref="EM139" si="847">SUM(EM135:EM138)</f>
        <v>2243739.7232499998</v>
      </c>
      <c r="EO139" s="158">
        <f t="shared" si="828"/>
        <v>10673728.949832978</v>
      </c>
      <c r="EQ139" s="158">
        <f t="shared" ca="1" si="829"/>
        <v>10379717.74</v>
      </c>
      <c r="ER139" s="158"/>
      <c r="EV139" s="158">
        <f t="shared" si="830"/>
        <v>7310422.9900000021</v>
      </c>
      <c r="EW139" s="158">
        <f t="shared" si="830"/>
        <v>6120665.6500000013</v>
      </c>
      <c r="EX139" s="158">
        <f t="shared" si="830"/>
        <v>5962951.4800000023</v>
      </c>
      <c r="EY139" s="158">
        <f t="shared" si="830"/>
        <v>6300801.0500000026</v>
      </c>
      <c r="EZ139" s="158">
        <f t="shared" si="830"/>
        <v>6743239.9800000032</v>
      </c>
      <c r="FA139" s="158">
        <f t="shared" si="830"/>
        <v>6032989.6600000001</v>
      </c>
      <c r="FB139" s="158">
        <f t="shared" si="830"/>
        <v>6148789.8900000006</v>
      </c>
      <c r="FC139" s="158">
        <f t="shared" si="830"/>
        <v>7529309.3900000006</v>
      </c>
      <c r="FD139" s="158">
        <f t="shared" si="830"/>
        <v>8199667.2100000009</v>
      </c>
      <c r="FE139" s="158">
        <f t="shared" si="830"/>
        <v>6835934.2594968798</v>
      </c>
      <c r="FF139" s="158">
        <f t="shared" si="830"/>
        <v>6545914.2291799989</v>
      </c>
      <c r="FG139" s="158">
        <f t="shared" si="830"/>
        <v>7052042.1250117067</v>
      </c>
      <c r="FH139" s="158">
        <f t="shared" si="830"/>
        <v>8429989.2265829779</v>
      </c>
      <c r="FI139" s="158">
        <f t="shared" si="830"/>
        <v>2243739.7232499998</v>
      </c>
      <c r="FK139" s="158">
        <f t="shared" si="831"/>
        <v>24276727.07</v>
      </c>
      <c r="FL139" s="158">
        <f t="shared" si="831"/>
        <v>12373584.280000001</v>
      </c>
      <c r="FM139" s="158">
        <f t="shared" si="831"/>
        <v>17810847.41</v>
      </c>
      <c r="FN139" s="158">
        <f t="shared" si="831"/>
        <v>26440891.039500829</v>
      </c>
      <c r="FO139" s="158">
        <f t="shared" si="831"/>
        <v>25694841.170000006</v>
      </c>
      <c r="FP139" s="158">
        <f t="shared" si="831"/>
        <v>26454328.920000006</v>
      </c>
      <c r="FQ139" s="158">
        <f t="shared" si="831"/>
        <v>28633557.823688578</v>
      </c>
      <c r="FR139" s="158">
        <f t="shared" si="831"/>
        <v>10673728.949832978</v>
      </c>
    </row>
    <row r="140" spans="2:174" s="159" customFormat="1" ht="17.45" customHeight="1">
      <c r="B140" s="151" t="s">
        <v>94</v>
      </c>
      <c r="C140" s="152"/>
      <c r="D140" s="152"/>
      <c r="E140" s="152"/>
      <c r="F140" s="153"/>
      <c r="G140" s="153"/>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v>-88321.04</v>
      </c>
      <c r="BE140" s="154">
        <v>-222390.33000000002</v>
      </c>
      <c r="BF140" s="154">
        <v>-172110.83000000002</v>
      </c>
      <c r="BG140" s="154">
        <v>-130779.72</v>
      </c>
      <c r="BH140" s="154">
        <v>-134029.27999999997</v>
      </c>
      <c r="BI140" s="154">
        <v>-153193.22999999998</v>
      </c>
      <c r="BJ140" s="154">
        <v>-196296.49</v>
      </c>
      <c r="BK140" s="154">
        <v>-92684.479999999981</v>
      </c>
      <c r="BL140" s="154">
        <v>-186577.08</v>
      </c>
      <c r="BM140" s="154">
        <v>21421.309999999969</v>
      </c>
      <c r="BN140" s="154">
        <v>-104490.37000000001</v>
      </c>
      <c r="BO140" s="154">
        <v>-20487.660000000003</v>
      </c>
      <c r="BP140" s="154">
        <v>-88650.889999999985</v>
      </c>
      <c r="BQ140" s="154">
        <v>-77725.02999999997</v>
      </c>
      <c r="BR140" s="154">
        <v>-120056.38999999998</v>
      </c>
      <c r="BS140" s="154">
        <v>-186411.33000000002</v>
      </c>
      <c r="BT140" s="154">
        <v>-37601.699999999997</v>
      </c>
      <c r="BU140" s="154">
        <v>-27867.61</v>
      </c>
      <c r="BV140" s="154">
        <v>-352148.75</v>
      </c>
      <c r="BW140" s="154">
        <v>-289715.5</v>
      </c>
      <c r="BX140" s="154">
        <v>-172485.54</v>
      </c>
      <c r="BY140" s="154">
        <v>-190274.36</v>
      </c>
      <c r="BZ140" s="154">
        <v>27011.76999999999</v>
      </c>
      <c r="CA140" s="154">
        <v>-761255.10000000009</v>
      </c>
      <c r="CB140" s="154">
        <v>-276034.34999999998</v>
      </c>
      <c r="CC140" s="154">
        <v>-309489.78000000003</v>
      </c>
      <c r="CD140" s="154">
        <v>-435204.68999999994</v>
      </c>
      <c r="CE140" s="154">
        <v>-366600.25</v>
      </c>
      <c r="CF140" s="154">
        <v>-701018.95000000007</v>
      </c>
      <c r="CG140" s="154">
        <v>-424453.29999999993</v>
      </c>
      <c r="CH140" s="154">
        <v>-608807.08000000007</v>
      </c>
      <c r="CI140" s="154">
        <v>-386293.74</v>
      </c>
      <c r="CJ140" s="154">
        <v>-302234.8</v>
      </c>
      <c r="CK140" s="154">
        <v>-204238.05000000002</v>
      </c>
      <c r="CL140" s="154">
        <v>-272429.93999999994</v>
      </c>
      <c r="CM140" s="154">
        <v>-40445.329999999987</v>
      </c>
      <c r="CN140" s="154">
        <v>-196743.18</v>
      </c>
      <c r="CO140" s="154">
        <v>-159351.75</v>
      </c>
      <c r="CP140" s="154">
        <v>-264333.32</v>
      </c>
      <c r="CQ140" s="154">
        <v>-392277.47000000003</v>
      </c>
      <c r="CR140" s="154">
        <v>-407954.77</v>
      </c>
      <c r="CS140" s="154">
        <v>-415032.70000000007</v>
      </c>
      <c r="CT140" s="154">
        <v>-476848.72000000003</v>
      </c>
      <c r="CU140" s="154">
        <v>-474378.98</v>
      </c>
      <c r="CV140" s="154">
        <v>719465.78</v>
      </c>
      <c r="CW140" s="154">
        <v>-208799.8</v>
      </c>
      <c r="CX140" s="154">
        <v>-437099.39</v>
      </c>
      <c r="CY140" s="154">
        <v>-181061.26000000004</v>
      </c>
      <c r="CZ140" s="154">
        <v>-266343.32</v>
      </c>
      <c r="DA140" s="154">
        <v>-263653.08</v>
      </c>
      <c r="DB140" s="154">
        <v>-366191.97</v>
      </c>
      <c r="DC140" s="154">
        <v>-349044.37</v>
      </c>
      <c r="DD140" s="154">
        <v>-400108.91000000003</v>
      </c>
      <c r="DE140" s="154">
        <v>-384100.23</v>
      </c>
      <c r="DF140" s="154">
        <v>-419192.65</v>
      </c>
      <c r="DG140" s="154">
        <v>-429989.25</v>
      </c>
      <c r="DH140" s="154">
        <v>-375395.14</v>
      </c>
      <c r="DI140" s="154">
        <v>-397151.25</v>
      </c>
      <c r="DJ140" s="154">
        <v>-393722.11</v>
      </c>
      <c r="DK140" s="154">
        <v>-453804.37</v>
      </c>
      <c r="DL140" s="154">
        <v>-138480.28999999998</v>
      </c>
      <c r="DM140" s="154">
        <v>-147858.23000000001</v>
      </c>
      <c r="DN140" s="154">
        <v>-341144.9</v>
      </c>
      <c r="DO140" s="154">
        <v>-324304.82</v>
      </c>
      <c r="DP140" s="154">
        <v>-196851.4</v>
      </c>
      <c r="DQ140" s="154">
        <v>0</v>
      </c>
      <c r="DR140" s="154">
        <v>-226569.22999999998</v>
      </c>
      <c r="DS140" s="154">
        <v>-223928.9</v>
      </c>
      <c r="DT140" s="154">
        <v>-388362</v>
      </c>
      <c r="DU140" s="154">
        <v>-242988.48</v>
      </c>
      <c r="DV140" s="154">
        <v>-264548.58999999997</v>
      </c>
      <c r="DW140" s="154">
        <v>-163864.27000000002</v>
      </c>
      <c r="DX140" s="154">
        <v>138819.71</v>
      </c>
      <c r="DY140" s="154">
        <v>-123910.79</v>
      </c>
      <c r="DZ140" s="154">
        <v>-231810.54000000004</v>
      </c>
      <c r="EA140" s="154">
        <v>-202128.21999999997</v>
      </c>
      <c r="EB140" s="154">
        <v>-126459.05</v>
      </c>
      <c r="EC140" s="154">
        <v>-163365.47</v>
      </c>
      <c r="ED140" s="154">
        <v>-120998.78</v>
      </c>
      <c r="EE140" s="154">
        <v>-166717.36000000002</v>
      </c>
      <c r="EF140" s="154">
        <v>-204065.78999999998</v>
      </c>
      <c r="EG140" s="154">
        <v>-226573.62</v>
      </c>
      <c r="EH140" s="154">
        <v>34508.049999999988</v>
      </c>
      <c r="EI140" s="154">
        <v>-2384.2099999999919</v>
      </c>
      <c r="EJ140" s="154">
        <v>-110032.29999999999</v>
      </c>
      <c r="EK140" s="154">
        <v>-210190.16</v>
      </c>
      <c r="EL140" s="154">
        <v>-194061.84</v>
      </c>
      <c r="EM140" s="154">
        <v>-275941.08999999997</v>
      </c>
      <c r="EN140" s="153"/>
      <c r="EO140" s="154">
        <f t="shared" si="828"/>
        <v>-790225.3899999999</v>
      </c>
      <c r="EP140" s="154"/>
      <c r="EQ140" s="154">
        <f t="shared" ca="1" si="829"/>
        <v>-419029.84</v>
      </c>
      <c r="ER140" s="154"/>
      <c r="EV140" s="154">
        <f t="shared" si="830"/>
        <v>-896188.37</v>
      </c>
      <c r="EW140" s="154">
        <f t="shared" si="830"/>
        <v>-1133253.51</v>
      </c>
      <c r="EX140" s="154">
        <f t="shared" si="830"/>
        <v>-1224577.04</v>
      </c>
      <c r="EY140" s="154">
        <f t="shared" si="830"/>
        <v>-1244677.73</v>
      </c>
      <c r="EZ140" s="154">
        <f t="shared" si="830"/>
        <v>-627483.42000000004</v>
      </c>
      <c r="FA140" s="154">
        <f t="shared" si="830"/>
        <v>-521156.22</v>
      </c>
      <c r="FB140" s="154">
        <f t="shared" si="830"/>
        <v>-838860.13</v>
      </c>
      <c r="FC140" s="154">
        <f t="shared" si="830"/>
        <v>-671401.34</v>
      </c>
      <c r="FD140" s="154">
        <f t="shared" si="830"/>
        <v>-216901.62000000005</v>
      </c>
      <c r="FE140" s="154">
        <f t="shared" si="830"/>
        <v>-491952.74</v>
      </c>
      <c r="FF140" s="154">
        <f t="shared" si="830"/>
        <v>-491781.93</v>
      </c>
      <c r="FG140" s="154">
        <f t="shared" si="830"/>
        <v>-194449.78</v>
      </c>
      <c r="FH140" s="154">
        <f t="shared" si="830"/>
        <v>-514284.29999999993</v>
      </c>
      <c r="FI140" s="154">
        <f t="shared" si="830"/>
        <v>-275941.08999999997</v>
      </c>
      <c r="FK140" s="154">
        <f t="shared" si="831"/>
        <v>-1479939.2</v>
      </c>
      <c r="FL140" s="154">
        <f t="shared" si="831"/>
        <v>-2277180.4300000002</v>
      </c>
      <c r="FM140" s="154">
        <f t="shared" si="831"/>
        <v>-4327250.26</v>
      </c>
      <c r="FN140" s="154">
        <f t="shared" si="831"/>
        <v>-2894415.5600000005</v>
      </c>
      <c r="FO140" s="154">
        <f t="shared" si="831"/>
        <v>-4498696.6499999994</v>
      </c>
      <c r="FP140" s="154">
        <f t="shared" si="831"/>
        <v>-2658901.11</v>
      </c>
      <c r="FQ140" s="154">
        <f t="shared" si="831"/>
        <v>-1395086.07</v>
      </c>
      <c r="FR140" s="154">
        <f t="shared" si="831"/>
        <v>-790225.3899999999</v>
      </c>
    </row>
    <row r="141" spans="2:174" s="159" customFormat="1" ht="17.45" customHeight="1">
      <c r="B141" s="151" t="s">
        <v>95</v>
      </c>
      <c r="C141" s="152"/>
      <c r="D141" s="152"/>
      <c r="E141" s="152"/>
      <c r="F141" s="153"/>
      <c r="G141" s="153"/>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v>-201508.75</v>
      </c>
      <c r="BE141" s="154">
        <v>-219763.84</v>
      </c>
      <c r="BF141" s="154">
        <v>-165618.62</v>
      </c>
      <c r="BG141" s="154">
        <v>-230296.2</v>
      </c>
      <c r="BH141" s="154">
        <v>-201749.45</v>
      </c>
      <c r="BI141" s="154">
        <v>-179312.22</v>
      </c>
      <c r="BJ141" s="154">
        <v>-308452.31</v>
      </c>
      <c r="BK141" s="154">
        <v>-221741.56</v>
      </c>
      <c r="BL141" s="154">
        <v>-237785.45</v>
      </c>
      <c r="BM141" s="154">
        <v>-126080.6</v>
      </c>
      <c r="BN141" s="154">
        <v>-145006.9</v>
      </c>
      <c r="BO141" s="154">
        <v>-217538.35000000003</v>
      </c>
      <c r="BP141" s="154">
        <v>-231515.75999999998</v>
      </c>
      <c r="BQ141" s="154">
        <v>-305774.79000000004</v>
      </c>
      <c r="BR141" s="154">
        <v>-248451.46999999997</v>
      </c>
      <c r="BS141" s="154">
        <v>-72039.8</v>
      </c>
      <c r="BT141" s="154">
        <v>-72559.010000000009</v>
      </c>
      <c r="BU141" s="154">
        <v>-37198.58</v>
      </c>
      <c r="BV141" s="154">
        <v>-53954.710000000021</v>
      </c>
      <c r="BW141" s="154">
        <v>-74207.870000000054</v>
      </c>
      <c r="BX141" s="154">
        <v>-136367.84</v>
      </c>
      <c r="BY141" s="154">
        <v>-129696.40000000002</v>
      </c>
      <c r="BZ141" s="154">
        <v>-144339.12</v>
      </c>
      <c r="CA141" s="154">
        <v>-164721.06000000006</v>
      </c>
      <c r="CB141" s="154">
        <v>-180792.28000000003</v>
      </c>
      <c r="CC141" s="154">
        <v>-182150.65000000002</v>
      </c>
      <c r="CD141" s="154">
        <v>-207130.81000000006</v>
      </c>
      <c r="CE141" s="154">
        <v>-73857.339999999967</v>
      </c>
      <c r="CF141" s="154">
        <v>-90511.249999999884</v>
      </c>
      <c r="CG141" s="154">
        <v>-135601.62</v>
      </c>
      <c r="CH141" s="154">
        <v>-246590.76</v>
      </c>
      <c r="CI141" s="154">
        <v>-134812.68</v>
      </c>
      <c r="CJ141" s="154">
        <v>-199792.01</v>
      </c>
      <c r="CK141" s="154">
        <v>-68610.949999999983</v>
      </c>
      <c r="CL141" s="154">
        <v>-226911.31</v>
      </c>
      <c r="CM141" s="154">
        <v>-312145.70999999996</v>
      </c>
      <c r="CN141" s="154">
        <v>-299040.77999999997</v>
      </c>
      <c r="CO141" s="154">
        <v>-325697.3</v>
      </c>
      <c r="CP141" s="154">
        <v>-240940.97000000003</v>
      </c>
      <c r="CQ141" s="154">
        <v>-360982.31148936163</v>
      </c>
      <c r="CR141" s="154">
        <v>-206421.19299999997</v>
      </c>
      <c r="CS141" s="154">
        <v>-166246.147</v>
      </c>
      <c r="CT141" s="154">
        <v>-168727.57193944341</v>
      </c>
      <c r="CU141" s="154">
        <v>-269219.31000000017</v>
      </c>
      <c r="CV141" s="154">
        <v>-294636.52</v>
      </c>
      <c r="CW141" s="154">
        <v>-337588.61000000004</v>
      </c>
      <c r="CX141" s="154">
        <v>-457463.79000000004</v>
      </c>
      <c r="CY141" s="154">
        <v>-161421.69000000003</v>
      </c>
      <c r="CZ141" s="154">
        <v>-397946.16</v>
      </c>
      <c r="DA141" s="154">
        <v>-251552.71999999997</v>
      </c>
      <c r="DB141" s="154">
        <v>-268367.46999999997</v>
      </c>
      <c r="DC141" s="154">
        <v>-419727.16000000003</v>
      </c>
      <c r="DD141" s="154">
        <v>-384123.2300000001</v>
      </c>
      <c r="DE141" s="154">
        <v>-350480.02</v>
      </c>
      <c r="DF141" s="154">
        <v>-283878.57000000007</v>
      </c>
      <c r="DG141" s="154">
        <v>-258023.60000000009</v>
      </c>
      <c r="DH141" s="154">
        <v>-150896.38</v>
      </c>
      <c r="DI141" s="154">
        <v>-355254.90999999992</v>
      </c>
      <c r="DJ141" s="154">
        <v>-442942.3600000001</v>
      </c>
      <c r="DK141" s="154">
        <v>-319836.57000000007</v>
      </c>
      <c r="DL141" s="154">
        <v>-354359.58999999997</v>
      </c>
      <c r="DM141" s="154">
        <v>-282960.95000000007</v>
      </c>
      <c r="DN141" s="154">
        <v>-368806.23</v>
      </c>
      <c r="DO141" s="154">
        <v>-273033.34000000003</v>
      </c>
      <c r="DP141" s="154">
        <v>-71467.97</v>
      </c>
      <c r="DQ141" s="154">
        <v>-104050.59</v>
      </c>
      <c r="DR141" s="154">
        <v>-188306.87</v>
      </c>
      <c r="DS141" s="154">
        <v>-458920.61</v>
      </c>
      <c r="DT141" s="154">
        <v>-303284.25</v>
      </c>
      <c r="DU141" s="154">
        <v>-385656.68999999994</v>
      </c>
      <c r="DV141" s="154">
        <v>-640820.26</v>
      </c>
      <c r="DW141" s="154">
        <v>-512247.03</v>
      </c>
      <c r="DX141" s="154">
        <v>-632824.73525000003</v>
      </c>
      <c r="DY141" s="154">
        <v>-119504.95141666663</v>
      </c>
      <c r="DZ141" s="154">
        <v>-370439.22333333339</v>
      </c>
      <c r="EA141" s="154">
        <v>-260467.22999999998</v>
      </c>
      <c r="EB141" s="154">
        <v>-219055.9266666667</v>
      </c>
      <c r="EC141" s="154">
        <v>-267399.93666666665</v>
      </c>
      <c r="ED141" s="154">
        <v>-262155.84666666668</v>
      </c>
      <c r="EE141" s="154">
        <v>-267582.98833333328</v>
      </c>
      <c r="EF141" s="154">
        <v>-169028.57962500001</v>
      </c>
      <c r="EG141" s="154">
        <v>-339431.68000000005</v>
      </c>
      <c r="EH141" s="154">
        <v>-306443.46333333332</v>
      </c>
      <c r="EI141" s="154">
        <v>-194767.94999999998</v>
      </c>
      <c r="EJ141" s="154">
        <v>-311587.03333333333</v>
      </c>
      <c r="EK141" s="154">
        <v>-311333.28000000003</v>
      </c>
      <c r="EL141" s="154">
        <v>-266099.18333333335</v>
      </c>
      <c r="EM141" s="154">
        <v>-255452.38666666672</v>
      </c>
      <c r="EN141" s="153"/>
      <c r="EO141" s="154">
        <f t="shared" si="828"/>
        <v>-1144471.8833333333</v>
      </c>
      <c r="EP141" s="154"/>
      <c r="EQ141" s="154">
        <f t="shared" ca="1" si="829"/>
        <v>-1383236.1400000001</v>
      </c>
      <c r="ER141" s="154"/>
      <c r="EV141" s="154">
        <f t="shared" si="830"/>
        <v>-917866.34999999986</v>
      </c>
      <c r="EW141" s="154">
        <f t="shared" si="830"/>
        <v>-1154330.4100000001</v>
      </c>
      <c r="EX141" s="154">
        <f t="shared" si="830"/>
        <v>-692798.55000000016</v>
      </c>
      <c r="EY141" s="154">
        <f t="shared" si="830"/>
        <v>-1118033.8400000001</v>
      </c>
      <c r="EZ141" s="154">
        <f t="shared" si="830"/>
        <v>-1006126.77</v>
      </c>
      <c r="FA141" s="154">
        <f t="shared" si="830"/>
        <v>-448551.9</v>
      </c>
      <c r="FB141" s="154">
        <f t="shared" si="830"/>
        <v>-950511.73</v>
      </c>
      <c r="FC141" s="154">
        <f t="shared" si="830"/>
        <v>-1538723.98</v>
      </c>
      <c r="FD141" s="154">
        <f t="shared" si="830"/>
        <v>-1122768.9100000001</v>
      </c>
      <c r="FE141" s="154">
        <f t="shared" si="830"/>
        <v>-746923.09333333327</v>
      </c>
      <c r="FF141" s="154">
        <f t="shared" si="830"/>
        <v>-698767.41462499998</v>
      </c>
      <c r="FG141" s="154">
        <f t="shared" si="830"/>
        <v>-840643.09333333327</v>
      </c>
      <c r="FH141" s="154">
        <f t="shared" si="830"/>
        <v>-889019.4966666667</v>
      </c>
      <c r="FI141" s="154">
        <f t="shared" si="830"/>
        <v>-255452.38666666672</v>
      </c>
      <c r="FK141" s="154">
        <f t="shared" si="831"/>
        <v>-2454854.25</v>
      </c>
      <c r="FL141" s="154">
        <f t="shared" si="831"/>
        <v>-1670826.4100000006</v>
      </c>
      <c r="FM141" s="154">
        <f t="shared" si="831"/>
        <v>-2058907.3699999999</v>
      </c>
      <c r="FN141" s="154">
        <f t="shared" si="831"/>
        <v>-3288386.1934288051</v>
      </c>
      <c r="FO141" s="154">
        <f t="shared" si="831"/>
        <v>-3883029.1500000004</v>
      </c>
      <c r="FP141" s="154">
        <f t="shared" si="831"/>
        <v>-3943914.38</v>
      </c>
      <c r="FQ141" s="154">
        <f t="shared" si="831"/>
        <v>-3409102.5112916669</v>
      </c>
      <c r="FR141" s="154">
        <f t="shared" si="831"/>
        <v>-1144471.8833333333</v>
      </c>
    </row>
    <row r="142" spans="2:174" ht="17.45" customHeight="1">
      <c r="B142" s="156" t="s">
        <v>21</v>
      </c>
      <c r="C142" s="157"/>
      <c r="D142" s="157"/>
      <c r="E142" s="157"/>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f t="shared" ref="BD142:DK142" si="848">SUM(BD140:BD141)</f>
        <v>-289829.78999999998</v>
      </c>
      <c r="BE142" s="158">
        <f t="shared" si="848"/>
        <v>-442154.17000000004</v>
      </c>
      <c r="BF142" s="158">
        <f t="shared" si="848"/>
        <v>-337729.45</v>
      </c>
      <c r="BG142" s="158">
        <f t="shared" si="848"/>
        <v>-361075.92000000004</v>
      </c>
      <c r="BH142" s="158">
        <f t="shared" si="848"/>
        <v>-335778.73</v>
      </c>
      <c r="BI142" s="160">
        <f t="shared" si="848"/>
        <v>-332505.44999999995</v>
      </c>
      <c r="BJ142" s="160">
        <f t="shared" si="848"/>
        <v>-504748.79999999999</v>
      </c>
      <c r="BK142" s="160">
        <f t="shared" si="848"/>
        <v>-314426.03999999998</v>
      </c>
      <c r="BL142" s="160">
        <f t="shared" si="848"/>
        <v>-424362.53</v>
      </c>
      <c r="BM142" s="160">
        <f t="shared" si="848"/>
        <v>-104659.29000000004</v>
      </c>
      <c r="BN142" s="160">
        <f t="shared" si="848"/>
        <v>-249497.27000000002</v>
      </c>
      <c r="BO142" s="160">
        <f t="shared" si="848"/>
        <v>-238026.01000000004</v>
      </c>
      <c r="BP142" s="160">
        <f t="shared" si="848"/>
        <v>-320166.64999999997</v>
      </c>
      <c r="BQ142" s="160">
        <f t="shared" si="848"/>
        <v>-383499.82</v>
      </c>
      <c r="BR142" s="160">
        <f t="shared" si="848"/>
        <v>-368507.86</v>
      </c>
      <c r="BS142" s="160">
        <f t="shared" si="848"/>
        <v>-258451.13</v>
      </c>
      <c r="BT142" s="160">
        <f t="shared" si="848"/>
        <v>-110160.71</v>
      </c>
      <c r="BU142" s="160">
        <f t="shared" si="848"/>
        <v>-65066.19</v>
      </c>
      <c r="BV142" s="160">
        <f t="shared" si="848"/>
        <v>-406103.46</v>
      </c>
      <c r="BW142" s="160">
        <f t="shared" si="848"/>
        <v>-363923.37000000005</v>
      </c>
      <c r="BX142" s="160">
        <f t="shared" si="848"/>
        <v>-308853.38</v>
      </c>
      <c r="BY142" s="160">
        <f t="shared" si="848"/>
        <v>-319970.76</v>
      </c>
      <c r="BZ142" s="160">
        <f t="shared" si="848"/>
        <v>-117327.35</v>
      </c>
      <c r="CA142" s="160">
        <f t="shared" si="848"/>
        <v>-925976.16000000015</v>
      </c>
      <c r="CB142" s="160">
        <f t="shared" si="848"/>
        <v>-456826.63</v>
      </c>
      <c r="CC142" s="160">
        <f t="shared" si="848"/>
        <v>-491640.43000000005</v>
      </c>
      <c r="CD142" s="160">
        <f t="shared" si="848"/>
        <v>-642335.5</v>
      </c>
      <c r="CE142" s="160">
        <f t="shared" si="848"/>
        <v>-440457.58999999997</v>
      </c>
      <c r="CF142" s="160">
        <f t="shared" si="848"/>
        <v>-791530.2</v>
      </c>
      <c r="CG142" s="160">
        <f t="shared" si="848"/>
        <v>-560054.91999999993</v>
      </c>
      <c r="CH142" s="160">
        <f t="shared" si="848"/>
        <v>-855397.84000000008</v>
      </c>
      <c r="CI142" s="160">
        <f t="shared" si="848"/>
        <v>-521106.42</v>
      </c>
      <c r="CJ142" s="160">
        <f t="shared" si="848"/>
        <v>-502026.81</v>
      </c>
      <c r="CK142" s="160">
        <f t="shared" si="848"/>
        <v>-272849</v>
      </c>
      <c r="CL142" s="160">
        <f t="shared" si="848"/>
        <v>-499341.24999999994</v>
      </c>
      <c r="CM142" s="160">
        <f t="shared" si="848"/>
        <v>-352591.03999999992</v>
      </c>
      <c r="CN142" s="160">
        <f t="shared" si="848"/>
        <v>-495783.95999999996</v>
      </c>
      <c r="CO142" s="160">
        <f t="shared" si="848"/>
        <v>-485049.05</v>
      </c>
      <c r="CP142" s="160">
        <f t="shared" si="848"/>
        <v>-505274.29000000004</v>
      </c>
      <c r="CQ142" s="160">
        <f t="shared" si="848"/>
        <v>-753259.78148936166</v>
      </c>
      <c r="CR142" s="160">
        <f t="shared" si="848"/>
        <v>-614375.96299999999</v>
      </c>
      <c r="CS142" s="160">
        <f t="shared" si="848"/>
        <v>-581278.84700000007</v>
      </c>
      <c r="CT142" s="160">
        <f t="shared" si="848"/>
        <v>-645576.29193944344</v>
      </c>
      <c r="CU142" s="160">
        <f t="shared" si="848"/>
        <v>-743598.29000000015</v>
      </c>
      <c r="CV142" s="160">
        <f t="shared" si="848"/>
        <v>424829.26</v>
      </c>
      <c r="CW142" s="160">
        <f t="shared" si="848"/>
        <v>-546388.41</v>
      </c>
      <c r="CX142" s="160">
        <f t="shared" si="848"/>
        <v>-894563.18</v>
      </c>
      <c r="CY142" s="160">
        <f t="shared" si="848"/>
        <v>-342482.95000000007</v>
      </c>
      <c r="CZ142" s="160">
        <f t="shared" si="848"/>
        <v>-664289.48</v>
      </c>
      <c r="DA142" s="160">
        <f t="shared" si="848"/>
        <v>-515205.8</v>
      </c>
      <c r="DB142" s="160">
        <f t="shared" si="848"/>
        <v>-634559.43999999994</v>
      </c>
      <c r="DC142" s="160">
        <f t="shared" si="848"/>
        <v>-768771.53</v>
      </c>
      <c r="DD142" s="160">
        <f t="shared" si="848"/>
        <v>-784232.14000000013</v>
      </c>
      <c r="DE142" s="160">
        <f t="shared" si="848"/>
        <v>-734580.25</v>
      </c>
      <c r="DF142" s="160">
        <f t="shared" si="848"/>
        <v>-703071.22000000009</v>
      </c>
      <c r="DG142" s="160">
        <f t="shared" si="848"/>
        <v>-688012.85000000009</v>
      </c>
      <c r="DH142" s="160">
        <f t="shared" si="848"/>
        <v>-526291.52</v>
      </c>
      <c r="DI142" s="160">
        <f t="shared" si="848"/>
        <v>-752406.15999999992</v>
      </c>
      <c r="DJ142" s="160">
        <f t="shared" si="848"/>
        <v>-836664.47000000009</v>
      </c>
      <c r="DK142" s="160">
        <f t="shared" si="848"/>
        <v>-773640.94000000006</v>
      </c>
      <c r="DL142" s="160">
        <f t="shared" ref="DL142" si="849">SUM(DL140:DL141)</f>
        <v>-492839.87999999995</v>
      </c>
      <c r="DM142" s="160">
        <f t="shared" ref="DM142:DN142" si="850">SUM(DM140:DM141)</f>
        <v>-430819.18000000005</v>
      </c>
      <c r="DN142" s="160">
        <f t="shared" si="850"/>
        <v>-709951.13</v>
      </c>
      <c r="DO142" s="160">
        <f t="shared" ref="DO142:DP142" si="851">SUM(DO140:DO141)</f>
        <v>-597338.16</v>
      </c>
      <c r="DP142" s="160">
        <f t="shared" si="851"/>
        <v>-268319.37</v>
      </c>
      <c r="DQ142" s="160">
        <f t="shared" ref="DQ142:DR142" si="852">SUM(DQ140:DQ141)</f>
        <v>-104050.59</v>
      </c>
      <c r="DR142" s="160">
        <f t="shared" si="852"/>
        <v>-414876.1</v>
      </c>
      <c r="DS142" s="160">
        <f t="shared" ref="DS142:DT142" si="853">SUM(DS140:DS141)</f>
        <v>-682849.51</v>
      </c>
      <c r="DT142" s="160">
        <f t="shared" si="853"/>
        <v>-691646.25</v>
      </c>
      <c r="DU142" s="160">
        <f t="shared" ref="DU142:DV142" si="854">SUM(DU140:DU141)</f>
        <v>-628645.16999999993</v>
      </c>
      <c r="DV142" s="160">
        <f t="shared" si="854"/>
        <v>-905368.85</v>
      </c>
      <c r="DW142" s="160">
        <f t="shared" ref="DW142:DX142" si="855">SUM(DW140:DW141)</f>
        <v>-676111.3</v>
      </c>
      <c r="DX142" s="160">
        <f t="shared" si="855"/>
        <v>-494005.02525000006</v>
      </c>
      <c r="DY142" s="160">
        <f t="shared" ref="DY142:DZ142" si="856">SUM(DY140:DY141)</f>
        <v>-243415.74141666663</v>
      </c>
      <c r="DZ142" s="160">
        <f t="shared" si="856"/>
        <v>-602249.76333333342</v>
      </c>
      <c r="EA142" s="160">
        <f t="shared" ref="EA142:EB142" si="857">SUM(EA140:EA141)</f>
        <v>-462595.44999999995</v>
      </c>
      <c r="EB142" s="160">
        <f t="shared" si="857"/>
        <v>-345514.97666666668</v>
      </c>
      <c r="EC142" s="160">
        <f t="shared" ref="EC142:ED142" si="858">SUM(EC140:EC141)</f>
        <v>-430765.40666666662</v>
      </c>
      <c r="ED142" s="160">
        <f t="shared" si="858"/>
        <v>-383154.62666666671</v>
      </c>
      <c r="EE142" s="160">
        <f t="shared" ref="EE142:EF142" si="859">SUM(EE140:EE141)</f>
        <v>-434300.34833333327</v>
      </c>
      <c r="EF142" s="160">
        <f t="shared" si="859"/>
        <v>-373094.36962499999</v>
      </c>
      <c r="EG142" s="160">
        <f t="shared" ref="EG142:EH142" si="860">SUM(EG140:EG141)</f>
        <v>-566005.30000000005</v>
      </c>
      <c r="EH142" s="160">
        <f t="shared" si="860"/>
        <v>-271935.41333333333</v>
      </c>
      <c r="EI142" s="160">
        <f t="shared" ref="EI142:EJ142" si="861">SUM(EI140:EI141)</f>
        <v>-197152.15999999997</v>
      </c>
      <c r="EJ142" s="160">
        <f t="shared" si="861"/>
        <v>-421619.33333333331</v>
      </c>
      <c r="EK142" s="160">
        <f t="shared" ref="EK142:EL142" si="862">SUM(EK140:EK141)</f>
        <v>-521523.44000000006</v>
      </c>
      <c r="EL142" s="160">
        <f t="shared" si="862"/>
        <v>-460161.02333333332</v>
      </c>
      <c r="EM142" s="160">
        <f t="shared" ref="EM142" si="863">SUM(EM140:EM141)</f>
        <v>-531393.47666666668</v>
      </c>
      <c r="EO142" s="160">
        <f t="shared" si="828"/>
        <v>-1934697.2733333334</v>
      </c>
      <c r="EQ142" s="160">
        <f t="shared" ca="1" si="829"/>
        <v>-1802265.9800000002</v>
      </c>
      <c r="ER142" s="160"/>
      <c r="EV142" s="160">
        <f t="shared" si="830"/>
        <v>-1814054.72</v>
      </c>
      <c r="EW142" s="160">
        <f t="shared" si="830"/>
        <v>-2287583.92</v>
      </c>
      <c r="EX142" s="160">
        <f t="shared" si="830"/>
        <v>-1917375.5900000003</v>
      </c>
      <c r="EY142" s="160">
        <f t="shared" si="830"/>
        <v>-2362711.5699999998</v>
      </c>
      <c r="EZ142" s="160">
        <f t="shared" si="830"/>
        <v>-1633610.19</v>
      </c>
      <c r="FA142" s="160">
        <f t="shared" si="830"/>
        <v>-969708.12</v>
      </c>
      <c r="FB142" s="160">
        <f t="shared" si="830"/>
        <v>-1789371.8599999999</v>
      </c>
      <c r="FC142" s="160">
        <f t="shared" si="830"/>
        <v>-2210125.3200000003</v>
      </c>
      <c r="FD142" s="160">
        <f t="shared" si="830"/>
        <v>-1339670.5300000003</v>
      </c>
      <c r="FE142" s="160">
        <f t="shared" si="830"/>
        <v>-1238875.8333333333</v>
      </c>
      <c r="FF142" s="160">
        <f t="shared" si="830"/>
        <v>-1190549.3446249999</v>
      </c>
      <c r="FG142" s="160">
        <f t="shared" si="830"/>
        <v>-1035092.8733333333</v>
      </c>
      <c r="FH142" s="160">
        <f t="shared" si="830"/>
        <v>-1403303.7966666669</v>
      </c>
      <c r="FI142" s="160">
        <f t="shared" si="830"/>
        <v>-531393.47666666668</v>
      </c>
      <c r="FK142" s="160">
        <f t="shared" si="831"/>
        <v>-3934793.45</v>
      </c>
      <c r="FL142" s="160">
        <f t="shared" si="831"/>
        <v>-3948006.8400000003</v>
      </c>
      <c r="FM142" s="160">
        <f t="shared" si="831"/>
        <v>-6386157.629999999</v>
      </c>
      <c r="FN142" s="160">
        <f t="shared" si="831"/>
        <v>-6182801.7534288056</v>
      </c>
      <c r="FO142" s="160">
        <f t="shared" si="831"/>
        <v>-8381725.8000000007</v>
      </c>
      <c r="FP142" s="160">
        <f t="shared" si="831"/>
        <v>-6602815.4899999993</v>
      </c>
      <c r="FQ142" s="160">
        <f t="shared" si="831"/>
        <v>-4804188.5812916663</v>
      </c>
      <c r="FR142" s="160">
        <f t="shared" si="831"/>
        <v>-1934697.2733333334</v>
      </c>
    </row>
    <row r="143" spans="2:174" ht="17.45" customHeight="1">
      <c r="B143" s="161" t="s">
        <v>191</v>
      </c>
      <c r="C143" s="162"/>
      <c r="D143" s="162"/>
      <c r="E143" s="162"/>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f t="shared" ref="BD143:DK143" si="864">BD139+BD142</f>
        <v>2598341.7599999998</v>
      </c>
      <c r="BE143" s="163">
        <f t="shared" si="864"/>
        <v>1266327.0499999998</v>
      </c>
      <c r="BF143" s="163">
        <f t="shared" si="864"/>
        <v>1584129.3199999998</v>
      </c>
      <c r="BG143" s="163">
        <f t="shared" si="864"/>
        <v>1631791.02</v>
      </c>
      <c r="BH143" s="163">
        <f t="shared" si="864"/>
        <v>1644439.5700000003</v>
      </c>
      <c r="BI143" s="163">
        <f t="shared" si="864"/>
        <v>1348106.53</v>
      </c>
      <c r="BJ143" s="163">
        <f t="shared" si="864"/>
        <v>1536894.6299999997</v>
      </c>
      <c r="BK143" s="163">
        <f t="shared" si="864"/>
        <v>1566797.1699999997</v>
      </c>
      <c r="BL143" s="163">
        <f t="shared" si="864"/>
        <v>1355750.36</v>
      </c>
      <c r="BM143" s="163">
        <f t="shared" si="864"/>
        <v>2083361.13</v>
      </c>
      <c r="BN143" s="163">
        <f t="shared" si="864"/>
        <v>1907484.69</v>
      </c>
      <c r="BO143" s="163">
        <f t="shared" si="864"/>
        <v>1818510.3899999997</v>
      </c>
      <c r="BP143" s="163">
        <f t="shared" si="864"/>
        <v>2576294.7200000002</v>
      </c>
      <c r="BQ143" s="163">
        <f t="shared" si="864"/>
        <v>1305033.72</v>
      </c>
      <c r="BR143" s="163">
        <f t="shared" si="864"/>
        <v>1216100.2000000002</v>
      </c>
      <c r="BS143" s="163">
        <f t="shared" si="864"/>
        <v>-105933.88999999998</v>
      </c>
      <c r="BT143" s="163">
        <f t="shared" si="864"/>
        <v>92770.019999999975</v>
      </c>
      <c r="BU143" s="163">
        <f t="shared" si="864"/>
        <v>153412.24</v>
      </c>
      <c r="BV143" s="163">
        <f t="shared" si="864"/>
        <v>-125511.88</v>
      </c>
      <c r="BW143" s="164">
        <f t="shared" si="864"/>
        <v>334336.24000000005</v>
      </c>
      <c r="BX143" s="164">
        <f t="shared" si="864"/>
        <v>590485.32000000018</v>
      </c>
      <c r="BY143" s="164">
        <f t="shared" si="864"/>
        <v>610135.66000000027</v>
      </c>
      <c r="BZ143" s="164">
        <f t="shared" si="864"/>
        <v>1116121.2400000005</v>
      </c>
      <c r="CA143" s="164">
        <f t="shared" si="864"/>
        <v>662333.84999999963</v>
      </c>
      <c r="CB143" s="164">
        <f t="shared" si="864"/>
        <v>1621362.2399999993</v>
      </c>
      <c r="CC143" s="164">
        <f t="shared" si="864"/>
        <v>554964.37</v>
      </c>
      <c r="CD143" s="164">
        <f t="shared" si="864"/>
        <v>359442.23999999987</v>
      </c>
      <c r="CE143" s="164">
        <f t="shared" si="864"/>
        <v>-180406.82</v>
      </c>
      <c r="CF143" s="164">
        <f t="shared" si="864"/>
        <v>86910.080000000075</v>
      </c>
      <c r="CG143" s="164">
        <f t="shared" si="864"/>
        <v>1004393.6499999999</v>
      </c>
      <c r="CH143" s="164">
        <f t="shared" si="864"/>
        <v>605663.21999999951</v>
      </c>
      <c r="CI143" s="164">
        <f t="shared" si="864"/>
        <v>1125328.4800000004</v>
      </c>
      <c r="CJ143" s="164">
        <f t="shared" si="864"/>
        <v>1019952.7199999997</v>
      </c>
      <c r="CK143" s="164">
        <f t="shared" si="864"/>
        <v>1568787.0299999998</v>
      </c>
      <c r="CL143" s="164">
        <f t="shared" si="864"/>
        <v>1558553.2600000007</v>
      </c>
      <c r="CM143" s="164">
        <f t="shared" si="864"/>
        <v>2099739.31</v>
      </c>
      <c r="CN143" s="164">
        <f t="shared" si="864"/>
        <v>2398489.09</v>
      </c>
      <c r="CO143" s="164">
        <f t="shared" si="864"/>
        <v>1552972.9600000009</v>
      </c>
      <c r="CP143" s="164">
        <f t="shared" si="864"/>
        <v>2631102.0299999998</v>
      </c>
      <c r="CQ143" s="164">
        <f t="shared" si="864"/>
        <v>976286.12801145681</v>
      </c>
      <c r="CR143" s="164">
        <f t="shared" si="864"/>
        <v>1087988.3169999996</v>
      </c>
      <c r="CS143" s="164">
        <f t="shared" si="864"/>
        <v>1590539.9930000007</v>
      </c>
      <c r="CT143" s="164">
        <f t="shared" si="864"/>
        <v>1541868.6080605569</v>
      </c>
      <c r="CU143" s="164">
        <f t="shared" si="864"/>
        <v>1571714.4499999997</v>
      </c>
      <c r="CV143" s="164">
        <f t="shared" si="864"/>
        <v>2471610.9000000027</v>
      </c>
      <c r="CW143" s="164">
        <f t="shared" si="864"/>
        <v>1469308.1000000006</v>
      </c>
      <c r="CX143" s="164">
        <f t="shared" si="864"/>
        <v>956477.58000000112</v>
      </c>
      <c r="CY143" s="164">
        <f t="shared" si="864"/>
        <v>2009731.1300000004</v>
      </c>
      <c r="CZ143" s="164">
        <f t="shared" si="864"/>
        <v>2205619.4400000009</v>
      </c>
      <c r="DA143" s="164">
        <f t="shared" si="864"/>
        <v>1498171.86</v>
      </c>
      <c r="DB143" s="164">
        <f t="shared" si="864"/>
        <v>1792576.9700000016</v>
      </c>
      <c r="DC143" s="164">
        <f t="shared" si="864"/>
        <v>1080839.5000000002</v>
      </c>
      <c r="DD143" s="164">
        <f t="shared" si="864"/>
        <v>1319903.3900000006</v>
      </c>
      <c r="DE143" s="164">
        <f t="shared" si="864"/>
        <v>1432338.8400000003</v>
      </c>
      <c r="DF143" s="164">
        <f t="shared" si="864"/>
        <v>1266756.6800000002</v>
      </c>
      <c r="DG143" s="164">
        <f t="shared" si="864"/>
        <v>1453947.4800000004</v>
      </c>
      <c r="DH143" s="164">
        <f t="shared" si="864"/>
        <v>1324871.7300000009</v>
      </c>
      <c r="DI143" s="164">
        <f t="shared" si="864"/>
        <v>1157174.1200000003</v>
      </c>
      <c r="DJ143" s="164">
        <f t="shared" si="864"/>
        <v>1187592.3900000011</v>
      </c>
      <c r="DK143" s="164">
        <f t="shared" si="864"/>
        <v>1593322.9700000011</v>
      </c>
      <c r="DL143" s="164">
        <f t="shared" ref="DL143" si="865">DL139+DL142</f>
        <v>2583204.5100000012</v>
      </c>
      <c r="DM143" s="164">
        <f t="shared" ref="DM143:DN143" si="866">DM139+DM142</f>
        <v>1416871.1500000008</v>
      </c>
      <c r="DN143" s="164">
        <f t="shared" si="866"/>
        <v>1109554.1300000008</v>
      </c>
      <c r="DO143" s="164">
        <f t="shared" ref="DO143:DP143" si="867">DO139+DO142</f>
        <v>1481954.92</v>
      </c>
      <c r="DP143" s="164">
        <f t="shared" si="867"/>
        <v>1465439.3200000003</v>
      </c>
      <c r="DQ143" s="164">
        <f t="shared" ref="DQ143:DR143" si="868">DQ139+DQ142</f>
        <v>2115887.3000000003</v>
      </c>
      <c r="DR143" s="164">
        <f t="shared" si="868"/>
        <v>1728513.2100000004</v>
      </c>
      <c r="DS143" s="164">
        <f t="shared" ref="DS143:DT143" si="869">DS139+DS142</f>
        <v>1362132.68</v>
      </c>
      <c r="DT143" s="164">
        <f t="shared" si="869"/>
        <v>1268772.1400000004</v>
      </c>
      <c r="DU143" s="164">
        <f t="shared" ref="DU143:DV143" si="870">DU139+DU142</f>
        <v>1566947.3599999999</v>
      </c>
      <c r="DV143" s="164">
        <f t="shared" si="870"/>
        <v>1424014.6400000001</v>
      </c>
      <c r="DW143" s="164">
        <f t="shared" ref="DW143:DX143" si="871">DW139+DW142</f>
        <v>2328222.0700000003</v>
      </c>
      <c r="DX143" s="164">
        <f t="shared" si="871"/>
        <v>3168785.5647499994</v>
      </c>
      <c r="DY143" s="164">
        <f t="shared" ref="DY143:DZ143" si="872">DY139+DY142</f>
        <v>1983664.2385833338</v>
      </c>
      <c r="DZ143" s="164">
        <f t="shared" si="872"/>
        <v>1707546.8766666667</v>
      </c>
      <c r="EA143" s="164">
        <f t="shared" ref="EA143:EB143" si="873">EA139+EA142</f>
        <v>1717455.0799999998</v>
      </c>
      <c r="EB143" s="164">
        <f t="shared" si="873"/>
        <v>2005047.8433333333</v>
      </c>
      <c r="EC143" s="164">
        <f t="shared" ref="EC143:ED143" si="874">EC139+EC142</f>
        <v>1874555.5028302134</v>
      </c>
      <c r="ED143" s="164">
        <f t="shared" si="874"/>
        <v>1817834.022513333</v>
      </c>
      <c r="EE143" s="164">
        <f t="shared" ref="EE143:EF143" si="875">EE139+EE142</f>
        <v>1938458.1516666664</v>
      </c>
      <c r="EF143" s="164">
        <f t="shared" si="875"/>
        <v>1599072.710375</v>
      </c>
      <c r="EG143" s="164">
        <f t="shared" ref="EG143:EH143" si="876">EG139+EG142</f>
        <v>1815675.2404000002</v>
      </c>
      <c r="EH143" s="164">
        <f t="shared" si="876"/>
        <v>1857933.9052783719</v>
      </c>
      <c r="EI143" s="164">
        <f t="shared" ref="EI143:EJ143" si="877">EI139+EI142</f>
        <v>2343340.1060000001</v>
      </c>
      <c r="EJ143" s="164">
        <f t="shared" si="877"/>
        <v>2828654.7666666666</v>
      </c>
      <c r="EK143" s="164">
        <f t="shared" ref="EK143:EL143" si="878">EK139+EK142</f>
        <v>1874268.8365829783</v>
      </c>
      <c r="EL143" s="164">
        <f t="shared" si="878"/>
        <v>2323761.8266666671</v>
      </c>
      <c r="EM143" s="164">
        <f t="shared" ref="EM143" si="879">EM139+EM142</f>
        <v>1712346.2465833332</v>
      </c>
      <c r="EO143" s="163">
        <f t="shared" si="828"/>
        <v>8739031.6764996462</v>
      </c>
      <c r="EQ143" s="163">
        <f t="shared" ca="1" si="829"/>
        <v>8577451.7599999998</v>
      </c>
      <c r="ER143" s="163"/>
      <c r="EV143" s="163">
        <f t="shared" si="830"/>
        <v>5496368.2700000023</v>
      </c>
      <c r="EW143" s="163">
        <f t="shared" si="830"/>
        <v>3833081.7300000009</v>
      </c>
      <c r="EX143" s="163">
        <f t="shared" si="830"/>
        <v>4045575.8900000015</v>
      </c>
      <c r="EY143" s="163">
        <f t="shared" si="830"/>
        <v>3938089.4800000028</v>
      </c>
      <c r="EZ143" s="163">
        <f t="shared" si="830"/>
        <v>5109629.7900000028</v>
      </c>
      <c r="FA143" s="163">
        <f t="shared" si="830"/>
        <v>5063281.540000001</v>
      </c>
      <c r="FB143" s="163">
        <f t="shared" si="830"/>
        <v>4359418.0300000012</v>
      </c>
      <c r="FC143" s="163">
        <f t="shared" si="830"/>
        <v>5319184.07</v>
      </c>
      <c r="FD143" s="163">
        <f t="shared" si="830"/>
        <v>6859996.6799999997</v>
      </c>
      <c r="FE143" s="163">
        <f t="shared" si="830"/>
        <v>5597058.4261635467</v>
      </c>
      <c r="FF143" s="163">
        <f t="shared" si="830"/>
        <v>5355364.8845549989</v>
      </c>
      <c r="FG143" s="163">
        <f t="shared" si="830"/>
        <v>6016949.2516783718</v>
      </c>
      <c r="FH143" s="163">
        <f t="shared" si="830"/>
        <v>7026685.429916312</v>
      </c>
      <c r="FI143" s="163">
        <f t="shared" si="830"/>
        <v>1712346.2465833332</v>
      </c>
      <c r="FK143" s="163">
        <f t="shared" si="831"/>
        <v>20341933.619999997</v>
      </c>
      <c r="FL143" s="163">
        <f t="shared" si="831"/>
        <v>8425577.4400000013</v>
      </c>
      <c r="FM143" s="163">
        <f t="shared" si="831"/>
        <v>11424689.779999999</v>
      </c>
      <c r="FN143" s="163">
        <f t="shared" si="831"/>
        <v>20258089.286072016</v>
      </c>
      <c r="FO143" s="163">
        <f t="shared" si="831"/>
        <v>17313115.370000008</v>
      </c>
      <c r="FP143" s="163">
        <f t="shared" si="831"/>
        <v>19851513.430000003</v>
      </c>
      <c r="FQ143" s="163">
        <f t="shared" si="831"/>
        <v>23829369.242396921</v>
      </c>
      <c r="FR143" s="163">
        <f t="shared" si="831"/>
        <v>8739031.6764996462</v>
      </c>
    </row>
    <row r="144" spans="2:174" s="159" customFormat="1" ht="17.45" customHeight="1" thickBot="1">
      <c r="B144" s="151" t="s">
        <v>96</v>
      </c>
      <c r="C144" s="152"/>
      <c r="D144" s="152"/>
      <c r="E144" s="152"/>
      <c r="F144" s="134"/>
      <c r="G144" s="13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v>909195.85</v>
      </c>
      <c r="BE144" s="154">
        <v>529170.33000000007</v>
      </c>
      <c r="BF144" s="154">
        <v>597406.43000000005</v>
      </c>
      <c r="BG144" s="154">
        <v>699660.26</v>
      </c>
      <c r="BH144" s="154">
        <v>301989.27</v>
      </c>
      <c r="BI144" s="154">
        <v>700139.17</v>
      </c>
      <c r="BJ144" s="154">
        <v>637722.11</v>
      </c>
      <c r="BK144" s="154">
        <v>722472.41</v>
      </c>
      <c r="BL144" s="154">
        <v>537873.87</v>
      </c>
      <c r="BM144" s="154">
        <v>530358.19999999995</v>
      </c>
      <c r="BN144" s="154">
        <v>623595.67000000004</v>
      </c>
      <c r="BO144" s="154">
        <v>612496.12</v>
      </c>
      <c r="BP144" s="154">
        <v>882572.71</v>
      </c>
      <c r="BQ144" s="154">
        <v>615956.18999999994</v>
      </c>
      <c r="BR144" s="154">
        <v>554518.02</v>
      </c>
      <c r="BS144" s="154">
        <v>-15482.28</v>
      </c>
      <c r="BT144" s="154">
        <v>143247</v>
      </c>
      <c r="BU144" s="154">
        <v>-10906.48</v>
      </c>
      <c r="BV144" s="154">
        <v>34571.456383999997</v>
      </c>
      <c r="BW144" s="154">
        <v>160251.35999999999</v>
      </c>
      <c r="BX144" s="154">
        <v>231688.91</v>
      </c>
      <c r="BY144" s="154">
        <v>259615.09</v>
      </c>
      <c r="BZ144" s="154">
        <v>385121.76</v>
      </c>
      <c r="CA144" s="154">
        <v>373513.95</v>
      </c>
      <c r="CB144" s="154">
        <v>554513.95000000007</v>
      </c>
      <c r="CC144" s="154">
        <v>261784.71000000002</v>
      </c>
      <c r="CD144" s="154">
        <v>-6991.84</v>
      </c>
      <c r="CE144" s="154">
        <v>270073.48</v>
      </c>
      <c r="CF144" s="154">
        <v>61720.3</v>
      </c>
      <c r="CG144" s="154">
        <v>359341.7</v>
      </c>
      <c r="CH144" s="154">
        <v>0</v>
      </c>
      <c r="CI144" s="154">
        <v>750943.74</v>
      </c>
      <c r="CJ144" s="154">
        <v>381281.01</v>
      </c>
      <c r="CK144" s="154">
        <v>357744.15</v>
      </c>
      <c r="CL144" s="154">
        <v>494257.46</v>
      </c>
      <c r="CM144" s="154">
        <v>396610.92</v>
      </c>
      <c r="CN144" s="154">
        <v>711462.6</v>
      </c>
      <c r="CO144" s="154">
        <v>470754.81</v>
      </c>
      <c r="CP144" s="154">
        <v>389995.62</v>
      </c>
      <c r="CQ144" s="154">
        <v>530059.26</v>
      </c>
      <c r="CR144" s="154">
        <v>674010.27</v>
      </c>
      <c r="CS144" s="154">
        <v>531543.58000000007</v>
      </c>
      <c r="CT144" s="154">
        <v>685984.28</v>
      </c>
      <c r="CU144" s="154">
        <v>561058.13</v>
      </c>
      <c r="CV144" s="154">
        <v>590511.35</v>
      </c>
      <c r="CW144" s="154">
        <v>680153.3</v>
      </c>
      <c r="CX144" s="154">
        <v>643249.37</v>
      </c>
      <c r="CY144" s="154">
        <v>689060.93</v>
      </c>
      <c r="CZ144" s="154">
        <v>875648.73</v>
      </c>
      <c r="DA144" s="154">
        <v>637640.72000000009</v>
      </c>
      <c r="DB144" s="154">
        <v>583820.22999999986</v>
      </c>
      <c r="DC144" s="154">
        <v>638555.1</v>
      </c>
      <c r="DD144" s="154">
        <v>670833.38</v>
      </c>
      <c r="DE144" s="154">
        <v>550074.76000000013</v>
      </c>
      <c r="DF144" s="154">
        <v>639340.47000000009</v>
      </c>
      <c r="DG144" s="154">
        <v>742056.54</v>
      </c>
      <c r="DH144" s="154">
        <v>621758.19000000006</v>
      </c>
      <c r="DI144" s="154">
        <v>766265.68</v>
      </c>
      <c r="DJ144" s="154">
        <v>747485.39999999991</v>
      </c>
      <c r="DK144" s="154">
        <v>605210.69999999995</v>
      </c>
      <c r="DL144" s="154">
        <v>945815.56000000029</v>
      </c>
      <c r="DM144" s="154">
        <v>540325.52999999991</v>
      </c>
      <c r="DN144" s="154">
        <v>664972.67999999982</v>
      </c>
      <c r="DO144" s="154">
        <v>744324.2699999999</v>
      </c>
      <c r="DP144" s="154">
        <v>299366.53000000003</v>
      </c>
      <c r="DQ144" s="154">
        <v>256119.26</v>
      </c>
      <c r="DR144" s="154">
        <v>675980</v>
      </c>
      <c r="DS144" s="154">
        <v>715284.68</v>
      </c>
      <c r="DT144" s="154">
        <v>698731.95</v>
      </c>
      <c r="DU144" s="154">
        <v>765249.48</v>
      </c>
      <c r="DV144" s="154">
        <v>516157.73</v>
      </c>
      <c r="DW144" s="154">
        <v>562933.43999999994</v>
      </c>
      <c r="DX144" s="154">
        <v>942724.58</v>
      </c>
      <c r="DY144" s="154">
        <v>727307</v>
      </c>
      <c r="DZ144" s="154">
        <v>808372.1</v>
      </c>
      <c r="EA144" s="154">
        <v>698401.76</v>
      </c>
      <c r="EB144" s="154">
        <v>458165.53</v>
      </c>
      <c r="EC144" s="154">
        <v>831484.65</v>
      </c>
      <c r="ED144" s="154">
        <v>900693.75</v>
      </c>
      <c r="EE144" s="154">
        <v>592118</v>
      </c>
      <c r="EF144" s="154">
        <v>705743</v>
      </c>
      <c r="EG144" s="154">
        <v>814423.86</v>
      </c>
      <c r="EH144" s="154">
        <v>647259.03</v>
      </c>
      <c r="EI144" s="154">
        <v>674512.68</v>
      </c>
      <c r="EJ144" s="154">
        <v>1028405.95</v>
      </c>
      <c r="EK144" s="154">
        <v>1049674.6399999999</v>
      </c>
      <c r="EL144" s="154">
        <v>741740.54</v>
      </c>
      <c r="EM144" s="154">
        <v>869513.95</v>
      </c>
      <c r="EN144" s="153"/>
      <c r="EO144" s="154">
        <f t="shared" si="828"/>
        <v>3689335.08</v>
      </c>
      <c r="EP144" s="154"/>
      <c r="EQ144" s="154">
        <f t="shared" ca="1" si="829"/>
        <v>3176805.4400000004</v>
      </c>
      <c r="ER144" s="154"/>
      <c r="EV144" s="154">
        <f t="shared" si="830"/>
        <v>2097109.6800000002</v>
      </c>
      <c r="EW144" s="154">
        <f t="shared" si="830"/>
        <v>1859463.2400000002</v>
      </c>
      <c r="EX144" s="154">
        <f t="shared" si="830"/>
        <v>2003155.2000000002</v>
      </c>
      <c r="EY144" s="154">
        <f t="shared" si="830"/>
        <v>2118961.7800000003</v>
      </c>
      <c r="EZ144" s="154">
        <f t="shared" si="830"/>
        <v>2151113.77</v>
      </c>
      <c r="FA144" s="154">
        <f t="shared" si="830"/>
        <v>1299810.06</v>
      </c>
      <c r="FB144" s="154">
        <f t="shared" si="830"/>
        <v>2089996.6300000001</v>
      </c>
      <c r="FC144" s="154">
        <f t="shared" si="830"/>
        <v>1844340.65</v>
      </c>
      <c r="FD144" s="154">
        <f t="shared" si="830"/>
        <v>2478403.6800000002</v>
      </c>
      <c r="FE144" s="154">
        <f t="shared" si="830"/>
        <v>1988051.94</v>
      </c>
      <c r="FF144" s="154">
        <f t="shared" si="830"/>
        <v>2198554.75</v>
      </c>
      <c r="FG144" s="154">
        <f t="shared" si="830"/>
        <v>2136195.5700000003</v>
      </c>
      <c r="FH144" s="154">
        <f t="shared" si="830"/>
        <v>2819821.13</v>
      </c>
      <c r="FI144" s="154">
        <f t="shared" si="830"/>
        <v>869513.95</v>
      </c>
      <c r="FK144" s="154">
        <f t="shared" si="831"/>
        <v>7402079.6900000004</v>
      </c>
      <c r="FL144" s="154">
        <f t="shared" si="831"/>
        <v>3614667.6863839999</v>
      </c>
      <c r="FM144" s="154">
        <f t="shared" si="831"/>
        <v>3881279.5799999996</v>
      </c>
      <c r="FN144" s="154">
        <f t="shared" si="831"/>
        <v>7157843.4999999991</v>
      </c>
      <c r="FO144" s="154">
        <f t="shared" si="831"/>
        <v>8078689.9000000013</v>
      </c>
      <c r="FP144" s="154">
        <f t="shared" si="831"/>
        <v>7385261.1099999994</v>
      </c>
      <c r="FQ144" s="154">
        <f t="shared" si="831"/>
        <v>8801205.9400000013</v>
      </c>
      <c r="FR144" s="154">
        <f t="shared" si="831"/>
        <v>3689335.08</v>
      </c>
    </row>
    <row r="145" spans="2:174" ht="17.45" customHeight="1">
      <c r="B145" s="165" t="s">
        <v>192</v>
      </c>
      <c r="C145" s="166"/>
      <c r="D145" s="166"/>
      <c r="E145" s="166"/>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f t="shared" ref="BD145:DK145" si="880">BD143+BD144</f>
        <v>3507537.61</v>
      </c>
      <c r="BE145" s="167">
        <f t="shared" si="880"/>
        <v>1795497.38</v>
      </c>
      <c r="BF145" s="167">
        <f t="shared" si="880"/>
        <v>2181535.75</v>
      </c>
      <c r="BG145" s="167">
        <f t="shared" si="880"/>
        <v>2331451.2800000003</v>
      </c>
      <c r="BH145" s="167">
        <f t="shared" si="880"/>
        <v>1946428.8400000003</v>
      </c>
      <c r="BI145" s="168">
        <f t="shared" si="880"/>
        <v>2048245.7000000002</v>
      </c>
      <c r="BJ145" s="168">
        <f t="shared" si="880"/>
        <v>2174616.7399999998</v>
      </c>
      <c r="BK145" s="168">
        <f t="shared" si="880"/>
        <v>2289269.5799999996</v>
      </c>
      <c r="BL145" s="168">
        <f t="shared" si="880"/>
        <v>1893624.23</v>
      </c>
      <c r="BM145" s="168">
        <f t="shared" si="880"/>
        <v>2613719.33</v>
      </c>
      <c r="BN145" s="168">
        <f t="shared" si="880"/>
        <v>2531080.36</v>
      </c>
      <c r="BO145" s="168">
        <f t="shared" si="880"/>
        <v>2431006.5099999998</v>
      </c>
      <c r="BP145" s="168">
        <f t="shared" si="880"/>
        <v>3458867.43</v>
      </c>
      <c r="BQ145" s="168">
        <f t="shared" si="880"/>
        <v>1920989.91</v>
      </c>
      <c r="BR145" s="168">
        <f t="shared" si="880"/>
        <v>1770618.2200000002</v>
      </c>
      <c r="BS145" s="168">
        <f t="shared" si="880"/>
        <v>-121416.16999999998</v>
      </c>
      <c r="BT145" s="168">
        <f t="shared" si="880"/>
        <v>236017.01999999996</v>
      </c>
      <c r="BU145" s="168">
        <f t="shared" si="880"/>
        <v>142505.75999999998</v>
      </c>
      <c r="BV145" s="168">
        <f t="shared" si="880"/>
        <v>-90940.423616000015</v>
      </c>
      <c r="BW145" s="169">
        <f t="shared" si="880"/>
        <v>494587.60000000003</v>
      </c>
      <c r="BX145" s="169">
        <f t="shared" si="880"/>
        <v>822174.23000000021</v>
      </c>
      <c r="BY145" s="169">
        <f t="shared" si="880"/>
        <v>869750.75000000023</v>
      </c>
      <c r="BZ145" s="169">
        <f t="shared" si="880"/>
        <v>1501243.0000000005</v>
      </c>
      <c r="CA145" s="169">
        <f t="shared" si="880"/>
        <v>1035847.7999999996</v>
      </c>
      <c r="CB145" s="169">
        <f t="shared" si="880"/>
        <v>2175876.1899999995</v>
      </c>
      <c r="CC145" s="169">
        <f t="shared" si="880"/>
        <v>816749.08000000007</v>
      </c>
      <c r="CD145" s="169">
        <f t="shared" si="880"/>
        <v>352450.39999999985</v>
      </c>
      <c r="CE145" s="169">
        <f t="shared" si="880"/>
        <v>89666.659999999974</v>
      </c>
      <c r="CF145" s="169">
        <f t="shared" si="880"/>
        <v>148630.38000000006</v>
      </c>
      <c r="CG145" s="169">
        <f t="shared" si="880"/>
        <v>1363735.3499999999</v>
      </c>
      <c r="CH145" s="169">
        <f t="shared" si="880"/>
        <v>605663.21999999951</v>
      </c>
      <c r="CI145" s="169">
        <f t="shared" si="880"/>
        <v>1876272.2200000004</v>
      </c>
      <c r="CJ145" s="169">
        <f t="shared" si="880"/>
        <v>1401233.7299999997</v>
      </c>
      <c r="CK145" s="169">
        <f t="shared" si="880"/>
        <v>1926531.1799999997</v>
      </c>
      <c r="CL145" s="169">
        <f t="shared" si="880"/>
        <v>2052810.7200000007</v>
      </c>
      <c r="CM145" s="169">
        <f t="shared" si="880"/>
        <v>2496350.23</v>
      </c>
      <c r="CN145" s="169">
        <f t="shared" si="880"/>
        <v>3109951.69</v>
      </c>
      <c r="CO145" s="169">
        <f t="shared" si="880"/>
        <v>2023727.7700000009</v>
      </c>
      <c r="CP145" s="169">
        <f t="shared" si="880"/>
        <v>3021097.65</v>
      </c>
      <c r="CQ145" s="169">
        <f t="shared" si="880"/>
        <v>1506345.3880114569</v>
      </c>
      <c r="CR145" s="169">
        <f t="shared" si="880"/>
        <v>1761998.5869999996</v>
      </c>
      <c r="CS145" s="169">
        <f t="shared" si="880"/>
        <v>2122083.5730000008</v>
      </c>
      <c r="CT145" s="169">
        <f t="shared" si="880"/>
        <v>2227852.8880605567</v>
      </c>
      <c r="CU145" s="169">
        <f t="shared" si="880"/>
        <v>2132772.5799999996</v>
      </c>
      <c r="CV145" s="169">
        <f t="shared" si="880"/>
        <v>3062122.2500000028</v>
      </c>
      <c r="CW145" s="169">
        <f t="shared" si="880"/>
        <v>2149461.4000000004</v>
      </c>
      <c r="CX145" s="169">
        <f t="shared" si="880"/>
        <v>1599726.9500000011</v>
      </c>
      <c r="CY145" s="169">
        <f t="shared" si="880"/>
        <v>2698792.0600000005</v>
      </c>
      <c r="CZ145" s="169">
        <f t="shared" si="880"/>
        <v>3081268.1700000009</v>
      </c>
      <c r="DA145" s="169">
        <f t="shared" si="880"/>
        <v>2135812.58</v>
      </c>
      <c r="DB145" s="169">
        <f t="shared" si="880"/>
        <v>2376397.2000000016</v>
      </c>
      <c r="DC145" s="169">
        <f t="shared" si="880"/>
        <v>1719394.6</v>
      </c>
      <c r="DD145" s="169">
        <f t="shared" si="880"/>
        <v>1990736.7700000005</v>
      </c>
      <c r="DE145" s="169">
        <f t="shared" si="880"/>
        <v>1982413.6000000006</v>
      </c>
      <c r="DF145" s="169">
        <f t="shared" si="880"/>
        <v>1906097.1500000004</v>
      </c>
      <c r="DG145" s="169">
        <f t="shared" si="880"/>
        <v>2196004.0200000005</v>
      </c>
      <c r="DH145" s="169">
        <f t="shared" si="880"/>
        <v>1946629.9200000009</v>
      </c>
      <c r="DI145" s="169">
        <f t="shared" si="880"/>
        <v>1923439.8000000003</v>
      </c>
      <c r="DJ145" s="169">
        <f t="shared" si="880"/>
        <v>1935077.790000001</v>
      </c>
      <c r="DK145" s="169">
        <f t="shared" si="880"/>
        <v>2198533.6700000009</v>
      </c>
      <c r="DL145" s="169">
        <f t="shared" ref="DL145" si="881">DL143+DL144</f>
        <v>3529020.0700000012</v>
      </c>
      <c r="DM145" s="169">
        <f t="shared" ref="DM145:DN145" si="882">DM143+DM144</f>
        <v>1957196.6800000006</v>
      </c>
      <c r="DN145" s="169">
        <f t="shared" si="882"/>
        <v>1774526.8100000005</v>
      </c>
      <c r="DO145" s="169">
        <f t="shared" ref="DO145:DP145" si="883">DO143+DO144</f>
        <v>2226279.19</v>
      </c>
      <c r="DP145" s="169">
        <f t="shared" si="883"/>
        <v>1764805.8500000003</v>
      </c>
      <c r="DQ145" s="169">
        <f t="shared" ref="DQ145:DR145" si="884">DQ143+DQ144</f>
        <v>2372006.5600000005</v>
      </c>
      <c r="DR145" s="169">
        <f t="shared" si="884"/>
        <v>2404493.2100000004</v>
      </c>
      <c r="DS145" s="169">
        <f t="shared" ref="DS145:DT145" si="885">DS143+DS144</f>
        <v>2077417.3599999999</v>
      </c>
      <c r="DT145" s="169">
        <f t="shared" si="885"/>
        <v>1967504.0900000003</v>
      </c>
      <c r="DU145" s="169">
        <f t="shared" ref="DU145:DV145" si="886">DU143+DU144</f>
        <v>2332196.84</v>
      </c>
      <c r="DV145" s="169">
        <f t="shared" si="886"/>
        <v>1940172.37</v>
      </c>
      <c r="DW145" s="169">
        <f t="shared" ref="DW145:DX145" si="887">DW143+DW144</f>
        <v>2891155.5100000002</v>
      </c>
      <c r="DX145" s="169">
        <f t="shared" si="887"/>
        <v>4111510.1447499995</v>
      </c>
      <c r="DY145" s="169">
        <f t="shared" ref="DY145:DZ145" si="888">DY143+DY144</f>
        <v>2710971.2385833338</v>
      </c>
      <c r="DZ145" s="169">
        <f t="shared" si="888"/>
        <v>2515918.9766666666</v>
      </c>
      <c r="EA145" s="169">
        <f t="shared" ref="EA145:EB145" si="889">EA143+EA144</f>
        <v>2415856.84</v>
      </c>
      <c r="EB145" s="169">
        <f t="shared" si="889"/>
        <v>2463213.3733333331</v>
      </c>
      <c r="EC145" s="169">
        <f t="shared" ref="EC145:ED145" si="890">EC143+EC144</f>
        <v>2706040.1528302133</v>
      </c>
      <c r="ED145" s="169">
        <f t="shared" si="890"/>
        <v>2718527.7725133328</v>
      </c>
      <c r="EE145" s="169">
        <f t="shared" ref="EE145:EF145" si="891">EE143+EE144</f>
        <v>2530576.1516666664</v>
      </c>
      <c r="EF145" s="169">
        <f t="shared" si="891"/>
        <v>2304815.7103749998</v>
      </c>
      <c r="EG145" s="169">
        <f t="shared" ref="EG145:EH145" si="892">EG143+EG144</f>
        <v>2630099.1004000003</v>
      </c>
      <c r="EH145" s="169">
        <f t="shared" si="892"/>
        <v>2505192.9352783719</v>
      </c>
      <c r="EI145" s="169">
        <f t="shared" ref="EI145:EJ145" si="893">EI143+EI144</f>
        <v>3017852.7860000003</v>
      </c>
      <c r="EJ145" s="169">
        <f t="shared" si="893"/>
        <v>3857060.7166666668</v>
      </c>
      <c r="EK145" s="169">
        <f t="shared" ref="EK145:EL145" si="894">EK143+EK144</f>
        <v>2923943.4765829779</v>
      </c>
      <c r="EL145" s="169">
        <f t="shared" si="894"/>
        <v>3065502.3666666672</v>
      </c>
      <c r="EM145" s="169">
        <f t="shared" ref="EM145" si="895">EM143+EM144</f>
        <v>2581860.1965833334</v>
      </c>
      <c r="EO145" s="168">
        <f t="shared" si="828"/>
        <v>12428366.756499644</v>
      </c>
      <c r="EQ145" s="168">
        <f t="shared" ca="1" si="829"/>
        <v>11754257.199999999</v>
      </c>
      <c r="ER145" s="168"/>
      <c r="EV145" s="168">
        <f t="shared" si="830"/>
        <v>7593477.950000003</v>
      </c>
      <c r="EW145" s="168">
        <f t="shared" si="830"/>
        <v>5692544.9700000007</v>
      </c>
      <c r="EX145" s="168">
        <f t="shared" si="830"/>
        <v>6048731.0900000017</v>
      </c>
      <c r="EY145" s="168">
        <f t="shared" si="830"/>
        <v>6057051.2600000016</v>
      </c>
      <c r="EZ145" s="168">
        <f t="shared" si="830"/>
        <v>7260743.5600000024</v>
      </c>
      <c r="FA145" s="168">
        <f t="shared" si="830"/>
        <v>6363091.6000000006</v>
      </c>
      <c r="FB145" s="168">
        <f t="shared" si="830"/>
        <v>6449414.6600000001</v>
      </c>
      <c r="FC145" s="168">
        <f t="shared" si="830"/>
        <v>7163524.7200000007</v>
      </c>
      <c r="FD145" s="168">
        <f t="shared" si="830"/>
        <v>9338400.3599999994</v>
      </c>
      <c r="FE145" s="168">
        <f t="shared" si="830"/>
        <v>7585110.3661635462</v>
      </c>
      <c r="FF145" s="168">
        <f t="shared" si="830"/>
        <v>7553919.6345549989</v>
      </c>
      <c r="FG145" s="168">
        <f t="shared" si="830"/>
        <v>8153144.8216783721</v>
      </c>
      <c r="FH145" s="168">
        <f t="shared" si="830"/>
        <v>9846506.5599163119</v>
      </c>
      <c r="FI145" s="168">
        <f t="shared" si="830"/>
        <v>2581860.1965833334</v>
      </c>
      <c r="FK145" s="168">
        <f t="shared" si="831"/>
        <v>27744013.309999995</v>
      </c>
      <c r="FL145" s="168">
        <f t="shared" si="831"/>
        <v>12040245.126383997</v>
      </c>
      <c r="FM145" s="168">
        <f t="shared" si="831"/>
        <v>15305969.360000001</v>
      </c>
      <c r="FN145" s="168">
        <f t="shared" si="831"/>
        <v>27415932.786072023</v>
      </c>
      <c r="FO145" s="168">
        <f t="shared" si="831"/>
        <v>25391805.270000011</v>
      </c>
      <c r="FP145" s="168">
        <f t="shared" si="831"/>
        <v>27236774.540000007</v>
      </c>
      <c r="FQ145" s="168">
        <f t="shared" si="831"/>
        <v>32630575.182396919</v>
      </c>
      <c r="FR145" s="168">
        <f t="shared" si="831"/>
        <v>12428366.756499644</v>
      </c>
    </row>
    <row r="146" spans="2:174" s="159" customFormat="1" ht="17.45" customHeight="1">
      <c r="B146" s="151" t="s">
        <v>22</v>
      </c>
      <c r="C146" s="170"/>
      <c r="D146" s="170"/>
      <c r="E146" s="170"/>
      <c r="F146" s="134"/>
      <c r="G146" s="13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v>-32796.32</v>
      </c>
      <c r="BE146" s="154">
        <v>-39296.980000000003</v>
      </c>
      <c r="BF146" s="154">
        <v>-58289.570000000007</v>
      </c>
      <c r="BG146" s="154">
        <v>-13563.01</v>
      </c>
      <c r="BH146" s="154">
        <v>-199415.59999999998</v>
      </c>
      <c r="BI146" s="154">
        <v>-271410.02</v>
      </c>
      <c r="BJ146" s="154">
        <v>-327031.90000000002</v>
      </c>
      <c r="BK146" s="154">
        <v>-217550.51</v>
      </c>
      <c r="BL146" s="154">
        <v>-75605.850000000006</v>
      </c>
      <c r="BM146" s="154">
        <v>-486650.86</v>
      </c>
      <c r="BN146" s="154">
        <v>-351234.02</v>
      </c>
      <c r="BO146" s="154">
        <v>-1150616.17</v>
      </c>
      <c r="BP146" s="154">
        <v>-36611.96</v>
      </c>
      <c r="BQ146" s="154">
        <v>-26690.969999999998</v>
      </c>
      <c r="BR146" s="154">
        <v>-25944.980000000003</v>
      </c>
      <c r="BS146" s="154">
        <v>-5003.7</v>
      </c>
      <c r="BT146" s="154">
        <v>-285.39999999999998</v>
      </c>
      <c r="BU146" s="154">
        <v>-2713.8</v>
      </c>
      <c r="BV146" s="154">
        <v>-115108.4</v>
      </c>
      <c r="BW146" s="154">
        <v>-183994.2</v>
      </c>
      <c r="BX146" s="154">
        <v>-89923.199999999997</v>
      </c>
      <c r="BY146" s="154">
        <v>-40090</v>
      </c>
      <c r="BZ146" s="154">
        <v>-767.66</v>
      </c>
      <c r="CA146" s="154">
        <v>-486.65</v>
      </c>
      <c r="CB146" s="154">
        <v>-57881.69</v>
      </c>
      <c r="CC146" s="154">
        <v>0</v>
      </c>
      <c r="CD146" s="154">
        <v>-38560</v>
      </c>
      <c r="CE146" s="154">
        <v>0</v>
      </c>
      <c r="CF146" s="154">
        <v>0</v>
      </c>
      <c r="CG146" s="154">
        <v>-105509.26000000001</v>
      </c>
      <c r="CH146" s="154">
        <v>-431251.62</v>
      </c>
      <c r="CI146" s="154">
        <v>-39209.57</v>
      </c>
      <c r="CJ146" s="154">
        <v>-252655.05</v>
      </c>
      <c r="CK146" s="154">
        <v>-46961.119999999995</v>
      </c>
      <c r="CL146" s="154">
        <v>-273826.96999999997</v>
      </c>
      <c r="CM146" s="154">
        <v>-665502.82999999996</v>
      </c>
      <c r="CN146" s="154">
        <v>-28735.96</v>
      </c>
      <c r="CO146" s="154">
        <v>-87202.73</v>
      </c>
      <c r="CP146" s="154">
        <v>-138168.9</v>
      </c>
      <c r="CQ146" s="154">
        <v>0</v>
      </c>
      <c r="CR146" s="154">
        <v>-330738.24</v>
      </c>
      <c r="CS146" s="154">
        <v>-180853.88999999998</v>
      </c>
      <c r="CT146" s="154">
        <v>-23272.65</v>
      </c>
      <c r="CU146" s="154">
        <v>-470334.48999999987</v>
      </c>
      <c r="CV146" s="154">
        <v>-195050.72</v>
      </c>
      <c r="CW146" s="154">
        <v>-21393.19</v>
      </c>
      <c r="CX146" s="154">
        <v>-307535.77</v>
      </c>
      <c r="CY146" s="154">
        <v>-394276.69</v>
      </c>
      <c r="CZ146" s="154">
        <v>-118457.43</v>
      </c>
      <c r="DA146" s="154">
        <v>-46871.8</v>
      </c>
      <c r="DB146" s="154">
        <v>-65046.53</v>
      </c>
      <c r="DC146" s="154">
        <v>-41450.67</v>
      </c>
      <c r="DD146" s="154">
        <v>-122891.44</v>
      </c>
      <c r="DE146" s="154">
        <v>-190194.41</v>
      </c>
      <c r="DF146" s="154">
        <v>-160859.28</v>
      </c>
      <c r="DG146" s="154">
        <v>-357071.42</v>
      </c>
      <c r="DH146" s="154">
        <v>-149114.56</v>
      </c>
      <c r="DI146" s="154">
        <v>-38386.520000000004</v>
      </c>
      <c r="DJ146" s="154">
        <v>-126050</v>
      </c>
      <c r="DK146" s="154">
        <v>-263552.01</v>
      </c>
      <c r="DL146" s="154">
        <v>-96652.5</v>
      </c>
      <c r="DM146" s="154">
        <v>0</v>
      </c>
      <c r="DN146" s="154">
        <v>-1000</v>
      </c>
      <c r="DO146" s="154">
        <v>-5240</v>
      </c>
      <c r="DP146" s="154">
        <v>-88000</v>
      </c>
      <c r="DQ146" s="154">
        <v>-49290.75</v>
      </c>
      <c r="DR146" s="154">
        <v>-545412.30000000005</v>
      </c>
      <c r="DS146" s="154">
        <v>-431615.55</v>
      </c>
      <c r="DT146" s="154">
        <v>-286916.40000000002</v>
      </c>
      <c r="DU146" s="154">
        <v>-580567.69999999995</v>
      </c>
      <c r="DV146" s="154">
        <v>-469186.28</v>
      </c>
      <c r="DW146" s="154">
        <v>-506750.08999999997</v>
      </c>
      <c r="DX146" s="154">
        <v>-122865.17</v>
      </c>
      <c r="DY146" s="154">
        <v>-239602.77000000002</v>
      </c>
      <c r="DZ146" s="154">
        <v>-580447.68000000005</v>
      </c>
      <c r="EA146" s="154">
        <v>-236399.49</v>
      </c>
      <c r="EB146" s="154">
        <v>-196773.88</v>
      </c>
      <c r="EC146" s="154">
        <v>-20076.900000000001</v>
      </c>
      <c r="ED146" s="154">
        <v>-32709.4</v>
      </c>
      <c r="EE146" s="154">
        <v>-204468.27</v>
      </c>
      <c r="EF146" s="154">
        <v>-332652.55</v>
      </c>
      <c r="EG146" s="154">
        <v>-51008.310000000012</v>
      </c>
      <c r="EH146" s="154">
        <v>-21439.93</v>
      </c>
      <c r="EI146" s="154">
        <v>-109862.39999999999</v>
      </c>
      <c r="EJ146" s="154">
        <v>-343771.34</v>
      </c>
      <c r="EK146" s="154">
        <v>-129800.38</v>
      </c>
      <c r="EL146" s="154">
        <v>-85737.29</v>
      </c>
      <c r="EM146" s="154">
        <v>-184692.51</v>
      </c>
      <c r="EN146" s="153"/>
      <c r="EO146" s="154">
        <f t="shared" si="828"/>
        <v>-744001.52</v>
      </c>
      <c r="EP146" s="153"/>
      <c r="EQ146" s="154">
        <f t="shared" ca="1" si="829"/>
        <v>-1179315.1100000001</v>
      </c>
      <c r="ER146" s="154"/>
      <c r="EV146" s="154">
        <f t="shared" si="830"/>
        <v>-230375.75999999998</v>
      </c>
      <c r="EW146" s="154">
        <f t="shared" si="830"/>
        <v>-354536.52</v>
      </c>
      <c r="EX146" s="154">
        <f t="shared" si="830"/>
        <v>-667045.26</v>
      </c>
      <c r="EY146" s="154">
        <f t="shared" si="830"/>
        <v>-427988.53</v>
      </c>
      <c r="EZ146" s="154">
        <f t="shared" si="830"/>
        <v>-97652.5</v>
      </c>
      <c r="FA146" s="154">
        <f t="shared" si="830"/>
        <v>-142530.75</v>
      </c>
      <c r="FB146" s="154">
        <f t="shared" si="830"/>
        <v>-1263944.25</v>
      </c>
      <c r="FC146" s="154">
        <f t="shared" si="830"/>
        <v>-1556504.0699999998</v>
      </c>
      <c r="FD146" s="154">
        <f t="shared" si="830"/>
        <v>-942915.62000000011</v>
      </c>
      <c r="FE146" s="154">
        <f t="shared" si="830"/>
        <v>-453250.27</v>
      </c>
      <c r="FF146" s="154">
        <f t="shared" si="830"/>
        <v>-569830.22</v>
      </c>
      <c r="FG146" s="154">
        <f t="shared" si="830"/>
        <v>-182310.64</v>
      </c>
      <c r="FH146" s="154">
        <f t="shared" si="830"/>
        <v>-559309.01</v>
      </c>
      <c r="FI146" s="154">
        <f t="shared" si="830"/>
        <v>-184692.51</v>
      </c>
      <c r="FK146" s="154">
        <f t="shared" si="831"/>
        <v>-3223460.81</v>
      </c>
      <c r="FL146" s="154">
        <f t="shared" si="831"/>
        <v>-527620.92000000016</v>
      </c>
      <c r="FM146" s="154">
        <f t="shared" si="831"/>
        <v>-1911358.1099999999</v>
      </c>
      <c r="FN146" s="154">
        <f t="shared" si="831"/>
        <v>-2177563.23</v>
      </c>
      <c r="FO146" s="154">
        <f t="shared" si="831"/>
        <v>-1679946.07</v>
      </c>
      <c r="FP146" s="154">
        <f t="shared" si="831"/>
        <v>-3060631.57</v>
      </c>
      <c r="FQ146" s="154">
        <f t="shared" si="831"/>
        <v>-2148306.75</v>
      </c>
      <c r="FR146" s="154">
        <f t="shared" si="831"/>
        <v>-744001.52</v>
      </c>
    </row>
    <row r="147" spans="2:174" s="159" customFormat="1" ht="17.45" customHeight="1">
      <c r="B147" s="151" t="s">
        <v>97</v>
      </c>
      <c r="C147" s="170"/>
      <c r="D147" s="170"/>
      <c r="E147" s="170"/>
      <c r="F147" s="134"/>
      <c r="G147" s="13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v>-187028.3</v>
      </c>
      <c r="BE147" s="154">
        <v>-111175.03</v>
      </c>
      <c r="BF147" s="154">
        <v>-32161.839999999997</v>
      </c>
      <c r="BG147" s="154">
        <v>-12871.099999999999</v>
      </c>
      <c r="BH147" s="154">
        <v>-68740.359999999986</v>
      </c>
      <c r="BI147" s="154">
        <v>-14391.559999999998</v>
      </c>
      <c r="BJ147" s="154">
        <v>38983.43</v>
      </c>
      <c r="BK147" s="154">
        <v>41566.71</v>
      </c>
      <c r="BL147" s="154">
        <v>72348.97</v>
      </c>
      <c r="BM147" s="154">
        <v>-24416.399999999994</v>
      </c>
      <c r="BN147" s="154">
        <v>-55987.340000000004</v>
      </c>
      <c r="BO147" s="154">
        <v>-49464.830000000009</v>
      </c>
      <c r="BP147" s="154">
        <v>-100911.88</v>
      </c>
      <c r="BQ147" s="154">
        <v>27749.349999999991</v>
      </c>
      <c r="BR147" s="154">
        <v>-30802</v>
      </c>
      <c r="BS147" s="154">
        <v>-397357.46</v>
      </c>
      <c r="BT147" s="154">
        <v>3663.3099999999995</v>
      </c>
      <c r="BU147" s="154">
        <v>401894.76</v>
      </c>
      <c r="BV147" s="154">
        <v>-162.45999999999998</v>
      </c>
      <c r="BW147" s="154">
        <v>-72577.08</v>
      </c>
      <c r="BX147" s="154">
        <v>-68515.040000000023</v>
      </c>
      <c r="BY147" s="154">
        <v>-183422.56</v>
      </c>
      <c r="BZ147" s="154">
        <v>-101017.68</v>
      </c>
      <c r="CA147" s="154">
        <v>-2567942.23</v>
      </c>
      <c r="CB147" s="154">
        <v>-930.77000000000044</v>
      </c>
      <c r="CC147" s="154">
        <v>-9127.3700000000008</v>
      </c>
      <c r="CD147" s="154">
        <v>9013.82</v>
      </c>
      <c r="CE147" s="154">
        <v>2542.44</v>
      </c>
      <c r="CF147" s="154">
        <v>2043.7299999999996</v>
      </c>
      <c r="CG147" s="154">
        <v>-8548.1099999999988</v>
      </c>
      <c r="CH147" s="154">
        <v>3582.4399999999996</v>
      </c>
      <c r="CI147" s="154">
        <v>-255806.89</v>
      </c>
      <c r="CJ147" s="154">
        <v>-239744.48</v>
      </c>
      <c r="CK147" s="154">
        <v>-97207.360000000001</v>
      </c>
      <c r="CL147" s="154">
        <v>6523.53</v>
      </c>
      <c r="CM147" s="154">
        <v>5970.75</v>
      </c>
      <c r="CN147" s="154">
        <v>8514.7000000000007</v>
      </c>
      <c r="CO147" s="154">
        <v>6619.77</v>
      </c>
      <c r="CP147" s="154">
        <v>5606.27</v>
      </c>
      <c r="CQ147" s="154">
        <v>0</v>
      </c>
      <c r="CR147" s="154">
        <v>-500000</v>
      </c>
      <c r="CS147" s="154">
        <v>0</v>
      </c>
      <c r="CT147" s="154">
        <v>0</v>
      </c>
      <c r="CU147" s="154">
        <v>31820.909999989977</v>
      </c>
      <c r="CV147" s="154">
        <v>21563.299999999857</v>
      </c>
      <c r="CW147" s="154">
        <v>-132902.12000000081</v>
      </c>
      <c r="CX147" s="154">
        <v>21312.399999999441</v>
      </c>
      <c r="CY147" s="154">
        <v>-20917.490000000282</v>
      </c>
      <c r="CZ147" s="154">
        <v>21053.67999999972</v>
      </c>
      <c r="DA147" s="154">
        <v>27278.209999999402</v>
      </c>
      <c r="DB147" s="154">
        <v>-322831.7000000003</v>
      </c>
      <c r="DC147" s="154">
        <v>12666.970000000019</v>
      </c>
      <c r="DD147" s="154">
        <v>7127.8499999999303</v>
      </c>
      <c r="DE147" s="154">
        <v>-139169.59</v>
      </c>
      <c r="DF147" s="154">
        <v>16411.000000000055</v>
      </c>
      <c r="DG147" s="154">
        <v>22715.929999999906</v>
      </c>
      <c r="DH147" s="154">
        <v>15036.659999999962</v>
      </c>
      <c r="DI147" s="154">
        <v>10506.7599999993</v>
      </c>
      <c r="DJ147" s="154">
        <v>7589.1999999986037</v>
      </c>
      <c r="DK147" s="154">
        <v>593.42999999877247</v>
      </c>
      <c r="DL147" s="154">
        <v>12720.89</v>
      </c>
      <c r="DM147" s="154">
        <v>10924.759999999684</v>
      </c>
      <c r="DN147" s="154">
        <v>-90927.77</v>
      </c>
      <c r="DO147" s="154">
        <v>6250.0999999986798</v>
      </c>
      <c r="DP147" s="154">
        <v>11057.68</v>
      </c>
      <c r="DQ147" s="154">
        <v>5174.1400000000003</v>
      </c>
      <c r="DR147" s="154">
        <v>-100000</v>
      </c>
      <c r="DS147" s="154">
        <v>0</v>
      </c>
      <c r="DT147" s="154">
        <v>0</v>
      </c>
      <c r="DU147" s="154">
        <v>0</v>
      </c>
      <c r="DV147" s="154">
        <v>0</v>
      </c>
      <c r="DW147" s="154">
        <v>0</v>
      </c>
      <c r="DX147" s="154">
        <v>0</v>
      </c>
      <c r="DY147" s="154">
        <v>-238439.24</v>
      </c>
      <c r="DZ147" s="154">
        <v>-174833.52000000002</v>
      </c>
      <c r="EA147" s="154">
        <v>-387090.95999999996</v>
      </c>
      <c r="EB147" s="154">
        <v>-86526.199999999983</v>
      </c>
      <c r="EC147" s="154">
        <v>-155612.76999999996</v>
      </c>
      <c r="ED147" s="154">
        <v>-90421.58</v>
      </c>
      <c r="EE147" s="154">
        <v>-95205.099999999991</v>
      </c>
      <c r="EF147" s="154">
        <v>-164232.81999999998</v>
      </c>
      <c r="EG147" s="154">
        <v>19740.809999999998</v>
      </c>
      <c r="EH147" s="154">
        <v>-265126.82999999996</v>
      </c>
      <c r="EI147" s="154">
        <v>-114424.9</v>
      </c>
      <c r="EJ147" s="154">
        <v>-59628.99</v>
      </c>
      <c r="EK147" s="154">
        <v>-110873.26</v>
      </c>
      <c r="EL147" s="154">
        <v>-90729.499999999985</v>
      </c>
      <c r="EM147" s="154">
        <v>-102448.28</v>
      </c>
      <c r="EN147" s="170"/>
      <c r="EO147" s="154">
        <f t="shared" si="828"/>
        <v>-363680.03</v>
      </c>
      <c r="EP147" s="170"/>
      <c r="EQ147" s="154">
        <f t="shared" ca="1" si="829"/>
        <v>-800363.72</v>
      </c>
      <c r="ER147" s="154"/>
      <c r="EV147" s="154">
        <f t="shared" si="830"/>
        <v>-274499.81000000116</v>
      </c>
      <c r="EW147" s="154">
        <f t="shared" si="830"/>
        <v>-119374.77000000005</v>
      </c>
      <c r="EX147" s="154">
        <f t="shared" si="830"/>
        <v>54163.589999999924</v>
      </c>
      <c r="EY147" s="154">
        <f t="shared" si="830"/>
        <v>18689.389999996674</v>
      </c>
      <c r="EZ147" s="154">
        <f t="shared" si="830"/>
        <v>-67282.120000000315</v>
      </c>
      <c r="FA147" s="154">
        <f t="shared" si="830"/>
        <v>22481.919999998681</v>
      </c>
      <c r="FB147" s="154">
        <f t="shared" si="830"/>
        <v>-100000</v>
      </c>
      <c r="FC147" s="154">
        <f t="shared" si="830"/>
        <v>0</v>
      </c>
      <c r="FD147" s="154">
        <f t="shared" si="830"/>
        <v>-413272.76</v>
      </c>
      <c r="FE147" s="154">
        <f t="shared" si="830"/>
        <v>-629229.92999999993</v>
      </c>
      <c r="FF147" s="154">
        <f t="shared" si="830"/>
        <v>-349859.5</v>
      </c>
      <c r="FG147" s="154">
        <f t="shared" si="830"/>
        <v>-359810.91999999993</v>
      </c>
      <c r="FH147" s="154">
        <f t="shared" si="830"/>
        <v>-261231.75</v>
      </c>
      <c r="FI147" s="154">
        <f t="shared" si="830"/>
        <v>-102448.28</v>
      </c>
      <c r="FK147" s="154">
        <f t="shared" si="831"/>
        <v>-403337.64999999991</v>
      </c>
      <c r="FL147" s="154">
        <f t="shared" si="831"/>
        <v>-3089400.97</v>
      </c>
      <c r="FM147" s="154">
        <f t="shared" si="831"/>
        <v>-581688.27</v>
      </c>
      <c r="FN147" s="154">
        <f t="shared" si="831"/>
        <v>-558382.26000001188</v>
      </c>
      <c r="FO147" s="154">
        <f t="shared" si="831"/>
        <v>-321021.60000000463</v>
      </c>
      <c r="FP147" s="154">
        <f t="shared" si="831"/>
        <v>-144800.20000000164</v>
      </c>
      <c r="FQ147" s="154">
        <f t="shared" si="831"/>
        <v>-1752173.1099999999</v>
      </c>
      <c r="FR147" s="154">
        <f t="shared" si="831"/>
        <v>-363680.03</v>
      </c>
    </row>
    <row r="148" spans="2:174" ht="17.45" customHeight="1">
      <c r="B148" s="161" t="s">
        <v>98</v>
      </c>
      <c r="C148" s="162"/>
      <c r="D148" s="162"/>
      <c r="E148" s="162"/>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f t="shared" ref="BD148:DK148" si="896">BD145+BD146+BD147</f>
        <v>3287712.99</v>
      </c>
      <c r="BE148" s="163">
        <f t="shared" si="896"/>
        <v>1645025.3699999999</v>
      </c>
      <c r="BF148" s="163">
        <f t="shared" si="896"/>
        <v>2091084.34</v>
      </c>
      <c r="BG148" s="163">
        <f t="shared" si="896"/>
        <v>2305017.1700000004</v>
      </c>
      <c r="BH148" s="163">
        <f t="shared" si="896"/>
        <v>1678272.8800000004</v>
      </c>
      <c r="BI148" s="163">
        <f t="shared" si="896"/>
        <v>1762444.12</v>
      </c>
      <c r="BJ148" s="163">
        <f t="shared" si="896"/>
        <v>1886568.2699999998</v>
      </c>
      <c r="BK148" s="163">
        <f t="shared" si="896"/>
        <v>2113285.7799999998</v>
      </c>
      <c r="BL148" s="163">
        <f t="shared" si="896"/>
        <v>1890367.3499999999</v>
      </c>
      <c r="BM148" s="163">
        <f t="shared" si="896"/>
        <v>2102652.0700000003</v>
      </c>
      <c r="BN148" s="163">
        <f t="shared" si="896"/>
        <v>2123859</v>
      </c>
      <c r="BO148" s="163">
        <f t="shared" si="896"/>
        <v>1230925.5099999998</v>
      </c>
      <c r="BP148" s="163">
        <f t="shared" si="896"/>
        <v>3321343.5900000003</v>
      </c>
      <c r="BQ148" s="163">
        <f t="shared" si="896"/>
        <v>1922048.29</v>
      </c>
      <c r="BR148" s="163">
        <f t="shared" si="896"/>
        <v>1713871.2400000002</v>
      </c>
      <c r="BS148" s="163">
        <f t="shared" si="896"/>
        <v>-523777.33</v>
      </c>
      <c r="BT148" s="163">
        <f t="shared" si="896"/>
        <v>239394.92999999996</v>
      </c>
      <c r="BU148" s="163">
        <f t="shared" si="896"/>
        <v>541686.72</v>
      </c>
      <c r="BV148" s="163">
        <f t="shared" si="896"/>
        <v>-206211.283616</v>
      </c>
      <c r="BW148" s="164">
        <f t="shared" si="896"/>
        <v>238016.32</v>
      </c>
      <c r="BX148" s="164">
        <f t="shared" si="896"/>
        <v>663735.99000000022</v>
      </c>
      <c r="BY148" s="164">
        <f t="shared" si="896"/>
        <v>646238.19000000018</v>
      </c>
      <c r="BZ148" s="164">
        <f t="shared" si="896"/>
        <v>1399457.6600000006</v>
      </c>
      <c r="CA148" s="164">
        <f t="shared" si="896"/>
        <v>-1532581.0800000005</v>
      </c>
      <c r="CB148" s="164">
        <f t="shared" si="896"/>
        <v>2117063.7299999995</v>
      </c>
      <c r="CC148" s="164">
        <f t="shared" si="896"/>
        <v>807621.71000000008</v>
      </c>
      <c r="CD148" s="164">
        <f t="shared" si="896"/>
        <v>322904.21999999986</v>
      </c>
      <c r="CE148" s="164">
        <f t="shared" si="896"/>
        <v>92209.099999999977</v>
      </c>
      <c r="CF148" s="164">
        <f t="shared" si="896"/>
        <v>150674.11000000007</v>
      </c>
      <c r="CG148" s="164">
        <f t="shared" si="896"/>
        <v>1249677.9799999997</v>
      </c>
      <c r="CH148" s="164">
        <f t="shared" si="896"/>
        <v>177994.03999999951</v>
      </c>
      <c r="CI148" s="164">
        <f t="shared" si="896"/>
        <v>1581255.7600000002</v>
      </c>
      <c r="CJ148" s="164">
        <f t="shared" si="896"/>
        <v>908834.19999999972</v>
      </c>
      <c r="CK148" s="164">
        <f t="shared" si="896"/>
        <v>1782362.6999999995</v>
      </c>
      <c r="CL148" s="164">
        <f t="shared" si="896"/>
        <v>1785507.2800000007</v>
      </c>
      <c r="CM148" s="164">
        <f t="shared" si="896"/>
        <v>1836818.15</v>
      </c>
      <c r="CN148" s="164">
        <f t="shared" si="896"/>
        <v>3089730.43</v>
      </c>
      <c r="CO148" s="164">
        <f t="shared" si="896"/>
        <v>1943144.810000001</v>
      </c>
      <c r="CP148" s="164">
        <f t="shared" si="896"/>
        <v>2888535.02</v>
      </c>
      <c r="CQ148" s="164">
        <f t="shared" si="896"/>
        <v>1506345.3880114569</v>
      </c>
      <c r="CR148" s="164">
        <f t="shared" si="896"/>
        <v>931260.3469999996</v>
      </c>
      <c r="CS148" s="164">
        <f t="shared" si="896"/>
        <v>1941229.6830000009</v>
      </c>
      <c r="CT148" s="164">
        <f t="shared" si="896"/>
        <v>2204580.2380605568</v>
      </c>
      <c r="CU148" s="164">
        <f t="shared" si="896"/>
        <v>1694258.9999999898</v>
      </c>
      <c r="CV148" s="164">
        <f t="shared" si="896"/>
        <v>2888634.8300000024</v>
      </c>
      <c r="CW148" s="164">
        <f t="shared" si="896"/>
        <v>1995166.0899999996</v>
      </c>
      <c r="CX148" s="164">
        <f t="shared" si="896"/>
        <v>1313503.5800000005</v>
      </c>
      <c r="CY148" s="164">
        <f t="shared" si="896"/>
        <v>2283597.8800000004</v>
      </c>
      <c r="CZ148" s="164">
        <f t="shared" si="896"/>
        <v>2983864.4200000004</v>
      </c>
      <c r="DA148" s="164">
        <f t="shared" si="896"/>
        <v>2116218.9899999993</v>
      </c>
      <c r="DB148" s="164">
        <f t="shared" si="896"/>
        <v>1988518.9700000016</v>
      </c>
      <c r="DC148" s="164">
        <f t="shared" si="896"/>
        <v>1690610.9000000001</v>
      </c>
      <c r="DD148" s="164">
        <f t="shared" si="896"/>
        <v>1874973.1800000004</v>
      </c>
      <c r="DE148" s="164">
        <f t="shared" si="896"/>
        <v>1653049.6000000006</v>
      </c>
      <c r="DF148" s="164">
        <f t="shared" si="896"/>
        <v>1761648.8700000003</v>
      </c>
      <c r="DG148" s="164">
        <f t="shared" si="896"/>
        <v>1861648.5300000005</v>
      </c>
      <c r="DH148" s="164">
        <f t="shared" si="896"/>
        <v>1812552.0200000007</v>
      </c>
      <c r="DI148" s="164">
        <f t="shared" si="896"/>
        <v>1895560.0399999996</v>
      </c>
      <c r="DJ148" s="164">
        <f t="shared" si="896"/>
        <v>1816616.9899999995</v>
      </c>
      <c r="DK148" s="164">
        <f t="shared" si="896"/>
        <v>1935575.0899999996</v>
      </c>
      <c r="DL148" s="164">
        <f t="shared" ref="DL148" si="897">DL145+DL146+DL147</f>
        <v>3445088.4600000014</v>
      </c>
      <c r="DM148" s="164">
        <f t="shared" ref="DM148:DN148" si="898">DM145+DM146+DM147</f>
        <v>1968121.4400000004</v>
      </c>
      <c r="DN148" s="164">
        <f t="shared" si="898"/>
        <v>1682599.0400000005</v>
      </c>
      <c r="DO148" s="164">
        <f t="shared" ref="DO148:DP148" si="899">DO145+DO146+DO147</f>
        <v>2227289.2899999986</v>
      </c>
      <c r="DP148" s="164">
        <f t="shared" si="899"/>
        <v>1687863.5300000003</v>
      </c>
      <c r="DQ148" s="164">
        <f t="shared" ref="DQ148:DR148" si="900">DQ145+DQ146+DQ147</f>
        <v>2327889.9500000007</v>
      </c>
      <c r="DR148" s="164">
        <f t="shared" si="900"/>
        <v>1759080.9100000004</v>
      </c>
      <c r="DS148" s="164">
        <f t="shared" ref="DS148:DT148" si="901">DS145+DS146+DS147</f>
        <v>1645801.8099999998</v>
      </c>
      <c r="DT148" s="164">
        <f t="shared" si="901"/>
        <v>1680587.6900000004</v>
      </c>
      <c r="DU148" s="164">
        <f t="shared" ref="DU148:DV148" si="902">DU145+DU146+DU147</f>
        <v>1751629.14</v>
      </c>
      <c r="DV148" s="164">
        <f t="shared" si="902"/>
        <v>1470986.09</v>
      </c>
      <c r="DW148" s="164">
        <f t="shared" ref="DW148:DX148" si="903">DW145+DW146+DW147</f>
        <v>2384405.4200000004</v>
      </c>
      <c r="DX148" s="164">
        <f t="shared" si="903"/>
        <v>3988644.9747499996</v>
      </c>
      <c r="DY148" s="164">
        <f t="shared" ref="DY148:DZ148" si="904">DY145+DY146+DY147</f>
        <v>2232929.228583334</v>
      </c>
      <c r="DZ148" s="164">
        <f t="shared" si="904"/>
        <v>1760637.7766666664</v>
      </c>
      <c r="EA148" s="164">
        <f t="shared" ref="EA148:EB148" si="905">EA145+EA146+EA147</f>
        <v>1792366.3899999997</v>
      </c>
      <c r="EB148" s="164">
        <f t="shared" si="905"/>
        <v>2179913.293333333</v>
      </c>
      <c r="EC148" s="164">
        <f t="shared" ref="EC148:ED148" si="906">EC145+EC146+EC147</f>
        <v>2530350.4828302134</v>
      </c>
      <c r="ED148" s="164">
        <f t="shared" si="906"/>
        <v>2595396.7925133328</v>
      </c>
      <c r="EE148" s="164">
        <f t="shared" ref="EE148:EF148" si="907">EE145+EE146+EE147</f>
        <v>2230902.7816666663</v>
      </c>
      <c r="EF148" s="164">
        <f t="shared" si="907"/>
        <v>1807930.3403749997</v>
      </c>
      <c r="EG148" s="164">
        <f t="shared" ref="EG148:EH148" si="908">EG145+EG146+EG147</f>
        <v>2598831.6004000003</v>
      </c>
      <c r="EH148" s="164">
        <f t="shared" si="908"/>
        <v>2218626.1752783717</v>
      </c>
      <c r="EI148" s="164">
        <f t="shared" ref="EI148:EJ148" si="909">EI145+EI146+EI147</f>
        <v>2793565.4860000005</v>
      </c>
      <c r="EJ148" s="164">
        <f t="shared" si="909"/>
        <v>3453660.3866666667</v>
      </c>
      <c r="EK148" s="164">
        <f t="shared" ref="EK148:EL148" si="910">EK145+EK146+EK147</f>
        <v>2683269.8365829783</v>
      </c>
      <c r="EL148" s="164">
        <f t="shared" si="910"/>
        <v>2889035.5766666671</v>
      </c>
      <c r="EM148" s="164">
        <f t="shared" ref="EM148" si="911">EM145+EM146+EM147</f>
        <v>2294719.4065833339</v>
      </c>
      <c r="EO148" s="163">
        <f t="shared" si="828"/>
        <v>11320685.206499645</v>
      </c>
      <c r="EQ148" s="163">
        <f t="shared" ca="1" si="829"/>
        <v>9774578.3699999992</v>
      </c>
      <c r="ER148" s="163"/>
      <c r="EV148" s="163">
        <f t="shared" si="830"/>
        <v>7088602.3800000018</v>
      </c>
      <c r="EW148" s="163">
        <f t="shared" si="830"/>
        <v>5218633.6800000016</v>
      </c>
      <c r="EX148" s="163">
        <f t="shared" si="830"/>
        <v>5435849.4200000018</v>
      </c>
      <c r="EY148" s="163">
        <f t="shared" si="830"/>
        <v>5647752.1199999992</v>
      </c>
      <c r="EZ148" s="163">
        <f t="shared" si="830"/>
        <v>7095808.9400000032</v>
      </c>
      <c r="FA148" s="163">
        <f t="shared" si="830"/>
        <v>6243042.7699999996</v>
      </c>
      <c r="FB148" s="163">
        <f t="shared" si="830"/>
        <v>5085470.41</v>
      </c>
      <c r="FC148" s="163">
        <f t="shared" si="830"/>
        <v>5607020.6500000004</v>
      </c>
      <c r="FD148" s="163">
        <f t="shared" si="830"/>
        <v>7982211.9799999995</v>
      </c>
      <c r="FE148" s="163">
        <f t="shared" si="830"/>
        <v>6502630.166163546</v>
      </c>
      <c r="FF148" s="163">
        <f t="shared" si="830"/>
        <v>6634229.9145549992</v>
      </c>
      <c r="FG148" s="163">
        <f t="shared" si="830"/>
        <v>7611023.2616783725</v>
      </c>
      <c r="FH148" s="163">
        <f t="shared" si="830"/>
        <v>9025965.7999163121</v>
      </c>
      <c r="FI148" s="163">
        <f t="shared" si="830"/>
        <v>2294719.4065833339</v>
      </c>
      <c r="FK148" s="163">
        <f t="shared" si="831"/>
        <v>24117214.850000001</v>
      </c>
      <c r="FL148" s="163">
        <f t="shared" si="831"/>
        <v>8423223.2363840006</v>
      </c>
      <c r="FM148" s="163">
        <f t="shared" si="831"/>
        <v>12812922.979999999</v>
      </c>
      <c r="FN148" s="163">
        <f t="shared" si="831"/>
        <v>24679987.296072006</v>
      </c>
      <c r="FO148" s="163">
        <f t="shared" si="831"/>
        <v>23390837.600000001</v>
      </c>
      <c r="FP148" s="163">
        <f t="shared" si="831"/>
        <v>24031342.770000007</v>
      </c>
      <c r="FQ148" s="163">
        <f t="shared" si="831"/>
        <v>28730095.322396919</v>
      </c>
      <c r="FR148" s="163">
        <f t="shared" si="831"/>
        <v>11320685.206499645</v>
      </c>
    </row>
    <row r="150" spans="2:174" ht="17.45" customHeight="1">
      <c r="B150" s="147" t="s">
        <v>89</v>
      </c>
      <c r="C150" s="148"/>
      <c r="D150" s="148"/>
      <c r="E150" s="148"/>
      <c r="F150" s="149"/>
      <c r="G150" s="149"/>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50"/>
      <c r="BX150" s="150"/>
      <c r="BY150" s="150"/>
      <c r="BZ150" s="150"/>
      <c r="CA150" s="150"/>
      <c r="CB150" s="150"/>
      <c r="CC150" s="150"/>
      <c r="CD150" s="150"/>
      <c r="CE150" s="150"/>
      <c r="CF150" s="150"/>
      <c r="CG150" s="150"/>
      <c r="CH150" s="150"/>
      <c r="CI150" s="150"/>
      <c r="CJ150" s="150"/>
      <c r="CK150" s="150"/>
      <c r="CL150" s="150"/>
      <c r="CM150" s="150"/>
      <c r="CN150" s="150"/>
      <c r="CO150" s="150"/>
      <c r="CP150" s="150"/>
      <c r="CQ150" s="150"/>
      <c r="CR150" s="150"/>
      <c r="CS150" s="150"/>
      <c r="CT150" s="150"/>
      <c r="CU150" s="150"/>
      <c r="CV150" s="150"/>
      <c r="CW150" s="150"/>
      <c r="CX150" s="150"/>
      <c r="CY150" s="150"/>
      <c r="CZ150" s="150"/>
      <c r="DA150" s="150"/>
      <c r="DB150" s="150"/>
      <c r="DC150" s="150"/>
      <c r="DD150" s="150"/>
      <c r="DE150" s="150"/>
      <c r="DF150" s="150"/>
      <c r="DG150" s="150"/>
      <c r="DH150" s="150"/>
      <c r="DI150" s="150"/>
      <c r="DJ150" s="150"/>
      <c r="DK150" s="150"/>
      <c r="DL150" s="150"/>
      <c r="DM150" s="150"/>
      <c r="DN150" s="150"/>
      <c r="DO150" s="150"/>
      <c r="DP150" s="150"/>
      <c r="DQ150" s="150"/>
      <c r="DR150" s="150"/>
      <c r="DS150" s="150"/>
      <c r="DT150" s="150"/>
      <c r="DU150" s="150"/>
      <c r="DV150" s="150"/>
      <c r="DW150" s="150"/>
      <c r="DX150" s="150"/>
      <c r="DY150" s="150"/>
      <c r="DZ150" s="150"/>
      <c r="EA150" s="150"/>
      <c r="EB150" s="150"/>
      <c r="EC150" s="150"/>
      <c r="ED150" s="150"/>
      <c r="EE150" s="150"/>
      <c r="EF150" s="150"/>
      <c r="EG150" s="150"/>
      <c r="EH150" s="150"/>
      <c r="EI150" s="150"/>
      <c r="EJ150" s="150"/>
      <c r="EK150" s="150"/>
      <c r="EL150" s="150"/>
      <c r="EM150" s="150"/>
      <c r="EN150" s="149"/>
      <c r="EO150" s="148"/>
      <c r="EP150" s="148"/>
      <c r="EQ150" s="148"/>
      <c r="ER150" s="148"/>
      <c r="EV150" s="148"/>
      <c r="EW150" s="148"/>
      <c r="EX150" s="148"/>
      <c r="EY150" s="148"/>
      <c r="EZ150" s="148"/>
      <c r="FA150" s="148"/>
      <c r="FB150" s="148"/>
      <c r="FC150" s="148"/>
      <c r="FD150" s="148"/>
      <c r="FE150" s="148"/>
      <c r="FF150" s="148"/>
      <c r="FG150" s="148"/>
      <c r="FH150" s="148"/>
      <c r="FI150" s="148"/>
      <c r="FK150" s="148"/>
      <c r="FL150" s="148"/>
      <c r="FM150" s="148"/>
      <c r="FN150" s="148"/>
      <c r="FO150" s="148"/>
      <c r="FP150" s="148"/>
      <c r="FQ150" s="148"/>
      <c r="FR150" s="148"/>
    </row>
    <row r="151" spans="2:174" ht="17.45" customHeight="1">
      <c r="B151" s="151" t="s">
        <v>90</v>
      </c>
      <c r="C151" s="152"/>
      <c r="D151" s="152"/>
      <c r="E151" s="152"/>
      <c r="F151" s="153"/>
      <c r="G151" s="153"/>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v>1484505.3900000001</v>
      </c>
      <c r="BE151" s="154">
        <v>964563.27</v>
      </c>
      <c r="BF151" s="154">
        <v>973258.89999999956</v>
      </c>
      <c r="BG151" s="154">
        <v>947093.46999999986</v>
      </c>
      <c r="BH151" s="154">
        <v>901032.04999999993</v>
      </c>
      <c r="BI151" s="154">
        <v>913583.39999999979</v>
      </c>
      <c r="BJ151" s="154">
        <v>952140.72999999986</v>
      </c>
      <c r="BK151" s="154">
        <v>909596.71999999974</v>
      </c>
      <c r="BL151" s="154">
        <v>960691.34</v>
      </c>
      <c r="BM151" s="154">
        <v>1003564.2000000004</v>
      </c>
      <c r="BN151" s="154">
        <v>938491.39000000025</v>
      </c>
      <c r="BO151" s="154">
        <v>1036933.2600000002</v>
      </c>
      <c r="BP151" s="154">
        <v>1812637.6400000006</v>
      </c>
      <c r="BQ151" s="154">
        <v>1001889.7500000002</v>
      </c>
      <c r="BR151" s="154">
        <v>1004134.7900000002</v>
      </c>
      <c r="BS151" s="154">
        <v>355828.23000000016</v>
      </c>
      <c r="BT151" s="154">
        <v>189453.55999999994</v>
      </c>
      <c r="BU151" s="154">
        <v>283457.83000000007</v>
      </c>
      <c r="BV151" s="154">
        <v>375265.79</v>
      </c>
      <c r="BW151" s="154">
        <v>549414.45000000019</v>
      </c>
      <c r="BX151" s="154">
        <v>522408.59</v>
      </c>
      <c r="BY151" s="154">
        <v>733367.92000000039</v>
      </c>
      <c r="BZ151" s="154">
        <v>960995.16000000027</v>
      </c>
      <c r="CA151" s="154">
        <v>825884.91</v>
      </c>
      <c r="CB151" s="154">
        <v>1352053.1899999997</v>
      </c>
      <c r="CC151" s="154">
        <v>1214592.5400000005</v>
      </c>
      <c r="CD151" s="154">
        <v>728651.57</v>
      </c>
      <c r="CE151" s="154">
        <v>406614.35000000003</v>
      </c>
      <c r="CF151" s="154">
        <v>670699.74</v>
      </c>
      <c r="CG151" s="154">
        <v>939073.61000000022</v>
      </c>
      <c r="CH151" s="154">
        <v>884408.52</v>
      </c>
      <c r="CI151" s="154">
        <v>1023159.5900000001</v>
      </c>
      <c r="CJ151" s="154">
        <v>1142960.4600000002</v>
      </c>
      <c r="CK151" s="154">
        <v>1184564.0899999999</v>
      </c>
      <c r="CL151" s="154">
        <v>1113254.3800000001</v>
      </c>
      <c r="CM151" s="154">
        <v>1307400.2399999998</v>
      </c>
      <c r="CN151" s="154">
        <v>1847629.1900000002</v>
      </c>
      <c r="CO151" s="154">
        <v>1207665.5400000005</v>
      </c>
      <c r="CP151" s="154">
        <v>1525919.2699999998</v>
      </c>
      <c r="CQ151" s="154">
        <v>1235258.02</v>
      </c>
      <c r="CR151" s="154">
        <v>1501097.209999999</v>
      </c>
      <c r="CS151" s="154">
        <v>1542995.0299999996</v>
      </c>
      <c r="CT151" s="154">
        <v>1501809.4099999995</v>
      </c>
      <c r="CU151" s="154">
        <v>1490210.5599999996</v>
      </c>
      <c r="CV151" s="154">
        <v>1426268.1899999988</v>
      </c>
      <c r="CW151" s="154">
        <v>1510937.4799999993</v>
      </c>
      <c r="CX151" s="154">
        <v>1374185.72</v>
      </c>
      <c r="CY151" s="154">
        <v>1434816.4799999997</v>
      </c>
      <c r="CZ151" s="154">
        <v>2253422.58</v>
      </c>
      <c r="DA151" s="154">
        <v>1441900.0299999998</v>
      </c>
      <c r="DB151" s="154">
        <v>1618405.16</v>
      </c>
      <c r="DC151" s="154">
        <v>1431110.4899999998</v>
      </c>
      <c r="DD151" s="154">
        <v>1395810.76</v>
      </c>
      <c r="DE151" s="154">
        <v>1517083.3500000006</v>
      </c>
      <c r="DF151" s="154">
        <v>1416730.87</v>
      </c>
      <c r="DG151" s="154">
        <v>1433078.3100000003</v>
      </c>
      <c r="DH151" s="154">
        <v>1413214.7500000007</v>
      </c>
      <c r="DI151" s="154">
        <v>1529789.3800000013</v>
      </c>
      <c r="DJ151" s="154">
        <v>1394332.9100000008</v>
      </c>
      <c r="DK151" s="154">
        <v>1553845.7300000007</v>
      </c>
      <c r="DL151" s="154">
        <v>2257926.5300000007</v>
      </c>
      <c r="DM151" s="154">
        <v>1408718.0400000007</v>
      </c>
      <c r="DN151" s="154">
        <v>1472538.7200000009</v>
      </c>
      <c r="DO151" s="154">
        <v>1453835.3900000004</v>
      </c>
      <c r="DP151" s="154">
        <v>1458793.2300000009</v>
      </c>
      <c r="DQ151" s="154">
        <v>1551465.0100000009</v>
      </c>
      <c r="DR151" s="154">
        <v>1398141.0400000007</v>
      </c>
      <c r="DS151" s="154">
        <v>1356439.2100000004</v>
      </c>
      <c r="DT151" s="154">
        <v>1343103.9400000002</v>
      </c>
      <c r="DU151" s="154">
        <v>1516900.3600000006</v>
      </c>
      <c r="DV151" s="154">
        <v>1458444.9300000002</v>
      </c>
      <c r="DW151" s="154">
        <v>1433625.6600000001</v>
      </c>
      <c r="DX151" s="154">
        <v>2069076.0299999996</v>
      </c>
      <c r="DY151" s="154">
        <v>1301154.0299999996</v>
      </c>
      <c r="DZ151" s="154">
        <v>1498579.46</v>
      </c>
      <c r="EA151" s="154">
        <v>1411370.4799999997</v>
      </c>
      <c r="EB151" s="154">
        <v>1433617.9100000001</v>
      </c>
      <c r="EC151" s="154">
        <v>1492907.84</v>
      </c>
      <c r="ED151" s="154">
        <v>1409112.91</v>
      </c>
      <c r="EE151" s="154">
        <v>1525582.6900000002</v>
      </c>
      <c r="EF151" s="154">
        <v>1530057.95</v>
      </c>
      <c r="EG151" s="154">
        <v>1420572.97</v>
      </c>
      <c r="EH151" s="154">
        <v>1315803.1599999997</v>
      </c>
      <c r="EI151" s="154">
        <v>1707059.1900000002</v>
      </c>
      <c r="EJ151" s="154"/>
      <c r="EK151" s="154"/>
      <c r="EL151" s="154"/>
      <c r="EM151" s="154"/>
      <c r="EO151" s="154">
        <f t="shared" ref="EO151:EO164" si="912">SUMIFS($G151:$EN151,$G$13:$EN$13,$EO$7)</f>
        <v>0</v>
      </c>
      <c r="EQ151" s="154">
        <f t="shared" ref="EQ151:EQ164" ca="1" si="913">SUM(OFFSET($B151,0,COLUMN($DX$7)-2,1,MONTH(MAX($G$7:$EN$7))))</f>
        <v>6280179.9999999991</v>
      </c>
      <c r="ER151" s="154"/>
      <c r="EV151" s="154">
        <f t="shared" ref="EV151:FI164" si="914">SUMIF($H$6:$EN$6,EV$12,$H151:$EN151)</f>
        <v>5313727.7699999996</v>
      </c>
      <c r="EW151" s="154">
        <f t="shared" si="914"/>
        <v>4344004.6000000006</v>
      </c>
      <c r="EX151" s="154">
        <f t="shared" si="914"/>
        <v>4263023.9300000016</v>
      </c>
      <c r="EY151" s="154">
        <f t="shared" si="914"/>
        <v>4477968.0200000023</v>
      </c>
      <c r="EZ151" s="154">
        <f t="shared" si="914"/>
        <v>5139183.2900000019</v>
      </c>
      <c r="FA151" s="154">
        <f t="shared" si="914"/>
        <v>4464093.6300000018</v>
      </c>
      <c r="FB151" s="154">
        <f t="shared" si="914"/>
        <v>4097684.1900000013</v>
      </c>
      <c r="FC151" s="154">
        <f t="shared" si="914"/>
        <v>4408970.9500000011</v>
      </c>
      <c r="FD151" s="154">
        <f t="shared" si="914"/>
        <v>4868809.5199999996</v>
      </c>
      <c r="FE151" s="154">
        <f t="shared" si="914"/>
        <v>4337896.2299999995</v>
      </c>
      <c r="FF151" s="154">
        <f t="shared" si="914"/>
        <v>4464753.55</v>
      </c>
      <c r="FG151" s="154">
        <f t="shared" si="914"/>
        <v>4443435.32</v>
      </c>
      <c r="FH151" s="154">
        <f t="shared" si="914"/>
        <v>0</v>
      </c>
      <c r="FI151" s="154">
        <f t="shared" si="914"/>
        <v>0</v>
      </c>
      <c r="FK151" s="154">
        <f t="shared" ref="FK151:FR164" si="915">SUMIF($H$5:$EN$5,FK$12,$H151:$EN151)</f>
        <v>11985454.119999999</v>
      </c>
      <c r="FL151" s="154">
        <f t="shared" si="915"/>
        <v>8614738.620000001</v>
      </c>
      <c r="FM151" s="154">
        <f t="shared" si="915"/>
        <v>11967432.280000001</v>
      </c>
      <c r="FN151" s="154">
        <f t="shared" si="915"/>
        <v>17598792.099999994</v>
      </c>
      <c r="FO151" s="154">
        <f t="shared" si="915"/>
        <v>18398724.320000004</v>
      </c>
      <c r="FP151" s="154">
        <f t="shared" si="915"/>
        <v>18109932.06000001</v>
      </c>
      <c r="FQ151" s="154">
        <f t="shared" si="915"/>
        <v>18114894.620000001</v>
      </c>
      <c r="FR151" s="154">
        <f t="shared" si="915"/>
        <v>0</v>
      </c>
    </row>
    <row r="152" spans="2:174" ht="17.45" customHeight="1">
      <c r="B152" s="151" t="s">
        <v>91</v>
      </c>
      <c r="C152" s="152"/>
      <c r="D152" s="152"/>
      <c r="E152" s="152"/>
      <c r="F152" s="153"/>
      <c r="G152" s="153"/>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v>166060.78999999998</v>
      </c>
      <c r="BE152" s="154">
        <v>73204.929999999993</v>
      </c>
      <c r="BF152" s="154">
        <v>31958.83</v>
      </c>
      <c r="BG152" s="154">
        <v>48424.049999999996</v>
      </c>
      <c r="BH152" s="154">
        <v>88120.56</v>
      </c>
      <c r="BI152" s="154">
        <v>72237.97</v>
      </c>
      <c r="BJ152" s="154">
        <v>49174.47</v>
      </c>
      <c r="BK152" s="154">
        <v>146139.42000000001</v>
      </c>
      <c r="BL152" s="154">
        <v>64840.52</v>
      </c>
      <c r="BM152" s="154">
        <v>46502.009999999995</v>
      </c>
      <c r="BN152" s="154">
        <v>67360.98</v>
      </c>
      <c r="BO152" s="154">
        <v>83533.969999999987</v>
      </c>
      <c r="BP152" s="154">
        <v>256171.11</v>
      </c>
      <c r="BQ152" s="154">
        <v>140207.09</v>
      </c>
      <c r="BR152" s="154">
        <v>48971.149999999994</v>
      </c>
      <c r="BS152" s="154">
        <v>19133.589999999997</v>
      </c>
      <c r="BT152" s="154">
        <v>0</v>
      </c>
      <c r="BU152" s="154">
        <v>0</v>
      </c>
      <c r="BV152" s="154">
        <v>1899.82</v>
      </c>
      <c r="BW152" s="154">
        <v>20390.47</v>
      </c>
      <c r="BX152" s="154">
        <v>38851.440000000002</v>
      </c>
      <c r="BY152" s="154">
        <v>34082.620000000003</v>
      </c>
      <c r="BZ152" s="154">
        <v>42477.080000000016</v>
      </c>
      <c r="CA152" s="154">
        <v>68393.130000000019</v>
      </c>
      <c r="CB152" s="154">
        <v>120997.12000000001</v>
      </c>
      <c r="CC152" s="154">
        <v>32655.030000000002</v>
      </c>
      <c r="CD152" s="154">
        <v>30622.68</v>
      </c>
      <c r="CE152" s="154">
        <v>4330.53</v>
      </c>
      <c r="CF152" s="154">
        <v>2970.8299999999995</v>
      </c>
      <c r="CG152" s="154">
        <v>35235.160000000003</v>
      </c>
      <c r="CH152" s="154">
        <v>38616.560000000005</v>
      </c>
      <c r="CI152" s="154">
        <v>51865.76999999999</v>
      </c>
      <c r="CJ152" s="154">
        <v>92354.939999999988</v>
      </c>
      <c r="CK152" s="154">
        <v>48937</v>
      </c>
      <c r="CL152" s="154">
        <v>88401.450000000012</v>
      </c>
      <c r="CM152" s="154">
        <v>91343.65</v>
      </c>
      <c r="CN152" s="154">
        <v>233734.19</v>
      </c>
      <c r="CO152" s="154">
        <v>86116.53</v>
      </c>
      <c r="CP152" s="154">
        <v>45817.579999999994</v>
      </c>
      <c r="CQ152" s="154">
        <v>61405.510000000009</v>
      </c>
      <c r="CR152" s="154">
        <v>118479.68999999997</v>
      </c>
      <c r="CS152" s="154">
        <v>131463.31</v>
      </c>
      <c r="CT152" s="154">
        <v>103830.87</v>
      </c>
      <c r="CU152" s="154">
        <v>139318.79</v>
      </c>
      <c r="CV152" s="154">
        <v>104726.12</v>
      </c>
      <c r="CW152" s="154">
        <v>87735.549999999988</v>
      </c>
      <c r="CX152" s="154">
        <v>102876.99000000002</v>
      </c>
      <c r="CY152" s="154">
        <v>158933.91</v>
      </c>
      <c r="CZ152" s="154">
        <v>275130.81000000006</v>
      </c>
      <c r="DA152" s="154">
        <v>118086.39000000001</v>
      </c>
      <c r="DB152" s="154">
        <v>90759.340000000011</v>
      </c>
      <c r="DC152" s="154">
        <v>101181.42999999998</v>
      </c>
      <c r="DD152" s="154">
        <v>162128</v>
      </c>
      <c r="DE152" s="154">
        <v>169124.74999999997</v>
      </c>
      <c r="DF152" s="154">
        <v>179102.73999999996</v>
      </c>
      <c r="DG152" s="154">
        <v>206774.94999999998</v>
      </c>
      <c r="DH152" s="154">
        <v>112710.02999999998</v>
      </c>
      <c r="DI152" s="154">
        <v>109043.69999999997</v>
      </c>
      <c r="DJ152" s="154">
        <v>150695.61000000002</v>
      </c>
      <c r="DK152" s="154">
        <v>138903.35</v>
      </c>
      <c r="DL152" s="154">
        <v>342356.61999999988</v>
      </c>
      <c r="DM152" s="154">
        <v>154867.35999999999</v>
      </c>
      <c r="DN152" s="154">
        <v>109646.03000000001</v>
      </c>
      <c r="DO152" s="154">
        <v>171613.68</v>
      </c>
      <c r="DP152" s="154">
        <v>109928.41</v>
      </c>
      <c r="DQ152" s="154">
        <v>177513.42</v>
      </c>
      <c r="DR152" s="154">
        <v>243370.97000000003</v>
      </c>
      <c r="DS152" s="154">
        <v>319166.24000000005</v>
      </c>
      <c r="DT152" s="154">
        <v>156303.05000000002</v>
      </c>
      <c r="DU152" s="154">
        <v>107090.65000000002</v>
      </c>
      <c r="DV152" s="154">
        <v>158439.34000000003</v>
      </c>
      <c r="DW152" s="154">
        <v>197702.58</v>
      </c>
      <c r="DX152" s="154">
        <v>399384.51999999996</v>
      </c>
      <c r="DY152" s="154">
        <v>200561.30000000002</v>
      </c>
      <c r="DZ152" s="154">
        <v>114471.91000000002</v>
      </c>
      <c r="EA152" s="154">
        <v>157714.69</v>
      </c>
      <c r="EB152" s="154">
        <v>208836.78</v>
      </c>
      <c r="EC152" s="154">
        <v>250610.57</v>
      </c>
      <c r="ED152" s="154">
        <v>206472.66999999998</v>
      </c>
      <c r="EE152" s="154">
        <v>198412.85</v>
      </c>
      <c r="EF152" s="154">
        <v>165948.77999999994</v>
      </c>
      <c r="EG152" s="154">
        <v>160504.40999999997</v>
      </c>
      <c r="EH152" s="154">
        <v>182206.90999999997</v>
      </c>
      <c r="EI152" s="154">
        <v>234451.32</v>
      </c>
      <c r="EJ152" s="154"/>
      <c r="EK152" s="154"/>
      <c r="EL152" s="154"/>
      <c r="EM152" s="154"/>
      <c r="EO152" s="154">
        <f t="shared" si="912"/>
        <v>0</v>
      </c>
      <c r="EQ152" s="154">
        <f t="shared" ca="1" si="913"/>
        <v>872132.41999999993</v>
      </c>
      <c r="ER152" s="154"/>
      <c r="EV152" s="154">
        <f t="shared" si="914"/>
        <v>483976.5400000001</v>
      </c>
      <c r="EW152" s="154">
        <f t="shared" si="914"/>
        <v>432434.17999999993</v>
      </c>
      <c r="EX152" s="154">
        <f t="shared" si="914"/>
        <v>498587.71999999991</v>
      </c>
      <c r="EY152" s="154">
        <f t="shared" si="914"/>
        <v>398642.66000000003</v>
      </c>
      <c r="EZ152" s="154">
        <f t="shared" si="914"/>
        <v>606870.00999999989</v>
      </c>
      <c r="FA152" s="154">
        <f t="shared" si="914"/>
        <v>459055.51</v>
      </c>
      <c r="FB152" s="154">
        <f t="shared" si="914"/>
        <v>718840.26000000013</v>
      </c>
      <c r="FC152" s="154">
        <f t="shared" si="914"/>
        <v>463232.57000000007</v>
      </c>
      <c r="FD152" s="154">
        <f t="shared" si="914"/>
        <v>714417.73</v>
      </c>
      <c r="FE152" s="154">
        <f t="shared" si="914"/>
        <v>617162.04</v>
      </c>
      <c r="FF152" s="154">
        <f t="shared" si="914"/>
        <v>570834.29999999993</v>
      </c>
      <c r="FG152" s="154">
        <f t="shared" si="914"/>
        <v>577162.6399999999</v>
      </c>
      <c r="FH152" s="154">
        <f t="shared" si="914"/>
        <v>0</v>
      </c>
      <c r="FI152" s="154">
        <f t="shared" si="914"/>
        <v>0</v>
      </c>
      <c r="FK152" s="154">
        <f t="shared" si="915"/>
        <v>937558.5</v>
      </c>
      <c r="FL152" s="154">
        <f t="shared" si="915"/>
        <v>670577.49999999988</v>
      </c>
      <c r="FM152" s="154">
        <f t="shared" si="915"/>
        <v>638330.72000000009</v>
      </c>
      <c r="FN152" s="154">
        <f t="shared" si="915"/>
        <v>1374439.04</v>
      </c>
      <c r="FO152" s="154">
        <f t="shared" si="915"/>
        <v>1813641.1</v>
      </c>
      <c r="FP152" s="154">
        <f t="shared" si="915"/>
        <v>2247998.35</v>
      </c>
      <c r="FQ152" s="154">
        <f t="shared" si="915"/>
        <v>2479576.71</v>
      </c>
      <c r="FR152" s="154">
        <f t="shared" si="915"/>
        <v>0</v>
      </c>
    </row>
    <row r="153" spans="2:174" ht="17.45" customHeight="1">
      <c r="B153" s="151" t="s">
        <v>190</v>
      </c>
      <c r="C153" s="155"/>
      <c r="D153" s="155"/>
      <c r="E153" s="155"/>
      <c r="F153" s="153"/>
      <c r="G153" s="153"/>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v>282344.61</v>
      </c>
      <c r="BE153" s="154">
        <v>247595.45</v>
      </c>
      <c r="BF153" s="154">
        <v>273465.80000000005</v>
      </c>
      <c r="BG153" s="154">
        <v>241319.15000000002</v>
      </c>
      <c r="BH153" s="154">
        <v>275518.74000000005</v>
      </c>
      <c r="BI153" s="154">
        <v>277627.53999999998</v>
      </c>
      <c r="BJ153" s="154">
        <v>278597.83999999997</v>
      </c>
      <c r="BK153" s="154">
        <v>299132.73000000004</v>
      </c>
      <c r="BL153" s="154">
        <v>259980.32999999996</v>
      </c>
      <c r="BM153" s="154">
        <v>320879.63</v>
      </c>
      <c r="BN153" s="154">
        <v>369896.7300000001</v>
      </c>
      <c r="BO153" s="154">
        <v>462281.1999999999</v>
      </c>
      <c r="BP153" s="154">
        <v>347775.28999999992</v>
      </c>
      <c r="BQ153" s="154">
        <v>276111.12000000005</v>
      </c>
      <c r="BR153" s="154">
        <v>223460.00000000003</v>
      </c>
      <c r="BS153" s="154">
        <v>75188.089999999982</v>
      </c>
      <c r="BT153" s="154">
        <v>64883.340000000004</v>
      </c>
      <c r="BU153" s="154">
        <v>49910.110000000008</v>
      </c>
      <c r="BV153" s="154">
        <v>70314.090000000011</v>
      </c>
      <c r="BW153" s="154">
        <v>115115.68</v>
      </c>
      <c r="BX153" s="154">
        <v>161280.71999999997</v>
      </c>
      <c r="BY153" s="154">
        <v>192852.86000000002</v>
      </c>
      <c r="BZ153" s="154">
        <v>248612.86999999994</v>
      </c>
      <c r="CA153" s="154">
        <v>270800</v>
      </c>
      <c r="CB153" s="154">
        <v>273992.12</v>
      </c>
      <c r="CC153" s="154">
        <v>232087.92000000007</v>
      </c>
      <c r="CD153" s="154">
        <v>144033.90000000002</v>
      </c>
      <c r="CE153" s="154">
        <v>93074.28</v>
      </c>
      <c r="CF153" s="154">
        <v>187470.6</v>
      </c>
      <c r="CG153" s="154">
        <v>267060.74</v>
      </c>
      <c r="CH153" s="154">
        <v>296749.39999999991</v>
      </c>
      <c r="CI153" s="154">
        <v>321971.32</v>
      </c>
      <c r="CJ153" s="154">
        <v>263950.24</v>
      </c>
      <c r="CK153" s="154">
        <v>325499.52000000002</v>
      </c>
      <c r="CL153" s="154">
        <v>344151.45000000007</v>
      </c>
      <c r="CM153" s="154">
        <v>464573.52</v>
      </c>
      <c r="CN153" s="154">
        <v>304166.83999999997</v>
      </c>
      <c r="CO153" s="154">
        <v>297644.5</v>
      </c>
      <c r="CP153" s="154">
        <v>286810.07</v>
      </c>
      <c r="CQ153" s="154">
        <v>299512.82000000007</v>
      </c>
      <c r="CR153" s="154">
        <v>390201.73000000021</v>
      </c>
      <c r="CS153" s="154">
        <v>343264.2099999999</v>
      </c>
      <c r="CT153" s="154">
        <v>337217.76</v>
      </c>
      <c r="CU153" s="154">
        <v>343849.88</v>
      </c>
      <c r="CV153" s="154">
        <v>296177.13</v>
      </c>
      <c r="CW153" s="154">
        <v>277847.25000000006</v>
      </c>
      <c r="CX153" s="154">
        <v>379022.08999999991</v>
      </c>
      <c r="CY153" s="154">
        <v>414921.82000000007</v>
      </c>
      <c r="CZ153" s="154">
        <v>276051.63</v>
      </c>
      <c r="DA153" s="154">
        <v>291326.42</v>
      </c>
      <c r="DB153" s="154">
        <v>310869.32</v>
      </c>
      <c r="DC153" s="154">
        <v>244278.53</v>
      </c>
      <c r="DD153" s="154">
        <v>294488.18999999994</v>
      </c>
      <c r="DE153" s="154">
        <v>355157.86</v>
      </c>
      <c r="DF153" s="154">
        <v>339182.83999999997</v>
      </c>
      <c r="DG153" s="154">
        <v>300987.90000000002</v>
      </c>
      <c r="DH153" s="154">
        <v>410573.30999999994</v>
      </c>
      <c r="DI153" s="154">
        <v>337855.31999999995</v>
      </c>
      <c r="DJ153" s="154">
        <v>420228.23999999993</v>
      </c>
      <c r="DK153" s="154">
        <v>456354.65</v>
      </c>
      <c r="DL153" s="154">
        <v>308140.53000000003</v>
      </c>
      <c r="DM153" s="154">
        <v>369471.38</v>
      </c>
      <c r="DN153" s="154">
        <v>283997.32</v>
      </c>
      <c r="DO153" s="154">
        <v>339020.29</v>
      </c>
      <c r="DP153" s="154">
        <v>408779.95</v>
      </c>
      <c r="DQ153" s="154">
        <v>321766.07999999996</v>
      </c>
      <c r="DR153" s="154">
        <v>323047.65999999997</v>
      </c>
      <c r="DS153" s="154">
        <v>286321.33999999997</v>
      </c>
      <c r="DT153" s="154">
        <v>266291.12</v>
      </c>
      <c r="DU153" s="154">
        <v>340986.81</v>
      </c>
      <c r="DV153" s="154">
        <v>516764.39</v>
      </c>
      <c r="DW153" s="154">
        <v>501660.75</v>
      </c>
      <c r="DX153" s="154">
        <v>308951.72000000003</v>
      </c>
      <c r="DY153" s="154">
        <v>279781.61</v>
      </c>
      <c r="DZ153" s="154">
        <v>303928.56</v>
      </c>
      <c r="EA153" s="154">
        <v>335666.25999999995</v>
      </c>
      <c r="EB153" s="154">
        <v>314768.34999999992</v>
      </c>
      <c r="EC153" s="154">
        <v>315992.83999999997</v>
      </c>
      <c r="ED153" s="154">
        <v>450925.77999999997</v>
      </c>
      <c r="EE153" s="154">
        <v>357212.12999999989</v>
      </c>
      <c r="EF153" s="154">
        <v>345076.34999999986</v>
      </c>
      <c r="EG153" s="154">
        <v>363378.76999999996</v>
      </c>
      <c r="EH153" s="154">
        <v>442676.25</v>
      </c>
      <c r="EI153" s="154">
        <v>581098.2300000001</v>
      </c>
      <c r="EJ153" s="154"/>
      <c r="EK153" s="154"/>
      <c r="EL153" s="154"/>
      <c r="EM153" s="154"/>
      <c r="EO153" s="154">
        <f t="shared" si="912"/>
        <v>0</v>
      </c>
      <c r="EQ153" s="154">
        <f t="shared" ca="1" si="913"/>
        <v>1228328.1500000001</v>
      </c>
      <c r="ER153" s="154"/>
      <c r="EV153" s="154">
        <f t="shared" si="914"/>
        <v>878247.37000000011</v>
      </c>
      <c r="EW153" s="154">
        <f t="shared" si="914"/>
        <v>893924.58</v>
      </c>
      <c r="EX153" s="154">
        <f t="shared" si="914"/>
        <v>1050744.0499999998</v>
      </c>
      <c r="EY153" s="154">
        <f t="shared" si="914"/>
        <v>1214438.21</v>
      </c>
      <c r="EZ153" s="154">
        <f t="shared" si="914"/>
        <v>961609.23</v>
      </c>
      <c r="FA153" s="154">
        <f t="shared" si="914"/>
        <v>1069566.3199999998</v>
      </c>
      <c r="FB153" s="154">
        <f t="shared" si="914"/>
        <v>875660.12</v>
      </c>
      <c r="FC153" s="154">
        <f t="shared" si="914"/>
        <v>1359411.95</v>
      </c>
      <c r="FD153" s="154">
        <f t="shared" si="914"/>
        <v>892661.89000000013</v>
      </c>
      <c r="FE153" s="154">
        <f t="shared" si="914"/>
        <v>966427.44999999984</v>
      </c>
      <c r="FF153" s="154">
        <f t="shared" si="914"/>
        <v>1153214.2599999998</v>
      </c>
      <c r="FG153" s="154">
        <f t="shared" si="914"/>
        <v>1387153.25</v>
      </c>
      <c r="FH153" s="154">
        <f t="shared" si="914"/>
        <v>0</v>
      </c>
      <c r="FI153" s="154">
        <f t="shared" si="914"/>
        <v>0</v>
      </c>
      <c r="FK153" s="154">
        <f t="shared" si="915"/>
        <v>3588639.75</v>
      </c>
      <c r="FL153" s="154">
        <f t="shared" si="915"/>
        <v>2096304.1699999997</v>
      </c>
      <c r="FM153" s="154">
        <f t="shared" si="915"/>
        <v>3214615.0100000002</v>
      </c>
      <c r="FN153" s="154">
        <f t="shared" si="915"/>
        <v>3970636.0999999996</v>
      </c>
      <c r="FO153" s="154">
        <f t="shared" si="915"/>
        <v>4037354.2099999995</v>
      </c>
      <c r="FP153" s="154">
        <f t="shared" si="915"/>
        <v>4266247.62</v>
      </c>
      <c r="FQ153" s="154">
        <f t="shared" si="915"/>
        <v>4399456.8499999996</v>
      </c>
      <c r="FR153" s="154">
        <f t="shared" si="915"/>
        <v>0</v>
      </c>
    </row>
    <row r="154" spans="2:174" ht="17.45" customHeight="1">
      <c r="B154" s="151" t="s">
        <v>92</v>
      </c>
      <c r="C154" s="152"/>
      <c r="D154" s="152"/>
      <c r="E154" s="152"/>
      <c r="F154" s="153"/>
      <c r="G154" s="153"/>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v>53238.39</v>
      </c>
      <c r="BE154" s="154">
        <v>40162.269999999997</v>
      </c>
      <c r="BF154" s="154">
        <v>57904.47</v>
      </c>
      <c r="BG154" s="154">
        <v>86556.049999999988</v>
      </c>
      <c r="BH154" s="154">
        <v>66571.42</v>
      </c>
      <c r="BI154" s="154">
        <v>51405.429999999993</v>
      </c>
      <c r="BJ154" s="154">
        <v>64640.76</v>
      </c>
      <c r="BK154" s="154">
        <v>44260.33</v>
      </c>
      <c r="BL154" s="154">
        <v>51459.659999999989</v>
      </c>
      <c r="BM154" s="154">
        <v>33536.75</v>
      </c>
      <c r="BN154" s="154">
        <v>56934.400000000001</v>
      </c>
      <c r="BO154" s="154">
        <v>57910.44000000001</v>
      </c>
      <c r="BP154" s="154">
        <v>51428.36</v>
      </c>
      <c r="BQ154" s="154">
        <v>179109.46260330576</v>
      </c>
      <c r="BR154" s="154">
        <v>32603.579999999998</v>
      </c>
      <c r="BS154" s="154">
        <v>20978.739999999998</v>
      </c>
      <c r="BT154" s="154">
        <v>6735.0900000000011</v>
      </c>
      <c r="BU154" s="154">
        <v>28112.556578512387</v>
      </c>
      <c r="BV154" s="154">
        <v>245231.24</v>
      </c>
      <c r="BW154" s="154">
        <v>232687.86000000002</v>
      </c>
      <c r="BX154" s="154">
        <v>286011.73</v>
      </c>
      <c r="BY154" s="154">
        <v>286836.50588016532</v>
      </c>
      <c r="BZ154" s="154">
        <v>335698.21347842109</v>
      </c>
      <c r="CA154" s="154">
        <v>334367.70999999996</v>
      </c>
      <c r="CB154" s="154">
        <v>245430.20654820921</v>
      </c>
      <c r="CC154" s="154">
        <v>194134.49000000002</v>
      </c>
      <c r="CD154" s="154">
        <v>88398.559137740987</v>
      </c>
      <c r="CE154" s="154">
        <v>37080.999999999993</v>
      </c>
      <c r="CF154" s="154">
        <v>87733.06</v>
      </c>
      <c r="CG154" s="154">
        <v>120579.79999999999</v>
      </c>
      <c r="CH154" s="154">
        <v>191730.62</v>
      </c>
      <c r="CI154" s="154">
        <v>207104.58</v>
      </c>
      <c r="CJ154" s="154">
        <v>202389.55000000002</v>
      </c>
      <c r="CK154" s="154">
        <v>185554.57</v>
      </c>
      <c r="CL154" s="154">
        <v>135558.40000000002</v>
      </c>
      <c r="CM154" s="154">
        <v>117667.74</v>
      </c>
      <c r="CN154" s="154">
        <v>171090.88999999998</v>
      </c>
      <c r="CO154" s="154">
        <v>106047.68000000002</v>
      </c>
      <c r="CP154" s="154">
        <v>163976.95000000001</v>
      </c>
      <c r="CQ154" s="154">
        <v>142950.76</v>
      </c>
      <c r="CR154" s="154">
        <v>175195.7599999987</v>
      </c>
      <c r="CS154" s="154">
        <v>153417.25</v>
      </c>
      <c r="CT154" s="154">
        <v>150831.10999999996</v>
      </c>
      <c r="CU154" s="154">
        <v>127787.05000000006</v>
      </c>
      <c r="CV154" s="154">
        <v>127003.00000000003</v>
      </c>
      <c r="CW154" s="154">
        <v>182789.01999999993</v>
      </c>
      <c r="CX154" s="154">
        <v>170348.24</v>
      </c>
      <c r="CY154" s="154">
        <v>152964.01</v>
      </c>
      <c r="CZ154" s="154">
        <v>79184.008195625021</v>
      </c>
      <c r="DA154" s="154">
        <v>79448.589999999938</v>
      </c>
      <c r="DB154" s="154">
        <v>44376.930000000029</v>
      </c>
      <c r="DC154" s="154">
        <v>107492.37999999999</v>
      </c>
      <c r="DD154" s="154">
        <v>73547.180000000008</v>
      </c>
      <c r="DE154" s="154">
        <v>90555.739999999991</v>
      </c>
      <c r="DF154" s="154">
        <v>66446.61</v>
      </c>
      <c r="DG154" s="154">
        <v>22117.345266812503</v>
      </c>
      <c r="DH154" s="154">
        <v>113865.04000000001</v>
      </c>
      <c r="DI154" s="154">
        <v>198464.33272500001</v>
      </c>
      <c r="DJ154" s="154">
        <v>65296.400050000004</v>
      </c>
      <c r="DK154" s="154">
        <v>97936.50450000001</v>
      </c>
      <c r="DL154" s="154">
        <v>88179.184125</v>
      </c>
      <c r="DM154" s="154">
        <v>120387.02</v>
      </c>
      <c r="DN154" s="154">
        <v>140526.12680150499</v>
      </c>
      <c r="DO154" s="154">
        <v>133997.467747894</v>
      </c>
      <c r="DP154" s="154">
        <v>150095.571975</v>
      </c>
      <c r="DQ154" s="154">
        <v>153360.04606363698</v>
      </c>
      <c r="DR154" s="154">
        <v>135502.39247684251</v>
      </c>
      <c r="DS154" s="154">
        <v>178585.74775447874</v>
      </c>
      <c r="DT154" s="154">
        <v>115677.0361714944</v>
      </c>
      <c r="DU154" s="154">
        <v>144451.71654849601</v>
      </c>
      <c r="DV154" s="154">
        <v>220339.85</v>
      </c>
      <c r="DW154" s="154">
        <v>136902.76999999999</v>
      </c>
      <c r="DX154" s="154">
        <v>93558.200000000012</v>
      </c>
      <c r="DY154" s="154">
        <v>91157.769873020414</v>
      </c>
      <c r="DZ154" s="154">
        <v>86381.49</v>
      </c>
      <c r="EA154" s="154">
        <v>106043.60999999999</v>
      </c>
      <c r="EB154" s="154">
        <v>97535.52</v>
      </c>
      <c r="EC154" s="154">
        <v>103883.0708798837</v>
      </c>
      <c r="ED154" s="154">
        <v>116710.66999999998</v>
      </c>
      <c r="EE154" s="154">
        <v>183086.84000000003</v>
      </c>
      <c r="EF154" s="154">
        <v>197414.08000000002</v>
      </c>
      <c r="EG154" s="154">
        <v>185554.76</v>
      </c>
      <c r="EH154" s="154">
        <v>175558.71000000002</v>
      </c>
      <c r="EI154" s="154">
        <v>821546.1</v>
      </c>
      <c r="EJ154" s="154"/>
      <c r="EK154" s="154"/>
      <c r="EL154" s="154"/>
      <c r="EM154" s="154"/>
      <c r="EO154" s="154">
        <f t="shared" si="912"/>
        <v>0</v>
      </c>
      <c r="EQ154" s="154">
        <f t="shared" ca="1" si="913"/>
        <v>377141.0698730204</v>
      </c>
      <c r="ER154" s="154"/>
      <c r="EV154" s="154">
        <f t="shared" si="914"/>
        <v>203009.52819562497</v>
      </c>
      <c r="EW154" s="154">
        <f t="shared" si="914"/>
        <v>271595.3</v>
      </c>
      <c r="EX154" s="154">
        <f t="shared" si="914"/>
        <v>202428.9952668125</v>
      </c>
      <c r="EY154" s="154">
        <f t="shared" si="914"/>
        <v>361697.23727500008</v>
      </c>
      <c r="EZ154" s="154">
        <f t="shared" si="914"/>
        <v>349092.33092650498</v>
      </c>
      <c r="FA154" s="154">
        <f t="shared" si="914"/>
        <v>437453.08578653098</v>
      </c>
      <c r="FB154" s="154">
        <f t="shared" si="914"/>
        <v>429765.17640281562</v>
      </c>
      <c r="FC154" s="154">
        <f t="shared" si="914"/>
        <v>501694.33654849604</v>
      </c>
      <c r="FD154" s="154">
        <f t="shared" si="914"/>
        <v>271097.45987302042</v>
      </c>
      <c r="FE154" s="154">
        <f t="shared" si="914"/>
        <v>307462.20087988372</v>
      </c>
      <c r="FF154" s="154">
        <f t="shared" si="914"/>
        <v>497211.59</v>
      </c>
      <c r="FG154" s="154">
        <f t="shared" si="914"/>
        <v>1182659.57</v>
      </c>
      <c r="FH154" s="154">
        <f t="shared" si="914"/>
        <v>0</v>
      </c>
      <c r="FI154" s="154">
        <f t="shared" si="914"/>
        <v>0</v>
      </c>
      <c r="FK154" s="154">
        <f t="shared" si="915"/>
        <v>664580.37000000011</v>
      </c>
      <c r="FL154" s="154">
        <f t="shared" si="915"/>
        <v>2039801.0485404045</v>
      </c>
      <c r="FM154" s="154">
        <f t="shared" si="915"/>
        <v>1813362.5756859502</v>
      </c>
      <c r="FN154" s="154">
        <f t="shared" si="915"/>
        <v>1824401.7199999988</v>
      </c>
      <c r="FO154" s="154">
        <f t="shared" si="915"/>
        <v>1038731.0607374376</v>
      </c>
      <c r="FP154" s="154">
        <f t="shared" si="915"/>
        <v>1718004.9296643478</v>
      </c>
      <c r="FQ154" s="154">
        <f t="shared" si="915"/>
        <v>2258430.8207529043</v>
      </c>
      <c r="FR154" s="154">
        <f t="shared" si="915"/>
        <v>0</v>
      </c>
    </row>
    <row r="155" spans="2:174" ht="17.45" customHeight="1">
      <c r="B155" s="156" t="s">
        <v>93</v>
      </c>
      <c r="C155" s="157"/>
      <c r="D155" s="157"/>
      <c r="E155" s="157"/>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c r="AU155" s="158"/>
      <c r="AV155" s="158"/>
      <c r="AW155" s="158"/>
      <c r="AX155" s="158"/>
      <c r="AY155" s="158"/>
      <c r="AZ155" s="158"/>
      <c r="BA155" s="158"/>
      <c r="BB155" s="158"/>
      <c r="BC155" s="158"/>
      <c r="BD155" s="158">
        <v>1986149.18</v>
      </c>
      <c r="BE155" s="158">
        <v>1325525.92</v>
      </c>
      <c r="BF155" s="158">
        <v>1336587.9999999995</v>
      </c>
      <c r="BG155" s="158">
        <v>1323392.72</v>
      </c>
      <c r="BH155" s="158">
        <v>1331242.7699999998</v>
      </c>
      <c r="BI155" s="158">
        <v>1314854.3399999996</v>
      </c>
      <c r="BJ155" s="158">
        <v>1344553.7999999998</v>
      </c>
      <c r="BK155" s="158">
        <v>1399129.1999999997</v>
      </c>
      <c r="BL155" s="158">
        <v>1336971.8499999999</v>
      </c>
      <c r="BM155" s="158">
        <v>1404482.5900000003</v>
      </c>
      <c r="BN155" s="158">
        <v>1432683.5000000002</v>
      </c>
      <c r="BO155" s="158">
        <v>1640658.87</v>
      </c>
      <c r="BP155" s="158">
        <v>2468012.4000000004</v>
      </c>
      <c r="BQ155" s="158">
        <v>1597317.4226033061</v>
      </c>
      <c r="BR155" s="158">
        <v>1309169.5200000003</v>
      </c>
      <c r="BS155" s="158">
        <v>471128.65000000014</v>
      </c>
      <c r="BT155" s="158">
        <v>261071.98999999993</v>
      </c>
      <c r="BU155" s="158">
        <v>361480.49657851242</v>
      </c>
      <c r="BV155" s="158">
        <v>692710.94</v>
      </c>
      <c r="BW155" s="158">
        <v>917608.46000000008</v>
      </c>
      <c r="BX155" s="158">
        <v>1008552.48</v>
      </c>
      <c r="BY155" s="158">
        <v>1247139.9058801658</v>
      </c>
      <c r="BZ155" s="158">
        <v>1587783.3234784212</v>
      </c>
      <c r="CA155" s="158">
        <v>1499445.75</v>
      </c>
      <c r="CB155" s="158">
        <v>1992472.636548209</v>
      </c>
      <c r="CC155" s="158">
        <v>1673469.9800000007</v>
      </c>
      <c r="CD155" s="158">
        <v>991706.70913774101</v>
      </c>
      <c r="CE155" s="158">
        <v>541100.16</v>
      </c>
      <c r="CF155" s="158">
        <v>948874.23</v>
      </c>
      <c r="CG155" s="158">
        <v>1361949.3100000003</v>
      </c>
      <c r="CH155" s="158">
        <v>1411505.1</v>
      </c>
      <c r="CI155" s="158">
        <v>1604101.2600000002</v>
      </c>
      <c r="CJ155" s="158">
        <v>1701655.1900000002</v>
      </c>
      <c r="CK155" s="158">
        <v>1744555.18</v>
      </c>
      <c r="CL155" s="158">
        <v>1681365.6800000002</v>
      </c>
      <c r="CM155" s="158">
        <v>1980985.1499999997</v>
      </c>
      <c r="CN155" s="158">
        <v>2556621.1100000003</v>
      </c>
      <c r="CO155" s="158">
        <v>1697474.2500000005</v>
      </c>
      <c r="CP155" s="158">
        <v>2022523.8699999999</v>
      </c>
      <c r="CQ155" s="158">
        <v>1739127.11</v>
      </c>
      <c r="CR155" s="158">
        <v>2184974.3899999978</v>
      </c>
      <c r="CS155" s="158">
        <v>2171139.7999999998</v>
      </c>
      <c r="CT155" s="158">
        <v>2093689.1499999992</v>
      </c>
      <c r="CU155" s="158">
        <v>2101166.2799999998</v>
      </c>
      <c r="CV155" s="158">
        <v>1954174.4399999985</v>
      </c>
      <c r="CW155" s="158">
        <v>2059309.2999999993</v>
      </c>
      <c r="CX155" s="158">
        <v>2026433.0399999998</v>
      </c>
      <c r="CY155" s="158">
        <v>2161636.2199999997</v>
      </c>
      <c r="CZ155" s="158">
        <v>2883789.0281956252</v>
      </c>
      <c r="DA155" s="158">
        <v>1930761.4299999997</v>
      </c>
      <c r="DB155" s="158">
        <v>2064410.75</v>
      </c>
      <c r="DC155" s="158">
        <v>1884062.8299999996</v>
      </c>
      <c r="DD155" s="158">
        <v>1925974.13</v>
      </c>
      <c r="DE155" s="158">
        <v>2131921.7000000002</v>
      </c>
      <c r="DF155" s="158">
        <v>2001463.0600000003</v>
      </c>
      <c r="DG155" s="158">
        <v>1962958.5052668126</v>
      </c>
      <c r="DH155" s="158">
        <v>2050363.1300000008</v>
      </c>
      <c r="DI155" s="158">
        <v>2175152.7327250014</v>
      </c>
      <c r="DJ155" s="158">
        <v>2030553.160050001</v>
      </c>
      <c r="DK155" s="158">
        <v>2247040.2345000007</v>
      </c>
      <c r="DL155" s="158">
        <v>2996602.8641250008</v>
      </c>
      <c r="DM155" s="158">
        <v>2053443.8000000007</v>
      </c>
      <c r="DN155" s="158">
        <v>2006708.196801506</v>
      </c>
      <c r="DO155" s="158">
        <v>2098466.8277478945</v>
      </c>
      <c r="DP155" s="158">
        <v>2127597.161975001</v>
      </c>
      <c r="DQ155" s="158">
        <v>2204104.5560636376</v>
      </c>
      <c r="DR155" s="158">
        <v>2100062.0624768431</v>
      </c>
      <c r="DS155" s="158">
        <v>2140512.5377544793</v>
      </c>
      <c r="DT155" s="158">
        <v>1881375.1461714949</v>
      </c>
      <c r="DU155" s="158">
        <v>2109429.5365484967</v>
      </c>
      <c r="DV155" s="158">
        <v>2353988.5100000002</v>
      </c>
      <c r="DW155" s="158">
        <v>2269891.7600000002</v>
      </c>
      <c r="DX155" s="158">
        <v>2870970.4699999997</v>
      </c>
      <c r="DY155" s="158">
        <v>1872654.70987302</v>
      </c>
      <c r="DZ155" s="158">
        <v>2003361.42</v>
      </c>
      <c r="EA155" s="158">
        <v>2010795.0399999996</v>
      </c>
      <c r="EB155" s="158">
        <v>2054758.56</v>
      </c>
      <c r="EC155" s="158">
        <v>2163394.3208798836</v>
      </c>
      <c r="ED155" s="158">
        <v>2183222.0299999998</v>
      </c>
      <c r="EE155" s="158">
        <v>2264294.5100000002</v>
      </c>
      <c r="EF155" s="158">
        <v>2238497.1599999997</v>
      </c>
      <c r="EG155" s="158">
        <v>2130010.91</v>
      </c>
      <c r="EH155" s="158">
        <v>2116245.0299999998</v>
      </c>
      <c r="EI155" s="158">
        <v>3344154.8400000003</v>
      </c>
      <c r="EJ155" s="158"/>
      <c r="EK155" s="158"/>
      <c r="EL155" s="158"/>
      <c r="EM155" s="158"/>
      <c r="EO155" s="158">
        <f t="shared" si="912"/>
        <v>0</v>
      </c>
      <c r="EQ155" s="158">
        <f t="shared" ca="1" si="913"/>
        <v>8757781.6398730185</v>
      </c>
      <c r="ER155" s="158"/>
      <c r="EV155" s="158">
        <f t="shared" si="914"/>
        <v>6878961.2081956249</v>
      </c>
      <c r="EW155" s="158">
        <f t="shared" si="914"/>
        <v>5941958.6600000001</v>
      </c>
      <c r="EX155" s="158">
        <f t="shared" si="914"/>
        <v>6014784.695266814</v>
      </c>
      <c r="EY155" s="158">
        <f t="shared" si="914"/>
        <v>6452746.1272750031</v>
      </c>
      <c r="EZ155" s="158">
        <f t="shared" si="914"/>
        <v>7056754.860926507</v>
      </c>
      <c r="FA155" s="158">
        <f t="shared" si="914"/>
        <v>6430168.5457865335</v>
      </c>
      <c r="FB155" s="158">
        <f t="shared" si="914"/>
        <v>6121949.7464028168</v>
      </c>
      <c r="FC155" s="158">
        <f t="shared" si="914"/>
        <v>6733309.8065484967</v>
      </c>
      <c r="FD155" s="158">
        <f t="shared" si="914"/>
        <v>6746986.5998730194</v>
      </c>
      <c r="FE155" s="158">
        <f t="shared" si="914"/>
        <v>6228947.9208798837</v>
      </c>
      <c r="FF155" s="158">
        <f t="shared" si="914"/>
        <v>6686013.6999999993</v>
      </c>
      <c r="FG155" s="158">
        <f t="shared" si="914"/>
        <v>7590410.7799999993</v>
      </c>
      <c r="FH155" s="158">
        <f t="shared" si="914"/>
        <v>0</v>
      </c>
      <c r="FI155" s="158">
        <f t="shared" si="914"/>
        <v>0</v>
      </c>
      <c r="FK155" s="158">
        <f t="shared" si="915"/>
        <v>17176232.739999995</v>
      </c>
      <c r="FL155" s="158">
        <f t="shared" si="915"/>
        <v>13421421.338540407</v>
      </c>
      <c r="FM155" s="158">
        <f t="shared" si="915"/>
        <v>17633740.58568595</v>
      </c>
      <c r="FN155" s="158">
        <f t="shared" si="915"/>
        <v>24768268.959999997</v>
      </c>
      <c r="FO155" s="158">
        <f t="shared" si="915"/>
        <v>25288450.690737441</v>
      </c>
      <c r="FP155" s="158">
        <f t="shared" si="915"/>
        <v>26342182.959664356</v>
      </c>
      <c r="FQ155" s="158">
        <f t="shared" si="915"/>
        <v>27252359.000752904</v>
      </c>
      <c r="FR155" s="158">
        <f t="shared" si="915"/>
        <v>0</v>
      </c>
    </row>
    <row r="156" spans="2:174" s="159" customFormat="1" ht="17.45" customHeight="1">
      <c r="B156" s="151" t="s">
        <v>94</v>
      </c>
      <c r="C156" s="152"/>
      <c r="D156" s="152"/>
      <c r="E156" s="152"/>
      <c r="F156" s="153"/>
      <c r="G156" s="153"/>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v>0</v>
      </c>
      <c r="BE156" s="154">
        <v>0</v>
      </c>
      <c r="BF156" s="154">
        <v>0</v>
      </c>
      <c r="BG156" s="154">
        <v>0</v>
      </c>
      <c r="BH156" s="154">
        <v>0</v>
      </c>
      <c r="BI156" s="154">
        <v>0</v>
      </c>
      <c r="BJ156" s="154">
        <v>0</v>
      </c>
      <c r="BK156" s="154">
        <v>0</v>
      </c>
      <c r="BL156" s="154">
        <v>0</v>
      </c>
      <c r="BM156" s="154">
        <v>0</v>
      </c>
      <c r="BN156" s="154">
        <v>0</v>
      </c>
      <c r="BO156" s="154">
        <v>0</v>
      </c>
      <c r="BP156" s="154">
        <v>0</v>
      </c>
      <c r="BQ156" s="154">
        <v>0</v>
      </c>
      <c r="BR156" s="154">
        <v>-119701.45000000001</v>
      </c>
      <c r="BS156" s="154">
        <v>0</v>
      </c>
      <c r="BT156" s="154">
        <v>-39926.559999999998</v>
      </c>
      <c r="BU156" s="154">
        <v>-79992.56</v>
      </c>
      <c r="BV156" s="154">
        <v>-139958.06</v>
      </c>
      <c r="BW156" s="154">
        <v>-189992.27999999997</v>
      </c>
      <c r="BX156" s="154">
        <v>-174661.10000000003</v>
      </c>
      <c r="BY156" s="154">
        <v>-179737.59000000003</v>
      </c>
      <c r="BZ156" s="154">
        <v>-276145.53000000003</v>
      </c>
      <c r="CA156" s="154">
        <v>-264288.21000000002</v>
      </c>
      <c r="CB156" s="154">
        <v>58700.639999999999</v>
      </c>
      <c r="CC156" s="154">
        <v>55538.929999999993</v>
      </c>
      <c r="CD156" s="154">
        <v>-8560.9799999999977</v>
      </c>
      <c r="CE156" s="154">
        <v>-34997.760000000002</v>
      </c>
      <c r="CF156" s="154">
        <v>-124999.24</v>
      </c>
      <c r="CG156" s="154">
        <v>-124996.45</v>
      </c>
      <c r="CH156" s="154">
        <v>-138065.69</v>
      </c>
      <c r="CI156" s="154">
        <v>-62038.200000000012</v>
      </c>
      <c r="CJ156" s="154">
        <v>-73158.48</v>
      </c>
      <c r="CK156" s="154">
        <v>84182.919999999984</v>
      </c>
      <c r="CL156" s="154">
        <v>-244.70999999998276</v>
      </c>
      <c r="CM156" s="154">
        <v>8675.6199999999953</v>
      </c>
      <c r="CN156" s="154">
        <v>-10021.980000000003</v>
      </c>
      <c r="CO156" s="154">
        <v>146731.35000000003</v>
      </c>
      <c r="CP156" s="154">
        <v>-2794.7899999999931</v>
      </c>
      <c r="CQ156" s="154">
        <v>20387.459999999981</v>
      </c>
      <c r="CR156" s="154">
        <v>72009.090000000011</v>
      </c>
      <c r="CS156" s="154">
        <v>50490.570000000007</v>
      </c>
      <c r="CT156" s="154">
        <v>-12278.16</v>
      </c>
      <c r="CU156" s="154">
        <v>97905.459999999992</v>
      </c>
      <c r="CV156" s="154">
        <v>-4346.2100000000009</v>
      </c>
      <c r="CW156" s="154">
        <v>-182.28999999999587</v>
      </c>
      <c r="CX156" s="154">
        <v>15462.240000000007</v>
      </c>
      <c r="CY156" s="154">
        <v>36638.009999999995</v>
      </c>
      <c r="CZ156" s="154">
        <v>0</v>
      </c>
      <c r="DA156" s="154">
        <v>43715</v>
      </c>
      <c r="DB156" s="154">
        <v>3039.3100000000004</v>
      </c>
      <c r="DC156" s="154">
        <v>18061.849999999999</v>
      </c>
      <c r="DD156" s="154">
        <v>2097.91</v>
      </c>
      <c r="DE156" s="154">
        <v>2919.880000000001</v>
      </c>
      <c r="DF156" s="154">
        <v>-3822.6</v>
      </c>
      <c r="DG156" s="154">
        <v>-2827.32</v>
      </c>
      <c r="DH156" s="154">
        <v>-368.82999999999947</v>
      </c>
      <c r="DI156" s="154">
        <v>-13615.539999999999</v>
      </c>
      <c r="DJ156" s="154">
        <v>15539.200000000003</v>
      </c>
      <c r="DK156" s="154">
        <v>-9011.07</v>
      </c>
      <c r="DL156" s="154">
        <v>-74098.61</v>
      </c>
      <c r="DM156" s="154">
        <v>-122094.45</v>
      </c>
      <c r="DN156" s="154">
        <v>-129496.94</v>
      </c>
      <c r="DO156" s="154">
        <v>-131764.43</v>
      </c>
      <c r="DP156" s="154">
        <v>-150429.48000000001</v>
      </c>
      <c r="DQ156" s="154">
        <v>15924.570000000014</v>
      </c>
      <c r="DR156" s="154">
        <v>-73439.560000000012</v>
      </c>
      <c r="DS156" s="154">
        <v>-55293.210000000006</v>
      </c>
      <c r="DT156" s="154">
        <v>-82348.050000000017</v>
      </c>
      <c r="DU156" s="154">
        <v>-111467.11000000002</v>
      </c>
      <c r="DV156" s="154">
        <v>-15683.520000000002</v>
      </c>
      <c r="DW156" s="154">
        <v>-34983.819999999992</v>
      </c>
      <c r="DX156" s="154">
        <v>-66852.87000000001</v>
      </c>
      <c r="DY156" s="154">
        <v>-114838.98000000001</v>
      </c>
      <c r="DZ156" s="154">
        <v>-126013.86</v>
      </c>
      <c r="EA156" s="154">
        <v>-130719.58</v>
      </c>
      <c r="EB156" s="154">
        <v>-9952.6500000000015</v>
      </c>
      <c r="EC156" s="154">
        <v>49493.419999999984</v>
      </c>
      <c r="ED156" s="154">
        <v>-68032.149999999994</v>
      </c>
      <c r="EE156" s="154">
        <v>-90655.44</v>
      </c>
      <c r="EF156" s="154">
        <v>-86887.16</v>
      </c>
      <c r="EG156" s="154">
        <v>-55139.99</v>
      </c>
      <c r="EH156" s="154">
        <v>-156880.10999999999</v>
      </c>
      <c r="EI156" s="154">
        <v>-124047.05</v>
      </c>
      <c r="EJ156" s="154"/>
      <c r="EK156" s="154"/>
      <c r="EL156" s="154"/>
      <c r="EM156" s="154"/>
      <c r="EN156" s="153"/>
      <c r="EO156" s="154">
        <f t="shared" si="912"/>
        <v>0</v>
      </c>
      <c r="EP156" s="154"/>
      <c r="EQ156" s="154">
        <f t="shared" ca="1" si="913"/>
        <v>-438425.29000000004</v>
      </c>
      <c r="ER156" s="154"/>
      <c r="EV156" s="154">
        <f t="shared" si="914"/>
        <v>46754.31</v>
      </c>
      <c r="EW156" s="154">
        <f t="shared" si="914"/>
        <v>23079.64</v>
      </c>
      <c r="EX156" s="154">
        <f t="shared" si="914"/>
        <v>-7018.75</v>
      </c>
      <c r="EY156" s="154">
        <f t="shared" si="914"/>
        <v>-7087.4099999999962</v>
      </c>
      <c r="EZ156" s="154">
        <f t="shared" si="914"/>
        <v>-325690</v>
      </c>
      <c r="FA156" s="154">
        <f t="shared" si="914"/>
        <v>-266269.34000000003</v>
      </c>
      <c r="FB156" s="154">
        <f t="shared" si="914"/>
        <v>-211080.82000000004</v>
      </c>
      <c r="FC156" s="154">
        <f t="shared" si="914"/>
        <v>-162134.45000000001</v>
      </c>
      <c r="FD156" s="154">
        <f t="shared" si="914"/>
        <v>-307705.71000000002</v>
      </c>
      <c r="FE156" s="154">
        <f t="shared" si="914"/>
        <v>-91178.810000000027</v>
      </c>
      <c r="FF156" s="154">
        <f t="shared" si="914"/>
        <v>-245574.75</v>
      </c>
      <c r="FG156" s="154">
        <f t="shared" si="914"/>
        <v>-336067.14999999997</v>
      </c>
      <c r="FH156" s="154">
        <f t="shared" si="914"/>
        <v>0</v>
      </c>
      <c r="FI156" s="154">
        <f t="shared" si="914"/>
        <v>0</v>
      </c>
      <c r="FK156" s="154">
        <f t="shared" si="915"/>
        <v>0</v>
      </c>
      <c r="FL156" s="154">
        <f t="shared" si="915"/>
        <v>-1464403.34</v>
      </c>
      <c r="FM156" s="154">
        <f t="shared" si="915"/>
        <v>-359963.4</v>
      </c>
      <c r="FN156" s="154">
        <f t="shared" si="915"/>
        <v>410000.75000000012</v>
      </c>
      <c r="FO156" s="154">
        <f t="shared" si="915"/>
        <v>55727.789999999994</v>
      </c>
      <c r="FP156" s="154">
        <f t="shared" si="915"/>
        <v>-965174.61</v>
      </c>
      <c r="FQ156" s="154">
        <f t="shared" si="915"/>
        <v>-980526.42000000016</v>
      </c>
      <c r="FR156" s="154">
        <f t="shared" si="915"/>
        <v>0</v>
      </c>
    </row>
    <row r="157" spans="2:174" s="159" customFormat="1" ht="17.45" customHeight="1">
      <c r="B157" s="151" t="s">
        <v>95</v>
      </c>
      <c r="C157" s="152"/>
      <c r="D157" s="152"/>
      <c r="E157" s="152"/>
      <c r="F157" s="153"/>
      <c r="G157" s="153"/>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v>-71035.64</v>
      </c>
      <c r="BE157" s="154">
        <v>-46452.509999999995</v>
      </c>
      <c r="BF157" s="154">
        <v>-86870.89</v>
      </c>
      <c r="BG157" s="154">
        <v>-89540.51999999999</v>
      </c>
      <c r="BH157" s="154">
        <v>-43609.97</v>
      </c>
      <c r="BI157" s="154">
        <v>-142391.76</v>
      </c>
      <c r="BJ157" s="154">
        <v>-124371.58000000002</v>
      </c>
      <c r="BK157" s="154">
        <v>-110110.82</v>
      </c>
      <c r="BL157" s="154">
        <v>-106150.70999999999</v>
      </c>
      <c r="BM157" s="154">
        <v>-117471.73800000001</v>
      </c>
      <c r="BN157" s="154">
        <v>-115551.23226666669</v>
      </c>
      <c r="BO157" s="154">
        <v>-130153.05702186504</v>
      </c>
      <c r="BP157" s="154">
        <v>-184952.43095035787</v>
      </c>
      <c r="BQ157" s="154">
        <v>-143129.87280708167</v>
      </c>
      <c r="BR157" s="154">
        <v>-97749.447564808303</v>
      </c>
      <c r="BS157" s="154">
        <v>-46356.014500000012</v>
      </c>
      <c r="BT157" s="154">
        <v>-22452.512000000002</v>
      </c>
      <c r="BU157" s="154">
        <v>-28757.506000000008</v>
      </c>
      <c r="BV157" s="154">
        <v>-41840.145135014202</v>
      </c>
      <c r="BW157" s="154">
        <v>-59879.946000000054</v>
      </c>
      <c r="BX157" s="154">
        <v>-76856.056500000006</v>
      </c>
      <c r="BY157" s="154">
        <v>-131762.26950468315</v>
      </c>
      <c r="BZ157" s="154">
        <v>-201387.07600000006</v>
      </c>
      <c r="CA157" s="154">
        <v>-151923.99050000007</v>
      </c>
      <c r="CB157" s="154">
        <v>-118267.24693631956</v>
      </c>
      <c r="CC157" s="154">
        <v>-112659.41650000002</v>
      </c>
      <c r="CD157" s="154">
        <v>-84531.232635391207</v>
      </c>
      <c r="CE157" s="154">
        <v>-74246.117499999993</v>
      </c>
      <c r="CF157" s="154">
        <v>-82944.865000000005</v>
      </c>
      <c r="CG157" s="154">
        <v>-122560.53749999999</v>
      </c>
      <c r="CH157" s="154">
        <v>-124428.25349999999</v>
      </c>
      <c r="CI157" s="154">
        <v>-101495.38700000002</v>
      </c>
      <c r="CJ157" s="154">
        <v>-144781.43900000001</v>
      </c>
      <c r="CK157" s="154">
        <v>-150195.78799999997</v>
      </c>
      <c r="CL157" s="154">
        <v>-138428.83350000001</v>
      </c>
      <c r="CM157" s="154">
        <v>-162715.6495</v>
      </c>
      <c r="CN157" s="154">
        <v>-208407.67749999999</v>
      </c>
      <c r="CO157" s="154">
        <v>-211668.39050000004</v>
      </c>
      <c r="CP157" s="154">
        <v>-202806.81599999999</v>
      </c>
      <c r="CQ157" s="154">
        <v>-139984.51900000006</v>
      </c>
      <c r="CR157" s="154">
        <v>-174592.16399999993</v>
      </c>
      <c r="CS157" s="154">
        <v>-165850.13099999996</v>
      </c>
      <c r="CT157" s="154">
        <v>-164672.88399999999</v>
      </c>
      <c r="CU157" s="154">
        <v>-193509.17499999996</v>
      </c>
      <c r="CV157" s="154">
        <v>-190629.19099999996</v>
      </c>
      <c r="CW157" s="154">
        <v>-160977.70549999998</v>
      </c>
      <c r="CX157" s="154">
        <v>-193893.20550000004</v>
      </c>
      <c r="CY157" s="154">
        <v>-214266.46649999998</v>
      </c>
      <c r="CZ157" s="154">
        <v>-248242.67513633793</v>
      </c>
      <c r="DA157" s="154">
        <v>-197411.24748865998</v>
      </c>
      <c r="DB157" s="154">
        <v>-192686.13399999999</v>
      </c>
      <c r="DC157" s="154">
        <v>-230636.1305</v>
      </c>
      <c r="DD157" s="154">
        <v>-240190.49499999997</v>
      </c>
      <c r="DE157" s="154">
        <v>-211041.4310000001</v>
      </c>
      <c r="DF157" s="154">
        <v>-214307.34200000012</v>
      </c>
      <c r="DG157" s="154">
        <v>-210769.32</v>
      </c>
      <c r="DH157" s="154">
        <v>-179229.07500000001</v>
      </c>
      <c r="DI157" s="154">
        <v>-245623.81724643783</v>
      </c>
      <c r="DJ157" s="154">
        <v>-271746.32499999995</v>
      </c>
      <c r="DK157" s="154">
        <v>-194175.51499999998</v>
      </c>
      <c r="DL157" s="154">
        <v>-387259.20999999996</v>
      </c>
      <c r="DM157" s="154">
        <v>-234792.66500000004</v>
      </c>
      <c r="DN157" s="154">
        <v>-203451.55499999999</v>
      </c>
      <c r="DO157" s="154">
        <v>-76496.234999999986</v>
      </c>
      <c r="DP157" s="154">
        <v>-202001.30999999997</v>
      </c>
      <c r="DQ157" s="154">
        <v>-199675.995</v>
      </c>
      <c r="DR157" s="154">
        <v>-252931.41000000003</v>
      </c>
      <c r="DS157" s="154">
        <v>-212888.62</v>
      </c>
      <c r="DT157" s="154">
        <v>-224698.04</v>
      </c>
      <c r="DU157" s="154">
        <v>-186323.56999999998</v>
      </c>
      <c r="DV157" s="154">
        <v>-235078.47500000001</v>
      </c>
      <c r="DW157" s="154">
        <v>-143140.69500000001</v>
      </c>
      <c r="DX157" s="154">
        <v>-571658.35499999998</v>
      </c>
      <c r="DY157" s="154">
        <v>-273236.56000000006</v>
      </c>
      <c r="DZ157" s="154">
        <v>-225082.77000000002</v>
      </c>
      <c r="EA157" s="154">
        <v>-218990.10500000004</v>
      </c>
      <c r="EB157" s="154">
        <v>-218344.72500000003</v>
      </c>
      <c r="EC157" s="154">
        <v>-215158.27499999999</v>
      </c>
      <c r="ED157" s="154">
        <v>-219334.33</v>
      </c>
      <c r="EE157" s="154">
        <v>-227060.42499999999</v>
      </c>
      <c r="EF157" s="154">
        <v>-203702.61500000002</v>
      </c>
      <c r="EG157" s="154">
        <v>-198488.83499999996</v>
      </c>
      <c r="EH157" s="154">
        <v>-231372.47999999998</v>
      </c>
      <c r="EI157" s="154">
        <v>-203879.83000000002</v>
      </c>
      <c r="EJ157" s="154"/>
      <c r="EK157" s="154"/>
      <c r="EL157" s="154"/>
      <c r="EM157" s="154"/>
      <c r="EN157" s="153"/>
      <c r="EO157" s="154">
        <f t="shared" si="912"/>
        <v>0</v>
      </c>
      <c r="EP157" s="154"/>
      <c r="EQ157" s="154">
        <f t="shared" ca="1" si="913"/>
        <v>-1288967.79</v>
      </c>
      <c r="ER157" s="154"/>
      <c r="EV157" s="154">
        <f t="shared" si="914"/>
        <v>-638340.05662499787</v>
      </c>
      <c r="EW157" s="154">
        <f t="shared" si="914"/>
        <v>-681868.05650000006</v>
      </c>
      <c r="EX157" s="154">
        <f t="shared" si="914"/>
        <v>-604305.7370000002</v>
      </c>
      <c r="EY157" s="154">
        <f t="shared" si="914"/>
        <v>-711545.65724643774</v>
      </c>
      <c r="EZ157" s="154">
        <f t="shared" si="914"/>
        <v>-825503.42999999993</v>
      </c>
      <c r="FA157" s="154">
        <f t="shared" si="914"/>
        <v>-478173.53999999992</v>
      </c>
      <c r="FB157" s="154">
        <f t="shared" si="914"/>
        <v>-690518.07000000007</v>
      </c>
      <c r="FC157" s="154">
        <f t="shared" si="914"/>
        <v>-564542.74</v>
      </c>
      <c r="FD157" s="154">
        <f t="shared" si="914"/>
        <v>-1069977.6850000001</v>
      </c>
      <c r="FE157" s="154">
        <f t="shared" si="914"/>
        <v>-652493.1050000001</v>
      </c>
      <c r="FF157" s="154">
        <f t="shared" si="914"/>
        <v>-650097.37</v>
      </c>
      <c r="FG157" s="154">
        <f t="shared" si="914"/>
        <v>-633741.14500000002</v>
      </c>
      <c r="FH157" s="154">
        <f t="shared" si="914"/>
        <v>0</v>
      </c>
      <c r="FI157" s="154">
        <f t="shared" si="914"/>
        <v>0</v>
      </c>
      <c r="FK157" s="154">
        <f t="shared" si="915"/>
        <v>-1183710.4272885318</v>
      </c>
      <c r="FL157" s="154">
        <f t="shared" si="915"/>
        <v>-1187047.2674619453</v>
      </c>
      <c r="FM157" s="154">
        <f t="shared" si="915"/>
        <v>-1417254.7665717108</v>
      </c>
      <c r="FN157" s="154">
        <f t="shared" si="915"/>
        <v>-2221258.3255000003</v>
      </c>
      <c r="FO157" s="154">
        <f t="shared" si="915"/>
        <v>-2636059.5073714363</v>
      </c>
      <c r="FP157" s="154">
        <f t="shared" si="915"/>
        <v>-2558737.7799999998</v>
      </c>
      <c r="FQ157" s="154">
        <f t="shared" si="915"/>
        <v>-3006309.3050000002</v>
      </c>
      <c r="FR157" s="154">
        <f t="shared" si="915"/>
        <v>0</v>
      </c>
    </row>
    <row r="158" spans="2:174" ht="17.45" customHeight="1">
      <c r="B158" s="156" t="s">
        <v>21</v>
      </c>
      <c r="C158" s="157"/>
      <c r="D158" s="157"/>
      <c r="E158" s="157"/>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v>-71035.64</v>
      </c>
      <c r="BE158" s="158">
        <v>-46452.509999999995</v>
      </c>
      <c r="BF158" s="158">
        <v>-86870.89</v>
      </c>
      <c r="BG158" s="158">
        <v>-89540.51999999999</v>
      </c>
      <c r="BH158" s="158">
        <v>-43609.97</v>
      </c>
      <c r="BI158" s="160">
        <v>-142391.76</v>
      </c>
      <c r="BJ158" s="160">
        <v>-124371.58000000002</v>
      </c>
      <c r="BK158" s="160">
        <v>-110110.82</v>
      </c>
      <c r="BL158" s="160">
        <v>-106150.70999999999</v>
      </c>
      <c r="BM158" s="160">
        <v>-117471.73800000001</v>
      </c>
      <c r="BN158" s="160">
        <v>-115551.23226666669</v>
      </c>
      <c r="BO158" s="160">
        <v>-130153.05702186504</v>
      </c>
      <c r="BP158" s="160">
        <v>-184952.43095035787</v>
      </c>
      <c r="BQ158" s="160">
        <v>-143129.87280708167</v>
      </c>
      <c r="BR158" s="160">
        <v>-217450.89756480831</v>
      </c>
      <c r="BS158" s="160">
        <v>-46356.014500000012</v>
      </c>
      <c r="BT158" s="160">
        <v>-62379.072</v>
      </c>
      <c r="BU158" s="160">
        <v>-108750.06600000001</v>
      </c>
      <c r="BV158" s="160">
        <v>-181798.2051350142</v>
      </c>
      <c r="BW158" s="160">
        <v>-249872.22600000002</v>
      </c>
      <c r="BX158" s="160">
        <v>-251517.15650000004</v>
      </c>
      <c r="BY158" s="160">
        <v>-311499.85950468318</v>
      </c>
      <c r="BZ158" s="160">
        <v>-477532.60600000009</v>
      </c>
      <c r="CA158" s="160">
        <v>-416212.20050000009</v>
      </c>
      <c r="CB158" s="160">
        <v>-59566.606936319557</v>
      </c>
      <c r="CC158" s="160">
        <v>-57120.486500000028</v>
      </c>
      <c r="CD158" s="160">
        <v>-93092.212635391203</v>
      </c>
      <c r="CE158" s="160">
        <v>-109243.87749999999</v>
      </c>
      <c r="CF158" s="160">
        <v>-207944.10500000001</v>
      </c>
      <c r="CG158" s="160">
        <v>-247556.98749999999</v>
      </c>
      <c r="CH158" s="160">
        <v>-262493.94349999999</v>
      </c>
      <c r="CI158" s="160">
        <v>-163533.58700000003</v>
      </c>
      <c r="CJ158" s="160">
        <v>-217939.91900000002</v>
      </c>
      <c r="CK158" s="160">
        <v>-66012.867999999988</v>
      </c>
      <c r="CL158" s="160">
        <v>-138673.5435</v>
      </c>
      <c r="CM158" s="160">
        <v>-154040.0295</v>
      </c>
      <c r="CN158" s="160">
        <v>-218429.6575</v>
      </c>
      <c r="CO158" s="160">
        <v>-64937.040500000003</v>
      </c>
      <c r="CP158" s="160">
        <v>-205601.60599999997</v>
      </c>
      <c r="CQ158" s="160">
        <v>-119597.05900000007</v>
      </c>
      <c r="CR158" s="160">
        <v>-102583.07399999991</v>
      </c>
      <c r="CS158" s="160">
        <v>-115359.56099999996</v>
      </c>
      <c r="CT158" s="160">
        <v>-176951.04399999999</v>
      </c>
      <c r="CU158" s="160">
        <v>-95603.714999999967</v>
      </c>
      <c r="CV158" s="160">
        <v>-194975.40099999995</v>
      </c>
      <c r="CW158" s="160">
        <v>-161159.99549999999</v>
      </c>
      <c r="CX158" s="160">
        <v>-178430.96550000002</v>
      </c>
      <c r="CY158" s="160">
        <v>-177628.4565</v>
      </c>
      <c r="CZ158" s="160">
        <v>-248242.67513633793</v>
      </c>
      <c r="DA158" s="160">
        <v>-153696.24748865998</v>
      </c>
      <c r="DB158" s="160">
        <v>-189646.82399999999</v>
      </c>
      <c r="DC158" s="160">
        <v>-212574.28049999999</v>
      </c>
      <c r="DD158" s="160">
        <v>-238092.58499999996</v>
      </c>
      <c r="DE158" s="160">
        <v>-208121.55100000009</v>
      </c>
      <c r="DF158" s="160">
        <v>-218129.94200000013</v>
      </c>
      <c r="DG158" s="160">
        <v>-213596.64</v>
      </c>
      <c r="DH158" s="160">
        <v>-179597.905</v>
      </c>
      <c r="DI158" s="160">
        <v>-259239.35724643784</v>
      </c>
      <c r="DJ158" s="160">
        <v>-256207.12499999997</v>
      </c>
      <c r="DK158" s="160">
        <v>-203186.58499999999</v>
      </c>
      <c r="DL158" s="160">
        <v>-461357.81999999995</v>
      </c>
      <c r="DM158" s="160">
        <v>-356887.11500000005</v>
      </c>
      <c r="DN158" s="160">
        <v>-332948.495</v>
      </c>
      <c r="DO158" s="160">
        <v>-208260.66499999998</v>
      </c>
      <c r="DP158" s="160">
        <v>-352430.79</v>
      </c>
      <c r="DQ158" s="160">
        <v>-183751.42499999999</v>
      </c>
      <c r="DR158" s="160">
        <v>-326370.97000000003</v>
      </c>
      <c r="DS158" s="160">
        <v>-268181.83</v>
      </c>
      <c r="DT158" s="160">
        <v>-307046.09000000003</v>
      </c>
      <c r="DU158" s="160">
        <v>-297790.68</v>
      </c>
      <c r="DV158" s="160">
        <v>-250761.995</v>
      </c>
      <c r="DW158" s="160">
        <v>-178124.51499999998</v>
      </c>
      <c r="DX158" s="160">
        <v>-638511.22499999998</v>
      </c>
      <c r="DY158" s="160">
        <v>-388075.54000000004</v>
      </c>
      <c r="DZ158" s="160">
        <v>-351096.63</v>
      </c>
      <c r="EA158" s="160">
        <v>-349709.68500000006</v>
      </c>
      <c r="EB158" s="160">
        <v>-228297.37500000003</v>
      </c>
      <c r="EC158" s="160">
        <v>-165664.85500000001</v>
      </c>
      <c r="ED158" s="160">
        <v>-287366.48</v>
      </c>
      <c r="EE158" s="160">
        <v>-317715.86499999999</v>
      </c>
      <c r="EF158" s="160">
        <v>-290589.77500000002</v>
      </c>
      <c r="EG158" s="160">
        <v>-253628.82499999995</v>
      </c>
      <c r="EH158" s="160">
        <v>-388252.58999999997</v>
      </c>
      <c r="EI158" s="160">
        <v>-327926.88</v>
      </c>
      <c r="EJ158" s="160"/>
      <c r="EK158" s="160"/>
      <c r="EL158" s="160"/>
      <c r="EM158" s="160"/>
      <c r="EO158" s="160">
        <f t="shared" si="912"/>
        <v>0</v>
      </c>
      <c r="EQ158" s="160">
        <f t="shared" ca="1" si="913"/>
        <v>-1727393.08</v>
      </c>
      <c r="ER158" s="160"/>
      <c r="EV158" s="160">
        <f t="shared" si="914"/>
        <v>-591585.74662499793</v>
      </c>
      <c r="EW158" s="160">
        <f t="shared" si="914"/>
        <v>-658788.41650000005</v>
      </c>
      <c r="EX158" s="160">
        <f t="shared" si="914"/>
        <v>-611324.4870000002</v>
      </c>
      <c r="EY158" s="160">
        <f t="shared" si="914"/>
        <v>-718633.06724643777</v>
      </c>
      <c r="EZ158" s="160">
        <f t="shared" si="914"/>
        <v>-1151193.4300000002</v>
      </c>
      <c r="FA158" s="160">
        <f t="shared" si="914"/>
        <v>-744442.87999999989</v>
      </c>
      <c r="FB158" s="160">
        <f t="shared" si="914"/>
        <v>-901598.89000000013</v>
      </c>
      <c r="FC158" s="160">
        <f t="shared" si="914"/>
        <v>-726677.19000000006</v>
      </c>
      <c r="FD158" s="160">
        <f t="shared" si="914"/>
        <v>-1377683.395</v>
      </c>
      <c r="FE158" s="160">
        <f t="shared" si="914"/>
        <v>-743671.91500000004</v>
      </c>
      <c r="FF158" s="160">
        <f t="shared" si="914"/>
        <v>-895672.12</v>
      </c>
      <c r="FG158" s="160">
        <f t="shared" si="914"/>
        <v>-969808.29499999993</v>
      </c>
      <c r="FH158" s="160">
        <f t="shared" si="914"/>
        <v>0</v>
      </c>
      <c r="FI158" s="160">
        <f t="shared" si="914"/>
        <v>0</v>
      </c>
      <c r="FK158" s="160">
        <f t="shared" si="915"/>
        <v>-1183710.4272885318</v>
      </c>
      <c r="FL158" s="160">
        <f t="shared" si="915"/>
        <v>-2651450.6074619456</v>
      </c>
      <c r="FM158" s="160">
        <f t="shared" si="915"/>
        <v>-1777218.1665717107</v>
      </c>
      <c r="FN158" s="160">
        <f t="shared" si="915"/>
        <v>-1811257.5754999998</v>
      </c>
      <c r="FO158" s="160">
        <f t="shared" si="915"/>
        <v>-2580331.7173714358</v>
      </c>
      <c r="FP158" s="160">
        <f t="shared" si="915"/>
        <v>-3523912.3900000006</v>
      </c>
      <c r="FQ158" s="160">
        <f t="shared" si="915"/>
        <v>-3986835.7249999996</v>
      </c>
      <c r="FR158" s="160">
        <f t="shared" si="915"/>
        <v>0</v>
      </c>
    </row>
    <row r="159" spans="2:174" ht="17.45" customHeight="1">
      <c r="B159" s="161" t="s">
        <v>191</v>
      </c>
      <c r="C159" s="162"/>
      <c r="D159" s="162"/>
      <c r="E159" s="162"/>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v>1915113.54</v>
      </c>
      <c r="BE159" s="163">
        <v>1279073.4099999999</v>
      </c>
      <c r="BF159" s="163">
        <v>1249717.1099999996</v>
      </c>
      <c r="BG159" s="163">
        <v>1233852.2</v>
      </c>
      <c r="BH159" s="163">
        <v>1287632.7999999998</v>
      </c>
      <c r="BI159" s="163">
        <v>1172462.5799999996</v>
      </c>
      <c r="BJ159" s="163">
        <v>1220182.2199999997</v>
      </c>
      <c r="BK159" s="163">
        <v>1289018.3799999997</v>
      </c>
      <c r="BL159" s="163">
        <v>1230821.1399999999</v>
      </c>
      <c r="BM159" s="163">
        <v>1287010.8520000004</v>
      </c>
      <c r="BN159" s="163">
        <v>1317132.2677333336</v>
      </c>
      <c r="BO159" s="163">
        <v>1510505.812978135</v>
      </c>
      <c r="BP159" s="163">
        <v>2283059.9690496423</v>
      </c>
      <c r="BQ159" s="163">
        <v>1454187.5497962246</v>
      </c>
      <c r="BR159" s="163">
        <v>1091718.6224351919</v>
      </c>
      <c r="BS159" s="163">
        <v>424772.63550000015</v>
      </c>
      <c r="BT159" s="163">
        <v>198692.91799999995</v>
      </c>
      <c r="BU159" s="163">
        <v>252730.43057851243</v>
      </c>
      <c r="BV159" s="163">
        <v>510912.73486498574</v>
      </c>
      <c r="BW159" s="164">
        <v>667736.23400000005</v>
      </c>
      <c r="BX159" s="164">
        <v>757035.32349999994</v>
      </c>
      <c r="BY159" s="164">
        <v>935640.04637548258</v>
      </c>
      <c r="BZ159" s="164">
        <v>1110250.7174784211</v>
      </c>
      <c r="CA159" s="164">
        <v>1083233.5495</v>
      </c>
      <c r="CB159" s="164">
        <v>1932906.0296118895</v>
      </c>
      <c r="CC159" s="164">
        <v>1616349.4935000006</v>
      </c>
      <c r="CD159" s="164">
        <v>898614.49650234985</v>
      </c>
      <c r="CE159" s="164">
        <v>431856.28250000003</v>
      </c>
      <c r="CF159" s="164">
        <v>740930.125</v>
      </c>
      <c r="CG159" s="164">
        <v>1114392.3225000002</v>
      </c>
      <c r="CH159" s="164">
        <v>1149011.1565</v>
      </c>
      <c r="CI159" s="164">
        <v>1440567.6730000002</v>
      </c>
      <c r="CJ159" s="164">
        <v>1483715.2710000002</v>
      </c>
      <c r="CK159" s="164">
        <v>1678542.3119999999</v>
      </c>
      <c r="CL159" s="164">
        <v>1542692.1365000003</v>
      </c>
      <c r="CM159" s="164">
        <v>1826945.1204999997</v>
      </c>
      <c r="CN159" s="164">
        <v>2338191.4525000001</v>
      </c>
      <c r="CO159" s="164">
        <v>1632537.2095000003</v>
      </c>
      <c r="CP159" s="164">
        <v>1816922.264</v>
      </c>
      <c r="CQ159" s="164">
        <v>1619530.051</v>
      </c>
      <c r="CR159" s="164">
        <v>2082391.3159999978</v>
      </c>
      <c r="CS159" s="164">
        <v>2055780.2389999998</v>
      </c>
      <c r="CT159" s="164">
        <v>1916738.1059999992</v>
      </c>
      <c r="CU159" s="164">
        <v>2005562.5649999999</v>
      </c>
      <c r="CV159" s="164">
        <v>1759199.0389999985</v>
      </c>
      <c r="CW159" s="164">
        <v>1898149.3044999994</v>
      </c>
      <c r="CX159" s="164">
        <v>1848002.0744999999</v>
      </c>
      <c r="CY159" s="164">
        <v>1984007.7634999997</v>
      </c>
      <c r="CZ159" s="164">
        <v>2635546.3530592872</v>
      </c>
      <c r="DA159" s="164">
        <v>1777065.1825113397</v>
      </c>
      <c r="DB159" s="164">
        <v>1874763.926</v>
      </c>
      <c r="DC159" s="164">
        <v>1671488.5494999997</v>
      </c>
      <c r="DD159" s="164">
        <v>1687881.5449999999</v>
      </c>
      <c r="DE159" s="164">
        <v>1923800.1490000002</v>
      </c>
      <c r="DF159" s="164">
        <v>1783333.1180000002</v>
      </c>
      <c r="DG159" s="164">
        <v>1749361.8652668125</v>
      </c>
      <c r="DH159" s="164">
        <v>1870765.2250000008</v>
      </c>
      <c r="DI159" s="164">
        <v>1915913.3754785636</v>
      </c>
      <c r="DJ159" s="164">
        <v>1774346.035050001</v>
      </c>
      <c r="DK159" s="164">
        <v>2043853.6495000008</v>
      </c>
      <c r="DL159" s="164">
        <v>2535245.0441250009</v>
      </c>
      <c r="DM159" s="164">
        <v>1696556.6850000008</v>
      </c>
      <c r="DN159" s="164">
        <v>1673759.7018015059</v>
      </c>
      <c r="DO159" s="164">
        <v>1890206.1627478944</v>
      </c>
      <c r="DP159" s="164">
        <v>1775166.3719750009</v>
      </c>
      <c r="DQ159" s="164">
        <v>2020353.1310636376</v>
      </c>
      <c r="DR159" s="164">
        <v>1773691.0924768432</v>
      </c>
      <c r="DS159" s="164">
        <v>1872330.7077544793</v>
      </c>
      <c r="DT159" s="164">
        <v>1574329.0561714948</v>
      </c>
      <c r="DU159" s="164">
        <v>1811638.8565484968</v>
      </c>
      <c r="DV159" s="164">
        <v>2103226.5150000001</v>
      </c>
      <c r="DW159" s="164">
        <v>2091767.2450000003</v>
      </c>
      <c r="DX159" s="164">
        <v>2232459.2449999996</v>
      </c>
      <c r="DY159" s="164">
        <v>1484579.1698730199</v>
      </c>
      <c r="DZ159" s="164">
        <v>1652264.79</v>
      </c>
      <c r="EA159" s="164">
        <v>1661085.3549999995</v>
      </c>
      <c r="EB159" s="164">
        <v>1826461.1850000001</v>
      </c>
      <c r="EC159" s="164">
        <v>1997729.4658798836</v>
      </c>
      <c r="ED159" s="164">
        <v>1895855.5499999998</v>
      </c>
      <c r="EE159" s="164">
        <v>1946578.6450000003</v>
      </c>
      <c r="EF159" s="164">
        <v>1947907.3849999998</v>
      </c>
      <c r="EG159" s="164">
        <v>1876382.0850000002</v>
      </c>
      <c r="EH159" s="164">
        <v>1727992.44</v>
      </c>
      <c r="EI159" s="164">
        <v>3016227.9600000004</v>
      </c>
      <c r="EJ159" s="164"/>
      <c r="EK159" s="164"/>
      <c r="EL159" s="164"/>
      <c r="EM159" s="164"/>
      <c r="EO159" s="163">
        <f t="shared" si="912"/>
        <v>0</v>
      </c>
      <c r="EQ159" s="163">
        <f t="shared" ca="1" si="913"/>
        <v>7030388.5598730193</v>
      </c>
      <c r="ER159" s="163"/>
      <c r="EV159" s="163">
        <f t="shared" si="914"/>
        <v>6287375.4615706271</v>
      </c>
      <c r="EW159" s="163">
        <f t="shared" si="914"/>
        <v>5283170.2434999999</v>
      </c>
      <c r="EX159" s="163">
        <f t="shared" si="914"/>
        <v>5403460.2082668133</v>
      </c>
      <c r="EY159" s="163">
        <f t="shared" si="914"/>
        <v>5734113.060028566</v>
      </c>
      <c r="EZ159" s="163">
        <f t="shared" si="914"/>
        <v>5905561.4309265073</v>
      </c>
      <c r="FA159" s="163">
        <f t="shared" si="914"/>
        <v>5685725.6657865327</v>
      </c>
      <c r="FB159" s="163">
        <f t="shared" si="914"/>
        <v>5220350.8564028172</v>
      </c>
      <c r="FC159" s="163">
        <f t="shared" si="914"/>
        <v>6006632.6165484972</v>
      </c>
      <c r="FD159" s="163">
        <f t="shared" si="914"/>
        <v>5369303.2048730198</v>
      </c>
      <c r="FE159" s="163">
        <f t="shared" si="914"/>
        <v>5485276.0058798827</v>
      </c>
      <c r="FF159" s="163">
        <f t="shared" si="914"/>
        <v>5790341.5800000001</v>
      </c>
      <c r="FG159" s="163">
        <f t="shared" si="914"/>
        <v>6620602.4850000013</v>
      </c>
      <c r="FH159" s="163">
        <f t="shared" si="914"/>
        <v>0</v>
      </c>
      <c r="FI159" s="163">
        <f t="shared" si="914"/>
        <v>0</v>
      </c>
      <c r="FK159" s="163">
        <f t="shared" si="915"/>
        <v>15992522.312711468</v>
      </c>
      <c r="FL159" s="163">
        <f t="shared" si="915"/>
        <v>10769970.731078459</v>
      </c>
      <c r="FM159" s="163">
        <f t="shared" si="915"/>
        <v>15856522.419114241</v>
      </c>
      <c r="FN159" s="163">
        <f t="shared" si="915"/>
        <v>22957011.384499993</v>
      </c>
      <c r="FO159" s="163">
        <f t="shared" si="915"/>
        <v>22708118.973366003</v>
      </c>
      <c r="FP159" s="163">
        <f t="shared" si="915"/>
        <v>22818270.569664355</v>
      </c>
      <c r="FQ159" s="163">
        <f t="shared" si="915"/>
        <v>23265523.275752902</v>
      </c>
      <c r="FR159" s="163">
        <f t="shared" si="915"/>
        <v>0</v>
      </c>
    </row>
    <row r="160" spans="2:174" s="159" customFormat="1" ht="17.45" customHeight="1" thickBot="1">
      <c r="B160" s="151" t="s">
        <v>96</v>
      </c>
      <c r="C160" s="152"/>
      <c r="D160" s="152"/>
      <c r="E160" s="152"/>
      <c r="F160" s="134"/>
      <c r="G160" s="13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v>442018.85950000002</v>
      </c>
      <c r="BE160" s="154">
        <v>337392.28798999998</v>
      </c>
      <c r="BF160" s="154">
        <v>235958.8253</v>
      </c>
      <c r="BG160" s="154">
        <v>255546.82700000002</v>
      </c>
      <c r="BH160" s="154">
        <v>279510.99695</v>
      </c>
      <c r="BI160" s="154">
        <v>307511.84060000005</v>
      </c>
      <c r="BJ160" s="154">
        <v>277307.55</v>
      </c>
      <c r="BK160" s="154">
        <v>332577.21000000002</v>
      </c>
      <c r="BL160" s="154">
        <v>291805.18560000003</v>
      </c>
      <c r="BM160" s="154">
        <v>335614</v>
      </c>
      <c r="BN160" s="154">
        <v>353460.83765954035</v>
      </c>
      <c r="BO160" s="154">
        <v>522217.30043730052</v>
      </c>
      <c r="BP160" s="154">
        <v>510588.70900715626</v>
      </c>
      <c r="BQ160" s="154">
        <v>336393.83614163304</v>
      </c>
      <c r="BR160" s="154">
        <v>105478.55129616558</v>
      </c>
      <c r="BS160" s="154">
        <v>0</v>
      </c>
      <c r="BT160" s="154">
        <v>0</v>
      </c>
      <c r="BU160" s="154">
        <v>5519.46</v>
      </c>
      <c r="BV160" s="154">
        <v>131792.06270028386</v>
      </c>
      <c r="BW160" s="154">
        <v>184914.84</v>
      </c>
      <c r="BX160" s="154">
        <v>211386.83</v>
      </c>
      <c r="BY160" s="154">
        <v>292410.36009366333</v>
      </c>
      <c r="BZ160" s="154">
        <v>312250.37</v>
      </c>
      <c r="CA160" s="154">
        <v>383390.53</v>
      </c>
      <c r="CB160" s="154">
        <v>213816.62872639077</v>
      </c>
      <c r="CC160" s="154">
        <v>251770.87</v>
      </c>
      <c r="CD160" s="154">
        <v>50417.502707823762</v>
      </c>
      <c r="CE160" s="154">
        <v>88835.08</v>
      </c>
      <c r="CF160" s="154">
        <v>265877.23</v>
      </c>
      <c r="CG160" s="154">
        <v>283979.55</v>
      </c>
      <c r="CH160" s="154">
        <v>337006.89</v>
      </c>
      <c r="CI160" s="154">
        <v>328147.15000000002</v>
      </c>
      <c r="CJ160" s="154">
        <v>296634.36</v>
      </c>
      <c r="CK160" s="154">
        <v>386618.67</v>
      </c>
      <c r="CL160" s="154">
        <v>342982.64999999997</v>
      </c>
      <c r="CM160" s="154">
        <v>679899.28999999992</v>
      </c>
      <c r="CN160" s="154">
        <v>374969.33999999997</v>
      </c>
      <c r="CO160" s="154">
        <v>334203.94</v>
      </c>
      <c r="CP160" s="154">
        <v>391110.09</v>
      </c>
      <c r="CQ160" s="154">
        <v>458737.76</v>
      </c>
      <c r="CR160" s="154">
        <v>519019.37</v>
      </c>
      <c r="CS160" s="154">
        <v>366886.74</v>
      </c>
      <c r="CT160" s="154">
        <v>420292.34</v>
      </c>
      <c r="CU160" s="154">
        <v>358215.09</v>
      </c>
      <c r="CV160" s="154">
        <v>392387.11</v>
      </c>
      <c r="CW160" s="154">
        <v>433443.52</v>
      </c>
      <c r="CX160" s="154">
        <v>433987.58</v>
      </c>
      <c r="CY160" s="154">
        <v>673499.38</v>
      </c>
      <c r="CZ160" s="154">
        <v>368543.57272675674</v>
      </c>
      <c r="DA160" s="154">
        <v>335782.86977319792</v>
      </c>
      <c r="DB160" s="154">
        <v>381084.39543441031</v>
      </c>
      <c r="DC160" s="154">
        <v>445983.26917364716</v>
      </c>
      <c r="DD160" s="154">
        <v>465195.21886054066</v>
      </c>
      <c r="DE160" s="154">
        <v>442004.10879218171</v>
      </c>
      <c r="DF160" s="154">
        <v>480886.07931458415</v>
      </c>
      <c r="DG160" s="154">
        <v>411821.38851657644</v>
      </c>
      <c r="DH160" s="154">
        <v>434614.62242680613</v>
      </c>
      <c r="DI160" s="154">
        <v>529610.64492875757</v>
      </c>
      <c r="DJ160" s="154">
        <v>489582.09801039041</v>
      </c>
      <c r="DK160" s="154">
        <v>747595.01296990656</v>
      </c>
      <c r="DL160" s="154">
        <v>439376.35875945195</v>
      </c>
      <c r="DM160" s="154">
        <v>407274.72551932104</v>
      </c>
      <c r="DN160" s="154">
        <v>452770.51408231538</v>
      </c>
      <c r="DO160" s="154">
        <v>408865.10175859981</v>
      </c>
      <c r="DP160" s="154">
        <v>447630.62956163177</v>
      </c>
      <c r="DQ160" s="154">
        <v>547690.99359194119</v>
      </c>
      <c r="DR160" s="154">
        <v>728282.00807531504</v>
      </c>
      <c r="DS160" s="154">
        <v>578255.20760103257</v>
      </c>
      <c r="DT160" s="154">
        <v>509963.14587286301</v>
      </c>
      <c r="DU160" s="154">
        <v>549048.20703563001</v>
      </c>
      <c r="DV160" s="154">
        <v>573911.68544156349</v>
      </c>
      <c r="DW160" s="154">
        <v>808310.17350622499</v>
      </c>
      <c r="DX160" s="154">
        <v>537110.95170281676</v>
      </c>
      <c r="DY160" s="154">
        <v>436624.16814034991</v>
      </c>
      <c r="DZ160" s="154">
        <v>555777.9391588337</v>
      </c>
      <c r="EA160" s="154">
        <v>511617.75211018423</v>
      </c>
      <c r="EB160" s="154">
        <v>582112.18604909186</v>
      </c>
      <c r="EC160" s="154">
        <v>576698.24279466108</v>
      </c>
      <c r="ED160" s="154">
        <v>584813.05000000005</v>
      </c>
      <c r="EE160" s="154">
        <v>611848.48180000007</v>
      </c>
      <c r="EF160" s="154">
        <v>550351.5637140515</v>
      </c>
      <c r="EG160" s="154">
        <v>642039.80999999994</v>
      </c>
      <c r="EH160" s="154">
        <v>677651.99258590199</v>
      </c>
      <c r="EI160" s="154">
        <v>1066012.99</v>
      </c>
      <c r="EJ160" s="154"/>
      <c r="EK160" s="154"/>
      <c r="EL160" s="154"/>
      <c r="EM160" s="154"/>
      <c r="EN160" s="153"/>
      <c r="EO160" s="154">
        <f t="shared" si="912"/>
        <v>0</v>
      </c>
      <c r="EP160" s="154"/>
      <c r="EQ160" s="154">
        <f t="shared" ca="1" si="913"/>
        <v>2041130.8111121845</v>
      </c>
      <c r="ER160" s="154"/>
      <c r="EV160" s="154">
        <f t="shared" si="914"/>
        <v>1085410.837934365</v>
      </c>
      <c r="EW160" s="154">
        <f t="shared" si="914"/>
        <v>1353182.5968263694</v>
      </c>
      <c r="EX160" s="154">
        <f t="shared" si="914"/>
        <v>1327322.0902579669</v>
      </c>
      <c r="EY160" s="154">
        <f t="shared" si="914"/>
        <v>1766787.7559090545</v>
      </c>
      <c r="EZ160" s="154">
        <f t="shared" si="914"/>
        <v>1299421.5983610884</v>
      </c>
      <c r="FA160" s="154">
        <f t="shared" si="914"/>
        <v>1404186.7249121726</v>
      </c>
      <c r="FB160" s="154">
        <f t="shared" si="914"/>
        <v>1816500.3615492107</v>
      </c>
      <c r="FC160" s="154">
        <f t="shared" si="914"/>
        <v>1931270.0659834184</v>
      </c>
      <c r="FD160" s="154">
        <f t="shared" si="914"/>
        <v>1529513.0590020004</v>
      </c>
      <c r="FE160" s="154">
        <f t="shared" si="914"/>
        <v>1670428.1809539371</v>
      </c>
      <c r="FF160" s="154">
        <f t="shared" si="914"/>
        <v>1747013.0955140516</v>
      </c>
      <c r="FG160" s="154">
        <f t="shared" si="914"/>
        <v>2385704.7925859019</v>
      </c>
      <c r="FH160" s="154">
        <f t="shared" si="914"/>
        <v>0</v>
      </c>
      <c r="FI160" s="154">
        <f t="shared" si="914"/>
        <v>0</v>
      </c>
      <c r="FK160" s="154">
        <f t="shared" si="915"/>
        <v>3970921.7210368412</v>
      </c>
      <c r="FL160" s="154">
        <f t="shared" si="915"/>
        <v>2474125.5492389025</v>
      </c>
      <c r="FM160" s="154">
        <f t="shared" si="915"/>
        <v>3525985.8714342141</v>
      </c>
      <c r="FN160" s="154">
        <f t="shared" si="915"/>
        <v>5156752.26</v>
      </c>
      <c r="FO160" s="154">
        <f t="shared" si="915"/>
        <v>5532703.2809277549</v>
      </c>
      <c r="FP160" s="154">
        <f t="shared" si="915"/>
        <v>6451378.7508058902</v>
      </c>
      <c r="FQ160" s="154">
        <f t="shared" si="915"/>
        <v>7332659.128055891</v>
      </c>
      <c r="FR160" s="154">
        <f t="shared" si="915"/>
        <v>0</v>
      </c>
    </row>
    <row r="161" spans="2:174" ht="17.45" customHeight="1">
      <c r="B161" s="165" t="s">
        <v>192</v>
      </c>
      <c r="C161" s="166"/>
      <c r="D161" s="166"/>
      <c r="E161" s="166"/>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v>2357132.3995000003</v>
      </c>
      <c r="BE161" s="167">
        <v>1616465.6979899998</v>
      </c>
      <c r="BF161" s="167">
        <v>1485675.9352999995</v>
      </c>
      <c r="BG161" s="167">
        <v>1489399.027</v>
      </c>
      <c r="BH161" s="167">
        <v>1567143.7969499999</v>
      </c>
      <c r="BI161" s="168">
        <v>1479974.4205999996</v>
      </c>
      <c r="BJ161" s="168">
        <v>1497489.7699999998</v>
      </c>
      <c r="BK161" s="168">
        <v>1621595.5899999996</v>
      </c>
      <c r="BL161" s="168">
        <v>1522626.3255999999</v>
      </c>
      <c r="BM161" s="168">
        <v>1622624.8520000004</v>
      </c>
      <c r="BN161" s="168">
        <v>1670593.105392874</v>
      </c>
      <c r="BO161" s="168">
        <v>2032723.1134154354</v>
      </c>
      <c r="BP161" s="168">
        <v>2793648.6780567984</v>
      </c>
      <c r="BQ161" s="168">
        <v>1790581.3859378577</v>
      </c>
      <c r="BR161" s="168">
        <v>1197197.1737313576</v>
      </c>
      <c r="BS161" s="168">
        <v>424772.63550000015</v>
      </c>
      <c r="BT161" s="168">
        <v>198692.91799999995</v>
      </c>
      <c r="BU161" s="168">
        <v>258249.89057851242</v>
      </c>
      <c r="BV161" s="168">
        <v>642704.79756526963</v>
      </c>
      <c r="BW161" s="169">
        <v>852651.07400000002</v>
      </c>
      <c r="BX161" s="169">
        <v>968422.1534999999</v>
      </c>
      <c r="BY161" s="169">
        <v>1228050.4064691458</v>
      </c>
      <c r="BZ161" s="169">
        <v>1422501.0874784212</v>
      </c>
      <c r="CA161" s="169">
        <v>1466624.0795</v>
      </c>
      <c r="CB161" s="169">
        <v>2146722.6583382804</v>
      </c>
      <c r="CC161" s="169">
        <v>1868120.3635000004</v>
      </c>
      <c r="CD161" s="169">
        <v>949031.99921017361</v>
      </c>
      <c r="CE161" s="169">
        <v>520691.36250000005</v>
      </c>
      <c r="CF161" s="169">
        <v>1006807.355</v>
      </c>
      <c r="CG161" s="169">
        <v>1398371.8725000003</v>
      </c>
      <c r="CH161" s="169">
        <v>1486018.0465000002</v>
      </c>
      <c r="CI161" s="169">
        <v>1768714.8230000003</v>
      </c>
      <c r="CJ161" s="169">
        <v>1780349.6310000001</v>
      </c>
      <c r="CK161" s="169">
        <v>2065160.9819999998</v>
      </c>
      <c r="CL161" s="169">
        <v>1885674.7865000002</v>
      </c>
      <c r="CM161" s="169">
        <v>2506844.4104999998</v>
      </c>
      <c r="CN161" s="169">
        <v>2713160.7925</v>
      </c>
      <c r="CO161" s="169">
        <v>1966741.1495000003</v>
      </c>
      <c r="CP161" s="169">
        <v>2208032.3539999998</v>
      </c>
      <c r="CQ161" s="169">
        <v>2078267.811</v>
      </c>
      <c r="CR161" s="169">
        <v>2601410.6859999979</v>
      </c>
      <c r="CS161" s="169">
        <v>2422666.9789999998</v>
      </c>
      <c r="CT161" s="169">
        <v>2337030.4459999991</v>
      </c>
      <c r="CU161" s="169">
        <v>2363777.6549999998</v>
      </c>
      <c r="CV161" s="169">
        <v>2151586.1489999983</v>
      </c>
      <c r="CW161" s="169">
        <v>2331592.8244999992</v>
      </c>
      <c r="CX161" s="169">
        <v>2281989.6544999997</v>
      </c>
      <c r="CY161" s="169">
        <v>2657507.1434999998</v>
      </c>
      <c r="CZ161" s="169">
        <v>3004089.925786044</v>
      </c>
      <c r="DA161" s="169">
        <v>2112848.0522845378</v>
      </c>
      <c r="DB161" s="169">
        <v>2255848.3214344103</v>
      </c>
      <c r="DC161" s="169">
        <v>2117471.818673647</v>
      </c>
      <c r="DD161" s="169">
        <v>2153076.7638605405</v>
      </c>
      <c r="DE161" s="169">
        <v>2365804.2577921818</v>
      </c>
      <c r="DF161" s="169">
        <v>2264219.1973145846</v>
      </c>
      <c r="DG161" s="169">
        <v>2161183.253783389</v>
      </c>
      <c r="DH161" s="169">
        <v>2305379.847426807</v>
      </c>
      <c r="DI161" s="169">
        <v>2445524.0204073209</v>
      </c>
      <c r="DJ161" s="169">
        <v>2263928.1330603915</v>
      </c>
      <c r="DK161" s="169">
        <v>2791448.6624699072</v>
      </c>
      <c r="DL161" s="169">
        <v>2974621.4028844531</v>
      </c>
      <c r="DM161" s="169">
        <v>2103831.4105193219</v>
      </c>
      <c r="DN161" s="169">
        <v>2126530.2158838212</v>
      </c>
      <c r="DO161" s="169">
        <v>2299071.2645064942</v>
      </c>
      <c r="DP161" s="169">
        <v>2222797.0015366329</v>
      </c>
      <c r="DQ161" s="169">
        <v>2568044.1246555788</v>
      </c>
      <c r="DR161" s="169">
        <v>2501973.1005521584</v>
      </c>
      <c r="DS161" s="169">
        <v>2450585.9153555119</v>
      </c>
      <c r="DT161" s="169">
        <v>2084292.2020443578</v>
      </c>
      <c r="DU161" s="169">
        <v>2360687.0635841265</v>
      </c>
      <c r="DV161" s="169">
        <v>2677138.2004415635</v>
      </c>
      <c r="DW161" s="169">
        <v>2900077.4185062256</v>
      </c>
      <c r="DX161" s="169">
        <v>2769570.1967028165</v>
      </c>
      <c r="DY161" s="169">
        <v>1921203.3380133698</v>
      </c>
      <c r="DZ161" s="169">
        <v>2208042.7291588336</v>
      </c>
      <c r="EA161" s="169">
        <v>2172703.1071101837</v>
      </c>
      <c r="EB161" s="169">
        <v>2408573.3710490922</v>
      </c>
      <c r="EC161" s="169">
        <v>2574427.7086745445</v>
      </c>
      <c r="ED161" s="169">
        <v>2480668.5999999996</v>
      </c>
      <c r="EE161" s="169">
        <v>2558427.1268000002</v>
      </c>
      <c r="EF161" s="169">
        <v>2498258.9487140514</v>
      </c>
      <c r="EG161" s="169">
        <v>2518421.895</v>
      </c>
      <c r="EH161" s="169">
        <v>2405644.432585902</v>
      </c>
      <c r="EI161" s="169">
        <v>4082240.95</v>
      </c>
      <c r="EJ161" s="169"/>
      <c r="EK161" s="169"/>
      <c r="EL161" s="169"/>
      <c r="EM161" s="169"/>
      <c r="EO161" s="168">
        <f t="shared" si="912"/>
        <v>0</v>
      </c>
      <c r="EQ161" s="168">
        <f t="shared" ca="1" si="913"/>
        <v>9071519.3709852025</v>
      </c>
      <c r="ER161" s="168"/>
      <c r="EV161" s="168">
        <f t="shared" si="914"/>
        <v>7372786.2995049916</v>
      </c>
      <c r="EW161" s="168">
        <f t="shared" si="914"/>
        <v>6636352.8403263688</v>
      </c>
      <c r="EX161" s="168">
        <f t="shared" si="914"/>
        <v>6730782.2985247802</v>
      </c>
      <c r="EY161" s="168">
        <f t="shared" si="914"/>
        <v>7500900.8159376197</v>
      </c>
      <c r="EZ161" s="168">
        <f t="shared" si="914"/>
        <v>7204983.0292875962</v>
      </c>
      <c r="FA161" s="168">
        <f t="shared" si="914"/>
        <v>7089912.3906987049</v>
      </c>
      <c r="FB161" s="168">
        <f t="shared" si="914"/>
        <v>7036851.2179520279</v>
      </c>
      <c r="FC161" s="168">
        <f t="shared" si="914"/>
        <v>7937902.6825319156</v>
      </c>
      <c r="FD161" s="168">
        <f t="shared" si="914"/>
        <v>6898816.2638750197</v>
      </c>
      <c r="FE161" s="168">
        <f t="shared" si="914"/>
        <v>7155704.1868338203</v>
      </c>
      <c r="FF161" s="168">
        <f t="shared" si="914"/>
        <v>7537354.6755140517</v>
      </c>
      <c r="FG161" s="168">
        <f t="shared" si="914"/>
        <v>9006307.2775859013</v>
      </c>
      <c r="FH161" s="168">
        <f t="shared" si="914"/>
        <v>0</v>
      </c>
      <c r="FI161" s="168">
        <f t="shared" si="914"/>
        <v>0</v>
      </c>
      <c r="FK161" s="168">
        <f t="shared" si="915"/>
        <v>19963444.033748306</v>
      </c>
      <c r="FL161" s="168">
        <f t="shared" si="915"/>
        <v>13244096.280317362</v>
      </c>
      <c r="FM161" s="168">
        <f t="shared" si="915"/>
        <v>19382508.290548455</v>
      </c>
      <c r="FN161" s="168">
        <f t="shared" si="915"/>
        <v>28113763.644499991</v>
      </c>
      <c r="FO161" s="168">
        <f t="shared" si="915"/>
        <v>28240822.254293766</v>
      </c>
      <c r="FP161" s="168">
        <f t="shared" si="915"/>
        <v>29269649.320470244</v>
      </c>
      <c r="FQ161" s="168">
        <f t="shared" si="915"/>
        <v>30598182.403808791</v>
      </c>
      <c r="FR161" s="168">
        <f t="shared" si="915"/>
        <v>0</v>
      </c>
    </row>
    <row r="162" spans="2:174" s="159" customFormat="1" ht="17.45" customHeight="1">
      <c r="B162" s="151" t="s">
        <v>22</v>
      </c>
      <c r="C162" s="170"/>
      <c r="D162" s="170"/>
      <c r="E162" s="170"/>
      <c r="F162" s="134"/>
      <c r="G162" s="13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v>0</v>
      </c>
      <c r="BE162" s="154">
        <v>0</v>
      </c>
      <c r="BF162" s="154">
        <v>53760</v>
      </c>
      <c r="BG162" s="154">
        <v>22685.23</v>
      </c>
      <c r="BH162" s="154">
        <v>0</v>
      </c>
      <c r="BI162" s="154">
        <v>0</v>
      </c>
      <c r="BJ162" s="154">
        <v>-102275</v>
      </c>
      <c r="BK162" s="154">
        <v>27322.799999999999</v>
      </c>
      <c r="BL162" s="154">
        <v>0</v>
      </c>
      <c r="BM162" s="154">
        <v>0</v>
      </c>
      <c r="BN162" s="154">
        <v>0</v>
      </c>
      <c r="BO162" s="154">
        <v>0</v>
      </c>
      <c r="BP162" s="154">
        <v>0</v>
      </c>
      <c r="BQ162" s="154">
        <v>-30623.870000000003</v>
      </c>
      <c r="BR162" s="154">
        <v>-81423.66</v>
      </c>
      <c r="BS162" s="154">
        <v>-19349.46</v>
      </c>
      <c r="BT162" s="154">
        <v>-23297.78</v>
      </c>
      <c r="BU162" s="154">
        <v>-9828.18</v>
      </c>
      <c r="BV162" s="154">
        <v>-51356.800000000003</v>
      </c>
      <c r="BW162" s="154">
        <v>-51166.31</v>
      </c>
      <c r="BX162" s="154">
        <v>-21613.93</v>
      </c>
      <c r="BY162" s="154">
        <v>-10380.380000000001</v>
      </c>
      <c r="BZ162" s="154">
        <v>-16405.68</v>
      </c>
      <c r="CA162" s="154">
        <v>-65873.520000000019</v>
      </c>
      <c r="CB162" s="154">
        <v>-23339.89</v>
      </c>
      <c r="CC162" s="154">
        <v>-32037.619999999995</v>
      </c>
      <c r="CD162" s="154">
        <v>-23339.89</v>
      </c>
      <c r="CE162" s="154">
        <v>-26216.289999999997</v>
      </c>
      <c r="CF162" s="154">
        <v>-91124.739999999991</v>
      </c>
      <c r="CG162" s="154">
        <v>-56337.45</v>
      </c>
      <c r="CH162" s="154">
        <v>-102243.31</v>
      </c>
      <c r="CI162" s="154">
        <v>-135331.49</v>
      </c>
      <c r="CJ162" s="154">
        <v>-540951.78</v>
      </c>
      <c r="CK162" s="154">
        <v>-1058370.99</v>
      </c>
      <c r="CL162" s="154">
        <v>-977412.00000000012</v>
      </c>
      <c r="CM162" s="154">
        <v>-1051900.7499999998</v>
      </c>
      <c r="CN162" s="154">
        <v>-335010.43</v>
      </c>
      <c r="CO162" s="154">
        <v>-382135.61999999994</v>
      </c>
      <c r="CP162" s="154">
        <v>-448129.02000000008</v>
      </c>
      <c r="CQ162" s="154">
        <v>-120025.92</v>
      </c>
      <c r="CR162" s="154">
        <v>-143665.00999999998</v>
      </c>
      <c r="CS162" s="154">
        <v>-242524.76</v>
      </c>
      <c r="CT162" s="154">
        <v>-68933.83</v>
      </c>
      <c r="CU162" s="154">
        <v>-63736.35</v>
      </c>
      <c r="CV162" s="154">
        <v>-525331.79</v>
      </c>
      <c r="CW162" s="154">
        <v>-449267.3</v>
      </c>
      <c r="CX162" s="154">
        <v>-1369823.6600000001</v>
      </c>
      <c r="CY162" s="154">
        <v>-1129317.08</v>
      </c>
      <c r="CZ162" s="154">
        <v>-809309.29</v>
      </c>
      <c r="DA162" s="154">
        <v>-1276493.1999999997</v>
      </c>
      <c r="DB162" s="154">
        <v>-987319.63999999978</v>
      </c>
      <c r="DC162" s="154">
        <v>-1054612.1099999999</v>
      </c>
      <c r="DD162" s="154">
        <v>-1264749.9099999997</v>
      </c>
      <c r="DE162" s="154">
        <v>-802262.66000000015</v>
      </c>
      <c r="DF162" s="154">
        <v>-1209270.3700000001</v>
      </c>
      <c r="DG162" s="154">
        <v>-1379862.3</v>
      </c>
      <c r="DH162" s="154">
        <v>-298363.36</v>
      </c>
      <c r="DI162" s="154">
        <v>-952752.61</v>
      </c>
      <c r="DJ162" s="154">
        <v>-163027</v>
      </c>
      <c r="DK162" s="154">
        <v>-177185.67</v>
      </c>
      <c r="DL162" s="154">
        <v>-378273.69000000006</v>
      </c>
      <c r="DM162" s="154">
        <v>-423565.19</v>
      </c>
      <c r="DN162" s="154">
        <v>-341373.06000000006</v>
      </c>
      <c r="DO162" s="154">
        <v>-235988.55000000005</v>
      </c>
      <c r="DP162" s="154">
        <v>-260327.73999999996</v>
      </c>
      <c r="DQ162" s="154">
        <v>-572803.97</v>
      </c>
      <c r="DR162" s="154">
        <v>-215818.02</v>
      </c>
      <c r="DS162" s="154">
        <v>-60886.680000000008</v>
      </c>
      <c r="DT162" s="154">
        <v>-250845.4</v>
      </c>
      <c r="DU162" s="154">
        <v>-433342.86000000004</v>
      </c>
      <c r="DV162" s="154">
        <v>-277871.24</v>
      </c>
      <c r="DW162" s="154">
        <v>-1827707.7300000004</v>
      </c>
      <c r="DX162" s="154">
        <v>-73859.39</v>
      </c>
      <c r="DY162" s="154">
        <v>-360181.16000000003</v>
      </c>
      <c r="DZ162" s="154">
        <v>-442885.93000000011</v>
      </c>
      <c r="EA162" s="154">
        <v>-743475.14</v>
      </c>
      <c r="EB162" s="154">
        <v>-445042.97000000009</v>
      </c>
      <c r="EC162" s="154">
        <v>-619406.42000000004</v>
      </c>
      <c r="ED162" s="154">
        <v>-727566.49</v>
      </c>
      <c r="EE162" s="154">
        <v>-307738.33000000007</v>
      </c>
      <c r="EF162" s="154">
        <v>-491829.04999999993</v>
      </c>
      <c r="EG162" s="154">
        <v>-497623.63</v>
      </c>
      <c r="EH162" s="154">
        <v>-686551.85000000009</v>
      </c>
      <c r="EI162" s="154">
        <v>-781202.2300000001</v>
      </c>
      <c r="EJ162" s="154"/>
      <c r="EK162" s="154"/>
      <c r="EL162" s="154"/>
      <c r="EM162" s="154"/>
      <c r="EN162" s="153"/>
      <c r="EO162" s="154">
        <f t="shared" si="912"/>
        <v>0</v>
      </c>
      <c r="EP162" s="153"/>
      <c r="EQ162" s="154">
        <f t="shared" ca="1" si="913"/>
        <v>-1620401.62</v>
      </c>
      <c r="ER162" s="154"/>
      <c r="EV162" s="154">
        <f t="shared" si="914"/>
        <v>-3073122.1299999994</v>
      </c>
      <c r="EW162" s="154">
        <f t="shared" si="914"/>
        <v>-3121624.6799999997</v>
      </c>
      <c r="EX162" s="154">
        <f t="shared" si="914"/>
        <v>-2887496.03</v>
      </c>
      <c r="EY162" s="154">
        <f t="shared" si="914"/>
        <v>-1292965.2799999998</v>
      </c>
      <c r="EZ162" s="154">
        <f t="shared" si="914"/>
        <v>-1143211.9400000002</v>
      </c>
      <c r="FA162" s="154">
        <f t="shared" si="914"/>
        <v>-1069120.26</v>
      </c>
      <c r="FB162" s="154">
        <f t="shared" si="914"/>
        <v>-527550.1</v>
      </c>
      <c r="FC162" s="154">
        <f t="shared" si="914"/>
        <v>-2538921.8300000005</v>
      </c>
      <c r="FD162" s="154">
        <f t="shared" si="914"/>
        <v>-876926.48000000021</v>
      </c>
      <c r="FE162" s="154">
        <f t="shared" si="914"/>
        <v>-1807924.5300000003</v>
      </c>
      <c r="FF162" s="154">
        <f t="shared" si="914"/>
        <v>-1527133.87</v>
      </c>
      <c r="FG162" s="154">
        <f t="shared" si="914"/>
        <v>-1965377.71</v>
      </c>
      <c r="FH162" s="154">
        <f t="shared" si="914"/>
        <v>0</v>
      </c>
      <c r="FI162" s="154">
        <f t="shared" si="914"/>
        <v>0</v>
      </c>
      <c r="FK162" s="154">
        <f t="shared" si="915"/>
        <v>1493.0299999999952</v>
      </c>
      <c r="FL162" s="154">
        <f t="shared" si="915"/>
        <v>-381319.57</v>
      </c>
      <c r="FM162" s="154">
        <f t="shared" si="915"/>
        <v>-4118606.2</v>
      </c>
      <c r="FN162" s="154">
        <f t="shared" si="915"/>
        <v>-5277900.7700000005</v>
      </c>
      <c r="FO162" s="154">
        <f t="shared" si="915"/>
        <v>-10375208.119999997</v>
      </c>
      <c r="FP162" s="154">
        <f t="shared" si="915"/>
        <v>-5278804.1300000008</v>
      </c>
      <c r="FQ162" s="154">
        <f t="shared" si="915"/>
        <v>-6177362.5899999999</v>
      </c>
      <c r="FR162" s="154">
        <f t="shared" si="915"/>
        <v>0</v>
      </c>
    </row>
    <row r="163" spans="2:174" s="159" customFormat="1" ht="17.45" customHeight="1">
      <c r="B163" s="151" t="s">
        <v>97</v>
      </c>
      <c r="C163" s="170"/>
      <c r="D163" s="170"/>
      <c r="E163" s="170"/>
      <c r="F163" s="134"/>
      <c r="G163" s="13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v>0</v>
      </c>
      <c r="BE163" s="154">
        <v>0</v>
      </c>
      <c r="BF163" s="154">
        <v>0</v>
      </c>
      <c r="BG163" s="154">
        <v>0</v>
      </c>
      <c r="BH163" s="154">
        <v>0</v>
      </c>
      <c r="BI163" s="154">
        <v>0</v>
      </c>
      <c r="BJ163" s="154">
        <v>0</v>
      </c>
      <c r="BK163" s="154">
        <v>0</v>
      </c>
      <c r="BL163" s="154">
        <v>0</v>
      </c>
      <c r="BM163" s="154">
        <v>0</v>
      </c>
      <c r="BN163" s="154">
        <v>0</v>
      </c>
      <c r="BO163" s="154">
        <v>0</v>
      </c>
      <c r="BP163" s="154">
        <v>0</v>
      </c>
      <c r="BQ163" s="154">
        <v>0</v>
      </c>
      <c r="BR163" s="154">
        <v>0</v>
      </c>
      <c r="BS163" s="154">
        <v>0</v>
      </c>
      <c r="BT163" s="154">
        <v>0</v>
      </c>
      <c r="BU163" s="154">
        <v>0</v>
      </c>
      <c r="BV163" s="154">
        <v>0</v>
      </c>
      <c r="BW163" s="154">
        <v>0</v>
      </c>
      <c r="BX163" s="154">
        <v>0</v>
      </c>
      <c r="BY163" s="154">
        <v>0</v>
      </c>
      <c r="BZ163" s="154">
        <v>0</v>
      </c>
      <c r="CA163" s="154">
        <v>0</v>
      </c>
      <c r="CB163" s="154">
        <v>0</v>
      </c>
      <c r="CC163" s="154">
        <v>0</v>
      </c>
      <c r="CD163" s="154">
        <v>0</v>
      </c>
      <c r="CE163" s="154">
        <v>0</v>
      </c>
      <c r="CF163" s="154">
        <v>0</v>
      </c>
      <c r="CG163" s="154">
        <v>0</v>
      </c>
      <c r="CH163" s="154">
        <v>0</v>
      </c>
      <c r="CI163" s="154">
        <v>0</v>
      </c>
      <c r="CJ163" s="154">
        <v>0</v>
      </c>
      <c r="CK163" s="154">
        <v>0</v>
      </c>
      <c r="CL163" s="154">
        <v>0</v>
      </c>
      <c r="CM163" s="154">
        <v>0</v>
      </c>
      <c r="CN163" s="154">
        <v>0</v>
      </c>
      <c r="CO163" s="154">
        <v>0</v>
      </c>
      <c r="CP163" s="154">
        <v>0</v>
      </c>
      <c r="CQ163" s="154">
        <v>0</v>
      </c>
      <c r="CR163" s="154">
        <v>0</v>
      </c>
      <c r="CS163" s="154">
        <v>0</v>
      </c>
      <c r="CT163" s="154">
        <v>0</v>
      </c>
      <c r="CU163" s="154">
        <v>0</v>
      </c>
      <c r="CV163" s="154">
        <v>0</v>
      </c>
      <c r="CW163" s="154">
        <v>0</v>
      </c>
      <c r="CX163" s="154">
        <v>0</v>
      </c>
      <c r="CY163" s="154">
        <v>0</v>
      </c>
      <c r="CZ163" s="154">
        <v>0</v>
      </c>
      <c r="DA163" s="154">
        <v>0</v>
      </c>
      <c r="DB163" s="154">
        <v>0</v>
      </c>
      <c r="DC163" s="154">
        <v>0</v>
      </c>
      <c r="DD163" s="154">
        <v>0</v>
      </c>
      <c r="DE163" s="154">
        <v>0</v>
      </c>
      <c r="DF163" s="154">
        <v>0</v>
      </c>
      <c r="DG163" s="154">
        <v>0</v>
      </c>
      <c r="DH163" s="154">
        <v>0</v>
      </c>
      <c r="DI163" s="154">
        <v>0</v>
      </c>
      <c r="DJ163" s="154">
        <v>0</v>
      </c>
      <c r="DK163" s="154">
        <v>0</v>
      </c>
      <c r="DL163" s="154">
        <v>0</v>
      </c>
      <c r="DM163" s="154">
        <v>0</v>
      </c>
      <c r="DN163" s="154">
        <v>0</v>
      </c>
      <c r="DO163" s="154">
        <v>0</v>
      </c>
      <c r="DP163" s="154">
        <v>0</v>
      </c>
      <c r="DQ163" s="154">
        <v>0</v>
      </c>
      <c r="DR163" s="154">
        <v>0</v>
      </c>
      <c r="DS163" s="154">
        <v>0</v>
      </c>
      <c r="DT163" s="154">
        <v>0</v>
      </c>
      <c r="DU163" s="154">
        <v>0</v>
      </c>
      <c r="DV163" s="154">
        <v>0</v>
      </c>
      <c r="DW163" s="154">
        <v>0</v>
      </c>
      <c r="DX163" s="154">
        <v>0</v>
      </c>
      <c r="DY163" s="154">
        <v>0</v>
      </c>
      <c r="DZ163" s="154">
        <v>0</v>
      </c>
      <c r="EA163" s="154">
        <v>0</v>
      </c>
      <c r="EB163" s="154">
        <v>0</v>
      </c>
      <c r="EC163" s="154">
        <v>0</v>
      </c>
      <c r="ED163" s="154">
        <v>0</v>
      </c>
      <c r="EE163" s="154">
        <v>0</v>
      </c>
      <c r="EF163" s="154">
        <v>0</v>
      </c>
      <c r="EG163" s="154">
        <v>0</v>
      </c>
      <c r="EH163" s="154">
        <v>0</v>
      </c>
      <c r="EI163" s="154">
        <v>0</v>
      </c>
      <c r="EJ163" s="154"/>
      <c r="EK163" s="154"/>
      <c r="EL163" s="154"/>
      <c r="EM163" s="154"/>
      <c r="EN163" s="170"/>
      <c r="EO163" s="154">
        <f t="shared" si="912"/>
        <v>0</v>
      </c>
      <c r="EP163" s="170"/>
      <c r="EQ163" s="154">
        <f t="shared" ca="1" si="913"/>
        <v>0</v>
      </c>
      <c r="ER163" s="154"/>
      <c r="EV163" s="154">
        <f t="shared" si="914"/>
        <v>0</v>
      </c>
      <c r="EW163" s="154">
        <f t="shared" si="914"/>
        <v>0</v>
      </c>
      <c r="EX163" s="154">
        <f t="shared" si="914"/>
        <v>0</v>
      </c>
      <c r="EY163" s="154">
        <f t="shared" si="914"/>
        <v>0</v>
      </c>
      <c r="EZ163" s="154">
        <f t="shared" si="914"/>
        <v>0</v>
      </c>
      <c r="FA163" s="154">
        <f t="shared" si="914"/>
        <v>0</v>
      </c>
      <c r="FB163" s="154">
        <f t="shared" si="914"/>
        <v>0</v>
      </c>
      <c r="FC163" s="154">
        <f t="shared" si="914"/>
        <v>0</v>
      </c>
      <c r="FD163" s="154">
        <f t="shared" si="914"/>
        <v>0</v>
      </c>
      <c r="FE163" s="154">
        <f t="shared" si="914"/>
        <v>0</v>
      </c>
      <c r="FF163" s="154">
        <f t="shared" si="914"/>
        <v>0</v>
      </c>
      <c r="FG163" s="154">
        <f t="shared" si="914"/>
        <v>0</v>
      </c>
      <c r="FH163" s="154">
        <f t="shared" si="914"/>
        <v>0</v>
      </c>
      <c r="FI163" s="154">
        <f t="shared" si="914"/>
        <v>0</v>
      </c>
      <c r="FK163" s="154">
        <f t="shared" si="915"/>
        <v>0</v>
      </c>
      <c r="FL163" s="154">
        <f t="shared" si="915"/>
        <v>0</v>
      </c>
      <c r="FM163" s="154">
        <f t="shared" si="915"/>
        <v>0</v>
      </c>
      <c r="FN163" s="154">
        <f t="shared" si="915"/>
        <v>0</v>
      </c>
      <c r="FO163" s="154">
        <f t="shared" si="915"/>
        <v>0</v>
      </c>
      <c r="FP163" s="154">
        <f t="shared" si="915"/>
        <v>0</v>
      </c>
      <c r="FQ163" s="154">
        <f t="shared" si="915"/>
        <v>0</v>
      </c>
      <c r="FR163" s="154">
        <f t="shared" si="915"/>
        <v>0</v>
      </c>
    </row>
    <row r="164" spans="2:174" ht="17.45" customHeight="1">
      <c r="B164" s="161" t="s">
        <v>98</v>
      </c>
      <c r="C164" s="162"/>
      <c r="D164" s="162"/>
      <c r="E164" s="162"/>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v>2357132.3995000003</v>
      </c>
      <c r="BE164" s="163">
        <v>1616465.6979899998</v>
      </c>
      <c r="BF164" s="163">
        <v>1539435.9352999995</v>
      </c>
      <c r="BG164" s="163">
        <v>1512084.257</v>
      </c>
      <c r="BH164" s="163">
        <v>1567143.7969499999</v>
      </c>
      <c r="BI164" s="163">
        <v>1479974.4205999996</v>
      </c>
      <c r="BJ164" s="163">
        <v>1395214.7699999998</v>
      </c>
      <c r="BK164" s="163">
        <v>1648918.3899999997</v>
      </c>
      <c r="BL164" s="163">
        <v>1522626.3255999999</v>
      </c>
      <c r="BM164" s="163">
        <v>1622624.8520000004</v>
      </c>
      <c r="BN164" s="163">
        <v>1670593.105392874</v>
      </c>
      <c r="BO164" s="163">
        <v>2032723.1134154354</v>
      </c>
      <c r="BP164" s="163">
        <v>2793648.6780567984</v>
      </c>
      <c r="BQ164" s="163">
        <v>1759957.5159378576</v>
      </c>
      <c r="BR164" s="163">
        <v>1115773.5137313576</v>
      </c>
      <c r="BS164" s="163">
        <v>405423.17550000013</v>
      </c>
      <c r="BT164" s="163">
        <v>175395.13799999995</v>
      </c>
      <c r="BU164" s="163">
        <v>248421.71057851243</v>
      </c>
      <c r="BV164" s="163">
        <v>591347.99756526959</v>
      </c>
      <c r="BW164" s="164">
        <v>801484.76399999997</v>
      </c>
      <c r="BX164" s="164">
        <v>946808.22349999985</v>
      </c>
      <c r="BY164" s="164">
        <v>1217670.0264691459</v>
      </c>
      <c r="BZ164" s="164">
        <v>1406095.4074784212</v>
      </c>
      <c r="CA164" s="164">
        <v>1400750.5595</v>
      </c>
      <c r="CB164" s="164">
        <v>2123382.7683382803</v>
      </c>
      <c r="CC164" s="164">
        <v>1836082.7435000003</v>
      </c>
      <c r="CD164" s="164">
        <v>925692.1092101736</v>
      </c>
      <c r="CE164" s="164">
        <v>494475.07250000007</v>
      </c>
      <c r="CF164" s="164">
        <v>915682.61499999999</v>
      </c>
      <c r="CG164" s="164">
        <v>1342034.4225000003</v>
      </c>
      <c r="CH164" s="164">
        <v>1383774.7365000001</v>
      </c>
      <c r="CI164" s="164">
        <v>1633383.3330000003</v>
      </c>
      <c r="CJ164" s="164">
        <v>1239397.851</v>
      </c>
      <c r="CK164" s="164">
        <v>1006789.9919999999</v>
      </c>
      <c r="CL164" s="164">
        <v>908262.78650000005</v>
      </c>
      <c r="CM164" s="164">
        <v>1454943.6605</v>
      </c>
      <c r="CN164" s="164">
        <v>2378150.3624999998</v>
      </c>
      <c r="CO164" s="164">
        <v>1584605.5295000004</v>
      </c>
      <c r="CP164" s="164">
        <v>1759903.3339999998</v>
      </c>
      <c r="CQ164" s="164">
        <v>1958241.8910000001</v>
      </c>
      <c r="CR164" s="164">
        <v>2457745.6759999981</v>
      </c>
      <c r="CS164" s="164">
        <v>2180142.2189999996</v>
      </c>
      <c r="CT164" s="164">
        <v>2268096.615999999</v>
      </c>
      <c r="CU164" s="164">
        <v>2300041.3049999997</v>
      </c>
      <c r="CV164" s="164">
        <v>1626254.3589999983</v>
      </c>
      <c r="CW164" s="164">
        <v>1882325.5244999991</v>
      </c>
      <c r="CX164" s="164">
        <v>912165.99449999956</v>
      </c>
      <c r="CY164" s="164">
        <v>1528190.0634999997</v>
      </c>
      <c r="CZ164" s="164">
        <v>2194780.6357860439</v>
      </c>
      <c r="DA164" s="164">
        <v>836354.85228453809</v>
      </c>
      <c r="DB164" s="164">
        <v>1268528.6814344106</v>
      </c>
      <c r="DC164" s="164">
        <v>1062859.7086736471</v>
      </c>
      <c r="DD164" s="164">
        <v>888326.85386054078</v>
      </c>
      <c r="DE164" s="164">
        <v>1563541.5977921817</v>
      </c>
      <c r="DF164" s="164">
        <v>1054948.8273145845</v>
      </c>
      <c r="DG164" s="164">
        <v>781320.95378338895</v>
      </c>
      <c r="DH164" s="164">
        <v>2007016.4874268072</v>
      </c>
      <c r="DI164" s="164">
        <v>1492771.4104073211</v>
      </c>
      <c r="DJ164" s="164">
        <v>2100901.1330603915</v>
      </c>
      <c r="DK164" s="164">
        <v>2614262.9924699073</v>
      </c>
      <c r="DL164" s="164">
        <v>2596347.7128844531</v>
      </c>
      <c r="DM164" s="164">
        <v>1680266.220519322</v>
      </c>
      <c r="DN164" s="164">
        <v>1785157.1558838212</v>
      </c>
      <c r="DO164" s="164">
        <v>2063082.7145064941</v>
      </c>
      <c r="DP164" s="164">
        <v>1962469.2615366329</v>
      </c>
      <c r="DQ164" s="164">
        <v>1995240.1546555788</v>
      </c>
      <c r="DR164" s="164">
        <v>2286155.0805521584</v>
      </c>
      <c r="DS164" s="164">
        <v>2389699.2353555118</v>
      </c>
      <c r="DT164" s="164">
        <v>1833446.8020443579</v>
      </c>
      <c r="DU164" s="164">
        <v>1927344.2035841264</v>
      </c>
      <c r="DV164" s="164">
        <v>2399266.9604415633</v>
      </c>
      <c r="DW164" s="164">
        <v>1072369.6885062251</v>
      </c>
      <c r="DX164" s="164">
        <v>2695710.8067028164</v>
      </c>
      <c r="DY164" s="164">
        <v>1561022.1780133699</v>
      </c>
      <c r="DZ164" s="164">
        <v>1765156.7991588335</v>
      </c>
      <c r="EA164" s="164">
        <v>1429227.9671101836</v>
      </c>
      <c r="EB164" s="164">
        <v>1963530.4010490919</v>
      </c>
      <c r="EC164" s="164">
        <v>1955021.2886745445</v>
      </c>
      <c r="ED164" s="164">
        <v>1753102.1099999996</v>
      </c>
      <c r="EE164" s="164">
        <v>2250688.7968000001</v>
      </c>
      <c r="EF164" s="164">
        <v>2006429.8987140516</v>
      </c>
      <c r="EG164" s="164">
        <v>2020798.2650000001</v>
      </c>
      <c r="EH164" s="164">
        <v>1719092.582585902</v>
      </c>
      <c r="EI164" s="164">
        <v>3301038.72</v>
      </c>
      <c r="EJ164" s="164"/>
      <c r="EK164" s="164"/>
      <c r="EL164" s="164"/>
      <c r="EM164" s="164"/>
      <c r="EO164" s="163">
        <f t="shared" si="912"/>
        <v>0</v>
      </c>
      <c r="EQ164" s="163">
        <f t="shared" ca="1" si="913"/>
        <v>7451117.7509852033</v>
      </c>
      <c r="ER164" s="163"/>
      <c r="EV164" s="163">
        <f t="shared" si="914"/>
        <v>4299664.1695049927</v>
      </c>
      <c r="EW164" s="163">
        <f t="shared" si="914"/>
        <v>3514728.1603263696</v>
      </c>
      <c r="EX164" s="163">
        <f t="shared" si="914"/>
        <v>3843286.2685247809</v>
      </c>
      <c r="EY164" s="163">
        <f t="shared" si="914"/>
        <v>6207935.5359376203</v>
      </c>
      <c r="EZ164" s="163">
        <f t="shared" si="914"/>
        <v>6061771.0892875958</v>
      </c>
      <c r="FA164" s="163">
        <f t="shared" si="914"/>
        <v>6020792.130698706</v>
      </c>
      <c r="FB164" s="163">
        <f t="shared" si="914"/>
        <v>6509301.1179520283</v>
      </c>
      <c r="FC164" s="163">
        <f t="shared" si="914"/>
        <v>5398980.8525319146</v>
      </c>
      <c r="FD164" s="163">
        <f t="shared" si="914"/>
        <v>6021889.7838750202</v>
      </c>
      <c r="FE164" s="163">
        <f t="shared" si="914"/>
        <v>5347779.65683382</v>
      </c>
      <c r="FF164" s="163">
        <f t="shared" si="914"/>
        <v>6010220.8055140516</v>
      </c>
      <c r="FG164" s="163">
        <f t="shared" si="914"/>
        <v>7040929.5675859023</v>
      </c>
      <c r="FH164" s="163">
        <f t="shared" si="914"/>
        <v>0</v>
      </c>
      <c r="FI164" s="163">
        <f t="shared" si="914"/>
        <v>0</v>
      </c>
      <c r="FK164" s="163">
        <f t="shared" si="915"/>
        <v>19964937.063748308</v>
      </c>
      <c r="FL164" s="163">
        <f t="shared" si="915"/>
        <v>12862776.710317364</v>
      </c>
      <c r="FM164" s="163">
        <f t="shared" si="915"/>
        <v>15263902.090548454</v>
      </c>
      <c r="FN164" s="163">
        <f t="shared" si="915"/>
        <v>22835862.874499992</v>
      </c>
      <c r="FO164" s="163">
        <f t="shared" si="915"/>
        <v>17865614.134293765</v>
      </c>
      <c r="FP164" s="163">
        <f t="shared" si="915"/>
        <v>23990845.190470248</v>
      </c>
      <c r="FQ164" s="163">
        <f t="shared" si="915"/>
        <v>24420819.813808791</v>
      </c>
      <c r="FR164" s="163">
        <f t="shared" si="915"/>
        <v>0</v>
      </c>
    </row>
    <row r="165" spans="2:174" ht="17.45" customHeight="1">
      <c r="BM165" s="133">
        <v>1622624.8520000002</v>
      </c>
      <c r="BN165" s="133">
        <v>1670593.105392874</v>
      </c>
      <c r="BO165" s="133">
        <v>2032723.1134154357</v>
      </c>
      <c r="BP165" s="133">
        <v>2793648.6780567984</v>
      </c>
      <c r="BQ165" s="133">
        <v>1759957.5159378576</v>
      </c>
      <c r="BR165" s="133">
        <v>1115773.5137313579</v>
      </c>
      <c r="BS165" s="133">
        <v>405423.17550000013</v>
      </c>
      <c r="BT165" s="133">
        <v>175395.13799999995</v>
      </c>
      <c r="BU165" s="133">
        <v>248421.71057851243</v>
      </c>
      <c r="BV165" s="133">
        <v>591347.9975652697</v>
      </c>
      <c r="BW165" s="133">
        <v>801484.76399999997</v>
      </c>
      <c r="BX165" s="133">
        <v>946808.22349999985</v>
      </c>
      <c r="BY165" s="133">
        <v>1217670.0264691459</v>
      </c>
      <c r="BZ165" s="133">
        <v>1406095.4074784212</v>
      </c>
      <c r="CA165" s="133">
        <v>1400750.5595</v>
      </c>
    </row>
    <row r="166" spans="2:174" ht="17.45" customHeight="1">
      <c r="B166" s="147" t="s">
        <v>84</v>
      </c>
      <c r="C166" s="148"/>
      <c r="D166" s="148"/>
      <c r="E166" s="148"/>
      <c r="F166" s="149"/>
      <c r="G166" s="149"/>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49"/>
      <c r="EO166" s="148"/>
      <c r="EP166" s="148"/>
      <c r="EQ166" s="148"/>
      <c r="ER166" s="148"/>
      <c r="EV166" s="148"/>
      <c r="EW166" s="148"/>
      <c r="EX166" s="148"/>
      <c r="EY166" s="148"/>
      <c r="EZ166" s="148"/>
      <c r="FA166" s="148"/>
      <c r="FB166" s="148"/>
      <c r="FC166" s="148"/>
      <c r="FD166" s="148"/>
      <c r="FE166" s="148"/>
      <c r="FF166" s="148"/>
      <c r="FG166" s="148"/>
      <c r="FH166" s="148"/>
      <c r="FI166" s="148"/>
      <c r="FK166" s="148"/>
      <c r="FL166" s="148"/>
      <c r="FM166" s="148"/>
      <c r="FN166" s="148"/>
      <c r="FO166" s="148"/>
      <c r="FP166" s="148"/>
      <c r="FQ166" s="148"/>
      <c r="FR166" s="148"/>
    </row>
    <row r="167" spans="2:174" ht="17.45" customHeight="1">
      <c r="B167" s="151" t="s">
        <v>90</v>
      </c>
      <c r="C167" s="152"/>
      <c r="D167" s="152"/>
      <c r="E167" s="152"/>
      <c r="F167" s="153"/>
      <c r="G167" s="153"/>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v>2135443.87</v>
      </c>
      <c r="BE167" s="154">
        <v>1287157.51</v>
      </c>
      <c r="BF167" s="154">
        <v>1268634.25</v>
      </c>
      <c r="BG167" s="154">
        <v>2267261.2700000005</v>
      </c>
      <c r="BH167" s="154">
        <v>1339795.2</v>
      </c>
      <c r="BI167" s="154">
        <v>1299563.3600000001</v>
      </c>
      <c r="BJ167" s="154">
        <v>1296106.8800000001</v>
      </c>
      <c r="BK167" s="154">
        <v>1289977.1800000002</v>
      </c>
      <c r="BL167" s="154">
        <v>1298651.75</v>
      </c>
      <c r="BM167" s="154">
        <v>1336388.8399999999</v>
      </c>
      <c r="BN167" s="154">
        <v>1270361.68</v>
      </c>
      <c r="BO167" s="154">
        <v>1267909.69</v>
      </c>
      <c r="BP167" s="154">
        <v>2141275.6700000004</v>
      </c>
      <c r="BQ167" s="154">
        <v>1319133.5399999998</v>
      </c>
      <c r="BR167" s="154">
        <v>1134362.69</v>
      </c>
      <c r="BS167" s="154">
        <v>1186.760000000002</v>
      </c>
      <c r="BT167" s="154">
        <v>172915.71000000002</v>
      </c>
      <c r="BU167" s="154">
        <v>75163.37999999999</v>
      </c>
      <c r="BV167" s="154">
        <v>231640.38</v>
      </c>
      <c r="BW167" s="154">
        <v>368110.2300000001</v>
      </c>
      <c r="BX167" s="154">
        <v>567511.01</v>
      </c>
      <c r="BY167" s="154">
        <v>728978.54</v>
      </c>
      <c r="BZ167" s="154">
        <v>751404.24</v>
      </c>
      <c r="CA167" s="154">
        <v>954854.90000000014</v>
      </c>
      <c r="CB167" s="154">
        <v>1398330.1500000001</v>
      </c>
      <c r="CC167" s="154">
        <v>883303.83000000007</v>
      </c>
      <c r="CD167" s="154">
        <v>905098.3899999999</v>
      </c>
      <c r="CE167" s="154">
        <v>336708.73000000004</v>
      </c>
      <c r="CF167" s="154">
        <v>516737.26</v>
      </c>
      <c r="CG167" s="154">
        <v>980518.77</v>
      </c>
      <c r="CH167" s="154">
        <v>912552.8600000001</v>
      </c>
      <c r="CI167" s="154">
        <v>1085152.6099999999</v>
      </c>
      <c r="CJ167" s="154">
        <v>980512.39000000025</v>
      </c>
      <c r="CK167" s="154">
        <v>1118137.7999999998</v>
      </c>
      <c r="CL167" s="154">
        <v>999607.48</v>
      </c>
      <c r="CM167" s="154">
        <v>1083660.9599999995</v>
      </c>
      <c r="CN167" s="154">
        <v>1277045.3899999985</v>
      </c>
      <c r="CO167" s="154">
        <v>1350151.05</v>
      </c>
      <c r="CP167" s="154">
        <v>1154669.7899999998</v>
      </c>
      <c r="CQ167" s="154">
        <v>1154196.3299999996</v>
      </c>
      <c r="CR167" s="154">
        <v>1232602.74</v>
      </c>
      <c r="CS167" s="154">
        <v>1231045.2399999998</v>
      </c>
      <c r="CT167" s="154">
        <v>1467754.43</v>
      </c>
      <c r="CU167" s="154">
        <v>1255478.4899999993</v>
      </c>
      <c r="CV167" s="154">
        <v>1393938.2199999995</v>
      </c>
      <c r="CW167" s="154">
        <v>1496610.3099999991</v>
      </c>
      <c r="CX167" s="154">
        <v>1419647.9999999995</v>
      </c>
      <c r="CY167" s="154">
        <v>1489094.6799999997</v>
      </c>
      <c r="CZ167" s="154">
        <v>2053276.3200000012</v>
      </c>
      <c r="DA167" s="154">
        <v>1322050.3700000001</v>
      </c>
      <c r="DB167" s="154">
        <v>1605295.8800000004</v>
      </c>
      <c r="DC167" s="154">
        <v>1348770.25</v>
      </c>
      <c r="DD167" s="154">
        <v>1345685.87</v>
      </c>
      <c r="DE167" s="154">
        <v>1377831.9399999997</v>
      </c>
      <c r="DF167" s="154">
        <v>1342539.63</v>
      </c>
      <c r="DG167" s="154">
        <v>1364944.0300000005</v>
      </c>
      <c r="DH167" s="154">
        <v>1362119.2500000005</v>
      </c>
      <c r="DI167" s="154">
        <v>1424071.7700000005</v>
      </c>
      <c r="DJ167" s="154">
        <v>1415271.4600000002</v>
      </c>
      <c r="DK167" s="154">
        <v>1327828.5900000003</v>
      </c>
      <c r="DL167" s="154">
        <v>2044238.2400000012</v>
      </c>
      <c r="DM167" s="154">
        <v>1235893.5100000005</v>
      </c>
      <c r="DN167" s="154">
        <v>1136487.7400000007</v>
      </c>
      <c r="DO167" s="154">
        <v>1469574.6700000002</v>
      </c>
      <c r="DP167" s="154">
        <v>1264436.9600000004</v>
      </c>
      <c r="DQ167" s="154">
        <v>1194106.3700000006</v>
      </c>
      <c r="DR167" s="154">
        <v>1204977.2600000005</v>
      </c>
      <c r="DS167" s="154">
        <v>1153337.9800000004</v>
      </c>
      <c r="DT167" s="154">
        <v>1260872</v>
      </c>
      <c r="DU167" s="154">
        <v>1327380</v>
      </c>
      <c r="DV167" s="154">
        <v>1237853</v>
      </c>
      <c r="DW167" s="154">
        <v>1300715.01</v>
      </c>
      <c r="DX167" s="154">
        <v>1988037</v>
      </c>
      <c r="DY167" s="154">
        <v>1528931</v>
      </c>
      <c r="DZ167" s="154">
        <v>1429036</v>
      </c>
      <c r="EA167" s="154">
        <v>1390814</v>
      </c>
      <c r="EB167" s="154">
        <v>1436100</v>
      </c>
      <c r="EC167" s="154">
        <v>1466866</v>
      </c>
      <c r="ED167" s="154">
        <v>1475301</v>
      </c>
      <c r="EE167" s="154">
        <v>1348687.92</v>
      </c>
      <c r="EF167" s="154">
        <v>1488137.79</v>
      </c>
      <c r="EG167" s="154">
        <v>1235790.1300000001</v>
      </c>
      <c r="EH167" s="154">
        <v>1237831.3</v>
      </c>
      <c r="EI167" s="154">
        <v>1456939.52</v>
      </c>
      <c r="EJ167" s="154">
        <v>1992031.52</v>
      </c>
      <c r="EK167" s="154">
        <v>1414115.2300000002</v>
      </c>
      <c r="EL167" s="154">
        <v>1364526.58</v>
      </c>
      <c r="EM167" s="154">
        <v>1298683.7400000002</v>
      </c>
      <c r="EO167" s="154">
        <f t="shared" ref="EO167:EO180" si="916">SUMIFS($G167:$EN167,$G$13:$EN$13,$EO$7)</f>
        <v>6069357.0700000003</v>
      </c>
      <c r="EQ167" s="154">
        <f t="shared" ref="EQ167:EQ180" ca="1" si="917">SUM(OFFSET($B167,0,COLUMN($DX$7)-2,1,MONTH(MAX($G$7:$EN$7))))</f>
        <v>6336818</v>
      </c>
      <c r="ER167" s="154"/>
      <c r="EV167" s="154">
        <f t="shared" ref="EV167:FI180" si="918">SUMIF($H$6:$EN$6,EV$12,$H167:$EN167)</f>
        <v>4980622.5700000022</v>
      </c>
      <c r="EW167" s="154">
        <f t="shared" si="918"/>
        <v>4072288.0599999996</v>
      </c>
      <c r="EX167" s="154">
        <f t="shared" si="918"/>
        <v>4069602.9100000006</v>
      </c>
      <c r="EY167" s="154">
        <f t="shared" si="918"/>
        <v>4167171.8200000008</v>
      </c>
      <c r="EZ167" s="154">
        <f t="shared" si="918"/>
        <v>4416619.4900000021</v>
      </c>
      <c r="FA167" s="154">
        <f t="shared" si="918"/>
        <v>3928118.0000000014</v>
      </c>
      <c r="FB167" s="154">
        <f t="shared" si="918"/>
        <v>3619187.2400000012</v>
      </c>
      <c r="FC167" s="154">
        <f t="shared" si="918"/>
        <v>3865948.01</v>
      </c>
      <c r="FD167" s="154">
        <f t="shared" si="918"/>
        <v>4946004</v>
      </c>
      <c r="FE167" s="154">
        <f t="shared" si="918"/>
        <v>4293780</v>
      </c>
      <c r="FF167" s="154">
        <f t="shared" si="918"/>
        <v>4312126.71</v>
      </c>
      <c r="FG167" s="154">
        <f t="shared" si="918"/>
        <v>3930560.95</v>
      </c>
      <c r="FH167" s="154">
        <f t="shared" si="918"/>
        <v>4770673.33</v>
      </c>
      <c r="FI167" s="154">
        <f t="shared" si="918"/>
        <v>1298683.7400000002</v>
      </c>
      <c r="FK167" s="154">
        <f t="shared" ref="FK167:FR180" si="919">SUMIF($H$5:$EN$5,FK$12,$H167:$EN167)</f>
        <v>17357251.48</v>
      </c>
      <c r="FL167" s="154">
        <f t="shared" si="919"/>
        <v>8446537.0500000007</v>
      </c>
      <c r="FM167" s="154">
        <f t="shared" si="919"/>
        <v>11200321.230000002</v>
      </c>
      <c r="FN167" s="154">
        <f t="shared" si="919"/>
        <v>15922234.669999994</v>
      </c>
      <c r="FO167" s="154">
        <f t="shared" si="919"/>
        <v>17289685.360000003</v>
      </c>
      <c r="FP167" s="154">
        <f t="shared" si="919"/>
        <v>15829872.740000004</v>
      </c>
      <c r="FQ167" s="154">
        <f t="shared" si="919"/>
        <v>17482471.660000004</v>
      </c>
      <c r="FR167" s="154">
        <f t="shared" si="919"/>
        <v>6069357.0700000003</v>
      </c>
    </row>
    <row r="168" spans="2:174" ht="17.45" customHeight="1">
      <c r="B168" s="151" t="s">
        <v>91</v>
      </c>
      <c r="C168" s="152"/>
      <c r="D168" s="152"/>
      <c r="E168" s="152"/>
      <c r="F168" s="153"/>
      <c r="G168" s="153"/>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v>298691.44</v>
      </c>
      <c r="BE168" s="154">
        <v>118271.44</v>
      </c>
      <c r="BF168" s="154">
        <v>73379.7</v>
      </c>
      <c r="BG168" s="154">
        <v>115033.88</v>
      </c>
      <c r="BH168" s="154">
        <v>148765.9</v>
      </c>
      <c r="BI168" s="154">
        <v>177291.23</v>
      </c>
      <c r="BJ168" s="154">
        <v>131873.59999999998</v>
      </c>
      <c r="BK168" s="154">
        <v>146404.67000000001</v>
      </c>
      <c r="BL168" s="154">
        <v>113110.79999999996</v>
      </c>
      <c r="BM168" s="154">
        <v>97658.49</v>
      </c>
      <c r="BN168" s="154">
        <v>152122.09999999998</v>
      </c>
      <c r="BO168" s="154">
        <v>181151.23000000004</v>
      </c>
      <c r="BP168" s="154">
        <v>355088.74999999994</v>
      </c>
      <c r="BQ168" s="154">
        <v>171749.46000000002</v>
      </c>
      <c r="BR168" s="154">
        <v>85541.08</v>
      </c>
      <c r="BS168" s="154">
        <v>0</v>
      </c>
      <c r="BT168" s="154">
        <v>25917.37</v>
      </c>
      <c r="BU168" s="154">
        <v>29587.24</v>
      </c>
      <c r="BV168" s="154">
        <v>33825.83</v>
      </c>
      <c r="BW168" s="154">
        <v>31655.279999999999</v>
      </c>
      <c r="BX168" s="154">
        <v>47687.96</v>
      </c>
      <c r="BY168" s="154">
        <v>49946.79</v>
      </c>
      <c r="BZ168" s="154">
        <v>79640.100000000006</v>
      </c>
      <c r="CA168" s="154">
        <v>82111.98</v>
      </c>
      <c r="CB168" s="154">
        <v>88426.06</v>
      </c>
      <c r="CC168" s="154">
        <v>22284.5</v>
      </c>
      <c r="CD168" s="154">
        <v>26673.68</v>
      </c>
      <c r="CE168" s="154">
        <v>0</v>
      </c>
      <c r="CF168" s="154">
        <v>28747.79</v>
      </c>
      <c r="CG168" s="154">
        <v>56094.16</v>
      </c>
      <c r="CH168" s="154">
        <v>115863.98000000001</v>
      </c>
      <c r="CI168" s="154">
        <v>69142.75</v>
      </c>
      <c r="CJ168" s="154">
        <v>69159.48</v>
      </c>
      <c r="CK168" s="154">
        <v>78088.03</v>
      </c>
      <c r="CL168" s="154">
        <v>168602.59</v>
      </c>
      <c r="CM168" s="154">
        <v>174529.22</v>
      </c>
      <c r="CN168" s="154">
        <v>464166.95999999996</v>
      </c>
      <c r="CO168" s="154">
        <v>173769.67000000004</v>
      </c>
      <c r="CP168" s="154">
        <v>81177.950000000012</v>
      </c>
      <c r="CQ168" s="154">
        <v>174915.66999999998</v>
      </c>
      <c r="CR168" s="154">
        <v>257555.41</v>
      </c>
      <c r="CS168" s="154">
        <v>278925.95999999996</v>
      </c>
      <c r="CT168" s="154">
        <v>170619.16999999998</v>
      </c>
      <c r="CU168" s="154">
        <v>266886.81</v>
      </c>
      <c r="CV168" s="154">
        <v>195025.67000000007</v>
      </c>
      <c r="CW168" s="154">
        <v>200522.16000000003</v>
      </c>
      <c r="CX168" s="154">
        <v>166850.00999999995</v>
      </c>
      <c r="CY168" s="154">
        <v>168361.60000000003</v>
      </c>
      <c r="CZ168" s="154">
        <v>348927.30999999994</v>
      </c>
      <c r="DA168" s="154">
        <v>136737.87000000002</v>
      </c>
      <c r="DB168" s="154">
        <v>103157.66999999998</v>
      </c>
      <c r="DC168" s="154">
        <v>149366.35999999999</v>
      </c>
      <c r="DD168" s="154">
        <v>192123.64999999997</v>
      </c>
      <c r="DE168" s="154">
        <v>240415.38999999998</v>
      </c>
      <c r="DF168" s="154">
        <v>204560.05999999997</v>
      </c>
      <c r="DG168" s="154">
        <v>317663.71999999997</v>
      </c>
      <c r="DH168" s="154">
        <v>159856.81999999998</v>
      </c>
      <c r="DI168" s="154">
        <v>143237.97999999998</v>
      </c>
      <c r="DJ168" s="154">
        <v>154990.52000000002</v>
      </c>
      <c r="DK168" s="154">
        <v>213396.52000000002</v>
      </c>
      <c r="DL168" s="154">
        <v>381466.54000000004</v>
      </c>
      <c r="DM168" s="154">
        <v>174216.48</v>
      </c>
      <c r="DN168" s="154">
        <v>128764.37000000001</v>
      </c>
      <c r="DO168" s="154">
        <v>179840.46000000002</v>
      </c>
      <c r="DP168" s="154">
        <v>117073.47999999998</v>
      </c>
      <c r="DQ168" s="154">
        <v>158856.95999999999</v>
      </c>
      <c r="DR168" s="154">
        <v>205279.33</v>
      </c>
      <c r="DS168" s="154">
        <v>237659.18999999997</v>
      </c>
      <c r="DT168" s="154">
        <v>152610</v>
      </c>
      <c r="DU168" s="154">
        <v>102844</v>
      </c>
      <c r="DV168" s="154">
        <v>130669</v>
      </c>
      <c r="DW168" s="154">
        <v>186960</v>
      </c>
      <c r="DX168" s="154">
        <v>287535</v>
      </c>
      <c r="DY168" s="154">
        <v>128705</v>
      </c>
      <c r="DZ168" s="154">
        <v>122316</v>
      </c>
      <c r="EA168" s="154">
        <v>123224</v>
      </c>
      <c r="EB168" s="154">
        <v>161907</v>
      </c>
      <c r="EC168" s="154">
        <v>186345</v>
      </c>
      <c r="ED168" s="154">
        <v>134351</v>
      </c>
      <c r="EE168" s="154">
        <v>154517.23000000001</v>
      </c>
      <c r="EF168" s="154">
        <v>142934.34</v>
      </c>
      <c r="EG168" s="154">
        <v>130599.92999999998</v>
      </c>
      <c r="EH168" s="154">
        <v>154763.79</v>
      </c>
      <c r="EI168" s="154">
        <v>168460.28999999998</v>
      </c>
      <c r="EJ168" s="154">
        <v>205136.77</v>
      </c>
      <c r="EK168" s="154">
        <v>144847.83000000002</v>
      </c>
      <c r="EL168" s="154">
        <v>125243.36</v>
      </c>
      <c r="EM168" s="154">
        <v>166616.12</v>
      </c>
      <c r="EO168" s="154">
        <f t="shared" si="916"/>
        <v>641844.07999999996</v>
      </c>
      <c r="EQ168" s="154">
        <f t="shared" ca="1" si="917"/>
        <v>661780</v>
      </c>
      <c r="ER168" s="154"/>
      <c r="EV168" s="154">
        <f t="shared" si="918"/>
        <v>588822.84999999986</v>
      </c>
      <c r="EW168" s="154">
        <f t="shared" si="918"/>
        <v>581905.39999999991</v>
      </c>
      <c r="EX168" s="154">
        <f t="shared" si="918"/>
        <v>682080.59999999986</v>
      </c>
      <c r="EY168" s="154">
        <f t="shared" si="918"/>
        <v>511625.02</v>
      </c>
      <c r="EZ168" s="154">
        <f t="shared" si="918"/>
        <v>684447.39</v>
      </c>
      <c r="FA168" s="154">
        <f t="shared" si="918"/>
        <v>455770.9</v>
      </c>
      <c r="FB168" s="154">
        <f t="shared" si="918"/>
        <v>595548.52</v>
      </c>
      <c r="FC168" s="154">
        <f t="shared" si="918"/>
        <v>420473</v>
      </c>
      <c r="FD168" s="154">
        <f t="shared" si="918"/>
        <v>538556</v>
      </c>
      <c r="FE168" s="154">
        <f t="shared" si="918"/>
        <v>471476</v>
      </c>
      <c r="FF168" s="154">
        <f t="shared" si="918"/>
        <v>431802.56999999995</v>
      </c>
      <c r="FG168" s="154">
        <f t="shared" si="918"/>
        <v>453824.00999999995</v>
      </c>
      <c r="FH168" s="154">
        <f t="shared" si="918"/>
        <v>475227.95999999996</v>
      </c>
      <c r="FI168" s="154">
        <f t="shared" si="918"/>
        <v>166616.12</v>
      </c>
      <c r="FK168" s="154">
        <f t="shared" si="919"/>
        <v>1753754.48</v>
      </c>
      <c r="FL168" s="154">
        <f t="shared" si="919"/>
        <v>992751.83999999985</v>
      </c>
      <c r="FM168" s="154">
        <f t="shared" si="919"/>
        <v>897612.24</v>
      </c>
      <c r="FN168" s="154">
        <f t="shared" si="919"/>
        <v>2598777.04</v>
      </c>
      <c r="FO168" s="154">
        <f t="shared" si="919"/>
        <v>2364433.8699999996</v>
      </c>
      <c r="FP168" s="154">
        <f t="shared" si="919"/>
        <v>2156239.81</v>
      </c>
      <c r="FQ168" s="154">
        <f t="shared" si="919"/>
        <v>1895658.58</v>
      </c>
      <c r="FR168" s="154">
        <f t="shared" si="919"/>
        <v>641844.07999999996</v>
      </c>
    </row>
    <row r="169" spans="2:174" ht="17.45" customHeight="1">
      <c r="B169" s="151" t="s">
        <v>190</v>
      </c>
      <c r="C169" s="155"/>
      <c r="D169" s="155"/>
      <c r="E169" s="155"/>
      <c r="F169" s="153"/>
      <c r="G169" s="153"/>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v>304973.45999999996</v>
      </c>
      <c r="BE169" s="154">
        <v>311394.17</v>
      </c>
      <c r="BF169" s="154">
        <v>304399.96000000002</v>
      </c>
      <c r="BG169" s="154">
        <v>294679.02</v>
      </c>
      <c r="BH169" s="154">
        <v>348244.70000000007</v>
      </c>
      <c r="BI169" s="154">
        <v>291482</v>
      </c>
      <c r="BJ169" s="154">
        <v>303176.95</v>
      </c>
      <c r="BK169" s="154">
        <v>304643.15999999997</v>
      </c>
      <c r="BL169" s="154">
        <v>309053.2</v>
      </c>
      <c r="BM169" s="154">
        <v>349556.7</v>
      </c>
      <c r="BN169" s="154">
        <v>365975.17</v>
      </c>
      <c r="BO169" s="154">
        <v>479271.25999999995</v>
      </c>
      <c r="BP169" s="154">
        <v>255385.76</v>
      </c>
      <c r="BQ169" s="154">
        <v>325804.09999999998</v>
      </c>
      <c r="BR169" s="154">
        <v>306044.08</v>
      </c>
      <c r="BS169" s="154">
        <v>74934.179999999993</v>
      </c>
      <c r="BT169" s="154">
        <v>79890.709999999992</v>
      </c>
      <c r="BU169" s="154">
        <v>74119.12</v>
      </c>
      <c r="BV169" s="154">
        <v>78608.19</v>
      </c>
      <c r="BW169" s="154">
        <v>228239.01</v>
      </c>
      <c r="BX169" s="154">
        <v>167569.45000000001</v>
      </c>
      <c r="BY169" s="154">
        <v>225969.57</v>
      </c>
      <c r="BZ169" s="154">
        <v>271634.81</v>
      </c>
      <c r="CA169" s="154">
        <v>340548.69000000006</v>
      </c>
      <c r="CB169" s="154">
        <v>259456.34</v>
      </c>
      <c r="CC169" s="154">
        <v>245401.21</v>
      </c>
      <c r="CD169" s="154">
        <v>202057.75</v>
      </c>
      <c r="CE169" s="154">
        <v>139280.87</v>
      </c>
      <c r="CF169" s="154">
        <v>295548.01</v>
      </c>
      <c r="CG169" s="154">
        <v>248190.78</v>
      </c>
      <c r="CH169" s="154">
        <v>257126.27</v>
      </c>
      <c r="CI169" s="154">
        <v>357701.13999999996</v>
      </c>
      <c r="CJ169" s="154">
        <v>428229.52</v>
      </c>
      <c r="CK169" s="154">
        <v>426716.69</v>
      </c>
      <c r="CL169" s="154">
        <v>427006.43</v>
      </c>
      <c r="CM169" s="154">
        <v>440959.05999999994</v>
      </c>
      <c r="CN169" s="154">
        <v>370408.77999999997</v>
      </c>
      <c r="CO169" s="154">
        <v>366702.63999999996</v>
      </c>
      <c r="CP169" s="154">
        <v>388987.73999999993</v>
      </c>
      <c r="CQ169" s="154">
        <v>464582.49</v>
      </c>
      <c r="CR169" s="154">
        <v>389339.68</v>
      </c>
      <c r="CS169" s="154">
        <v>286779.32</v>
      </c>
      <c r="CT169" s="154">
        <v>247658.76999999996</v>
      </c>
      <c r="CU169" s="154">
        <v>350113.7</v>
      </c>
      <c r="CV169" s="154">
        <v>293736.88</v>
      </c>
      <c r="CW169" s="154">
        <v>258345.81999999998</v>
      </c>
      <c r="CX169" s="154">
        <v>365560.72</v>
      </c>
      <c r="CY169" s="154">
        <v>411241.03</v>
      </c>
      <c r="CZ169" s="154">
        <v>262219.45</v>
      </c>
      <c r="DA169" s="154">
        <v>248613.95000000004</v>
      </c>
      <c r="DB169" s="154">
        <v>254811.82</v>
      </c>
      <c r="DC169" s="154">
        <v>240626.28000000003</v>
      </c>
      <c r="DD169" s="154">
        <v>256279.81000000006</v>
      </c>
      <c r="DE169" s="154">
        <v>233652.71000000005</v>
      </c>
      <c r="DF169" s="154">
        <v>231960.62000000002</v>
      </c>
      <c r="DG169" s="154">
        <v>247675.03000000003</v>
      </c>
      <c r="DH169" s="154">
        <v>210517.18000000005</v>
      </c>
      <c r="DI169" s="154">
        <v>253917.61000000004</v>
      </c>
      <c r="DJ169" s="154">
        <v>264768.91000000003</v>
      </c>
      <c r="DK169" s="154">
        <v>316720.21000000002</v>
      </c>
      <c r="DL169" s="154">
        <v>235402.22000000003</v>
      </c>
      <c r="DM169" s="154">
        <v>278452.51</v>
      </c>
      <c r="DN169" s="154">
        <v>250908.71000000005</v>
      </c>
      <c r="DO169" s="154">
        <v>228286.30000000002</v>
      </c>
      <c r="DP169" s="154">
        <v>283453.78999999998</v>
      </c>
      <c r="DQ169" s="154">
        <v>263316.70999999996</v>
      </c>
      <c r="DR169" s="154">
        <v>254766.3</v>
      </c>
      <c r="DS169" s="154">
        <v>272296.07999999996</v>
      </c>
      <c r="DT169" s="154">
        <v>273782</v>
      </c>
      <c r="DU169" s="154">
        <v>322606</v>
      </c>
      <c r="DV169" s="154">
        <v>346245</v>
      </c>
      <c r="DW169" s="154">
        <v>416146</v>
      </c>
      <c r="DX169" s="154">
        <v>447922</v>
      </c>
      <c r="DY169" s="154">
        <v>323661</v>
      </c>
      <c r="DZ169" s="154">
        <v>237430</v>
      </c>
      <c r="EA169" s="154">
        <v>249212</v>
      </c>
      <c r="EB169" s="154">
        <v>272983</v>
      </c>
      <c r="EC169" s="154">
        <v>258804</v>
      </c>
      <c r="ED169" s="154">
        <v>269702</v>
      </c>
      <c r="EE169" s="154">
        <v>260347.08</v>
      </c>
      <c r="EF169" s="154">
        <v>232980.47</v>
      </c>
      <c r="EG169" s="154">
        <v>223498.09999999998</v>
      </c>
      <c r="EH169" s="154">
        <v>245912.02000000005</v>
      </c>
      <c r="EI169" s="154">
        <v>302399.89</v>
      </c>
      <c r="EJ169" s="154">
        <v>296039.15000000002</v>
      </c>
      <c r="EK169" s="154">
        <v>182471.09999999995</v>
      </c>
      <c r="EL169" s="154">
        <v>241990.3</v>
      </c>
      <c r="EM169" s="154">
        <v>136672.82999999999</v>
      </c>
      <c r="EO169" s="154">
        <f t="shared" si="916"/>
        <v>857173.38</v>
      </c>
      <c r="EQ169" s="154">
        <f t="shared" ca="1" si="917"/>
        <v>1258225</v>
      </c>
      <c r="ER169" s="154"/>
      <c r="EV169" s="154">
        <f t="shared" si="918"/>
        <v>765645.22</v>
      </c>
      <c r="EW169" s="154">
        <f t="shared" si="918"/>
        <v>730558.80000000016</v>
      </c>
      <c r="EX169" s="154">
        <f t="shared" si="918"/>
        <v>690152.83000000007</v>
      </c>
      <c r="EY169" s="154">
        <f t="shared" si="918"/>
        <v>835406.7300000001</v>
      </c>
      <c r="EZ169" s="154">
        <f t="shared" si="918"/>
        <v>764763.44000000006</v>
      </c>
      <c r="FA169" s="154">
        <f t="shared" si="918"/>
        <v>775056.79999999993</v>
      </c>
      <c r="FB169" s="154">
        <f t="shared" si="918"/>
        <v>800844.37999999989</v>
      </c>
      <c r="FC169" s="154">
        <f t="shared" si="918"/>
        <v>1084997</v>
      </c>
      <c r="FD169" s="154">
        <f t="shared" si="918"/>
        <v>1009013</v>
      </c>
      <c r="FE169" s="154">
        <f t="shared" si="918"/>
        <v>780999</v>
      </c>
      <c r="FF169" s="154">
        <f t="shared" si="918"/>
        <v>763029.54999999993</v>
      </c>
      <c r="FG169" s="154">
        <f t="shared" si="918"/>
        <v>771810.01</v>
      </c>
      <c r="FH169" s="154">
        <f t="shared" si="918"/>
        <v>720500.55</v>
      </c>
      <c r="FI169" s="154">
        <f t="shared" si="918"/>
        <v>136672.82999999999</v>
      </c>
      <c r="FK169" s="154">
        <f t="shared" si="919"/>
        <v>3966849.7500000005</v>
      </c>
      <c r="FL169" s="154">
        <f t="shared" si="919"/>
        <v>2428747.67</v>
      </c>
      <c r="FM169" s="154">
        <f t="shared" si="919"/>
        <v>3727674.0700000003</v>
      </c>
      <c r="FN169" s="154">
        <f t="shared" si="919"/>
        <v>4193457.5700000003</v>
      </c>
      <c r="FO169" s="154">
        <f t="shared" si="919"/>
        <v>3021763.58</v>
      </c>
      <c r="FP169" s="154">
        <f t="shared" si="919"/>
        <v>3425661.62</v>
      </c>
      <c r="FQ169" s="154">
        <f t="shared" si="919"/>
        <v>3324851.5600000005</v>
      </c>
      <c r="FR169" s="154">
        <f t="shared" si="919"/>
        <v>857173.38</v>
      </c>
    </row>
    <row r="170" spans="2:174" ht="17.45" customHeight="1">
      <c r="B170" s="151" t="s">
        <v>92</v>
      </c>
      <c r="C170" s="152"/>
      <c r="D170" s="152"/>
      <c r="E170" s="152"/>
      <c r="F170" s="153"/>
      <c r="G170" s="153"/>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v>12561.93</v>
      </c>
      <c r="BE170" s="154">
        <v>49026.09</v>
      </c>
      <c r="BF170" s="154">
        <v>17710.990000000013</v>
      </c>
      <c r="BG170" s="154">
        <v>358453.59000000008</v>
      </c>
      <c r="BH170" s="154">
        <v>59678.420000000013</v>
      </c>
      <c r="BI170" s="154">
        <v>-1215.5600000000122</v>
      </c>
      <c r="BJ170" s="154">
        <v>25008.62</v>
      </c>
      <c r="BK170" s="154">
        <v>48191.060000000005</v>
      </c>
      <c r="BL170" s="154">
        <v>16821.160000000003</v>
      </c>
      <c r="BM170" s="154">
        <v>26700.020000000004</v>
      </c>
      <c r="BN170" s="154">
        <v>48753.069999999992</v>
      </c>
      <c r="BO170" s="154">
        <v>29016.689999999988</v>
      </c>
      <c r="BP170" s="154">
        <v>6751.7799999999988</v>
      </c>
      <c r="BQ170" s="154">
        <v>293305.52999999997</v>
      </c>
      <c r="BR170" s="154">
        <v>380308.24</v>
      </c>
      <c r="BS170" s="154">
        <v>2133.2700000000041</v>
      </c>
      <c r="BT170" s="154">
        <v>1534.6199999999972</v>
      </c>
      <c r="BU170" s="154">
        <v>1.7621459846850485E-12</v>
      </c>
      <c r="BV170" s="154">
        <v>8575.68</v>
      </c>
      <c r="BW170" s="154">
        <v>1010.19</v>
      </c>
      <c r="BX170" s="154">
        <v>1462.84</v>
      </c>
      <c r="BY170" s="154">
        <v>893.05</v>
      </c>
      <c r="BZ170" s="154">
        <v>9476.48</v>
      </c>
      <c r="CA170" s="154">
        <v>5928</v>
      </c>
      <c r="CB170" s="154">
        <v>1134.58</v>
      </c>
      <c r="CC170" s="154">
        <v>4939.72</v>
      </c>
      <c r="CD170" s="154">
        <v>2361.15</v>
      </c>
      <c r="CE170" s="154">
        <v>4864.42</v>
      </c>
      <c r="CF170" s="154">
        <v>24902.53</v>
      </c>
      <c r="CG170" s="154">
        <v>4659.3999999999996</v>
      </c>
      <c r="CH170" s="154">
        <v>3392.33</v>
      </c>
      <c r="CI170" s="154">
        <v>8628.6299999999992</v>
      </c>
      <c r="CJ170" s="154">
        <v>3913.85</v>
      </c>
      <c r="CK170" s="154">
        <v>32314.560000000001</v>
      </c>
      <c r="CL170" s="154">
        <v>18054.740000000002</v>
      </c>
      <c r="CM170" s="154">
        <v>5542.17</v>
      </c>
      <c r="CN170" s="154">
        <v>2365.6599999999962</v>
      </c>
      <c r="CO170" s="154">
        <v>3007.41</v>
      </c>
      <c r="CP170" s="154">
        <v>65597.659999999989</v>
      </c>
      <c r="CQ170" s="154">
        <v>11152.960000000001</v>
      </c>
      <c r="CR170" s="154">
        <v>26649.040000000001</v>
      </c>
      <c r="CS170" s="154">
        <v>8810.43</v>
      </c>
      <c r="CT170" s="154">
        <v>-10445.889999999998</v>
      </c>
      <c r="CU170" s="154">
        <v>15333.980000000003</v>
      </c>
      <c r="CV170" s="154">
        <v>62010.49</v>
      </c>
      <c r="CW170" s="154">
        <v>1431.9600000000028</v>
      </c>
      <c r="CX170" s="154">
        <v>10838.329999999998</v>
      </c>
      <c r="CY170" s="154">
        <v>27048.33</v>
      </c>
      <c r="CZ170" s="154">
        <v>15172.32</v>
      </c>
      <c r="DA170" s="154">
        <v>23363.579999999998</v>
      </c>
      <c r="DB170" s="154">
        <v>33573.72</v>
      </c>
      <c r="DC170" s="154">
        <v>11150.03</v>
      </c>
      <c r="DD170" s="154">
        <v>63144.52</v>
      </c>
      <c r="DE170" s="154">
        <v>11617.42</v>
      </c>
      <c r="DF170" s="154">
        <v>5448.5599999999995</v>
      </c>
      <c r="DG170" s="154">
        <v>7291.55</v>
      </c>
      <c r="DH170" s="154">
        <v>87062.29</v>
      </c>
      <c r="DI170" s="154">
        <v>77794.89</v>
      </c>
      <c r="DJ170" s="154">
        <v>11237.39</v>
      </c>
      <c r="DK170" s="154">
        <v>34324.85</v>
      </c>
      <c r="DL170" s="154">
        <v>5992.86</v>
      </c>
      <c r="DM170" s="154">
        <v>5056.1900000000005</v>
      </c>
      <c r="DN170" s="154">
        <v>32885.85</v>
      </c>
      <c r="DO170" s="154">
        <v>10716.849999999999</v>
      </c>
      <c r="DP170" s="154">
        <v>635388.6</v>
      </c>
      <c r="DQ170" s="154">
        <v>1673.32</v>
      </c>
      <c r="DR170" s="154">
        <v>26556.05</v>
      </c>
      <c r="DS170" s="154">
        <v>272.87</v>
      </c>
      <c r="DT170" s="154">
        <v>2605.1999999999998</v>
      </c>
      <c r="DU170" s="154">
        <v>13256.46</v>
      </c>
      <c r="DV170" s="154">
        <v>5049.3799999998882</v>
      </c>
      <c r="DW170" s="154">
        <v>26532.31</v>
      </c>
      <c r="DX170" s="154">
        <v>8456</v>
      </c>
      <c r="DY170" s="154">
        <v>4624</v>
      </c>
      <c r="DZ170" s="154">
        <v>9232</v>
      </c>
      <c r="EA170" s="154">
        <v>4148</v>
      </c>
      <c r="EB170" s="154">
        <v>12584</v>
      </c>
      <c r="EC170" s="154">
        <v>11827</v>
      </c>
      <c r="ED170" s="154">
        <v>9420</v>
      </c>
      <c r="EE170" s="154">
        <v>12964.02</v>
      </c>
      <c r="EF170" s="154">
        <v>19500.11</v>
      </c>
      <c r="EG170" s="154">
        <v>7289.3600000000024</v>
      </c>
      <c r="EH170" s="154">
        <v>10113.1</v>
      </c>
      <c r="EI170" s="154">
        <v>21626.91</v>
      </c>
      <c r="EJ170" s="154">
        <v>1299.96</v>
      </c>
      <c r="EK170" s="154">
        <v>6897.59</v>
      </c>
      <c r="EL170" s="154">
        <v>42632.76</v>
      </c>
      <c r="EM170" s="154">
        <v>184140.14</v>
      </c>
      <c r="EO170" s="154">
        <f t="shared" si="916"/>
        <v>234970.45</v>
      </c>
      <c r="EQ170" s="154">
        <f t="shared" ca="1" si="917"/>
        <v>26460</v>
      </c>
      <c r="ER170" s="154"/>
      <c r="EV170" s="154">
        <f t="shared" si="918"/>
        <v>72109.62</v>
      </c>
      <c r="EW170" s="154">
        <f t="shared" si="918"/>
        <v>85911.97</v>
      </c>
      <c r="EX170" s="154">
        <f t="shared" si="918"/>
        <v>99802.4</v>
      </c>
      <c r="EY170" s="154">
        <f t="shared" si="918"/>
        <v>123357.13</v>
      </c>
      <c r="EZ170" s="154">
        <f t="shared" si="918"/>
        <v>43934.899999999994</v>
      </c>
      <c r="FA170" s="154">
        <f t="shared" si="918"/>
        <v>647778.7699999999</v>
      </c>
      <c r="FB170" s="154">
        <f t="shared" si="918"/>
        <v>29434.12</v>
      </c>
      <c r="FC170" s="154">
        <f t="shared" si="918"/>
        <v>44838.149999999892</v>
      </c>
      <c r="FD170" s="154">
        <f t="shared" si="918"/>
        <v>22312</v>
      </c>
      <c r="FE170" s="154">
        <f t="shared" si="918"/>
        <v>28559</v>
      </c>
      <c r="FF170" s="154">
        <f t="shared" si="918"/>
        <v>41884.130000000005</v>
      </c>
      <c r="FG170" s="154">
        <f t="shared" si="918"/>
        <v>39029.370000000003</v>
      </c>
      <c r="FH170" s="154">
        <f t="shared" si="918"/>
        <v>50830.31</v>
      </c>
      <c r="FI170" s="154">
        <f t="shared" si="918"/>
        <v>184140.14</v>
      </c>
      <c r="FK170" s="154">
        <f t="shared" si="919"/>
        <v>690706.08000000007</v>
      </c>
      <c r="FL170" s="154">
        <f t="shared" si="919"/>
        <v>711379.67999999993</v>
      </c>
      <c r="FM170" s="154">
        <f t="shared" si="919"/>
        <v>114708.08</v>
      </c>
      <c r="FN170" s="154">
        <f t="shared" si="919"/>
        <v>223800.35999999993</v>
      </c>
      <c r="FO170" s="154">
        <f t="shared" si="919"/>
        <v>381181.12</v>
      </c>
      <c r="FP170" s="154">
        <f t="shared" si="919"/>
        <v>765985.93999999983</v>
      </c>
      <c r="FQ170" s="154">
        <f t="shared" si="919"/>
        <v>131784.5</v>
      </c>
      <c r="FR170" s="154">
        <f t="shared" si="919"/>
        <v>234970.45</v>
      </c>
    </row>
    <row r="171" spans="2:174" ht="17.45" customHeight="1">
      <c r="B171" s="156" t="s">
        <v>93</v>
      </c>
      <c r="C171" s="157"/>
      <c r="D171" s="157"/>
      <c r="E171" s="157"/>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c r="AU171" s="158"/>
      <c r="AV171" s="158"/>
      <c r="AW171" s="158"/>
      <c r="AX171" s="158"/>
      <c r="AY171" s="158"/>
      <c r="AZ171" s="158"/>
      <c r="BA171" s="158"/>
      <c r="BB171" s="158"/>
      <c r="BC171" s="158"/>
      <c r="BD171" s="158">
        <v>2751670.7</v>
      </c>
      <c r="BE171" s="158">
        <v>1765849.21</v>
      </c>
      <c r="BF171" s="158">
        <v>1664124.9</v>
      </c>
      <c r="BG171" s="158">
        <v>3035427.7600000007</v>
      </c>
      <c r="BH171" s="158">
        <v>1896484.2199999997</v>
      </c>
      <c r="BI171" s="158">
        <v>1767121.03</v>
      </c>
      <c r="BJ171" s="158">
        <v>1756166.05</v>
      </c>
      <c r="BK171" s="158">
        <v>1789216.07</v>
      </c>
      <c r="BL171" s="158">
        <v>1737636.91</v>
      </c>
      <c r="BM171" s="158">
        <v>1810304.0499999998</v>
      </c>
      <c r="BN171" s="158">
        <v>1837212.0199999998</v>
      </c>
      <c r="BO171" s="158">
        <v>1957348.8699999999</v>
      </c>
      <c r="BP171" s="158">
        <v>2758501.9600000004</v>
      </c>
      <c r="BQ171" s="158">
        <v>2109992.6299999994</v>
      </c>
      <c r="BR171" s="158">
        <v>1906256.09</v>
      </c>
      <c r="BS171" s="158">
        <v>78254.210000000006</v>
      </c>
      <c r="BT171" s="158">
        <v>280258.41000000003</v>
      </c>
      <c r="BU171" s="158">
        <v>178869.74</v>
      </c>
      <c r="BV171" s="158">
        <v>352650.08</v>
      </c>
      <c r="BW171" s="158">
        <v>629014.71000000008</v>
      </c>
      <c r="BX171" s="158">
        <v>784231.25999999989</v>
      </c>
      <c r="BY171" s="158">
        <v>1005787.9500000002</v>
      </c>
      <c r="BZ171" s="158">
        <v>1112155.6299999999</v>
      </c>
      <c r="CA171" s="158">
        <v>1383443.5700000003</v>
      </c>
      <c r="CB171" s="158">
        <v>1747347.1300000004</v>
      </c>
      <c r="CC171" s="158">
        <v>1155929.26</v>
      </c>
      <c r="CD171" s="158">
        <v>1136190.9699999997</v>
      </c>
      <c r="CE171" s="158">
        <v>480854.02</v>
      </c>
      <c r="CF171" s="158">
        <v>865935.59000000008</v>
      </c>
      <c r="CG171" s="158">
        <v>1289463.1099999999</v>
      </c>
      <c r="CH171" s="158">
        <v>1288935.4400000002</v>
      </c>
      <c r="CI171" s="158">
        <v>1520625.1299999997</v>
      </c>
      <c r="CJ171" s="158">
        <v>1481815.2400000005</v>
      </c>
      <c r="CK171" s="158">
        <v>1655257.0799999998</v>
      </c>
      <c r="CL171" s="158">
        <v>1613271.24</v>
      </c>
      <c r="CM171" s="158">
        <v>1704691.4099999992</v>
      </c>
      <c r="CN171" s="158">
        <v>2113986.7899999986</v>
      </c>
      <c r="CO171" s="158">
        <v>1893630.77</v>
      </c>
      <c r="CP171" s="158">
        <v>1690433.1399999997</v>
      </c>
      <c r="CQ171" s="158">
        <v>1804847.4499999995</v>
      </c>
      <c r="CR171" s="158">
        <v>1906146.8699999999</v>
      </c>
      <c r="CS171" s="158">
        <v>1805560.9499999997</v>
      </c>
      <c r="CT171" s="158">
        <v>1875586.48</v>
      </c>
      <c r="CU171" s="158">
        <v>1887812.9799999993</v>
      </c>
      <c r="CV171" s="158">
        <v>1944711.2599999995</v>
      </c>
      <c r="CW171" s="158">
        <v>1956910.2499999993</v>
      </c>
      <c r="CX171" s="158">
        <v>1962897.0599999996</v>
      </c>
      <c r="CY171" s="158">
        <v>2095745.64</v>
      </c>
      <c r="CZ171" s="158">
        <v>2679595.4000000013</v>
      </c>
      <c r="DA171" s="158">
        <v>1730765.7700000003</v>
      </c>
      <c r="DB171" s="158">
        <v>1996839.0900000003</v>
      </c>
      <c r="DC171" s="158">
        <v>1749912.92</v>
      </c>
      <c r="DD171" s="158">
        <v>1857233.85</v>
      </c>
      <c r="DE171" s="158">
        <v>1863517.4599999995</v>
      </c>
      <c r="DF171" s="158">
        <v>1784508.87</v>
      </c>
      <c r="DG171" s="158">
        <v>1937574.3300000005</v>
      </c>
      <c r="DH171" s="158">
        <v>1819555.5400000005</v>
      </c>
      <c r="DI171" s="158">
        <v>1899022.2500000005</v>
      </c>
      <c r="DJ171" s="158">
        <v>1846268.28</v>
      </c>
      <c r="DK171" s="158">
        <v>1892270.1700000004</v>
      </c>
      <c r="DL171" s="158">
        <v>2667099.8600000013</v>
      </c>
      <c r="DM171" s="158">
        <v>1693618.6900000004</v>
      </c>
      <c r="DN171" s="158">
        <v>1549046.6700000009</v>
      </c>
      <c r="DO171" s="158">
        <v>1888418.2800000003</v>
      </c>
      <c r="DP171" s="158">
        <v>2300352.8300000005</v>
      </c>
      <c r="DQ171" s="158">
        <v>1617953.3600000006</v>
      </c>
      <c r="DR171" s="158">
        <v>1691578.9400000006</v>
      </c>
      <c r="DS171" s="158">
        <v>1663566.1200000006</v>
      </c>
      <c r="DT171" s="158">
        <v>1689869.2</v>
      </c>
      <c r="DU171" s="158">
        <v>1766086.46</v>
      </c>
      <c r="DV171" s="158">
        <v>1719816.38</v>
      </c>
      <c r="DW171" s="158">
        <v>1930353.32</v>
      </c>
      <c r="DX171" s="158">
        <v>2731950</v>
      </c>
      <c r="DY171" s="158">
        <v>1985921</v>
      </c>
      <c r="DZ171" s="158">
        <v>1798014</v>
      </c>
      <c r="EA171" s="158">
        <v>1767398</v>
      </c>
      <c r="EB171" s="158">
        <v>1883574</v>
      </c>
      <c r="EC171" s="158">
        <v>1923842</v>
      </c>
      <c r="ED171" s="158">
        <v>1888774</v>
      </c>
      <c r="EE171" s="158">
        <v>1776516.25</v>
      </c>
      <c r="EF171" s="158">
        <v>1883552.7100000002</v>
      </c>
      <c r="EG171" s="158">
        <v>1597177.5200000003</v>
      </c>
      <c r="EH171" s="158">
        <v>1648620.2100000002</v>
      </c>
      <c r="EI171" s="158">
        <v>1949426.61</v>
      </c>
      <c r="EJ171" s="158">
        <v>2494507.4</v>
      </c>
      <c r="EK171" s="158">
        <v>1748331.7500000002</v>
      </c>
      <c r="EL171" s="158">
        <v>1774393.0000000002</v>
      </c>
      <c r="EM171" s="158">
        <v>1786112.8300000005</v>
      </c>
      <c r="EO171" s="158">
        <f t="shared" si="916"/>
        <v>7803344.9800000004</v>
      </c>
      <c r="EQ171" s="158">
        <f t="shared" ca="1" si="917"/>
        <v>8283283</v>
      </c>
      <c r="ER171" s="158"/>
      <c r="EV171" s="158">
        <f t="shared" si="918"/>
        <v>6407200.2600000016</v>
      </c>
      <c r="EW171" s="158">
        <f t="shared" si="918"/>
        <v>5470664.2299999995</v>
      </c>
      <c r="EX171" s="158">
        <f t="shared" si="918"/>
        <v>5541638.7400000012</v>
      </c>
      <c r="EY171" s="158">
        <f t="shared" si="918"/>
        <v>5637560.7000000011</v>
      </c>
      <c r="EZ171" s="158">
        <f t="shared" si="918"/>
        <v>5909765.2200000025</v>
      </c>
      <c r="FA171" s="158">
        <f t="shared" si="918"/>
        <v>5806724.4700000016</v>
      </c>
      <c r="FB171" s="158">
        <f t="shared" si="918"/>
        <v>5045014.2600000016</v>
      </c>
      <c r="FC171" s="158">
        <f t="shared" si="918"/>
        <v>5416256.1600000001</v>
      </c>
      <c r="FD171" s="158">
        <f t="shared" si="918"/>
        <v>6515885</v>
      </c>
      <c r="FE171" s="158">
        <f t="shared" si="918"/>
        <v>5574814</v>
      </c>
      <c r="FF171" s="158">
        <f t="shared" si="918"/>
        <v>5548842.96</v>
      </c>
      <c r="FG171" s="158">
        <f t="shared" si="918"/>
        <v>5195224.3400000008</v>
      </c>
      <c r="FH171" s="158">
        <f t="shared" si="918"/>
        <v>6017232.1500000004</v>
      </c>
      <c r="FI171" s="158">
        <f t="shared" si="918"/>
        <v>1786112.8300000005</v>
      </c>
      <c r="FK171" s="158">
        <f t="shared" si="919"/>
        <v>23768561.789999999</v>
      </c>
      <c r="FL171" s="158">
        <f t="shared" si="919"/>
        <v>12579416.239999998</v>
      </c>
      <c r="FM171" s="158">
        <f t="shared" si="919"/>
        <v>15940315.620000001</v>
      </c>
      <c r="FN171" s="158">
        <f t="shared" si="919"/>
        <v>22938269.639999993</v>
      </c>
      <c r="FO171" s="158">
        <f t="shared" si="919"/>
        <v>23057063.930000003</v>
      </c>
      <c r="FP171" s="158">
        <f t="shared" si="919"/>
        <v>22177760.110000007</v>
      </c>
      <c r="FQ171" s="158">
        <f t="shared" si="919"/>
        <v>22834766.300000001</v>
      </c>
      <c r="FR171" s="158">
        <f t="shared" si="919"/>
        <v>7803344.9800000004</v>
      </c>
    </row>
    <row r="172" spans="2:174" s="159" customFormat="1" ht="17.45" customHeight="1">
      <c r="B172" s="151" t="s">
        <v>94</v>
      </c>
      <c r="C172" s="152"/>
      <c r="D172" s="152"/>
      <c r="E172" s="152"/>
      <c r="F172" s="153"/>
      <c r="G172" s="153"/>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v>-381526.35</v>
      </c>
      <c r="BE172" s="154">
        <v>-399102.46</v>
      </c>
      <c r="BF172" s="154">
        <v>-466501.09</v>
      </c>
      <c r="BG172" s="154">
        <v>-223069.72999999998</v>
      </c>
      <c r="BH172" s="154">
        <v>-432504.53</v>
      </c>
      <c r="BI172" s="154">
        <v>-422125.66000000003</v>
      </c>
      <c r="BJ172" s="154">
        <v>-402657.15</v>
      </c>
      <c r="BK172" s="154">
        <v>-397245.25</v>
      </c>
      <c r="BL172" s="154">
        <v>-482239.86</v>
      </c>
      <c r="BM172" s="154">
        <v>-491357.47000000003</v>
      </c>
      <c r="BN172" s="154">
        <v>-461661.05</v>
      </c>
      <c r="BO172" s="154">
        <v>-327300.5</v>
      </c>
      <c r="BP172" s="154">
        <v>-344481.39</v>
      </c>
      <c r="BQ172" s="154">
        <v>-412444.93000000005</v>
      </c>
      <c r="BR172" s="154">
        <v>-413358.61</v>
      </c>
      <c r="BS172" s="154">
        <v>-297425.26</v>
      </c>
      <c r="BT172" s="154">
        <v>-284486.46999999997</v>
      </c>
      <c r="BU172" s="154">
        <v>-163487.81</v>
      </c>
      <c r="BV172" s="154">
        <v>50531.37</v>
      </c>
      <c r="BW172" s="154">
        <v>-935411.77</v>
      </c>
      <c r="BX172" s="154">
        <v>-674829.49</v>
      </c>
      <c r="BY172" s="154">
        <v>-381777.80000000005</v>
      </c>
      <c r="BZ172" s="154">
        <v>-3060911.8899999997</v>
      </c>
      <c r="CA172" s="154">
        <v>-164340.50999999998</v>
      </c>
      <c r="CB172" s="154">
        <v>-503071.24</v>
      </c>
      <c r="CC172" s="154">
        <v>-813178.96</v>
      </c>
      <c r="CD172" s="154">
        <v>-841867.71</v>
      </c>
      <c r="CE172" s="154">
        <v>-792969.57000000007</v>
      </c>
      <c r="CF172" s="154">
        <v>-559781.57999999996</v>
      </c>
      <c r="CG172" s="154">
        <v>-1105832.58</v>
      </c>
      <c r="CH172" s="154">
        <v>-1083059.46</v>
      </c>
      <c r="CI172" s="154">
        <v>-927526.90999999992</v>
      </c>
      <c r="CJ172" s="154">
        <v>-900826.99</v>
      </c>
      <c r="CK172" s="154">
        <v>-990558.56</v>
      </c>
      <c r="CL172" s="154">
        <v>-762369.32000000007</v>
      </c>
      <c r="CM172" s="154">
        <v>-362052.02</v>
      </c>
      <c r="CN172" s="154">
        <v>-186016.89</v>
      </c>
      <c r="CO172" s="154">
        <v>-367016.35000000003</v>
      </c>
      <c r="CP172" s="154">
        <v>-303861.26</v>
      </c>
      <c r="CQ172" s="154">
        <v>-411822.8</v>
      </c>
      <c r="CR172" s="154">
        <v>-400589.27</v>
      </c>
      <c r="CS172" s="154">
        <v>-427434.718788767</v>
      </c>
      <c r="CT172" s="154">
        <v>-441360.71</v>
      </c>
      <c r="CU172" s="154">
        <v>-490373.31</v>
      </c>
      <c r="CV172" s="154">
        <v>-487027.82</v>
      </c>
      <c r="CW172" s="154">
        <v>-500999.63</v>
      </c>
      <c r="CX172" s="154">
        <v>-492536.47</v>
      </c>
      <c r="CY172" s="154">
        <v>-295454.39</v>
      </c>
      <c r="CZ172" s="154">
        <v>-305361.23</v>
      </c>
      <c r="DA172" s="154">
        <v>-527439.85199999996</v>
      </c>
      <c r="DB172" s="154">
        <v>-632672.522</v>
      </c>
      <c r="DC172" s="154">
        <v>-530174.39840000006</v>
      </c>
      <c r="DD172" s="154">
        <v>-647768.02</v>
      </c>
      <c r="DE172" s="154">
        <v>-401132.55</v>
      </c>
      <c r="DF172" s="154">
        <v>-441566.62</v>
      </c>
      <c r="DG172" s="154">
        <v>-420860.56</v>
      </c>
      <c r="DH172" s="154">
        <v>-417702.99</v>
      </c>
      <c r="DI172" s="154">
        <v>-422953.58999999997</v>
      </c>
      <c r="DJ172" s="154">
        <v>-434592.22</v>
      </c>
      <c r="DK172" s="154">
        <v>-222195.19</v>
      </c>
      <c r="DL172" s="154">
        <v>-394970.5282</v>
      </c>
      <c r="DM172" s="154">
        <v>-683250.98</v>
      </c>
      <c r="DN172" s="154">
        <v>-714998.05</v>
      </c>
      <c r="DO172" s="154">
        <v>-712899.71149999998</v>
      </c>
      <c r="DP172" s="154">
        <v>-738933.6314999999</v>
      </c>
      <c r="DQ172" s="154">
        <v>-738426.50959670998</v>
      </c>
      <c r="DR172" s="154">
        <v>-714950.53899999999</v>
      </c>
      <c r="DS172" s="154">
        <v>-715465.68918926001</v>
      </c>
      <c r="DT172" s="154">
        <v>-700709</v>
      </c>
      <c r="DU172" s="154">
        <v>-848360</v>
      </c>
      <c r="DV172" s="154">
        <v>-875224.46</v>
      </c>
      <c r="DW172" s="154">
        <v>-553975</v>
      </c>
      <c r="DX172" s="154">
        <v>-589498</v>
      </c>
      <c r="DY172" s="154">
        <v>-996817</v>
      </c>
      <c r="DZ172" s="154">
        <v>-912625</v>
      </c>
      <c r="EA172" s="154">
        <v>-971201</v>
      </c>
      <c r="EB172" s="154">
        <v>-871419</v>
      </c>
      <c r="EC172" s="154">
        <v>-808980</v>
      </c>
      <c r="ED172" s="154">
        <v>-743891</v>
      </c>
      <c r="EE172" s="154">
        <v>-748690.41</v>
      </c>
      <c r="EF172" s="154">
        <v>-737350.17</v>
      </c>
      <c r="EG172" s="154">
        <v>-733019.39999999991</v>
      </c>
      <c r="EH172" s="154">
        <v>-749174.48</v>
      </c>
      <c r="EI172" s="154">
        <v>-530879.64</v>
      </c>
      <c r="EJ172" s="154">
        <v>-661476.5</v>
      </c>
      <c r="EK172" s="154">
        <v>-762194.01</v>
      </c>
      <c r="EL172" s="154">
        <v>-499901.83999999997</v>
      </c>
      <c r="EM172" s="154">
        <v>-857615.88</v>
      </c>
      <c r="EN172" s="153"/>
      <c r="EO172" s="154">
        <f t="shared" si="916"/>
        <v>-2781188.23</v>
      </c>
      <c r="EP172" s="154"/>
      <c r="EQ172" s="154">
        <f t="shared" ca="1" si="917"/>
        <v>-3470141</v>
      </c>
      <c r="ER172" s="154"/>
      <c r="EV172" s="154">
        <f t="shared" si="918"/>
        <v>-1465473.6039999998</v>
      </c>
      <c r="EW172" s="154">
        <f t="shared" si="918"/>
        <v>-1579074.9684000001</v>
      </c>
      <c r="EX172" s="154">
        <f t="shared" si="918"/>
        <v>-1280130.17</v>
      </c>
      <c r="EY172" s="154">
        <f t="shared" si="918"/>
        <v>-1079741</v>
      </c>
      <c r="EZ172" s="154">
        <f t="shared" si="918"/>
        <v>-1793219.5582000001</v>
      </c>
      <c r="FA172" s="154">
        <f t="shared" si="918"/>
        <v>-2190259.85259671</v>
      </c>
      <c r="FB172" s="154">
        <f t="shared" si="918"/>
        <v>-2131125.2281892598</v>
      </c>
      <c r="FC172" s="154">
        <f t="shared" si="918"/>
        <v>-2277559.46</v>
      </c>
      <c r="FD172" s="154">
        <f t="shared" si="918"/>
        <v>-2498940</v>
      </c>
      <c r="FE172" s="154">
        <f t="shared" si="918"/>
        <v>-2651600</v>
      </c>
      <c r="FF172" s="154">
        <f t="shared" si="918"/>
        <v>-2229931.58</v>
      </c>
      <c r="FG172" s="154">
        <f t="shared" si="918"/>
        <v>-2013073.52</v>
      </c>
      <c r="FH172" s="154">
        <f t="shared" si="918"/>
        <v>-1923572.35</v>
      </c>
      <c r="FI172" s="154">
        <f t="shared" si="918"/>
        <v>-857615.88</v>
      </c>
      <c r="FK172" s="154">
        <f t="shared" si="919"/>
        <v>-4887291.1000000006</v>
      </c>
      <c r="FL172" s="154">
        <f t="shared" si="919"/>
        <v>-7082424.5599999996</v>
      </c>
      <c r="FM172" s="154">
        <f t="shared" si="919"/>
        <v>-9643094.9000000004</v>
      </c>
      <c r="FN172" s="154">
        <f t="shared" si="919"/>
        <v>-4804493.6187887667</v>
      </c>
      <c r="FO172" s="154">
        <f t="shared" si="919"/>
        <v>-5404419.7423999999</v>
      </c>
      <c r="FP172" s="154">
        <f t="shared" si="919"/>
        <v>-8392164.09898597</v>
      </c>
      <c r="FQ172" s="154">
        <f t="shared" si="919"/>
        <v>-9393545.1000000015</v>
      </c>
      <c r="FR172" s="154">
        <f t="shared" si="919"/>
        <v>-2781188.23</v>
      </c>
    </row>
    <row r="173" spans="2:174" s="159" customFormat="1" ht="17.45" customHeight="1">
      <c r="B173" s="151" t="s">
        <v>95</v>
      </c>
      <c r="C173" s="152"/>
      <c r="D173" s="152"/>
      <c r="E173" s="152"/>
      <c r="F173" s="153"/>
      <c r="G173" s="153"/>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v>-335210.76</v>
      </c>
      <c r="BE173" s="154">
        <v>-360289.19500000001</v>
      </c>
      <c r="BF173" s="154">
        <v>-350739.3</v>
      </c>
      <c r="BG173" s="154">
        <v>-416048.47000000003</v>
      </c>
      <c r="BH173" s="154">
        <v>-348910.28</v>
      </c>
      <c r="BI173" s="154">
        <v>-302859.19</v>
      </c>
      <c r="BJ173" s="154">
        <v>-324718.54000000004</v>
      </c>
      <c r="BK173" s="154">
        <v>-341877.26</v>
      </c>
      <c r="BL173" s="154">
        <v>-315130.90999999997</v>
      </c>
      <c r="BM173" s="154">
        <v>-217366.52000000002</v>
      </c>
      <c r="BN173" s="154">
        <v>-340292.57</v>
      </c>
      <c r="BO173" s="154">
        <v>-219070.77</v>
      </c>
      <c r="BP173" s="154">
        <v>-407653.03</v>
      </c>
      <c r="BQ173" s="154">
        <v>-330282.39</v>
      </c>
      <c r="BR173" s="154">
        <v>-366261.28999999992</v>
      </c>
      <c r="BS173" s="154">
        <v>-494242.30000000005</v>
      </c>
      <c r="BT173" s="154">
        <v>-116924.83</v>
      </c>
      <c r="BU173" s="154">
        <v>-810424.32000000018</v>
      </c>
      <c r="BV173" s="154">
        <v>-133951.69</v>
      </c>
      <c r="BW173" s="154">
        <v>-126814.66999999993</v>
      </c>
      <c r="BX173" s="154">
        <v>-184028.88999999978</v>
      </c>
      <c r="BY173" s="154">
        <v>-262272.42000000004</v>
      </c>
      <c r="BZ173" s="154">
        <v>-211216.9599999995</v>
      </c>
      <c r="CA173" s="154">
        <v>-150556.63999999998</v>
      </c>
      <c r="CB173" s="154">
        <v>-216026.93000000005</v>
      </c>
      <c r="CC173" s="154">
        <v>-146820.42999999993</v>
      </c>
      <c r="CD173" s="154">
        <v>-168272.37</v>
      </c>
      <c r="CE173" s="154">
        <v>-351928.10000000009</v>
      </c>
      <c r="CF173" s="154">
        <v>-104197.78000000003</v>
      </c>
      <c r="CG173" s="154">
        <v>-101448.82999999961</v>
      </c>
      <c r="CH173" s="154">
        <v>-124013.08000000007</v>
      </c>
      <c r="CI173" s="154">
        <v>-131072.6100000001</v>
      </c>
      <c r="CJ173" s="154">
        <v>-154777.88000000012</v>
      </c>
      <c r="CK173" s="154">
        <v>-153077.66999999993</v>
      </c>
      <c r="CL173" s="154">
        <v>-195496.45999999996</v>
      </c>
      <c r="CM173" s="154">
        <v>-75380.329999999958</v>
      </c>
      <c r="CN173" s="154">
        <v>-116384.96999999997</v>
      </c>
      <c r="CO173" s="154">
        <v>-274262.71999999991</v>
      </c>
      <c r="CP173" s="154">
        <v>-205555.40999999997</v>
      </c>
      <c r="CQ173" s="154">
        <v>-211272.0400000001</v>
      </c>
      <c r="CR173" s="154">
        <v>-159632.93000000005</v>
      </c>
      <c r="CS173" s="154">
        <v>-267469.52</v>
      </c>
      <c r="CT173" s="154">
        <v>-222728.85999999993</v>
      </c>
      <c r="CU173" s="154">
        <v>-238094.89999999997</v>
      </c>
      <c r="CV173" s="154">
        <v>-258117.80999999988</v>
      </c>
      <c r="CW173" s="154">
        <v>-216074.31999999995</v>
      </c>
      <c r="CX173" s="154">
        <v>-258865.45000000007</v>
      </c>
      <c r="CY173" s="154">
        <v>-265222.24</v>
      </c>
      <c r="CZ173" s="154">
        <v>-315375.66000000003</v>
      </c>
      <c r="DA173" s="154">
        <v>-255533.81000000006</v>
      </c>
      <c r="DB173" s="154">
        <v>-230367.7699999999</v>
      </c>
      <c r="DC173" s="154">
        <v>-252894.08000000007</v>
      </c>
      <c r="DD173" s="154">
        <v>-235649.41000000003</v>
      </c>
      <c r="DE173" s="154">
        <v>-274011.72000000003</v>
      </c>
      <c r="DF173" s="154">
        <v>-242515.68000000017</v>
      </c>
      <c r="DG173" s="154">
        <v>-268912.59999999992</v>
      </c>
      <c r="DH173" s="154">
        <v>-236717.08999999997</v>
      </c>
      <c r="DI173" s="154">
        <v>-283035.86</v>
      </c>
      <c r="DJ173" s="154">
        <v>-296051.66000000003</v>
      </c>
      <c r="DK173" s="154">
        <v>-282308.67</v>
      </c>
      <c r="DL173" s="154">
        <v>-402114.18999999989</v>
      </c>
      <c r="DM173" s="154">
        <v>-309190.04999999993</v>
      </c>
      <c r="DN173" s="154">
        <v>-250447.46999999997</v>
      </c>
      <c r="DO173" s="154">
        <v>-279407.28000000003</v>
      </c>
      <c r="DP173" s="154">
        <v>-306465.31999999995</v>
      </c>
      <c r="DQ173" s="154">
        <v>-256551.04000000015</v>
      </c>
      <c r="DR173" s="154">
        <v>-245144.53000000003</v>
      </c>
      <c r="DS173" s="154">
        <v>-257335.5</v>
      </c>
      <c r="DT173" s="154">
        <v>-269757.70999999996</v>
      </c>
      <c r="DU173" s="154">
        <v>-530489.63000000012</v>
      </c>
      <c r="DV173" s="154">
        <v>-611309.98000000021</v>
      </c>
      <c r="DW173" s="154">
        <v>-237006.82999999996</v>
      </c>
      <c r="DX173" s="154">
        <v>-340911.29000000004</v>
      </c>
      <c r="DY173" s="154">
        <v>-673655.02</v>
      </c>
      <c r="DZ173" s="154">
        <v>-281143.92999999993</v>
      </c>
      <c r="EA173" s="154">
        <v>-226438.59999999986</v>
      </c>
      <c r="EB173" s="154">
        <v>-249105.06999999983</v>
      </c>
      <c r="EC173" s="154">
        <v>-299539.09000000008</v>
      </c>
      <c r="ED173" s="154">
        <v>-693756.68000000017</v>
      </c>
      <c r="EE173" s="154">
        <v>-349218.7300000001</v>
      </c>
      <c r="EF173" s="154">
        <v>-295159.49</v>
      </c>
      <c r="EG173" s="154">
        <v>-436993.45999999996</v>
      </c>
      <c r="EH173" s="154">
        <v>-364653.80000000005</v>
      </c>
      <c r="EI173" s="154">
        <v>-385391.93000000005</v>
      </c>
      <c r="EJ173" s="154">
        <v>-331876.45000000007</v>
      </c>
      <c r="EK173" s="154">
        <v>-318924.30000000005</v>
      </c>
      <c r="EL173" s="154">
        <v>-288479.03000000014</v>
      </c>
      <c r="EM173" s="154">
        <v>-310687.67000000004</v>
      </c>
      <c r="EN173" s="153"/>
      <c r="EO173" s="154">
        <f t="shared" si="916"/>
        <v>-1249967.4500000002</v>
      </c>
      <c r="EP173" s="154"/>
      <c r="EQ173" s="154">
        <f t="shared" ca="1" si="917"/>
        <v>-1522148.8399999999</v>
      </c>
      <c r="ER173" s="154"/>
      <c r="EV173" s="154">
        <f t="shared" si="918"/>
        <v>-801277.24</v>
      </c>
      <c r="EW173" s="154">
        <f t="shared" si="918"/>
        <v>-762555.2100000002</v>
      </c>
      <c r="EX173" s="154">
        <f t="shared" si="918"/>
        <v>-748145.37000000011</v>
      </c>
      <c r="EY173" s="154">
        <f t="shared" si="918"/>
        <v>-861396.19</v>
      </c>
      <c r="EZ173" s="154">
        <f t="shared" si="918"/>
        <v>-961751.70999999973</v>
      </c>
      <c r="FA173" s="154">
        <f t="shared" si="918"/>
        <v>-842423.64000000013</v>
      </c>
      <c r="FB173" s="154">
        <f t="shared" si="918"/>
        <v>-772237.74</v>
      </c>
      <c r="FC173" s="154">
        <f t="shared" si="918"/>
        <v>-1378806.4400000004</v>
      </c>
      <c r="FD173" s="154">
        <f t="shared" si="918"/>
        <v>-1295710.24</v>
      </c>
      <c r="FE173" s="154">
        <f t="shared" si="918"/>
        <v>-775082.75999999978</v>
      </c>
      <c r="FF173" s="154">
        <f t="shared" si="918"/>
        <v>-1338134.9000000004</v>
      </c>
      <c r="FG173" s="154">
        <f t="shared" si="918"/>
        <v>-1187039.19</v>
      </c>
      <c r="FH173" s="154">
        <f t="shared" si="918"/>
        <v>-939279.78000000026</v>
      </c>
      <c r="FI173" s="154">
        <f t="shared" si="918"/>
        <v>-310687.67000000004</v>
      </c>
      <c r="FK173" s="154">
        <f t="shared" si="919"/>
        <v>-3872513.7650000001</v>
      </c>
      <c r="FL173" s="154">
        <f t="shared" si="919"/>
        <v>-3594629.4299999992</v>
      </c>
      <c r="FM173" s="154">
        <f t="shared" si="919"/>
        <v>-1922512.4699999997</v>
      </c>
      <c r="FN173" s="154">
        <f t="shared" si="919"/>
        <v>-2693681.17</v>
      </c>
      <c r="FO173" s="154">
        <f t="shared" si="919"/>
        <v>-3173374.01</v>
      </c>
      <c r="FP173" s="154">
        <f t="shared" si="919"/>
        <v>-3955219.5300000003</v>
      </c>
      <c r="FQ173" s="154">
        <f t="shared" si="919"/>
        <v>-4595967.0899999989</v>
      </c>
      <c r="FR173" s="154">
        <f t="shared" si="919"/>
        <v>-1249967.4500000002</v>
      </c>
    </row>
    <row r="174" spans="2:174" ht="17.45" customHeight="1">
      <c r="B174" s="156" t="s">
        <v>21</v>
      </c>
      <c r="C174" s="157"/>
      <c r="D174" s="157"/>
      <c r="E174" s="157"/>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v>-716737.11</v>
      </c>
      <c r="BE174" s="158">
        <v>-759391.65500000003</v>
      </c>
      <c r="BF174" s="158">
        <v>-817240.39</v>
      </c>
      <c r="BG174" s="158">
        <v>-639118.19999999995</v>
      </c>
      <c r="BH174" s="158">
        <v>-781414.81</v>
      </c>
      <c r="BI174" s="160">
        <v>-724984.85000000009</v>
      </c>
      <c r="BJ174" s="160">
        <v>-727375.69000000006</v>
      </c>
      <c r="BK174" s="160">
        <v>-739122.51</v>
      </c>
      <c r="BL174" s="160">
        <v>-797370.77</v>
      </c>
      <c r="BM174" s="160">
        <v>-708723.99</v>
      </c>
      <c r="BN174" s="160">
        <v>-801953.62</v>
      </c>
      <c r="BO174" s="160">
        <v>-546371.27</v>
      </c>
      <c r="BP174" s="160">
        <v>-752134.42</v>
      </c>
      <c r="BQ174" s="160">
        <v>-742727.32000000007</v>
      </c>
      <c r="BR174" s="160">
        <v>-779619.89999999991</v>
      </c>
      <c r="BS174" s="160">
        <v>-791667.56</v>
      </c>
      <c r="BT174" s="160">
        <v>-401411.3</v>
      </c>
      <c r="BU174" s="160">
        <v>-973912.13000000012</v>
      </c>
      <c r="BV174" s="160">
        <v>-83420.319999999992</v>
      </c>
      <c r="BW174" s="160">
        <v>-1062226.44</v>
      </c>
      <c r="BX174" s="160">
        <v>-858858.37999999977</v>
      </c>
      <c r="BY174" s="160">
        <v>-644050.22000000009</v>
      </c>
      <c r="BZ174" s="160">
        <v>-3272128.8499999992</v>
      </c>
      <c r="CA174" s="160">
        <v>-314897.14999999997</v>
      </c>
      <c r="CB174" s="160">
        <v>-719098.17</v>
      </c>
      <c r="CC174" s="160">
        <v>-959999.3899999999</v>
      </c>
      <c r="CD174" s="160">
        <v>-1010140.08</v>
      </c>
      <c r="CE174" s="160">
        <v>-1144897.6700000002</v>
      </c>
      <c r="CF174" s="160">
        <v>-663979.36</v>
      </c>
      <c r="CG174" s="160">
        <v>-1207281.4099999997</v>
      </c>
      <c r="CH174" s="160">
        <v>-1207072.54</v>
      </c>
      <c r="CI174" s="160">
        <v>-1058599.52</v>
      </c>
      <c r="CJ174" s="160">
        <v>-1055604.8700000001</v>
      </c>
      <c r="CK174" s="160">
        <v>-1143636.23</v>
      </c>
      <c r="CL174" s="160">
        <v>-957865.78</v>
      </c>
      <c r="CM174" s="160">
        <v>-437432.35</v>
      </c>
      <c r="CN174" s="160">
        <v>-302401.86</v>
      </c>
      <c r="CO174" s="160">
        <v>-641279.06999999995</v>
      </c>
      <c r="CP174" s="160">
        <v>-509416.67</v>
      </c>
      <c r="CQ174" s="160">
        <v>-623094.84000000008</v>
      </c>
      <c r="CR174" s="160">
        <v>-560222.20000000007</v>
      </c>
      <c r="CS174" s="160">
        <v>-694904.23878876702</v>
      </c>
      <c r="CT174" s="160">
        <v>-664089.56999999995</v>
      </c>
      <c r="CU174" s="160">
        <v>-728468.21</v>
      </c>
      <c r="CV174" s="160">
        <v>-745145.62999999989</v>
      </c>
      <c r="CW174" s="160">
        <v>-717073.95</v>
      </c>
      <c r="CX174" s="160">
        <v>-751401.92</v>
      </c>
      <c r="CY174" s="160">
        <v>-560676.63</v>
      </c>
      <c r="CZ174" s="160">
        <v>-620736.89</v>
      </c>
      <c r="DA174" s="160">
        <v>-782973.66200000001</v>
      </c>
      <c r="DB174" s="160">
        <v>-863040.2919999999</v>
      </c>
      <c r="DC174" s="160">
        <v>-783068.47840000014</v>
      </c>
      <c r="DD174" s="160">
        <v>-883417.43</v>
      </c>
      <c r="DE174" s="160">
        <v>-675144.27</v>
      </c>
      <c r="DF174" s="160">
        <v>-684082.30000000016</v>
      </c>
      <c r="DG174" s="160">
        <v>-689773.15999999992</v>
      </c>
      <c r="DH174" s="160">
        <v>-654420.07999999996</v>
      </c>
      <c r="DI174" s="160">
        <v>-705989.45</v>
      </c>
      <c r="DJ174" s="160">
        <v>-730643.88</v>
      </c>
      <c r="DK174" s="160">
        <v>-504503.86</v>
      </c>
      <c r="DL174" s="160">
        <v>-797084.71819999989</v>
      </c>
      <c r="DM174" s="160">
        <v>-992441.02999999991</v>
      </c>
      <c r="DN174" s="160">
        <v>-965445.52</v>
      </c>
      <c r="DO174" s="160">
        <v>-992306.9915</v>
      </c>
      <c r="DP174" s="160">
        <v>-1045398.9514999999</v>
      </c>
      <c r="DQ174" s="160">
        <v>-994977.54959671013</v>
      </c>
      <c r="DR174" s="160">
        <v>-960095.06900000002</v>
      </c>
      <c r="DS174" s="160">
        <v>-972801.18918926001</v>
      </c>
      <c r="DT174" s="160">
        <v>-970466.71</v>
      </c>
      <c r="DU174" s="160">
        <v>-1378849.6300000001</v>
      </c>
      <c r="DV174" s="160">
        <v>-1486534.4400000002</v>
      </c>
      <c r="DW174" s="160">
        <v>-790981.83</v>
      </c>
      <c r="DX174" s="160">
        <v>-930409.29</v>
      </c>
      <c r="DY174" s="160">
        <v>-1670472.02</v>
      </c>
      <c r="DZ174" s="160">
        <v>-1193768.93</v>
      </c>
      <c r="EA174" s="160">
        <v>-1197639.5999999999</v>
      </c>
      <c r="EB174" s="160">
        <v>-1120524.0699999998</v>
      </c>
      <c r="EC174" s="160">
        <v>-1108519.0900000001</v>
      </c>
      <c r="ED174" s="160">
        <v>-1437647.6800000002</v>
      </c>
      <c r="EE174" s="160">
        <v>-1097909.1400000001</v>
      </c>
      <c r="EF174" s="160">
        <v>-1032509.66</v>
      </c>
      <c r="EG174" s="160">
        <v>-1170012.8599999999</v>
      </c>
      <c r="EH174" s="160">
        <v>-1113828.28</v>
      </c>
      <c r="EI174" s="160">
        <v>-916271.57000000007</v>
      </c>
      <c r="EJ174" s="160">
        <v>-993352.95000000007</v>
      </c>
      <c r="EK174" s="160">
        <v>-1081118.31</v>
      </c>
      <c r="EL174" s="160">
        <v>-788380.87000000011</v>
      </c>
      <c r="EM174" s="160">
        <v>-1168303.55</v>
      </c>
      <c r="EO174" s="160">
        <f t="shared" si="916"/>
        <v>-4031155.6800000006</v>
      </c>
      <c r="EQ174" s="160">
        <f t="shared" ca="1" si="917"/>
        <v>-4992289.84</v>
      </c>
      <c r="ER174" s="160"/>
      <c r="EV174" s="160">
        <f t="shared" si="918"/>
        <v>-2266750.844</v>
      </c>
      <c r="EW174" s="160">
        <f t="shared" si="918"/>
        <v>-2341630.1784000001</v>
      </c>
      <c r="EX174" s="160">
        <f t="shared" si="918"/>
        <v>-2028275.54</v>
      </c>
      <c r="EY174" s="160">
        <f t="shared" si="918"/>
        <v>-1941137.19</v>
      </c>
      <c r="EZ174" s="160">
        <f t="shared" si="918"/>
        <v>-2754971.2681999998</v>
      </c>
      <c r="FA174" s="160">
        <f t="shared" si="918"/>
        <v>-3032683.4925967101</v>
      </c>
      <c r="FB174" s="160">
        <f t="shared" si="918"/>
        <v>-2903362.96818926</v>
      </c>
      <c r="FC174" s="160">
        <f t="shared" si="918"/>
        <v>-3656365.9000000004</v>
      </c>
      <c r="FD174" s="160">
        <f t="shared" si="918"/>
        <v>-3794650.24</v>
      </c>
      <c r="FE174" s="160">
        <f t="shared" si="918"/>
        <v>-3426682.76</v>
      </c>
      <c r="FF174" s="160">
        <f t="shared" si="918"/>
        <v>-3568066.4800000004</v>
      </c>
      <c r="FG174" s="160">
        <f t="shared" si="918"/>
        <v>-3200112.71</v>
      </c>
      <c r="FH174" s="160">
        <f t="shared" si="918"/>
        <v>-2862852.1300000004</v>
      </c>
      <c r="FI174" s="160">
        <f t="shared" si="918"/>
        <v>-1168303.55</v>
      </c>
      <c r="FK174" s="160">
        <f t="shared" si="919"/>
        <v>-8759804.8650000021</v>
      </c>
      <c r="FL174" s="160">
        <f t="shared" si="919"/>
        <v>-10677053.99</v>
      </c>
      <c r="FM174" s="160">
        <f t="shared" si="919"/>
        <v>-11565607.370000001</v>
      </c>
      <c r="FN174" s="160">
        <f t="shared" si="919"/>
        <v>-7498174.7887887666</v>
      </c>
      <c r="FO174" s="160">
        <f t="shared" si="919"/>
        <v>-8577793.7523999996</v>
      </c>
      <c r="FP174" s="160">
        <f t="shared" si="919"/>
        <v>-12347383.628985969</v>
      </c>
      <c r="FQ174" s="160">
        <f t="shared" si="919"/>
        <v>-13989512.189999999</v>
      </c>
      <c r="FR174" s="160">
        <f t="shared" si="919"/>
        <v>-4031155.6800000006</v>
      </c>
    </row>
    <row r="175" spans="2:174" ht="17.45" customHeight="1">
      <c r="B175" s="161" t="s">
        <v>191</v>
      </c>
      <c r="C175" s="162"/>
      <c r="D175" s="162"/>
      <c r="E175" s="162"/>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v>2034933.5900000003</v>
      </c>
      <c r="BE175" s="163">
        <v>1006457.5549999999</v>
      </c>
      <c r="BF175" s="163">
        <v>846884.50999999989</v>
      </c>
      <c r="BG175" s="163">
        <v>2396309.5600000005</v>
      </c>
      <c r="BH175" s="163">
        <v>1115069.4099999997</v>
      </c>
      <c r="BI175" s="163">
        <v>1042136.1799999999</v>
      </c>
      <c r="BJ175" s="163">
        <v>1028790.36</v>
      </c>
      <c r="BK175" s="163">
        <v>1050093.56</v>
      </c>
      <c r="BL175" s="163">
        <v>940266.1399999999</v>
      </c>
      <c r="BM175" s="163">
        <v>1101580.0599999998</v>
      </c>
      <c r="BN175" s="163">
        <v>1035258.3999999998</v>
      </c>
      <c r="BO175" s="163">
        <v>1410977.5999999999</v>
      </c>
      <c r="BP175" s="163">
        <v>2006367.5400000005</v>
      </c>
      <c r="BQ175" s="163">
        <v>1367265.3099999994</v>
      </c>
      <c r="BR175" s="163">
        <v>1126636.1900000002</v>
      </c>
      <c r="BS175" s="163">
        <v>-713413.35000000009</v>
      </c>
      <c r="BT175" s="163">
        <v>-121152.88999999996</v>
      </c>
      <c r="BU175" s="163">
        <v>-795042.39000000013</v>
      </c>
      <c r="BV175" s="163">
        <v>269229.76</v>
      </c>
      <c r="BW175" s="164">
        <v>-433211.72999999986</v>
      </c>
      <c r="BX175" s="164">
        <v>-74627.119999999879</v>
      </c>
      <c r="BY175" s="164">
        <v>361737.7300000001</v>
      </c>
      <c r="BZ175" s="164">
        <v>-2159973.2199999993</v>
      </c>
      <c r="CA175" s="164">
        <v>1068546.4200000004</v>
      </c>
      <c r="CB175" s="164">
        <v>1028248.9600000003</v>
      </c>
      <c r="CC175" s="164">
        <v>195929.87000000011</v>
      </c>
      <c r="CD175" s="164">
        <v>126050.88999999978</v>
      </c>
      <c r="CE175" s="164">
        <v>-664043.65000000014</v>
      </c>
      <c r="CF175" s="164">
        <v>201956.2300000001</v>
      </c>
      <c r="CG175" s="164">
        <v>82181.700000000186</v>
      </c>
      <c r="CH175" s="164">
        <v>81862.90000000014</v>
      </c>
      <c r="CI175" s="164">
        <v>462025.60999999964</v>
      </c>
      <c r="CJ175" s="164">
        <v>426210.37000000034</v>
      </c>
      <c r="CK175" s="164">
        <v>511620.84999999986</v>
      </c>
      <c r="CL175" s="164">
        <v>655405.46</v>
      </c>
      <c r="CM175" s="164">
        <v>1267259.0599999991</v>
      </c>
      <c r="CN175" s="164">
        <v>1811584.9299999988</v>
      </c>
      <c r="CO175" s="164">
        <v>1252351.7000000002</v>
      </c>
      <c r="CP175" s="164">
        <v>1181016.4699999997</v>
      </c>
      <c r="CQ175" s="164">
        <v>1181752.6099999994</v>
      </c>
      <c r="CR175" s="164">
        <v>1345924.67</v>
      </c>
      <c r="CS175" s="164">
        <v>1110656.7112112327</v>
      </c>
      <c r="CT175" s="164">
        <v>1211496.9100000001</v>
      </c>
      <c r="CU175" s="164">
        <v>1159344.7699999993</v>
      </c>
      <c r="CV175" s="164">
        <v>1199565.6299999997</v>
      </c>
      <c r="CW175" s="164">
        <v>1239836.2999999993</v>
      </c>
      <c r="CX175" s="164">
        <v>1211495.1399999997</v>
      </c>
      <c r="CY175" s="164">
        <v>1535069.0099999998</v>
      </c>
      <c r="CZ175" s="164">
        <v>2058858.5100000012</v>
      </c>
      <c r="DA175" s="164">
        <v>947792.10800000024</v>
      </c>
      <c r="DB175" s="164">
        <v>1133798.7980000004</v>
      </c>
      <c r="DC175" s="164">
        <v>966844.44159999979</v>
      </c>
      <c r="DD175" s="164">
        <v>973816.42</v>
      </c>
      <c r="DE175" s="164">
        <v>1188373.1899999995</v>
      </c>
      <c r="DF175" s="164">
        <v>1100426.5699999998</v>
      </c>
      <c r="DG175" s="164">
        <v>1247801.1700000006</v>
      </c>
      <c r="DH175" s="164">
        <v>1165135.4600000004</v>
      </c>
      <c r="DI175" s="164">
        <v>1193032.8000000005</v>
      </c>
      <c r="DJ175" s="164">
        <v>1115624.3999999999</v>
      </c>
      <c r="DK175" s="164">
        <v>1387766.3100000005</v>
      </c>
      <c r="DL175" s="164">
        <v>1870015.1418000013</v>
      </c>
      <c r="DM175" s="164">
        <v>701177.6600000005</v>
      </c>
      <c r="DN175" s="164">
        <v>583601.15000000084</v>
      </c>
      <c r="DO175" s="164">
        <v>896111.28850000026</v>
      </c>
      <c r="DP175" s="164">
        <v>1254953.8785000006</v>
      </c>
      <c r="DQ175" s="164">
        <v>622975.81040329044</v>
      </c>
      <c r="DR175" s="164">
        <v>731483.87100000062</v>
      </c>
      <c r="DS175" s="164">
        <v>690764.93081074057</v>
      </c>
      <c r="DT175" s="164">
        <v>719402.49</v>
      </c>
      <c r="DU175" s="164">
        <v>387236.82999999984</v>
      </c>
      <c r="DV175" s="164">
        <v>233281.93999999971</v>
      </c>
      <c r="DW175" s="164">
        <v>1139371.4900000002</v>
      </c>
      <c r="DX175" s="164">
        <v>1801540.71</v>
      </c>
      <c r="DY175" s="164">
        <v>315448.98</v>
      </c>
      <c r="DZ175" s="164">
        <v>604245.07000000007</v>
      </c>
      <c r="EA175" s="164">
        <v>569758.40000000014</v>
      </c>
      <c r="EB175" s="164">
        <v>763049.93000000017</v>
      </c>
      <c r="EC175" s="164">
        <v>815322.90999999992</v>
      </c>
      <c r="ED175" s="164">
        <v>451126.31999999983</v>
      </c>
      <c r="EE175" s="164">
        <v>678607.10999999987</v>
      </c>
      <c r="EF175" s="164">
        <v>851043.05000000016</v>
      </c>
      <c r="EG175" s="164">
        <v>427164.66000000038</v>
      </c>
      <c r="EH175" s="164">
        <v>534791.93000000017</v>
      </c>
      <c r="EI175" s="164">
        <v>1033155.04</v>
      </c>
      <c r="EJ175" s="164">
        <v>1501154.4499999997</v>
      </c>
      <c r="EK175" s="164">
        <v>667213.44000000018</v>
      </c>
      <c r="EL175" s="164">
        <v>986012.13000000012</v>
      </c>
      <c r="EM175" s="164">
        <v>617809.28000000049</v>
      </c>
      <c r="EO175" s="163">
        <f t="shared" si="916"/>
        <v>3772189.3</v>
      </c>
      <c r="EQ175" s="163">
        <f t="shared" ca="1" si="917"/>
        <v>3290993.16</v>
      </c>
      <c r="ER175" s="163"/>
      <c r="EV175" s="163">
        <f t="shared" si="918"/>
        <v>4140449.4160000021</v>
      </c>
      <c r="EW175" s="163">
        <f t="shared" si="918"/>
        <v>3129034.0515999994</v>
      </c>
      <c r="EX175" s="163">
        <f t="shared" si="918"/>
        <v>3513363.2000000007</v>
      </c>
      <c r="EY175" s="163">
        <f t="shared" si="918"/>
        <v>3696423.5100000007</v>
      </c>
      <c r="EZ175" s="163">
        <f t="shared" si="918"/>
        <v>3154793.9518000027</v>
      </c>
      <c r="FA175" s="163">
        <f t="shared" si="918"/>
        <v>2774040.9774032915</v>
      </c>
      <c r="FB175" s="163">
        <f t="shared" si="918"/>
        <v>2141651.2918107412</v>
      </c>
      <c r="FC175" s="163">
        <f t="shared" si="918"/>
        <v>1759890.2599999998</v>
      </c>
      <c r="FD175" s="163">
        <f t="shared" si="918"/>
        <v>2721234.76</v>
      </c>
      <c r="FE175" s="163">
        <f t="shared" si="918"/>
        <v>2148131.2400000002</v>
      </c>
      <c r="FF175" s="163">
        <f t="shared" si="918"/>
        <v>1980776.48</v>
      </c>
      <c r="FG175" s="163">
        <f t="shared" si="918"/>
        <v>1995111.6300000006</v>
      </c>
      <c r="FH175" s="163">
        <f t="shared" si="918"/>
        <v>3154380.0199999996</v>
      </c>
      <c r="FI175" s="163">
        <f t="shared" si="918"/>
        <v>617809.28000000049</v>
      </c>
      <c r="FK175" s="163">
        <f t="shared" si="919"/>
        <v>15008756.925000001</v>
      </c>
      <c r="FL175" s="163">
        <f t="shared" si="919"/>
        <v>1902362.2500000014</v>
      </c>
      <c r="FM175" s="163">
        <f t="shared" si="919"/>
        <v>4374708.25</v>
      </c>
      <c r="FN175" s="163">
        <f t="shared" si="919"/>
        <v>15440094.851211226</v>
      </c>
      <c r="FO175" s="163">
        <f t="shared" si="919"/>
        <v>14479270.177600004</v>
      </c>
      <c r="FP175" s="163">
        <f t="shared" si="919"/>
        <v>9830376.4810140338</v>
      </c>
      <c r="FQ175" s="163">
        <f t="shared" si="919"/>
        <v>8845254.1099999994</v>
      </c>
      <c r="FR175" s="163">
        <f t="shared" si="919"/>
        <v>3772189.3</v>
      </c>
    </row>
    <row r="176" spans="2:174" s="159" customFormat="1" ht="17.45" customHeight="1" thickBot="1">
      <c r="B176" s="151" t="s">
        <v>96</v>
      </c>
      <c r="C176" s="152"/>
      <c r="D176" s="152"/>
      <c r="E176" s="152"/>
      <c r="F176" s="134"/>
      <c r="G176" s="13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v>555477.82000000007</v>
      </c>
      <c r="BE176" s="154">
        <v>511809.56000000006</v>
      </c>
      <c r="BF176" s="154">
        <v>613338.56999999995</v>
      </c>
      <c r="BG176" s="154">
        <v>580270.8600000001</v>
      </c>
      <c r="BH176" s="154">
        <v>637704.14</v>
      </c>
      <c r="BI176" s="154">
        <v>656908.79</v>
      </c>
      <c r="BJ176" s="154">
        <v>675424.11</v>
      </c>
      <c r="BK176" s="154">
        <v>589478.51</v>
      </c>
      <c r="BL176" s="154">
        <v>601048.56806149322</v>
      </c>
      <c r="BM176" s="154">
        <v>645413.92999999993</v>
      </c>
      <c r="BN176" s="154">
        <v>679329.63</v>
      </c>
      <c r="BO176" s="154">
        <v>766067.13</v>
      </c>
      <c r="BP176" s="154">
        <v>604115.19999999995</v>
      </c>
      <c r="BQ176" s="154">
        <v>488858.76</v>
      </c>
      <c r="BR176" s="154">
        <v>264168.58</v>
      </c>
      <c r="BS176" s="154">
        <v>-58345.580000000009</v>
      </c>
      <c r="BT176" s="154">
        <v>58345.580000000009</v>
      </c>
      <c r="BU176" s="154">
        <v>0</v>
      </c>
      <c r="BV176" s="154">
        <v>0</v>
      </c>
      <c r="BW176" s="154">
        <v>131445.82000000007</v>
      </c>
      <c r="BX176" s="154">
        <v>165744.45000000001</v>
      </c>
      <c r="BY176" s="154">
        <v>249326.72604579999</v>
      </c>
      <c r="BZ176" s="154">
        <v>251732.56883475996</v>
      </c>
      <c r="CA176" s="154">
        <v>340709.24000000005</v>
      </c>
      <c r="CB176" s="154">
        <v>186339.47999999998</v>
      </c>
      <c r="CC176" s="154">
        <v>153144.62000000002</v>
      </c>
      <c r="CD176" s="154">
        <v>-33.99</v>
      </c>
      <c r="CE176" s="154">
        <v>12765.601580000017</v>
      </c>
      <c r="CF176" s="154">
        <v>219289.37</v>
      </c>
      <c r="CG176" s="154">
        <v>251873.03999999998</v>
      </c>
      <c r="CH176" s="154">
        <v>295541.7</v>
      </c>
      <c r="CI176" s="154">
        <v>268319.28000000003</v>
      </c>
      <c r="CJ176" s="154">
        <v>271008.89</v>
      </c>
      <c r="CK176" s="154">
        <v>453062.69999999995</v>
      </c>
      <c r="CL176" s="154">
        <v>421541.7650619499</v>
      </c>
      <c r="CM176" s="154">
        <v>639436.01</v>
      </c>
      <c r="CN176" s="154">
        <v>340428.41000000003</v>
      </c>
      <c r="CO176" s="154">
        <v>284090.62070800003</v>
      </c>
      <c r="CP176" s="154">
        <v>450594.39000000007</v>
      </c>
      <c r="CQ176" s="154">
        <v>518546.02999999985</v>
      </c>
      <c r="CR176" s="154">
        <v>549502.19999999995</v>
      </c>
      <c r="CS176" s="154">
        <v>537311.93999999994</v>
      </c>
      <c r="CT176" s="154">
        <v>639455.64109109796</v>
      </c>
      <c r="CU176" s="154">
        <v>505650.98431676388</v>
      </c>
      <c r="CV176" s="154">
        <v>541158.02</v>
      </c>
      <c r="CW176" s="154">
        <v>546418.33000000007</v>
      </c>
      <c r="CX176" s="154">
        <v>559742.34999999986</v>
      </c>
      <c r="CY176" s="154">
        <v>694671.35000000009</v>
      </c>
      <c r="CZ176" s="154">
        <v>531672.70328588015</v>
      </c>
      <c r="DA176" s="154">
        <v>444555.24189495714</v>
      </c>
      <c r="DB176" s="154">
        <v>519760.37476000004</v>
      </c>
      <c r="DC176" s="154">
        <v>543133.12</v>
      </c>
      <c r="DD176" s="154">
        <v>549808.74090740003</v>
      </c>
      <c r="DE176" s="154">
        <v>627094.36</v>
      </c>
      <c r="DF176" s="154">
        <v>662762.6826224851</v>
      </c>
      <c r="DG176" s="154">
        <v>525439.62061656499</v>
      </c>
      <c r="DH176" s="154">
        <v>487415.29984999995</v>
      </c>
      <c r="DI176" s="154">
        <v>617112.35042249993</v>
      </c>
      <c r="DJ176" s="154">
        <v>685752.57174904249</v>
      </c>
      <c r="DK176" s="154">
        <v>832588.1741940364</v>
      </c>
      <c r="DL176" s="154">
        <v>559088.36382499989</v>
      </c>
      <c r="DM176" s="154">
        <v>430020.96707845491</v>
      </c>
      <c r="DN176" s="154">
        <v>543564.20481328375</v>
      </c>
      <c r="DO176" s="154">
        <v>552897.77512499993</v>
      </c>
      <c r="DP176" s="154">
        <v>542417.17777499999</v>
      </c>
      <c r="DQ176" s="154">
        <v>635519.21592499991</v>
      </c>
      <c r="DR176" s="154">
        <v>679848.35800000001</v>
      </c>
      <c r="DS176" s="154">
        <v>626560.22</v>
      </c>
      <c r="DT176" s="154">
        <v>402435.95344999991</v>
      </c>
      <c r="DU176" s="154">
        <v>580119.00639749493</v>
      </c>
      <c r="DV176" s="154">
        <v>719395.30940000014</v>
      </c>
      <c r="DW176" s="154">
        <v>847287.06817500014</v>
      </c>
      <c r="DX176" s="154">
        <v>592119.02171592135</v>
      </c>
      <c r="DY176" s="154">
        <v>529092.92650887778</v>
      </c>
      <c r="DZ176" s="154">
        <v>676443.77958463226</v>
      </c>
      <c r="EA176" s="154">
        <v>637972.85417713562</v>
      </c>
      <c r="EB176" s="154">
        <v>831945.88377091009</v>
      </c>
      <c r="EC176" s="154">
        <v>611462.46073471231</v>
      </c>
      <c r="ED176" s="154">
        <v>773756.72727548506</v>
      </c>
      <c r="EE176" s="154">
        <v>792951.19409359095</v>
      </c>
      <c r="EF176" s="154">
        <v>592646.04232060013</v>
      </c>
      <c r="EG176" s="154">
        <v>812475.61964882992</v>
      </c>
      <c r="EH176" s="154">
        <v>693559.08761225012</v>
      </c>
      <c r="EI176" s="154">
        <v>838444.16413172509</v>
      </c>
      <c r="EJ176" s="154">
        <v>627383.24809463986</v>
      </c>
      <c r="EK176" s="154">
        <v>572740.5885450549</v>
      </c>
      <c r="EL176" s="154">
        <v>713935.46638649493</v>
      </c>
      <c r="EM176" s="154">
        <v>702095.41749768599</v>
      </c>
      <c r="EN176" s="153"/>
      <c r="EO176" s="154">
        <f t="shared" si="916"/>
        <v>2616154.7205238757</v>
      </c>
      <c r="EP176" s="154"/>
      <c r="EQ176" s="154">
        <f t="shared" ca="1" si="917"/>
        <v>2435628.581986567</v>
      </c>
      <c r="ER176" s="154"/>
      <c r="EV176" s="154">
        <f t="shared" si="918"/>
        <v>1495988.3199408373</v>
      </c>
      <c r="EW176" s="154">
        <f t="shared" si="918"/>
        <v>1720036.2209073999</v>
      </c>
      <c r="EX176" s="154">
        <f t="shared" si="918"/>
        <v>1675617.6030890499</v>
      </c>
      <c r="EY176" s="154">
        <f t="shared" si="918"/>
        <v>2135453.0963655789</v>
      </c>
      <c r="EZ176" s="154">
        <f t="shared" si="918"/>
        <v>1532673.5357167386</v>
      </c>
      <c r="FA176" s="154">
        <f t="shared" si="918"/>
        <v>1730834.1688249998</v>
      </c>
      <c r="FB176" s="154">
        <f t="shared" si="918"/>
        <v>1708844.5314499999</v>
      </c>
      <c r="FC176" s="154">
        <f t="shared" si="918"/>
        <v>2146801.3839724953</v>
      </c>
      <c r="FD176" s="154">
        <f t="shared" si="918"/>
        <v>1797655.7278094315</v>
      </c>
      <c r="FE176" s="154">
        <f t="shared" si="918"/>
        <v>2081381.198682758</v>
      </c>
      <c r="FF176" s="154">
        <f t="shared" si="918"/>
        <v>2159353.963689676</v>
      </c>
      <c r="FG176" s="154">
        <f t="shared" si="918"/>
        <v>2344478.8713928051</v>
      </c>
      <c r="FH176" s="154">
        <f t="shared" si="918"/>
        <v>1914059.3030261898</v>
      </c>
      <c r="FI176" s="154">
        <f t="shared" si="918"/>
        <v>702095.41749768599</v>
      </c>
      <c r="FK176" s="154">
        <f t="shared" si="919"/>
        <v>7512271.6180614932</v>
      </c>
      <c r="FL176" s="154">
        <f t="shared" si="919"/>
        <v>2496101.3448805599</v>
      </c>
      <c r="FM176" s="154">
        <f t="shared" si="919"/>
        <v>3172288.4666419504</v>
      </c>
      <c r="FN176" s="154">
        <f t="shared" si="919"/>
        <v>6167570.266115861</v>
      </c>
      <c r="FO176" s="154">
        <f t="shared" si="919"/>
        <v>7027095.2403028663</v>
      </c>
      <c r="FP176" s="154">
        <f t="shared" si="919"/>
        <v>7119153.6199642336</v>
      </c>
      <c r="FQ176" s="154">
        <f t="shared" si="919"/>
        <v>8382869.7615746697</v>
      </c>
      <c r="FR176" s="154">
        <f t="shared" si="919"/>
        <v>2616154.7205238757</v>
      </c>
    </row>
    <row r="177" spans="2:174" ht="17.45" customHeight="1">
      <c r="B177" s="165" t="s">
        <v>192</v>
      </c>
      <c r="C177" s="166"/>
      <c r="D177" s="166"/>
      <c r="E177" s="166"/>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v>2590411.41</v>
      </c>
      <c r="BE177" s="167">
        <v>1518267.115</v>
      </c>
      <c r="BF177" s="167">
        <v>1460223.0799999998</v>
      </c>
      <c r="BG177" s="167">
        <v>2976580.4200000009</v>
      </c>
      <c r="BH177" s="167">
        <v>1752773.5499999998</v>
      </c>
      <c r="BI177" s="168">
        <v>1699044.97</v>
      </c>
      <c r="BJ177" s="168">
        <v>1704214.47</v>
      </c>
      <c r="BK177" s="168">
        <v>1639572.07</v>
      </c>
      <c r="BL177" s="168">
        <v>1541314.708061493</v>
      </c>
      <c r="BM177" s="168">
        <v>1746993.9899999998</v>
      </c>
      <c r="BN177" s="168">
        <v>1714588.0299999998</v>
      </c>
      <c r="BO177" s="168">
        <v>2177044.73</v>
      </c>
      <c r="BP177" s="168">
        <v>2610482.7400000002</v>
      </c>
      <c r="BQ177" s="168">
        <v>1856124.0699999994</v>
      </c>
      <c r="BR177" s="168">
        <v>1390804.7700000003</v>
      </c>
      <c r="BS177" s="168">
        <v>-771758.93</v>
      </c>
      <c r="BT177" s="168">
        <v>-62807.309999999947</v>
      </c>
      <c r="BU177" s="168">
        <v>-795042.39000000013</v>
      </c>
      <c r="BV177" s="168">
        <v>269229.76</v>
      </c>
      <c r="BW177" s="169">
        <v>-301765.9099999998</v>
      </c>
      <c r="BX177" s="169">
        <v>91117.330000000133</v>
      </c>
      <c r="BY177" s="169">
        <v>611064.45604580012</v>
      </c>
      <c r="BZ177" s="169">
        <v>-1908240.6511652393</v>
      </c>
      <c r="CA177" s="169">
        <v>1409255.6600000004</v>
      </c>
      <c r="CB177" s="169">
        <v>1214588.4400000004</v>
      </c>
      <c r="CC177" s="169">
        <v>349074.49000000011</v>
      </c>
      <c r="CD177" s="169">
        <v>126016.89999999978</v>
      </c>
      <c r="CE177" s="169">
        <v>-651278.04842000012</v>
      </c>
      <c r="CF177" s="169">
        <v>421245.60000000009</v>
      </c>
      <c r="CG177" s="169">
        <v>334054.74000000017</v>
      </c>
      <c r="CH177" s="169">
        <v>377404.60000000015</v>
      </c>
      <c r="CI177" s="169">
        <v>730344.88999999966</v>
      </c>
      <c r="CJ177" s="169">
        <v>697219.26000000036</v>
      </c>
      <c r="CK177" s="169">
        <v>964683.54999999981</v>
      </c>
      <c r="CL177" s="169">
        <v>1076947.2250619498</v>
      </c>
      <c r="CM177" s="169">
        <v>1906695.0699999991</v>
      </c>
      <c r="CN177" s="169">
        <v>2152013.3399999989</v>
      </c>
      <c r="CO177" s="169">
        <v>1536442.3207080001</v>
      </c>
      <c r="CP177" s="169">
        <v>1631610.8599999999</v>
      </c>
      <c r="CQ177" s="169">
        <v>1700298.6399999992</v>
      </c>
      <c r="CR177" s="169">
        <v>1895426.8699999999</v>
      </c>
      <c r="CS177" s="169">
        <v>1647968.6512112326</v>
      </c>
      <c r="CT177" s="169">
        <v>1850952.5510910982</v>
      </c>
      <c r="CU177" s="169">
        <v>1664995.7543167633</v>
      </c>
      <c r="CV177" s="169">
        <v>1740723.6499999997</v>
      </c>
      <c r="CW177" s="169">
        <v>1786254.6299999994</v>
      </c>
      <c r="CX177" s="169">
        <v>1771237.4899999995</v>
      </c>
      <c r="CY177" s="169">
        <v>2229740.36</v>
      </c>
      <c r="CZ177" s="169">
        <v>2590531.2132858811</v>
      </c>
      <c r="DA177" s="169">
        <v>1392347.3498949574</v>
      </c>
      <c r="DB177" s="169">
        <v>1653559.1727600005</v>
      </c>
      <c r="DC177" s="169">
        <v>1509977.5615999997</v>
      </c>
      <c r="DD177" s="169">
        <v>1523625.1609074001</v>
      </c>
      <c r="DE177" s="169">
        <v>1815467.5499999993</v>
      </c>
      <c r="DF177" s="169">
        <v>1763189.2526224849</v>
      </c>
      <c r="DG177" s="169">
        <v>1773240.7906165656</v>
      </c>
      <c r="DH177" s="169">
        <v>1652550.7598500005</v>
      </c>
      <c r="DI177" s="169">
        <v>1810145.1504225004</v>
      </c>
      <c r="DJ177" s="169">
        <v>1801376.9717490424</v>
      </c>
      <c r="DK177" s="169">
        <v>2220354.484194037</v>
      </c>
      <c r="DL177" s="169">
        <v>2429103.5056250012</v>
      </c>
      <c r="DM177" s="169">
        <v>1131198.6270784554</v>
      </c>
      <c r="DN177" s="169">
        <v>1127165.3548132847</v>
      </c>
      <c r="DO177" s="169">
        <v>1449009.0636250002</v>
      </c>
      <c r="DP177" s="169">
        <v>1797371.0562750006</v>
      </c>
      <c r="DQ177" s="169">
        <v>1258495.0263282903</v>
      </c>
      <c r="DR177" s="169">
        <v>1411332.2290000007</v>
      </c>
      <c r="DS177" s="169">
        <v>1317325.1508107404</v>
      </c>
      <c r="DT177" s="169">
        <v>1121838.4434499999</v>
      </c>
      <c r="DU177" s="169">
        <v>967355.83639749477</v>
      </c>
      <c r="DV177" s="169">
        <v>952677.24939999986</v>
      </c>
      <c r="DW177" s="169">
        <v>1986658.5581750004</v>
      </c>
      <c r="DX177" s="169">
        <v>2393659.7317159213</v>
      </c>
      <c r="DY177" s="169">
        <v>844541.90650887776</v>
      </c>
      <c r="DZ177" s="169">
        <v>1280688.8495846323</v>
      </c>
      <c r="EA177" s="169">
        <v>1207731.2541771359</v>
      </c>
      <c r="EB177" s="169">
        <v>1594995.8137709103</v>
      </c>
      <c r="EC177" s="169">
        <v>1426785.3707347121</v>
      </c>
      <c r="ED177" s="169">
        <v>1224883.047275485</v>
      </c>
      <c r="EE177" s="169">
        <v>1471558.3040935909</v>
      </c>
      <c r="EF177" s="169">
        <v>1443689.0923206003</v>
      </c>
      <c r="EG177" s="169">
        <v>1239640.2796488302</v>
      </c>
      <c r="EH177" s="169">
        <v>1228351.0176122503</v>
      </c>
      <c r="EI177" s="169">
        <v>1871599.2041317252</v>
      </c>
      <c r="EJ177" s="169">
        <v>2128537.6980946395</v>
      </c>
      <c r="EK177" s="169">
        <v>1239954.0285450551</v>
      </c>
      <c r="EL177" s="169">
        <v>1699947.596386495</v>
      </c>
      <c r="EM177" s="169">
        <v>1319904.6974976864</v>
      </c>
      <c r="EO177" s="168">
        <f t="shared" si="916"/>
        <v>6388344.020523876</v>
      </c>
      <c r="EQ177" s="168">
        <f t="shared" ca="1" si="917"/>
        <v>5726621.7419865672</v>
      </c>
      <c r="ER177" s="168"/>
      <c r="EV177" s="168">
        <f t="shared" si="918"/>
        <v>5636437.7359408392</v>
      </c>
      <c r="EW177" s="168">
        <f t="shared" si="918"/>
        <v>4849070.2725073993</v>
      </c>
      <c r="EX177" s="168">
        <f t="shared" si="918"/>
        <v>5188980.8030890506</v>
      </c>
      <c r="EY177" s="168">
        <f t="shared" si="918"/>
        <v>5831876.6063655801</v>
      </c>
      <c r="EZ177" s="168">
        <f t="shared" si="918"/>
        <v>4687467.4875167413</v>
      </c>
      <c r="FA177" s="168">
        <f t="shared" si="918"/>
        <v>4504875.1462282911</v>
      </c>
      <c r="FB177" s="168">
        <f t="shared" si="918"/>
        <v>3850495.8232607413</v>
      </c>
      <c r="FC177" s="168">
        <f t="shared" si="918"/>
        <v>3906691.6439724951</v>
      </c>
      <c r="FD177" s="168">
        <f t="shared" si="918"/>
        <v>4518890.4878094317</v>
      </c>
      <c r="FE177" s="168">
        <f t="shared" si="918"/>
        <v>4229512.4386827582</v>
      </c>
      <c r="FF177" s="168">
        <f t="shared" si="918"/>
        <v>4140130.443689676</v>
      </c>
      <c r="FG177" s="168">
        <f t="shared" si="918"/>
        <v>4339590.5013928059</v>
      </c>
      <c r="FH177" s="168">
        <f t="shared" si="918"/>
        <v>5068439.3230261896</v>
      </c>
      <c r="FI177" s="168">
        <f t="shared" si="918"/>
        <v>1319904.6974976864</v>
      </c>
      <c r="FK177" s="168">
        <f t="shared" si="919"/>
        <v>22521028.543061499</v>
      </c>
      <c r="FL177" s="168">
        <f t="shared" si="919"/>
        <v>4398463.5948805613</v>
      </c>
      <c r="FM177" s="168">
        <f t="shared" si="919"/>
        <v>7546996.7166419486</v>
      </c>
      <c r="FN177" s="168">
        <f t="shared" si="919"/>
        <v>21607665.117327087</v>
      </c>
      <c r="FO177" s="168">
        <f t="shared" si="919"/>
        <v>21506365.417902868</v>
      </c>
      <c r="FP177" s="168">
        <f t="shared" si="919"/>
        <v>16949530.10097827</v>
      </c>
      <c r="FQ177" s="168">
        <f t="shared" si="919"/>
        <v>17228123.871574674</v>
      </c>
      <c r="FR177" s="168">
        <f t="shared" si="919"/>
        <v>6388344.020523876</v>
      </c>
    </row>
    <row r="178" spans="2:174" s="159" customFormat="1" ht="17.45" customHeight="1">
      <c r="B178" s="151" t="s">
        <v>22</v>
      </c>
      <c r="C178" s="170"/>
      <c r="D178" s="170"/>
      <c r="E178" s="170"/>
      <c r="F178" s="134"/>
      <c r="G178" s="13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v>-106319.84000000001</v>
      </c>
      <c r="BE178" s="154">
        <v>-66709.67</v>
      </c>
      <c r="BF178" s="154">
        <v>-96894.180000000008</v>
      </c>
      <c r="BG178" s="154">
        <v>-393706.37</v>
      </c>
      <c r="BH178" s="154">
        <v>-139765</v>
      </c>
      <c r="BI178" s="154">
        <v>-62707.78</v>
      </c>
      <c r="BJ178" s="154">
        <v>-729186.92999999993</v>
      </c>
      <c r="BK178" s="154">
        <v>-37954.53</v>
      </c>
      <c r="BL178" s="154">
        <v>-548222.35</v>
      </c>
      <c r="BM178" s="154">
        <v>-173764.52000000002</v>
      </c>
      <c r="BN178" s="154">
        <v>-127596.67000000001</v>
      </c>
      <c r="BO178" s="154">
        <v>-147639.13</v>
      </c>
      <c r="BP178" s="154">
        <v>-304344.09000000003</v>
      </c>
      <c r="BQ178" s="154">
        <v>-44109.7</v>
      </c>
      <c r="BR178" s="154">
        <v>-33996.9</v>
      </c>
      <c r="BS178" s="154">
        <v>-188566</v>
      </c>
      <c r="BT178" s="154">
        <v>-15352.61</v>
      </c>
      <c r="BU178" s="154">
        <v>0</v>
      </c>
      <c r="BV178" s="154">
        <v>-24740.190000000002</v>
      </c>
      <c r="BW178" s="154">
        <v>-23242.890000000003</v>
      </c>
      <c r="BX178" s="154">
        <v>-21699.7</v>
      </c>
      <c r="BY178" s="154">
        <v>-25448.9</v>
      </c>
      <c r="BZ178" s="154">
        <v>-21848.5</v>
      </c>
      <c r="CA178" s="154">
        <v>-31599.7</v>
      </c>
      <c r="CB178" s="154">
        <v>-129824.35</v>
      </c>
      <c r="CC178" s="154">
        <v>-34773</v>
      </c>
      <c r="CD178" s="154">
        <v>-35490.78</v>
      </c>
      <c r="CE178" s="154">
        <v>12171.45</v>
      </c>
      <c r="CF178" s="154">
        <v>0</v>
      </c>
      <c r="CG178" s="154">
        <v>-980</v>
      </c>
      <c r="CH178" s="154">
        <v>-5517.6</v>
      </c>
      <c r="CI178" s="154">
        <v>-23514.7</v>
      </c>
      <c r="CJ178" s="154">
        <v>0</v>
      </c>
      <c r="CK178" s="154">
        <v>-104790.13</v>
      </c>
      <c r="CL178" s="154">
        <v>-3521.17</v>
      </c>
      <c r="CM178" s="154">
        <v>-15638.099999999999</v>
      </c>
      <c r="CN178" s="154">
        <v>0</v>
      </c>
      <c r="CO178" s="154">
        <v>-8140.75</v>
      </c>
      <c r="CP178" s="154">
        <v>-5741.36</v>
      </c>
      <c r="CQ178" s="154">
        <v>-2566.4</v>
      </c>
      <c r="CR178" s="154">
        <v>-24927.66</v>
      </c>
      <c r="CS178" s="154">
        <v>-22649.759999999998</v>
      </c>
      <c r="CT178" s="154">
        <v>-37505.58</v>
      </c>
      <c r="CU178" s="154">
        <v>-10433.09</v>
      </c>
      <c r="CV178" s="154">
        <v>-40388.51</v>
      </c>
      <c r="CW178" s="154">
        <v>-13236.44</v>
      </c>
      <c r="CX178" s="154">
        <v>-34632.370000000003</v>
      </c>
      <c r="CY178" s="154">
        <v>-75180</v>
      </c>
      <c r="CZ178" s="154">
        <v>-252522.1</v>
      </c>
      <c r="DA178" s="154">
        <v>-700761.48</v>
      </c>
      <c r="DB178" s="154">
        <v>-609109.84</v>
      </c>
      <c r="DC178" s="154">
        <v>-725952.98</v>
      </c>
      <c r="DD178" s="154">
        <v>-861299.11</v>
      </c>
      <c r="DE178" s="154">
        <v>-330950.42</v>
      </c>
      <c r="DF178" s="154">
        <v>-707156.9</v>
      </c>
      <c r="DG178" s="154">
        <v>-665383.42000000004</v>
      </c>
      <c r="DH178" s="154">
        <v>-832433.55</v>
      </c>
      <c r="DI178" s="154">
        <v>-1001355.15</v>
      </c>
      <c r="DJ178" s="154">
        <v>-726462.23</v>
      </c>
      <c r="DK178" s="154">
        <v>-686645.98</v>
      </c>
      <c r="DL178" s="154">
        <v>-291652.17000000004</v>
      </c>
      <c r="DM178" s="154">
        <v>-130593.83</v>
      </c>
      <c r="DN178" s="154">
        <v>-249511.71</v>
      </c>
      <c r="DO178" s="154">
        <v>-699591.77</v>
      </c>
      <c r="DP178" s="154">
        <v>-1083040.25</v>
      </c>
      <c r="DQ178" s="154">
        <v>-1334415.0899999999</v>
      </c>
      <c r="DR178" s="154">
        <v>-1134848.8900000001</v>
      </c>
      <c r="DS178" s="154">
        <v>-359996.89</v>
      </c>
      <c r="DT178" s="154">
        <v>-270278</v>
      </c>
      <c r="DU178" s="154">
        <v>-1648623.59</v>
      </c>
      <c r="DV178" s="154">
        <v>-1131674.95</v>
      </c>
      <c r="DW178" s="154">
        <v>-2100334</v>
      </c>
      <c r="DX178" s="154">
        <v>-1589825</v>
      </c>
      <c r="DY178" s="154">
        <v>-1726951</v>
      </c>
      <c r="DZ178" s="154">
        <v>-2971488</v>
      </c>
      <c r="EA178" s="154">
        <v>-2743501</v>
      </c>
      <c r="EB178" s="154">
        <v>-815695</v>
      </c>
      <c r="EC178" s="154">
        <v>-1561560</v>
      </c>
      <c r="ED178" s="154">
        <v>-648961</v>
      </c>
      <c r="EE178" s="154">
        <v>-1055224.99</v>
      </c>
      <c r="EF178" s="154">
        <v>-3248697.19</v>
      </c>
      <c r="EG178" s="154">
        <v>-1782598.02</v>
      </c>
      <c r="EH178" s="154">
        <v>-1666426.44</v>
      </c>
      <c r="EI178" s="154">
        <v>-2031739.9100000001</v>
      </c>
      <c r="EJ178" s="154">
        <v>-615581.38</v>
      </c>
      <c r="EK178" s="154">
        <v>-482581.69</v>
      </c>
      <c r="EL178" s="154">
        <v>-531432.82999999996</v>
      </c>
      <c r="EM178" s="154">
        <v>-376068.44</v>
      </c>
      <c r="EN178" s="153"/>
      <c r="EO178" s="154">
        <f t="shared" si="916"/>
        <v>-2005664.3399999999</v>
      </c>
      <c r="EP178" s="153"/>
      <c r="EQ178" s="154">
        <f t="shared" ca="1" si="917"/>
        <v>-9031765</v>
      </c>
      <c r="ER178" s="154"/>
      <c r="EV178" s="154">
        <f t="shared" si="918"/>
        <v>-1562393.42</v>
      </c>
      <c r="EW178" s="154">
        <f t="shared" si="918"/>
        <v>-1918202.5099999998</v>
      </c>
      <c r="EX178" s="154">
        <f t="shared" si="918"/>
        <v>-2204973.87</v>
      </c>
      <c r="EY178" s="154">
        <f t="shared" si="918"/>
        <v>-2414463.36</v>
      </c>
      <c r="EZ178" s="154">
        <f t="shared" si="918"/>
        <v>-671757.71000000008</v>
      </c>
      <c r="FA178" s="154">
        <f t="shared" si="918"/>
        <v>-3117047.11</v>
      </c>
      <c r="FB178" s="154">
        <f t="shared" si="918"/>
        <v>-1765123.7800000003</v>
      </c>
      <c r="FC178" s="154">
        <f t="shared" si="918"/>
        <v>-4880632.54</v>
      </c>
      <c r="FD178" s="154">
        <f t="shared" si="918"/>
        <v>-6288264</v>
      </c>
      <c r="FE178" s="154">
        <f t="shared" si="918"/>
        <v>-5120756</v>
      </c>
      <c r="FF178" s="154">
        <f t="shared" si="918"/>
        <v>-4952883.18</v>
      </c>
      <c r="FG178" s="154">
        <f t="shared" si="918"/>
        <v>-5480764.3700000001</v>
      </c>
      <c r="FH178" s="154">
        <f t="shared" si="918"/>
        <v>-1629595.9</v>
      </c>
      <c r="FI178" s="154">
        <f t="shared" si="918"/>
        <v>-376068.44</v>
      </c>
      <c r="FK178" s="154">
        <f t="shared" si="919"/>
        <v>-2630466.9699999997</v>
      </c>
      <c r="FL178" s="154">
        <f t="shared" si="919"/>
        <v>-734949.17999999993</v>
      </c>
      <c r="FM178" s="154">
        <f t="shared" si="919"/>
        <v>-341878.37999999995</v>
      </c>
      <c r="FN178" s="154">
        <f t="shared" si="919"/>
        <v>-275401.92</v>
      </c>
      <c r="FO178" s="154">
        <f t="shared" si="919"/>
        <v>-8100033.1600000001</v>
      </c>
      <c r="FP178" s="154">
        <f t="shared" si="919"/>
        <v>-10434561.140000001</v>
      </c>
      <c r="FQ178" s="154">
        <f t="shared" si="919"/>
        <v>-21842667.550000001</v>
      </c>
      <c r="FR178" s="154">
        <f t="shared" si="919"/>
        <v>-2005664.3399999999</v>
      </c>
    </row>
    <row r="179" spans="2:174" s="159" customFormat="1" ht="17.45" customHeight="1">
      <c r="B179" s="151" t="s">
        <v>97</v>
      </c>
      <c r="C179" s="170"/>
      <c r="D179" s="170"/>
      <c r="E179" s="170"/>
      <c r="F179" s="134"/>
      <c r="G179" s="13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v>339099.88</v>
      </c>
      <c r="BE179" s="154">
        <v>6966.8900000000012</v>
      </c>
      <c r="BF179" s="154">
        <v>14296.38</v>
      </c>
      <c r="BG179" s="154">
        <v>-14058.23</v>
      </c>
      <c r="BH179" s="154">
        <v>11317.32</v>
      </c>
      <c r="BI179" s="154">
        <v>11293.8</v>
      </c>
      <c r="BJ179" s="154">
        <v>-16971.139999999996</v>
      </c>
      <c r="BK179" s="154">
        <v>-460749.99</v>
      </c>
      <c r="BL179" s="154">
        <v>-135789.29999999999</v>
      </c>
      <c r="BM179" s="154">
        <v>-52436.73</v>
      </c>
      <c r="BN179" s="154">
        <v>-82710.66</v>
      </c>
      <c r="BO179" s="154">
        <v>-77681.509999999995</v>
      </c>
      <c r="BP179" s="154">
        <v>-11652.92</v>
      </c>
      <c r="BQ179" s="154">
        <v>-10680.28</v>
      </c>
      <c r="BR179" s="154">
        <v>-34677.599999999999</v>
      </c>
      <c r="BS179" s="154">
        <v>-14624.880000000001</v>
      </c>
      <c r="BT179" s="154">
        <v>-6438.25</v>
      </c>
      <c r="BU179" s="154">
        <v>-8491.36</v>
      </c>
      <c r="BV179" s="154">
        <v>-90913.69</v>
      </c>
      <c r="BW179" s="154">
        <v>-27061.029999999995</v>
      </c>
      <c r="BX179" s="154">
        <v>-27381.550000000007</v>
      </c>
      <c r="BY179" s="154">
        <v>-19954.89</v>
      </c>
      <c r="BZ179" s="154">
        <v>-8824.2799999999988</v>
      </c>
      <c r="CA179" s="154">
        <v>-79538.97</v>
      </c>
      <c r="CB179" s="154">
        <v>178.97999999999593</v>
      </c>
      <c r="CC179" s="154">
        <v>-17795.249999999993</v>
      </c>
      <c r="CD179" s="154">
        <v>-19571.899999999994</v>
      </c>
      <c r="CE179" s="154">
        <v>-32868.740000000005</v>
      </c>
      <c r="CF179" s="154">
        <v>-2409.94</v>
      </c>
      <c r="CG179" s="154">
        <v>-26410.240000000002</v>
      </c>
      <c r="CH179" s="154">
        <v>-19247.599999999999</v>
      </c>
      <c r="CI179" s="154">
        <v>-10974.339999999993</v>
      </c>
      <c r="CJ179" s="154">
        <v>-1841.3000000000002</v>
      </c>
      <c r="CK179" s="154">
        <v>-3270.7400000000052</v>
      </c>
      <c r="CL179" s="154">
        <v>-1663.5500000000002</v>
      </c>
      <c r="CM179" s="154">
        <v>-10083.290000000001</v>
      </c>
      <c r="CN179" s="154">
        <v>0</v>
      </c>
      <c r="CO179" s="154">
        <v>0</v>
      </c>
      <c r="CP179" s="154">
        <v>0</v>
      </c>
      <c r="CQ179" s="154">
        <v>0</v>
      </c>
      <c r="CR179" s="154">
        <v>0</v>
      </c>
      <c r="CS179" s="154">
        <v>0</v>
      </c>
      <c r="CT179" s="154">
        <v>0</v>
      </c>
      <c r="CU179" s="154">
        <v>0</v>
      </c>
      <c r="CV179" s="154">
        <v>0</v>
      </c>
      <c r="CW179" s="154">
        <v>0</v>
      </c>
      <c r="CX179" s="154">
        <v>0</v>
      </c>
      <c r="CY179" s="154">
        <v>0</v>
      </c>
      <c r="CZ179" s="154">
        <v>-475342</v>
      </c>
      <c r="DA179" s="154">
        <v>-16528.88</v>
      </c>
      <c r="DB179" s="154">
        <v>-14397.24</v>
      </c>
      <c r="DC179" s="154">
        <v>-26621.57</v>
      </c>
      <c r="DD179" s="154">
        <v>-44122.13</v>
      </c>
      <c r="DE179" s="154">
        <v>-62117.87</v>
      </c>
      <c r="DF179" s="154">
        <v>-438738.23666666704</v>
      </c>
      <c r="DG179" s="154">
        <v>-383752.756666667</v>
      </c>
      <c r="DH179" s="154">
        <v>-417461.5</v>
      </c>
      <c r="DI179" s="154">
        <v>-339641.87999999995</v>
      </c>
      <c r="DJ179" s="154">
        <v>-5513.3</v>
      </c>
      <c r="DK179" s="154">
        <v>-4369.6499999999996</v>
      </c>
      <c r="DL179" s="154">
        <v>-53287.519999999997</v>
      </c>
      <c r="DM179" s="154">
        <v>-5309.26</v>
      </c>
      <c r="DN179" s="154">
        <v>-125.19</v>
      </c>
      <c r="DO179" s="154">
        <v>-4257.24</v>
      </c>
      <c r="DP179" s="154">
        <v>-3473.06</v>
      </c>
      <c r="DQ179" s="154">
        <v>-7239.23</v>
      </c>
      <c r="DR179" s="154">
        <v>-2542.83</v>
      </c>
      <c r="DS179" s="154">
        <v>-3172.32</v>
      </c>
      <c r="DT179" s="154">
        <v>0</v>
      </c>
      <c r="DU179" s="154">
        <v>-3153.91</v>
      </c>
      <c r="DV179" s="154">
        <v>-19.079999999999998</v>
      </c>
      <c r="DW179" s="154">
        <v>0</v>
      </c>
      <c r="DX179" s="154">
        <v>0</v>
      </c>
      <c r="DY179" s="154">
        <v>0</v>
      </c>
      <c r="DZ179" s="154">
        <v>0</v>
      </c>
      <c r="EA179" s="154">
        <v>0</v>
      </c>
      <c r="EB179" s="154">
        <v>0</v>
      </c>
      <c r="EC179" s="154">
        <v>0</v>
      </c>
      <c r="ED179" s="154">
        <v>0</v>
      </c>
      <c r="EE179" s="154">
        <v>0</v>
      </c>
      <c r="EF179" s="154">
        <v>0</v>
      </c>
      <c r="EG179" s="154">
        <v>0</v>
      </c>
      <c r="EH179" s="154">
        <v>0</v>
      </c>
      <c r="EI179" s="154">
        <v>0</v>
      </c>
      <c r="EJ179" s="154">
        <v>0</v>
      </c>
      <c r="EK179" s="154">
        <v>0</v>
      </c>
      <c r="EL179" s="154">
        <v>0</v>
      </c>
      <c r="EM179" s="154">
        <v>0</v>
      </c>
      <c r="EN179" s="170"/>
      <c r="EO179" s="154">
        <f t="shared" si="916"/>
        <v>0</v>
      </c>
      <c r="EP179" s="170"/>
      <c r="EQ179" s="154">
        <f t="shared" ca="1" si="917"/>
        <v>0</v>
      </c>
      <c r="ER179" s="154"/>
      <c r="EV179" s="154">
        <f t="shared" si="918"/>
        <v>-506268.12</v>
      </c>
      <c r="EW179" s="154">
        <f t="shared" si="918"/>
        <v>-132861.57</v>
      </c>
      <c r="EX179" s="154">
        <f t="shared" si="918"/>
        <v>-1239952.4933333341</v>
      </c>
      <c r="EY179" s="154">
        <f t="shared" si="918"/>
        <v>-349524.82999999996</v>
      </c>
      <c r="EZ179" s="154">
        <f t="shared" si="918"/>
        <v>-58721.97</v>
      </c>
      <c r="FA179" s="154">
        <f t="shared" si="918"/>
        <v>-14969.529999999999</v>
      </c>
      <c r="FB179" s="154">
        <f t="shared" si="918"/>
        <v>-5715.15</v>
      </c>
      <c r="FC179" s="154">
        <f t="shared" si="918"/>
        <v>-3172.99</v>
      </c>
      <c r="FD179" s="154">
        <f t="shared" si="918"/>
        <v>0</v>
      </c>
      <c r="FE179" s="154">
        <f t="shared" si="918"/>
        <v>0</v>
      </c>
      <c r="FF179" s="154">
        <f t="shared" si="918"/>
        <v>0</v>
      </c>
      <c r="FG179" s="154">
        <f t="shared" si="918"/>
        <v>0</v>
      </c>
      <c r="FH179" s="154">
        <f t="shared" si="918"/>
        <v>0</v>
      </c>
      <c r="FI179" s="154">
        <f t="shared" si="918"/>
        <v>0</v>
      </c>
      <c r="FK179" s="154">
        <f t="shared" si="919"/>
        <v>-457423.28999999992</v>
      </c>
      <c r="FL179" s="154">
        <f t="shared" si="919"/>
        <v>-340239.7</v>
      </c>
      <c r="FM179" s="154">
        <f t="shared" si="919"/>
        <v>-145957.91</v>
      </c>
      <c r="FN179" s="154">
        <f t="shared" si="919"/>
        <v>0</v>
      </c>
      <c r="FO179" s="154">
        <f t="shared" si="919"/>
        <v>-2228607.0133333337</v>
      </c>
      <c r="FP179" s="154">
        <f t="shared" si="919"/>
        <v>-82579.640000000014</v>
      </c>
      <c r="FQ179" s="154">
        <f t="shared" si="919"/>
        <v>0</v>
      </c>
      <c r="FR179" s="154">
        <f t="shared" si="919"/>
        <v>0</v>
      </c>
    </row>
    <row r="180" spans="2:174" ht="17.45" customHeight="1">
      <c r="B180" s="161" t="s">
        <v>98</v>
      </c>
      <c r="C180" s="162"/>
      <c r="D180" s="162"/>
      <c r="E180" s="162"/>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v>2823191.45</v>
      </c>
      <c r="BE180" s="163">
        <v>1458524.335</v>
      </c>
      <c r="BF180" s="163">
        <v>1377625.2799999998</v>
      </c>
      <c r="BG180" s="163">
        <v>2568815.8200000008</v>
      </c>
      <c r="BH180" s="163">
        <v>1624325.8699999999</v>
      </c>
      <c r="BI180" s="163">
        <v>1647630.99</v>
      </c>
      <c r="BJ180" s="163">
        <v>958056.4</v>
      </c>
      <c r="BK180" s="163">
        <v>1140867.55</v>
      </c>
      <c r="BL180" s="163">
        <v>857303.0580614931</v>
      </c>
      <c r="BM180" s="163">
        <v>1520792.7399999998</v>
      </c>
      <c r="BN180" s="163">
        <v>1504280.7</v>
      </c>
      <c r="BO180" s="163">
        <v>1951724.09</v>
      </c>
      <c r="BP180" s="163">
        <v>2294485.7300000004</v>
      </c>
      <c r="BQ180" s="163">
        <v>1801334.0899999994</v>
      </c>
      <c r="BR180" s="163">
        <v>1322130.2700000003</v>
      </c>
      <c r="BS180" s="163">
        <v>-974949.81</v>
      </c>
      <c r="BT180" s="163">
        <v>-84598.169999999955</v>
      </c>
      <c r="BU180" s="163">
        <v>-803533.75000000012</v>
      </c>
      <c r="BV180" s="163">
        <v>153575.88</v>
      </c>
      <c r="BW180" s="164">
        <v>-352069.82999999978</v>
      </c>
      <c r="BX180" s="164">
        <v>42036.080000000133</v>
      </c>
      <c r="BY180" s="164">
        <v>565660.66604580008</v>
      </c>
      <c r="BZ180" s="164">
        <v>-1938913.4311652393</v>
      </c>
      <c r="CA180" s="164">
        <v>1298116.9900000005</v>
      </c>
      <c r="CB180" s="164">
        <v>1084943.0700000003</v>
      </c>
      <c r="CC180" s="164">
        <v>296506.24000000011</v>
      </c>
      <c r="CD180" s="164">
        <v>70954.219999999783</v>
      </c>
      <c r="CE180" s="164">
        <v>-671975.33842000016</v>
      </c>
      <c r="CF180" s="164">
        <v>418835.66000000009</v>
      </c>
      <c r="CG180" s="164">
        <v>306664.50000000017</v>
      </c>
      <c r="CH180" s="164">
        <v>352639.4000000002</v>
      </c>
      <c r="CI180" s="164">
        <v>695855.84999999974</v>
      </c>
      <c r="CJ180" s="164">
        <v>695377.96000000031</v>
      </c>
      <c r="CK180" s="164">
        <v>856622.67999999982</v>
      </c>
      <c r="CL180" s="164">
        <v>1071762.5050619498</v>
      </c>
      <c r="CM180" s="164">
        <v>1880973.679999999</v>
      </c>
      <c r="CN180" s="164">
        <v>2152013.3399999989</v>
      </c>
      <c r="CO180" s="164">
        <v>1528301.5707080001</v>
      </c>
      <c r="CP180" s="164">
        <v>1625869.4999999998</v>
      </c>
      <c r="CQ180" s="164">
        <v>1697732.2399999993</v>
      </c>
      <c r="CR180" s="164">
        <v>1870499.21</v>
      </c>
      <c r="CS180" s="164">
        <v>1625318.8912112326</v>
      </c>
      <c r="CT180" s="164">
        <v>1813446.9710910982</v>
      </c>
      <c r="CU180" s="164">
        <v>1654562.6643167632</v>
      </c>
      <c r="CV180" s="164">
        <v>1700335.1399999997</v>
      </c>
      <c r="CW180" s="164">
        <v>1773018.1899999995</v>
      </c>
      <c r="CX180" s="164">
        <v>1736605.1199999994</v>
      </c>
      <c r="CY180" s="164">
        <v>2154560.36</v>
      </c>
      <c r="CZ180" s="164">
        <v>1862667.113285881</v>
      </c>
      <c r="DA180" s="164">
        <v>675056.9898949574</v>
      </c>
      <c r="DB180" s="164">
        <v>1030052.0927600005</v>
      </c>
      <c r="DC180" s="164">
        <v>757403.01159999974</v>
      </c>
      <c r="DD180" s="164">
        <v>618203.92090740008</v>
      </c>
      <c r="DE180" s="164">
        <v>1422399.2599999993</v>
      </c>
      <c r="DF180" s="164">
        <v>617294.11595581775</v>
      </c>
      <c r="DG180" s="164">
        <v>724104.6139498984</v>
      </c>
      <c r="DH180" s="164">
        <v>402655.70985000045</v>
      </c>
      <c r="DI180" s="164">
        <v>469148.12042250048</v>
      </c>
      <c r="DJ180" s="164">
        <v>1069401.4417490424</v>
      </c>
      <c r="DK180" s="164">
        <v>1529338.8541940372</v>
      </c>
      <c r="DL180" s="164">
        <v>2084163.8156250012</v>
      </c>
      <c r="DM180" s="164">
        <v>995295.53707845544</v>
      </c>
      <c r="DN180" s="164">
        <v>877528.4548132848</v>
      </c>
      <c r="DO180" s="164">
        <v>745160.05362500018</v>
      </c>
      <c r="DP180" s="164">
        <v>710857.74627500051</v>
      </c>
      <c r="DQ180" s="164">
        <v>-83159.2936717095</v>
      </c>
      <c r="DR180" s="164">
        <v>273940.5090000006</v>
      </c>
      <c r="DS180" s="164">
        <v>954155.94081074046</v>
      </c>
      <c r="DT180" s="164">
        <v>851560.4434499999</v>
      </c>
      <c r="DU180" s="164">
        <v>-684421.66360250534</v>
      </c>
      <c r="DV180" s="164">
        <v>-179016.78060000009</v>
      </c>
      <c r="DW180" s="164">
        <v>-113675.44182499964</v>
      </c>
      <c r="DX180" s="164">
        <v>803834.73171592131</v>
      </c>
      <c r="DY180" s="164">
        <v>-882409.09349112224</v>
      </c>
      <c r="DZ180" s="164">
        <v>-1690799.1504153677</v>
      </c>
      <c r="EA180" s="164">
        <v>-1535769.7458228641</v>
      </c>
      <c r="EB180" s="164">
        <v>779300.81377091026</v>
      </c>
      <c r="EC180" s="164">
        <v>-134774.62926528789</v>
      </c>
      <c r="ED180" s="164">
        <v>575922.04727548501</v>
      </c>
      <c r="EE180" s="164">
        <v>416333.31409359095</v>
      </c>
      <c r="EF180" s="164">
        <v>-1805008.0976793997</v>
      </c>
      <c r="EG180" s="164">
        <v>-542957.74035116984</v>
      </c>
      <c r="EH180" s="164">
        <v>-438075.42238774966</v>
      </c>
      <c r="EI180" s="164">
        <v>-160140.7058682749</v>
      </c>
      <c r="EJ180" s="164">
        <v>1512956.3180946396</v>
      </c>
      <c r="EK180" s="164">
        <v>757372.33854505513</v>
      </c>
      <c r="EL180" s="164">
        <v>1168514.766386495</v>
      </c>
      <c r="EM180" s="164">
        <v>943836.25749768643</v>
      </c>
      <c r="EO180" s="163">
        <f t="shared" si="916"/>
        <v>4382679.6805238761</v>
      </c>
      <c r="EQ180" s="163">
        <f t="shared" ca="1" si="917"/>
        <v>-3305143.2580134328</v>
      </c>
      <c r="ER180" s="163"/>
      <c r="EV180" s="163">
        <f t="shared" si="918"/>
        <v>3567776.1959408387</v>
      </c>
      <c r="EW180" s="163">
        <f t="shared" si="918"/>
        <v>2798006.1925073992</v>
      </c>
      <c r="EX180" s="163">
        <f t="shared" si="918"/>
        <v>1744054.4397557166</v>
      </c>
      <c r="EY180" s="163">
        <f t="shared" si="918"/>
        <v>3067888.4163655797</v>
      </c>
      <c r="EZ180" s="163">
        <f t="shared" si="918"/>
        <v>3956987.8075167416</v>
      </c>
      <c r="FA180" s="163">
        <f t="shared" si="918"/>
        <v>1372858.5062282912</v>
      </c>
      <c r="FB180" s="163">
        <f t="shared" si="918"/>
        <v>2079656.8932607409</v>
      </c>
      <c r="FC180" s="163">
        <f t="shared" si="918"/>
        <v>-977113.88602750504</v>
      </c>
      <c r="FD180" s="163">
        <f t="shared" si="918"/>
        <v>-1769373.5121905687</v>
      </c>
      <c r="FE180" s="163">
        <f t="shared" si="918"/>
        <v>-891243.56131724175</v>
      </c>
      <c r="FF180" s="163">
        <f t="shared" si="918"/>
        <v>-812752.7363103237</v>
      </c>
      <c r="FG180" s="163">
        <f t="shared" si="918"/>
        <v>-1141173.8686071944</v>
      </c>
      <c r="FH180" s="163">
        <f t="shared" si="918"/>
        <v>3438843.4230261897</v>
      </c>
      <c r="FI180" s="163">
        <f t="shared" si="918"/>
        <v>943836.25749768643</v>
      </c>
      <c r="FK180" s="163">
        <f t="shared" si="919"/>
        <v>19433138.283061493</v>
      </c>
      <c r="FL180" s="163">
        <f t="shared" si="919"/>
        <v>3323274.7148805615</v>
      </c>
      <c r="FM180" s="163">
        <f t="shared" si="919"/>
        <v>7059160.4266419495</v>
      </c>
      <c r="FN180" s="163">
        <f t="shared" si="919"/>
        <v>21332263.197327089</v>
      </c>
      <c r="FO180" s="163">
        <f t="shared" si="919"/>
        <v>11177725.244569534</v>
      </c>
      <c r="FP180" s="163">
        <f t="shared" si="919"/>
        <v>6432389.320978268</v>
      </c>
      <c r="FQ180" s="163">
        <f t="shared" si="919"/>
        <v>-4614543.6784253288</v>
      </c>
      <c r="FR180" s="163">
        <f t="shared" si="919"/>
        <v>4382679.6805238761</v>
      </c>
    </row>
    <row r="182" spans="2:174" ht="17.45" customHeight="1">
      <c r="B182" s="147" t="s">
        <v>101</v>
      </c>
      <c r="C182" s="148"/>
      <c r="D182" s="148"/>
      <c r="E182" s="148"/>
      <c r="F182" s="149"/>
      <c r="G182" s="149"/>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50"/>
      <c r="BX182" s="150"/>
      <c r="BY182" s="150"/>
      <c r="BZ182" s="150"/>
      <c r="CA182" s="150"/>
      <c r="CB182" s="150"/>
      <c r="CC182" s="150"/>
      <c r="CD182" s="150"/>
      <c r="CE182" s="150"/>
      <c r="CF182" s="150"/>
      <c r="CG182" s="150"/>
      <c r="CH182" s="150"/>
      <c r="CI182" s="150"/>
      <c r="CJ182" s="150"/>
      <c r="CK182" s="150"/>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50"/>
      <c r="DS182" s="150"/>
      <c r="DT182" s="150"/>
      <c r="DU182" s="150"/>
      <c r="DV182" s="150"/>
      <c r="DW182" s="150"/>
      <c r="DX182" s="150"/>
      <c r="DY182" s="150"/>
      <c r="DZ182" s="150"/>
      <c r="EA182" s="150"/>
      <c r="EB182" s="150"/>
      <c r="EC182" s="150"/>
      <c r="ED182" s="150"/>
      <c r="EE182" s="150"/>
      <c r="EF182" s="150"/>
      <c r="EG182" s="150"/>
      <c r="EH182" s="150"/>
      <c r="EI182" s="150"/>
      <c r="EJ182" s="150"/>
      <c r="EK182" s="150"/>
      <c r="EL182" s="150"/>
      <c r="EM182" s="150"/>
      <c r="EN182" s="149"/>
      <c r="EO182" s="148"/>
      <c r="EP182" s="148"/>
      <c r="EQ182" s="148"/>
      <c r="ER182" s="148"/>
      <c r="EV182" s="148"/>
      <c r="EW182" s="148"/>
      <c r="EX182" s="148"/>
      <c r="EY182" s="148"/>
      <c r="EZ182" s="148"/>
      <c r="FA182" s="148"/>
      <c r="FB182" s="148"/>
      <c r="FC182" s="148"/>
      <c r="FD182" s="148"/>
      <c r="FE182" s="148"/>
      <c r="FF182" s="148"/>
      <c r="FG182" s="148"/>
      <c r="FH182" s="148"/>
      <c r="FI182" s="148"/>
      <c r="FK182" s="148"/>
      <c r="FL182" s="148"/>
      <c r="FM182" s="148"/>
      <c r="FN182" s="148"/>
      <c r="FO182" s="148"/>
      <c r="FP182" s="148"/>
      <c r="FQ182" s="148"/>
      <c r="FR182" s="148"/>
    </row>
    <row r="183" spans="2:174" ht="17.45" customHeight="1">
      <c r="B183" s="151" t="s">
        <v>90</v>
      </c>
      <c r="C183" s="152"/>
      <c r="D183" s="152"/>
      <c r="E183" s="152"/>
      <c r="F183" s="153"/>
      <c r="G183" s="153"/>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v>4721061.91</v>
      </c>
      <c r="BE183" s="154">
        <v>3440434.92</v>
      </c>
      <c r="BF183" s="154">
        <v>3543635.64</v>
      </c>
      <c r="BG183" s="154">
        <v>3369211.01</v>
      </c>
      <c r="BH183" s="154">
        <v>3394970.3800000004</v>
      </c>
      <c r="BI183" s="154">
        <v>3412501.3800000004</v>
      </c>
      <c r="BJ183" s="154">
        <v>3414684.0700000003</v>
      </c>
      <c r="BK183" s="154">
        <v>3434591.72</v>
      </c>
      <c r="BL183" s="154">
        <v>3373757.84</v>
      </c>
      <c r="BM183" s="154">
        <v>3286975</v>
      </c>
      <c r="BN183" s="154">
        <v>3278701.69</v>
      </c>
      <c r="BO183" s="154">
        <v>3628585.42</v>
      </c>
      <c r="BP183" s="154">
        <v>5505376.3600000003</v>
      </c>
      <c r="BQ183" s="154">
        <v>3347942.48</v>
      </c>
      <c r="BR183" s="154">
        <v>3312376.1999999997</v>
      </c>
      <c r="BS183" s="154">
        <v>31830.93</v>
      </c>
      <c r="BT183" s="154">
        <v>248206.46</v>
      </c>
      <c r="BU183" s="154">
        <v>187850.13999999998</v>
      </c>
      <c r="BV183" s="154">
        <v>569880.80000000005</v>
      </c>
      <c r="BW183" s="154">
        <v>919161.59000000008</v>
      </c>
      <c r="BX183" s="154">
        <v>1493015.01</v>
      </c>
      <c r="BY183" s="154">
        <v>1643638.7</v>
      </c>
      <c r="BZ183" s="154">
        <v>1918015.8299999998</v>
      </c>
      <c r="CA183" s="154">
        <v>2242283.23</v>
      </c>
      <c r="CB183" s="154">
        <v>2897556.35</v>
      </c>
      <c r="CC183" s="154">
        <v>1921806.81</v>
      </c>
      <c r="CD183" s="154">
        <v>1942098</v>
      </c>
      <c r="CE183" s="154">
        <v>839159.28</v>
      </c>
      <c r="CF183" s="154">
        <v>1707088.84</v>
      </c>
      <c r="CG183" s="154">
        <v>2678603.21</v>
      </c>
      <c r="CH183" s="154">
        <v>2577064.3400000003</v>
      </c>
      <c r="CI183" s="154">
        <v>2951312.3899999987</v>
      </c>
      <c r="CJ183" s="154">
        <v>2875301.4</v>
      </c>
      <c r="CK183" s="154">
        <v>3277042.4000000046</v>
      </c>
      <c r="CL183" s="154">
        <v>3477966.010000004</v>
      </c>
      <c r="CM183" s="154">
        <v>4070864.6100000236</v>
      </c>
      <c r="CN183" s="154">
        <v>5056679.2299999995</v>
      </c>
      <c r="CO183" s="154">
        <v>3540354.9599999995</v>
      </c>
      <c r="CP183" s="154">
        <v>3765840.0799999996</v>
      </c>
      <c r="CQ183" s="154">
        <v>3596039.8000000017</v>
      </c>
      <c r="CR183" s="154">
        <v>3946298.350000001</v>
      </c>
      <c r="CS183" s="154">
        <v>4071733.7499999986</v>
      </c>
      <c r="CT183" s="154">
        <v>3896042.8100000005</v>
      </c>
      <c r="CU183" s="154">
        <v>4092861.4700000053</v>
      </c>
      <c r="CV183" s="154">
        <v>3742324.3100000047</v>
      </c>
      <c r="CW183" s="154">
        <v>4097691.5100000002</v>
      </c>
      <c r="CX183" s="154">
        <v>4346642.3700000057</v>
      </c>
      <c r="CY183" s="154">
        <v>4264485.2800000021</v>
      </c>
      <c r="CZ183" s="154">
        <v>6750078.9200000009</v>
      </c>
      <c r="DA183" s="154">
        <v>4098889.3500000024</v>
      </c>
      <c r="DB183" s="154">
        <v>4228393.2</v>
      </c>
      <c r="DC183" s="154">
        <v>3966861.9900000012</v>
      </c>
      <c r="DD183" s="154">
        <v>4006669.6400000025</v>
      </c>
      <c r="DE183" s="154">
        <v>4019700.39</v>
      </c>
      <c r="DF183" s="154">
        <v>4108551.7700000019</v>
      </c>
      <c r="DG183" s="154">
        <v>4042447.3600000008</v>
      </c>
      <c r="DH183" s="154">
        <v>4014012.1800000006</v>
      </c>
      <c r="DI183" s="154">
        <v>4138434.3299999977</v>
      </c>
      <c r="DJ183" s="154">
        <v>4144219.6999999988</v>
      </c>
      <c r="DK183" s="154">
        <v>4670614.5200000005</v>
      </c>
      <c r="DL183" s="154">
        <v>7218670.1000000099</v>
      </c>
      <c r="DM183" s="154">
        <v>4198629.8600000013</v>
      </c>
      <c r="DN183" s="154">
        <v>4167616.6499999994</v>
      </c>
      <c r="DO183" s="154">
        <v>4083446.3600000008</v>
      </c>
      <c r="DP183" s="154">
        <v>4143963.1300000008</v>
      </c>
      <c r="DQ183" s="154">
        <v>4121287.7700000005</v>
      </c>
      <c r="DR183" s="154">
        <v>4140577.8600000013</v>
      </c>
      <c r="DS183" s="154">
        <v>4060882.94</v>
      </c>
      <c r="DT183" s="154">
        <v>4114507.9400000013</v>
      </c>
      <c r="DU183" s="154">
        <v>4001787.5700000003</v>
      </c>
      <c r="DV183" s="154">
        <v>3959067.1900000009</v>
      </c>
      <c r="DW183" s="154">
        <v>4373050.480000006</v>
      </c>
      <c r="DX183" s="154">
        <v>7389725.4800000079</v>
      </c>
      <c r="DY183" s="154">
        <v>4219640.8</v>
      </c>
      <c r="DZ183" s="154">
        <v>4003029.9499999993</v>
      </c>
      <c r="EA183" s="154">
        <v>4033037.44</v>
      </c>
      <c r="EB183" s="154">
        <v>4144140.5400000005</v>
      </c>
      <c r="EC183" s="154">
        <v>4136524.5699999994</v>
      </c>
      <c r="ED183" s="154">
        <v>4133123.6300000008</v>
      </c>
      <c r="EE183" s="154">
        <v>4196921.53</v>
      </c>
      <c r="EF183" s="154">
        <v>4142470.6199999992</v>
      </c>
      <c r="EG183" s="154">
        <v>4248770.9600000018</v>
      </c>
      <c r="EH183" s="154">
        <v>4060826.580000001</v>
      </c>
      <c r="EI183" s="154">
        <v>4333479.0700000022</v>
      </c>
      <c r="EJ183" s="154">
        <v>7564559.4299999969</v>
      </c>
      <c r="EK183" s="154">
        <v>4410799.8000000026</v>
      </c>
      <c r="EL183" s="154">
        <v>4283950.6899999995</v>
      </c>
      <c r="EM183" s="154">
        <v>4027788.9499999997</v>
      </c>
      <c r="EO183" s="154">
        <f t="shared" ref="EO183:EO196" si="920">SUMIFS($G183:$EN183,$G$13:$EN$13,$EO$7)</f>
        <v>20287098.870000001</v>
      </c>
      <c r="EQ183" s="154">
        <f t="shared" ref="EQ183:EQ196" ca="1" si="921">SUM(OFFSET($B183,0,COLUMN($DX$7)-2,1,MONTH(MAX($G$7:$EN$7))))</f>
        <v>19645433.670000009</v>
      </c>
      <c r="ER183" s="154"/>
      <c r="EV183" s="154">
        <f t="shared" ref="EV183:FI196" si="922">SUMIF($H$6:$EN$6,EV$12,$H183:$EN183)</f>
        <v>15077361.470000003</v>
      </c>
      <c r="EW183" s="154">
        <f t="shared" si="922"/>
        <v>11993232.020000003</v>
      </c>
      <c r="EX183" s="154">
        <f t="shared" si="922"/>
        <v>12165011.310000002</v>
      </c>
      <c r="EY183" s="154">
        <f t="shared" si="922"/>
        <v>12953268.549999997</v>
      </c>
      <c r="EZ183" s="154">
        <f t="shared" si="922"/>
        <v>15584916.610000011</v>
      </c>
      <c r="FA183" s="154">
        <f t="shared" si="922"/>
        <v>12348697.260000002</v>
      </c>
      <c r="FB183" s="154">
        <f t="shared" si="922"/>
        <v>12315968.740000002</v>
      </c>
      <c r="FC183" s="154">
        <f t="shared" si="922"/>
        <v>12333905.240000008</v>
      </c>
      <c r="FD183" s="154">
        <f t="shared" si="922"/>
        <v>15612396.230000008</v>
      </c>
      <c r="FE183" s="154">
        <f t="shared" si="922"/>
        <v>12313702.550000001</v>
      </c>
      <c r="FF183" s="154">
        <f t="shared" si="922"/>
        <v>12472515.780000001</v>
      </c>
      <c r="FG183" s="154">
        <f t="shared" si="922"/>
        <v>12643076.610000005</v>
      </c>
      <c r="FH183" s="154">
        <f t="shared" si="922"/>
        <v>16259309.92</v>
      </c>
      <c r="FI183" s="154">
        <f t="shared" si="922"/>
        <v>4027788.9499999997</v>
      </c>
      <c r="FK183" s="154">
        <f t="shared" ref="FK183:FR196" si="923">SUMIF($H$5:$EN$5,FK$12,$H183:$EN183)</f>
        <v>42299110.979999997</v>
      </c>
      <c r="FL183" s="154">
        <f t="shared" si="923"/>
        <v>21419577.73</v>
      </c>
      <c r="FM183" s="154">
        <f t="shared" si="923"/>
        <v>31215863.64000003</v>
      </c>
      <c r="FN183" s="154">
        <f t="shared" si="923"/>
        <v>48416993.920000017</v>
      </c>
      <c r="FO183" s="154">
        <f t="shared" si="923"/>
        <v>52188873.350000009</v>
      </c>
      <c r="FP183" s="154">
        <f t="shared" si="923"/>
        <v>52583487.850000016</v>
      </c>
      <c r="FQ183" s="154">
        <f t="shared" si="923"/>
        <v>53041691.170000009</v>
      </c>
      <c r="FR183" s="154">
        <f t="shared" si="923"/>
        <v>20287098.870000001</v>
      </c>
    </row>
    <row r="184" spans="2:174" ht="17.45" customHeight="1">
      <c r="B184" s="151" t="s">
        <v>91</v>
      </c>
      <c r="C184" s="152"/>
      <c r="D184" s="152"/>
      <c r="E184" s="152"/>
      <c r="F184" s="153"/>
      <c r="G184" s="153"/>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v>668711.46</v>
      </c>
      <c r="BE184" s="154">
        <v>636907.19999999995</v>
      </c>
      <c r="BF184" s="154">
        <v>118898.73</v>
      </c>
      <c r="BG184" s="154">
        <v>176552.36</v>
      </c>
      <c r="BH184" s="154">
        <v>232467.52</v>
      </c>
      <c r="BI184" s="154">
        <v>274299.07</v>
      </c>
      <c r="BJ184" s="154">
        <v>470283.19</v>
      </c>
      <c r="BK184" s="154">
        <v>237347.6</v>
      </c>
      <c r="BL184" s="154">
        <v>238890.53</v>
      </c>
      <c r="BM184" s="154">
        <v>223116.79</v>
      </c>
      <c r="BN184" s="154">
        <v>229638.3</v>
      </c>
      <c r="BO184" s="154">
        <v>392766.44</v>
      </c>
      <c r="BP184" s="154">
        <v>1183216.57</v>
      </c>
      <c r="BQ184" s="154">
        <v>203580.66</v>
      </c>
      <c r="BR184" s="154">
        <v>151803.51999999999</v>
      </c>
      <c r="BS184" s="154">
        <v>207.92</v>
      </c>
      <c r="BT184" s="154">
        <v>28561.52</v>
      </c>
      <c r="BU184" s="154">
        <v>109626.81</v>
      </c>
      <c r="BV184" s="154">
        <v>105003.18</v>
      </c>
      <c r="BW184" s="154">
        <v>77744.759999999995</v>
      </c>
      <c r="BX184" s="154">
        <v>129384.95</v>
      </c>
      <c r="BY184" s="154">
        <v>117370.35</v>
      </c>
      <c r="BZ184" s="154">
        <v>195725.08</v>
      </c>
      <c r="CA184" s="154">
        <v>191798.63</v>
      </c>
      <c r="CB184" s="154">
        <v>186002.16</v>
      </c>
      <c r="CC184" s="154">
        <v>111877.35</v>
      </c>
      <c r="CD184" s="154">
        <v>126238.17</v>
      </c>
      <c r="CE184" s="154">
        <v>18009.45</v>
      </c>
      <c r="CF184" s="154">
        <v>14327.09</v>
      </c>
      <c r="CG184" s="154">
        <v>94220.06</v>
      </c>
      <c r="CH184" s="154">
        <v>258676.51000000018</v>
      </c>
      <c r="CI184" s="154">
        <v>117589.90000000001</v>
      </c>
      <c r="CJ184" s="154">
        <v>155370.91000000009</v>
      </c>
      <c r="CK184" s="154">
        <v>146924.5499999999</v>
      </c>
      <c r="CL184" s="154">
        <v>127976.39999999997</v>
      </c>
      <c r="CM184" s="154">
        <v>574051.44999999949</v>
      </c>
      <c r="CN184" s="154">
        <v>598843.11</v>
      </c>
      <c r="CO184" s="154">
        <v>131412.66</v>
      </c>
      <c r="CP184" s="154">
        <v>937615.98</v>
      </c>
      <c r="CQ184" s="154">
        <v>329414.99000000005</v>
      </c>
      <c r="CR184" s="154">
        <v>204073.09000000003</v>
      </c>
      <c r="CS184" s="154">
        <v>499258.93999999994</v>
      </c>
      <c r="CT184" s="154">
        <v>382503.60000000009</v>
      </c>
      <c r="CU184" s="154">
        <v>443451.87999999989</v>
      </c>
      <c r="CV184" s="154">
        <v>278250.11999999994</v>
      </c>
      <c r="CW184" s="154">
        <v>334934.34000000008</v>
      </c>
      <c r="CX184" s="154">
        <v>374299.28999999975</v>
      </c>
      <c r="CY184" s="154">
        <v>292984.73999999987</v>
      </c>
      <c r="CZ184" s="154">
        <v>1209806.42</v>
      </c>
      <c r="DA184" s="154">
        <v>185109.47000000009</v>
      </c>
      <c r="DB184" s="154">
        <v>253248.39</v>
      </c>
      <c r="DC184" s="154">
        <v>242189.57000000007</v>
      </c>
      <c r="DD184" s="154">
        <v>362358.21999999986</v>
      </c>
      <c r="DE184" s="154">
        <v>391629.15999999992</v>
      </c>
      <c r="DF184" s="154">
        <v>538256.75999999978</v>
      </c>
      <c r="DG184" s="154">
        <v>361969.37</v>
      </c>
      <c r="DH184" s="154">
        <v>304216.98999999993</v>
      </c>
      <c r="DI184" s="154">
        <v>286786.06000000006</v>
      </c>
      <c r="DJ184" s="154">
        <v>318939.88000000012</v>
      </c>
      <c r="DK184" s="154">
        <v>485309.8899999999</v>
      </c>
      <c r="DL184" s="154">
        <v>1414641.9299999995</v>
      </c>
      <c r="DM184" s="154">
        <v>339293.95000000013</v>
      </c>
      <c r="DN184" s="154">
        <v>219926.92</v>
      </c>
      <c r="DO184" s="154">
        <v>473424.51000000018</v>
      </c>
      <c r="DP184" s="154">
        <v>268679.52000000008</v>
      </c>
      <c r="DQ184" s="154">
        <v>367691.54999999987</v>
      </c>
      <c r="DR184" s="154">
        <v>411772.00000000006</v>
      </c>
      <c r="DS184" s="154">
        <v>459867.11999999988</v>
      </c>
      <c r="DT184" s="154">
        <v>305938.78000000014</v>
      </c>
      <c r="DU184" s="154">
        <v>355205.27</v>
      </c>
      <c r="DV184" s="154">
        <v>593032.85999999987</v>
      </c>
      <c r="DW184" s="154">
        <v>655170.39000000036</v>
      </c>
      <c r="DX184" s="154">
        <v>1348727.41</v>
      </c>
      <c r="DY184" s="154">
        <v>325472.27</v>
      </c>
      <c r="DZ184" s="154">
        <v>212242.53000000003</v>
      </c>
      <c r="EA184" s="154">
        <v>215596.92</v>
      </c>
      <c r="EB184" s="154">
        <v>446428.33999999991</v>
      </c>
      <c r="EC184" s="154">
        <v>469351.98999999993</v>
      </c>
      <c r="ED184" s="154">
        <v>433529.37999999989</v>
      </c>
      <c r="EE184" s="154">
        <v>369224.62</v>
      </c>
      <c r="EF184" s="154">
        <v>444840.44999999995</v>
      </c>
      <c r="EG184" s="154">
        <v>295268.42</v>
      </c>
      <c r="EH184" s="154">
        <v>417470.68999999994</v>
      </c>
      <c r="EI184" s="154">
        <v>596172.43999999994</v>
      </c>
      <c r="EJ184" s="154">
        <v>932501.31</v>
      </c>
      <c r="EK184" s="154">
        <v>305161.77999999997</v>
      </c>
      <c r="EL184" s="154">
        <v>489535.75999999995</v>
      </c>
      <c r="EM184" s="154">
        <v>576455.10000000009</v>
      </c>
      <c r="EO184" s="154">
        <f t="shared" si="920"/>
        <v>2303653.9500000002</v>
      </c>
      <c r="EQ184" s="154">
        <f t="shared" ca="1" si="921"/>
        <v>2102039.13</v>
      </c>
      <c r="ER184" s="154"/>
      <c r="EV184" s="154">
        <f t="shared" si="922"/>
        <v>1648164.2800000003</v>
      </c>
      <c r="EW184" s="154">
        <f t="shared" si="922"/>
        <v>996176.94999999984</v>
      </c>
      <c r="EX184" s="154">
        <f t="shared" si="922"/>
        <v>1204443.1199999996</v>
      </c>
      <c r="EY184" s="154">
        <f t="shared" si="922"/>
        <v>1091035.83</v>
      </c>
      <c r="EZ184" s="154">
        <f t="shared" si="922"/>
        <v>1973862.7999999996</v>
      </c>
      <c r="FA184" s="154">
        <f t="shared" si="922"/>
        <v>1109795.58</v>
      </c>
      <c r="FB184" s="154">
        <f t="shared" si="922"/>
        <v>1177577.8999999999</v>
      </c>
      <c r="FC184" s="154">
        <f t="shared" si="922"/>
        <v>1603408.5200000003</v>
      </c>
      <c r="FD184" s="154">
        <f t="shared" si="922"/>
        <v>1886442.21</v>
      </c>
      <c r="FE184" s="154">
        <f t="shared" si="922"/>
        <v>1131377.2499999998</v>
      </c>
      <c r="FF184" s="154">
        <f t="shared" si="922"/>
        <v>1247594.4499999997</v>
      </c>
      <c r="FG184" s="154">
        <f t="shared" si="922"/>
        <v>1308911.5499999998</v>
      </c>
      <c r="FH184" s="154">
        <f t="shared" si="922"/>
        <v>1727198.85</v>
      </c>
      <c r="FI184" s="154">
        <f t="shared" si="922"/>
        <v>576455.10000000009</v>
      </c>
      <c r="FK184" s="154">
        <f t="shared" si="923"/>
        <v>3899879.1899999995</v>
      </c>
      <c r="FL184" s="154">
        <f t="shared" si="923"/>
        <v>2494023.9499999997</v>
      </c>
      <c r="FM184" s="154">
        <f t="shared" si="923"/>
        <v>1931263.9999999995</v>
      </c>
      <c r="FN184" s="154">
        <f t="shared" si="923"/>
        <v>4807042.74</v>
      </c>
      <c r="FO184" s="154">
        <f t="shared" si="923"/>
        <v>4939820.18</v>
      </c>
      <c r="FP184" s="154">
        <f t="shared" si="923"/>
        <v>5864644.7999999989</v>
      </c>
      <c r="FQ184" s="154">
        <f t="shared" si="923"/>
        <v>5574325.459999999</v>
      </c>
      <c r="FR184" s="154">
        <f t="shared" si="923"/>
        <v>2303653.9500000002</v>
      </c>
    </row>
    <row r="185" spans="2:174" ht="17.45" customHeight="1">
      <c r="B185" s="151" t="s">
        <v>190</v>
      </c>
      <c r="C185" s="155"/>
      <c r="D185" s="155"/>
      <c r="E185" s="155"/>
      <c r="F185" s="153"/>
      <c r="G185" s="153"/>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v>565429.99</v>
      </c>
      <c r="BE185" s="154">
        <v>827536.11</v>
      </c>
      <c r="BF185" s="154">
        <v>576294.76</v>
      </c>
      <c r="BG185" s="154">
        <v>463520.17268376704</v>
      </c>
      <c r="BH185" s="154">
        <v>518997.21</v>
      </c>
      <c r="BI185" s="154">
        <v>480335.74999999901</v>
      </c>
      <c r="BJ185" s="154">
        <v>642830.32000000007</v>
      </c>
      <c r="BK185" s="154">
        <v>719990.39</v>
      </c>
      <c r="BL185" s="154">
        <v>511846.69731321197</v>
      </c>
      <c r="BM185" s="154">
        <v>655157.97</v>
      </c>
      <c r="BN185" s="154">
        <v>650221.8400000002</v>
      </c>
      <c r="BO185" s="154">
        <v>678257.41</v>
      </c>
      <c r="BP185" s="154">
        <v>614321.97</v>
      </c>
      <c r="BQ185" s="154">
        <v>717651.28</v>
      </c>
      <c r="BR185" s="154">
        <v>424541.68000000005</v>
      </c>
      <c r="BS185" s="154">
        <v>464187.85</v>
      </c>
      <c r="BT185" s="154">
        <v>151149.26</v>
      </c>
      <c r="BU185" s="154">
        <v>180175.5</v>
      </c>
      <c r="BV185" s="154">
        <v>184210.85</v>
      </c>
      <c r="BW185" s="154">
        <v>171546.51</v>
      </c>
      <c r="BX185" s="154">
        <v>287764.32</v>
      </c>
      <c r="BY185" s="154">
        <v>222072.32999999961</v>
      </c>
      <c r="BZ185" s="154">
        <v>392635.73999999993</v>
      </c>
      <c r="CA185" s="154">
        <v>406602.02000000014</v>
      </c>
      <c r="CB185" s="154">
        <v>261264.23999999973</v>
      </c>
      <c r="CC185" s="154">
        <v>577201.49</v>
      </c>
      <c r="CD185" s="154">
        <v>376558.76000000013</v>
      </c>
      <c r="CE185" s="154">
        <v>120861.52</v>
      </c>
      <c r="CF185" s="154">
        <v>131550.73999999993</v>
      </c>
      <c r="CG185" s="154">
        <v>246074.4199999999</v>
      </c>
      <c r="CH185" s="154">
        <v>277475.54999999976</v>
      </c>
      <c r="CI185" s="154">
        <v>240410.76</v>
      </c>
      <c r="CJ185" s="154">
        <v>208598.39</v>
      </c>
      <c r="CK185" s="154">
        <v>289600.90000000002</v>
      </c>
      <c r="CL185" s="154">
        <v>400808.92000000004</v>
      </c>
      <c r="CM185" s="154">
        <v>802997.30999999994</v>
      </c>
      <c r="CN185" s="154">
        <v>596153.18999999994</v>
      </c>
      <c r="CO185" s="154">
        <v>717821.93000000017</v>
      </c>
      <c r="CP185" s="154">
        <v>411092.54000000015</v>
      </c>
      <c r="CQ185" s="154">
        <v>860364.3</v>
      </c>
      <c r="CR185" s="154">
        <v>433087.59999999939</v>
      </c>
      <c r="CS185" s="154">
        <v>418062.49999999971</v>
      </c>
      <c r="CT185" s="154">
        <v>588309.40999999992</v>
      </c>
      <c r="CU185" s="154">
        <v>507390.43000000005</v>
      </c>
      <c r="CV185" s="154">
        <v>707785.72999999975</v>
      </c>
      <c r="CW185" s="154">
        <v>482134.47000000003</v>
      </c>
      <c r="CX185" s="154">
        <v>659522.17000000004</v>
      </c>
      <c r="CY185" s="154">
        <v>1476104.7700000003</v>
      </c>
      <c r="CZ185" s="154">
        <v>765838.55999999819</v>
      </c>
      <c r="DA185" s="154">
        <v>680781.09</v>
      </c>
      <c r="DB185" s="154">
        <v>573520.63000000012</v>
      </c>
      <c r="DC185" s="154">
        <v>573042.80999999994</v>
      </c>
      <c r="DD185" s="154">
        <v>1103075.1299999999</v>
      </c>
      <c r="DE185" s="154">
        <v>887122.51999999979</v>
      </c>
      <c r="DF185" s="154">
        <v>761936.38999999955</v>
      </c>
      <c r="DG185" s="154">
        <v>1099793.1299999999</v>
      </c>
      <c r="DH185" s="154">
        <v>1163108.5300000003</v>
      </c>
      <c r="DI185" s="154">
        <v>922033.83999999962</v>
      </c>
      <c r="DJ185" s="154">
        <v>771001.97000000044</v>
      </c>
      <c r="DK185" s="154">
        <v>1353536.6900000002</v>
      </c>
      <c r="DL185" s="154">
        <v>943258.44</v>
      </c>
      <c r="DM185" s="154">
        <v>792339.42999999993</v>
      </c>
      <c r="DN185" s="154">
        <v>1033236.1299999999</v>
      </c>
      <c r="DO185" s="154">
        <v>772274.89000000048</v>
      </c>
      <c r="DP185" s="154">
        <v>730798.93999999901</v>
      </c>
      <c r="DQ185" s="154">
        <v>684138.51999999944</v>
      </c>
      <c r="DR185" s="154">
        <v>668649.30999999971</v>
      </c>
      <c r="DS185" s="154">
        <v>895800.47000000055</v>
      </c>
      <c r="DT185" s="154">
        <v>1140656.1799999983</v>
      </c>
      <c r="DU185" s="154">
        <v>1230533.919999999</v>
      </c>
      <c r="DV185" s="154">
        <v>1400551.589999998</v>
      </c>
      <c r="DW185" s="154">
        <v>1021623.6799999988</v>
      </c>
      <c r="DX185" s="154">
        <v>771108.56999999937</v>
      </c>
      <c r="DY185" s="154">
        <v>837064.2699999999</v>
      </c>
      <c r="DZ185" s="154">
        <v>529247.99999999965</v>
      </c>
      <c r="EA185" s="154">
        <v>441902.46000000008</v>
      </c>
      <c r="EB185" s="154">
        <v>798932.32000000007</v>
      </c>
      <c r="EC185" s="154">
        <v>1795117.9700000002</v>
      </c>
      <c r="ED185" s="154">
        <v>911012.40999999992</v>
      </c>
      <c r="EE185" s="154">
        <v>754122.71</v>
      </c>
      <c r="EF185" s="154">
        <v>974438.12000000011</v>
      </c>
      <c r="EG185" s="154">
        <v>1467573.64</v>
      </c>
      <c r="EH185" s="154">
        <v>1349853.4300000002</v>
      </c>
      <c r="EI185" s="154">
        <v>1182539.3400000001</v>
      </c>
      <c r="EJ185" s="154">
        <v>744928.70999999985</v>
      </c>
      <c r="EK185" s="154">
        <v>666718.37999999989</v>
      </c>
      <c r="EL185" s="154">
        <v>857922.76</v>
      </c>
      <c r="EM185" s="154">
        <v>842729.32999999984</v>
      </c>
      <c r="EO185" s="154">
        <f t="shared" si="920"/>
        <v>3112299.1799999997</v>
      </c>
      <c r="EQ185" s="154">
        <f t="shared" ca="1" si="921"/>
        <v>2579323.2999999989</v>
      </c>
      <c r="ER185" s="154"/>
      <c r="EV185" s="154">
        <f t="shared" si="922"/>
        <v>2020140.2799999982</v>
      </c>
      <c r="EW185" s="154">
        <f t="shared" si="922"/>
        <v>2563240.46</v>
      </c>
      <c r="EX185" s="154">
        <f t="shared" si="922"/>
        <v>3024838.05</v>
      </c>
      <c r="EY185" s="154">
        <f t="shared" si="922"/>
        <v>3046572.5</v>
      </c>
      <c r="EZ185" s="154">
        <f t="shared" si="922"/>
        <v>2768834</v>
      </c>
      <c r="FA185" s="154">
        <f t="shared" si="922"/>
        <v>2187212.3499999992</v>
      </c>
      <c r="FB185" s="154">
        <f t="shared" si="922"/>
        <v>2705105.9599999986</v>
      </c>
      <c r="FC185" s="154">
        <f t="shared" si="922"/>
        <v>3652709.1899999958</v>
      </c>
      <c r="FD185" s="154">
        <f t="shared" si="922"/>
        <v>2137420.8399999989</v>
      </c>
      <c r="FE185" s="154">
        <f t="shared" si="922"/>
        <v>3035952.7500000005</v>
      </c>
      <c r="FF185" s="154">
        <f t="shared" si="922"/>
        <v>2639573.2400000002</v>
      </c>
      <c r="FG185" s="154">
        <f t="shared" si="922"/>
        <v>3999966.41</v>
      </c>
      <c r="FH185" s="154">
        <f t="shared" si="922"/>
        <v>2269569.8499999996</v>
      </c>
      <c r="FI185" s="154">
        <f t="shared" si="922"/>
        <v>842729.32999999984</v>
      </c>
      <c r="FK185" s="154">
        <f t="shared" si="923"/>
        <v>7290418.619996978</v>
      </c>
      <c r="FL185" s="154">
        <f t="shared" si="923"/>
        <v>4216859.3099999996</v>
      </c>
      <c r="FM185" s="154">
        <f t="shared" si="923"/>
        <v>3933402.9999999995</v>
      </c>
      <c r="FN185" s="154">
        <f t="shared" si="923"/>
        <v>7857829.0399999982</v>
      </c>
      <c r="FO185" s="154">
        <f t="shared" si="923"/>
        <v>10654791.289999997</v>
      </c>
      <c r="FP185" s="154">
        <f t="shared" si="923"/>
        <v>11313861.499999993</v>
      </c>
      <c r="FQ185" s="154">
        <f t="shared" si="923"/>
        <v>11812913.24</v>
      </c>
      <c r="FR185" s="154">
        <f t="shared" si="923"/>
        <v>3112299.1799999997</v>
      </c>
    </row>
    <row r="186" spans="2:174" ht="17.45" customHeight="1">
      <c r="B186" s="151" t="s">
        <v>92</v>
      </c>
      <c r="C186" s="152"/>
      <c r="D186" s="152"/>
      <c r="E186" s="152"/>
      <c r="F186" s="153"/>
      <c r="G186" s="153"/>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v>27454.079999999991</v>
      </c>
      <c r="BE186" s="154">
        <v>167123.92000000001</v>
      </c>
      <c r="BF186" s="154">
        <v>209652.81999999998</v>
      </c>
      <c r="BG186" s="154">
        <v>204681.8073162334</v>
      </c>
      <c r="BH186" s="154">
        <v>181984.59</v>
      </c>
      <c r="BI186" s="154">
        <v>163840.24000000002</v>
      </c>
      <c r="BJ186" s="154">
        <v>136933.29999999999</v>
      </c>
      <c r="BK186" s="154">
        <v>343759.61000000004</v>
      </c>
      <c r="BL186" s="154">
        <v>269070.63268678822</v>
      </c>
      <c r="BM186" s="154">
        <v>117592.01</v>
      </c>
      <c r="BN186" s="154">
        <v>76931.55</v>
      </c>
      <c r="BO186" s="154">
        <v>74544.11</v>
      </c>
      <c r="BP186" s="154">
        <v>-4650139.83</v>
      </c>
      <c r="BQ186" s="154">
        <v>189606.56999999998</v>
      </c>
      <c r="BR186" s="154">
        <v>-29155.39</v>
      </c>
      <c r="BS186" s="154">
        <v>28580.759999999995</v>
      </c>
      <c r="BT186" s="154">
        <v>-796.83999999999196</v>
      </c>
      <c r="BU186" s="154">
        <v>39485.919999999998</v>
      </c>
      <c r="BV186" s="154">
        <v>28336.069999999996</v>
      </c>
      <c r="BW186" s="154">
        <v>26404.83</v>
      </c>
      <c r="BX186" s="154">
        <v>304135.36</v>
      </c>
      <c r="BY186" s="154">
        <v>-17980.300000000003</v>
      </c>
      <c r="BZ186" s="154">
        <v>17584.45</v>
      </c>
      <c r="CA186" s="154">
        <v>35001.03</v>
      </c>
      <c r="CB186" s="154">
        <v>18103.68</v>
      </c>
      <c r="CC186" s="154">
        <v>79460.150000000009</v>
      </c>
      <c r="CD186" s="154">
        <v>30049.399999999998</v>
      </c>
      <c r="CE186" s="154">
        <v>154186.07</v>
      </c>
      <c r="CF186" s="154">
        <v>7063.3</v>
      </c>
      <c r="CG186" s="154">
        <v>343813.13</v>
      </c>
      <c r="CH186" s="154">
        <v>24413.489999999998</v>
      </c>
      <c r="CI186" s="154">
        <v>28325.19</v>
      </c>
      <c r="CJ186" s="154">
        <v>92391.959999999992</v>
      </c>
      <c r="CK186" s="154">
        <v>30511.15</v>
      </c>
      <c r="CL186" s="154">
        <v>43835.840000000004</v>
      </c>
      <c r="CM186" s="154">
        <v>26619.199999999997</v>
      </c>
      <c r="CN186" s="154">
        <v>96280.53</v>
      </c>
      <c r="CO186" s="154">
        <v>20767.510000000002</v>
      </c>
      <c r="CP186" s="154">
        <v>111219.11000000002</v>
      </c>
      <c r="CQ186" s="154">
        <v>21804.510000000002</v>
      </c>
      <c r="CR186" s="154">
        <v>44051.17</v>
      </c>
      <c r="CS186" s="154">
        <v>144191.28</v>
      </c>
      <c r="CT186" s="154">
        <v>43170.79</v>
      </c>
      <c r="CU186" s="154">
        <v>75477.55</v>
      </c>
      <c r="CV186" s="154">
        <v>193573.47</v>
      </c>
      <c r="CW186" s="154">
        <v>102556.35000000002</v>
      </c>
      <c r="CX186" s="154">
        <v>53856.72</v>
      </c>
      <c r="CY186" s="154">
        <v>44405.41</v>
      </c>
      <c r="CZ186" s="154">
        <v>215495.98</v>
      </c>
      <c r="DA186" s="154">
        <v>90976.449999999983</v>
      </c>
      <c r="DB186" s="154">
        <v>81486.06</v>
      </c>
      <c r="DC186" s="154">
        <v>34732.57</v>
      </c>
      <c r="DD186" s="154">
        <v>115992</v>
      </c>
      <c r="DE186" s="154">
        <v>71552.89</v>
      </c>
      <c r="DF186" s="154">
        <v>63114.46</v>
      </c>
      <c r="DG186" s="154">
        <v>447441.31</v>
      </c>
      <c r="DH186" s="154">
        <v>144872.35999999999</v>
      </c>
      <c r="DI186" s="154">
        <v>114635.76000000001</v>
      </c>
      <c r="DJ186" s="154">
        <v>122938.26000000001</v>
      </c>
      <c r="DK186" s="154">
        <v>152655.65999999997</v>
      </c>
      <c r="DL186" s="154">
        <v>116563.88999999998</v>
      </c>
      <c r="DM186" s="154">
        <v>88632.170000000013</v>
      </c>
      <c r="DN186" s="154">
        <v>221282.77000000002</v>
      </c>
      <c r="DO186" s="154">
        <v>144810.33999999997</v>
      </c>
      <c r="DP186" s="154">
        <v>205982.25</v>
      </c>
      <c r="DQ186" s="154">
        <v>192400.62</v>
      </c>
      <c r="DR186" s="154">
        <v>201705.48</v>
      </c>
      <c r="DS186" s="154">
        <v>999857.44999999984</v>
      </c>
      <c r="DT186" s="154">
        <v>-100983.54000000001</v>
      </c>
      <c r="DU186" s="154">
        <v>58085.640000000058</v>
      </c>
      <c r="DV186" s="154">
        <v>98288.339999999967</v>
      </c>
      <c r="DW186" s="154">
        <v>183861.34000000003</v>
      </c>
      <c r="DX186" s="154">
        <v>242117.78000000023</v>
      </c>
      <c r="DY186" s="154">
        <v>57952.47</v>
      </c>
      <c r="DZ186" s="154">
        <v>90263.31</v>
      </c>
      <c r="EA186" s="154">
        <v>212840.94</v>
      </c>
      <c r="EB186" s="154">
        <v>273511.27</v>
      </c>
      <c r="EC186" s="154">
        <v>382322.03</v>
      </c>
      <c r="ED186" s="154">
        <v>210491.69999999995</v>
      </c>
      <c r="EE186" s="154">
        <v>190425.59</v>
      </c>
      <c r="EF186" s="154">
        <v>1119379.18</v>
      </c>
      <c r="EG186" s="154">
        <v>412972.15000000008</v>
      </c>
      <c r="EH186" s="154">
        <v>388640.1</v>
      </c>
      <c r="EI186" s="154">
        <v>633112.19000000099</v>
      </c>
      <c r="EJ186" s="154">
        <v>201042.41999999998</v>
      </c>
      <c r="EK186" s="154">
        <v>363847.89999999997</v>
      </c>
      <c r="EL186" s="154">
        <v>450246.78999999992</v>
      </c>
      <c r="EM186" s="154">
        <v>92939.010000000009</v>
      </c>
      <c r="EO186" s="154">
        <f t="shared" si="920"/>
        <v>1108076.1199999999</v>
      </c>
      <c r="EQ186" s="154">
        <f t="shared" ca="1" si="921"/>
        <v>603174.50000000023</v>
      </c>
      <c r="ER186" s="154"/>
      <c r="EV186" s="154">
        <f t="shared" si="922"/>
        <v>387958.49</v>
      </c>
      <c r="EW186" s="154">
        <f t="shared" si="922"/>
        <v>222277.46000000002</v>
      </c>
      <c r="EX186" s="154">
        <f t="shared" si="922"/>
        <v>655428.13</v>
      </c>
      <c r="EY186" s="154">
        <f t="shared" si="922"/>
        <v>390229.68</v>
      </c>
      <c r="EZ186" s="154">
        <f t="shared" si="922"/>
        <v>426478.83</v>
      </c>
      <c r="FA186" s="154">
        <f t="shared" si="922"/>
        <v>543193.21</v>
      </c>
      <c r="FB186" s="154">
        <f t="shared" si="922"/>
        <v>1100579.3899999999</v>
      </c>
      <c r="FC186" s="154">
        <f t="shared" si="922"/>
        <v>340235.32000000007</v>
      </c>
      <c r="FD186" s="154">
        <f t="shared" si="922"/>
        <v>390333.56000000023</v>
      </c>
      <c r="FE186" s="154">
        <f t="shared" si="922"/>
        <v>868674.24</v>
      </c>
      <c r="FF186" s="154">
        <f t="shared" si="922"/>
        <v>1520296.4699999997</v>
      </c>
      <c r="FG186" s="154">
        <f t="shared" si="922"/>
        <v>1434724.4400000009</v>
      </c>
      <c r="FH186" s="154">
        <f t="shared" si="922"/>
        <v>1015137.1099999999</v>
      </c>
      <c r="FI186" s="154">
        <f t="shared" si="922"/>
        <v>92939.010000000009</v>
      </c>
      <c r="FK186" s="154">
        <f t="shared" si="923"/>
        <v>1973568.6700030218</v>
      </c>
      <c r="FL186" s="154">
        <f t="shared" si="923"/>
        <v>-4028937.3699999992</v>
      </c>
      <c r="FM186" s="154">
        <f t="shared" si="923"/>
        <v>878772.55999999982</v>
      </c>
      <c r="FN186" s="154">
        <f t="shared" si="923"/>
        <v>951354.39999999991</v>
      </c>
      <c r="FO186" s="154">
        <f t="shared" si="923"/>
        <v>1655893.76</v>
      </c>
      <c r="FP186" s="154">
        <f t="shared" si="923"/>
        <v>2410486.7499999995</v>
      </c>
      <c r="FQ186" s="154">
        <f t="shared" si="923"/>
        <v>4214028.7100000018</v>
      </c>
      <c r="FR186" s="154">
        <f t="shared" si="923"/>
        <v>1108076.1199999999</v>
      </c>
    </row>
    <row r="187" spans="2:174" ht="17.45" customHeight="1">
      <c r="B187" s="156" t="s">
        <v>93</v>
      </c>
      <c r="C187" s="157"/>
      <c r="D187" s="157"/>
      <c r="E187" s="157"/>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8"/>
      <c r="AY187" s="158"/>
      <c r="AZ187" s="158"/>
      <c r="BA187" s="158"/>
      <c r="BB187" s="158"/>
      <c r="BC187" s="158"/>
      <c r="BD187" s="158">
        <v>5982657.4400000004</v>
      </c>
      <c r="BE187" s="158">
        <v>5072002.1500000004</v>
      </c>
      <c r="BF187" s="158">
        <v>4448481.95</v>
      </c>
      <c r="BG187" s="158">
        <v>4213965.3499999996</v>
      </c>
      <c r="BH187" s="158">
        <v>4328419.7</v>
      </c>
      <c r="BI187" s="158">
        <v>4330976.4399999995</v>
      </c>
      <c r="BJ187" s="158">
        <v>4664730.88</v>
      </c>
      <c r="BK187" s="158">
        <v>4735689.32</v>
      </c>
      <c r="BL187" s="158">
        <v>4393565.6999999993</v>
      </c>
      <c r="BM187" s="158">
        <v>4282841.7699999996</v>
      </c>
      <c r="BN187" s="158">
        <v>4235493.38</v>
      </c>
      <c r="BO187" s="158">
        <v>4774153.38</v>
      </c>
      <c r="BP187" s="158">
        <v>2652775.0700000003</v>
      </c>
      <c r="BQ187" s="158">
        <v>4458780.99</v>
      </c>
      <c r="BR187" s="158">
        <v>3859566.01</v>
      </c>
      <c r="BS187" s="158">
        <v>524807.46</v>
      </c>
      <c r="BT187" s="158">
        <v>427120.4</v>
      </c>
      <c r="BU187" s="158">
        <v>517138.36999999994</v>
      </c>
      <c r="BV187" s="158">
        <v>887430.89999999991</v>
      </c>
      <c r="BW187" s="158">
        <v>1194857.6900000002</v>
      </c>
      <c r="BX187" s="158">
        <v>2214299.64</v>
      </c>
      <c r="BY187" s="158">
        <v>1965101.0799999996</v>
      </c>
      <c r="BZ187" s="158">
        <v>2523961.0999999996</v>
      </c>
      <c r="CA187" s="158">
        <v>2875684.9099999997</v>
      </c>
      <c r="CB187" s="158">
        <v>3362926.43</v>
      </c>
      <c r="CC187" s="158">
        <v>2690345.8000000003</v>
      </c>
      <c r="CD187" s="158">
        <v>2474944.33</v>
      </c>
      <c r="CE187" s="158">
        <v>1132216.3200000001</v>
      </c>
      <c r="CF187" s="158">
        <v>1860029.9700000002</v>
      </c>
      <c r="CG187" s="158">
        <v>3362710.82</v>
      </c>
      <c r="CH187" s="158">
        <v>3137629.8900000006</v>
      </c>
      <c r="CI187" s="158">
        <v>3337638.2399999988</v>
      </c>
      <c r="CJ187" s="158">
        <v>3331662.66</v>
      </c>
      <c r="CK187" s="158">
        <v>3744079.0000000042</v>
      </c>
      <c r="CL187" s="158">
        <v>4050587.1700000037</v>
      </c>
      <c r="CM187" s="158">
        <v>5474532.5700000226</v>
      </c>
      <c r="CN187" s="158">
        <v>6347956.0599999996</v>
      </c>
      <c r="CO187" s="158">
        <v>4410357.0599999996</v>
      </c>
      <c r="CP187" s="158">
        <v>5225767.71</v>
      </c>
      <c r="CQ187" s="158">
        <v>4807623.6000000015</v>
      </c>
      <c r="CR187" s="158">
        <v>4627510.21</v>
      </c>
      <c r="CS187" s="158">
        <v>5133246.4699999988</v>
      </c>
      <c r="CT187" s="158">
        <v>4910026.6100000003</v>
      </c>
      <c r="CU187" s="158">
        <v>5119181.3300000047</v>
      </c>
      <c r="CV187" s="158">
        <v>4921933.6300000045</v>
      </c>
      <c r="CW187" s="158">
        <v>5017316.67</v>
      </c>
      <c r="CX187" s="158">
        <v>5434320.5500000054</v>
      </c>
      <c r="CY187" s="158">
        <v>6077980.200000003</v>
      </c>
      <c r="CZ187" s="158">
        <v>8941219.879999999</v>
      </c>
      <c r="DA187" s="158">
        <v>5055756.3600000022</v>
      </c>
      <c r="DB187" s="158">
        <v>5136648.2799999993</v>
      </c>
      <c r="DC187" s="158">
        <v>4816826.9400000013</v>
      </c>
      <c r="DD187" s="158">
        <v>5588094.9900000021</v>
      </c>
      <c r="DE187" s="158">
        <v>5370004.959999999</v>
      </c>
      <c r="DF187" s="158">
        <v>5471859.3800000008</v>
      </c>
      <c r="DG187" s="158">
        <v>5951651.1699999999</v>
      </c>
      <c r="DH187" s="158">
        <v>5626210.0600000015</v>
      </c>
      <c r="DI187" s="158">
        <v>5461889.9899999974</v>
      </c>
      <c r="DJ187" s="158">
        <v>5357099.8099999996</v>
      </c>
      <c r="DK187" s="158">
        <v>6662116.7600000007</v>
      </c>
      <c r="DL187" s="158">
        <v>9693134.3600000087</v>
      </c>
      <c r="DM187" s="158">
        <v>5418895.4100000011</v>
      </c>
      <c r="DN187" s="158">
        <v>5642062.4699999988</v>
      </c>
      <c r="DO187" s="158">
        <v>5473956.1000000015</v>
      </c>
      <c r="DP187" s="158">
        <v>5349423.84</v>
      </c>
      <c r="DQ187" s="158">
        <v>5365518.46</v>
      </c>
      <c r="DR187" s="158">
        <v>5422704.6500000013</v>
      </c>
      <c r="DS187" s="158">
        <v>6416407.9800000004</v>
      </c>
      <c r="DT187" s="158">
        <v>5460119.3600000003</v>
      </c>
      <c r="DU187" s="158">
        <v>5645612.3999999985</v>
      </c>
      <c r="DV187" s="158">
        <v>6050939.9799999986</v>
      </c>
      <c r="DW187" s="158">
        <v>6233705.8900000053</v>
      </c>
      <c r="DX187" s="158">
        <v>9751679.2400000077</v>
      </c>
      <c r="DY187" s="158">
        <v>5440129.8099999996</v>
      </c>
      <c r="DZ187" s="158">
        <v>4834783.7899999991</v>
      </c>
      <c r="EA187" s="158">
        <v>4903377.7600000007</v>
      </c>
      <c r="EB187" s="158">
        <v>5663012.4700000007</v>
      </c>
      <c r="EC187" s="158">
        <v>6783316.5599999996</v>
      </c>
      <c r="ED187" s="158">
        <v>5688157.120000001</v>
      </c>
      <c r="EE187" s="158">
        <v>5510694.4500000002</v>
      </c>
      <c r="EF187" s="158">
        <v>6681128.3699999992</v>
      </c>
      <c r="EG187" s="158">
        <v>6424585.1700000018</v>
      </c>
      <c r="EH187" s="158">
        <v>6216790.8000000007</v>
      </c>
      <c r="EI187" s="158">
        <v>6745303.0400000028</v>
      </c>
      <c r="EJ187" s="158">
        <v>9443031.8699999955</v>
      </c>
      <c r="EK187" s="158">
        <v>5746527.8600000031</v>
      </c>
      <c r="EL187" s="158">
        <v>6081655.9999999991</v>
      </c>
      <c r="EM187" s="158">
        <v>5539912.3899999997</v>
      </c>
      <c r="EO187" s="158">
        <f t="shared" si="920"/>
        <v>26811128.119999997</v>
      </c>
      <c r="EQ187" s="158">
        <f t="shared" ca="1" si="921"/>
        <v>24929970.600000009</v>
      </c>
      <c r="ER187" s="158"/>
      <c r="EV187" s="158">
        <f t="shared" si="922"/>
        <v>19133624.520000003</v>
      </c>
      <c r="EW187" s="158">
        <f t="shared" si="922"/>
        <v>15774926.890000002</v>
      </c>
      <c r="EX187" s="158">
        <f t="shared" si="922"/>
        <v>17049720.610000003</v>
      </c>
      <c r="EY187" s="158">
        <f t="shared" si="922"/>
        <v>17481106.559999999</v>
      </c>
      <c r="EZ187" s="158">
        <f t="shared" si="922"/>
        <v>20754092.24000001</v>
      </c>
      <c r="FA187" s="158">
        <f t="shared" si="922"/>
        <v>16188898.400000002</v>
      </c>
      <c r="FB187" s="158">
        <f t="shared" si="922"/>
        <v>17299231.990000002</v>
      </c>
      <c r="FC187" s="158">
        <f t="shared" si="922"/>
        <v>17930258.270000003</v>
      </c>
      <c r="FD187" s="158">
        <f t="shared" si="922"/>
        <v>20026592.840000007</v>
      </c>
      <c r="FE187" s="158">
        <f t="shared" si="922"/>
        <v>17349706.789999999</v>
      </c>
      <c r="FF187" s="158">
        <f t="shared" si="922"/>
        <v>17879979.939999998</v>
      </c>
      <c r="FG187" s="158">
        <f t="shared" si="922"/>
        <v>19386679.010000005</v>
      </c>
      <c r="FH187" s="158">
        <f t="shared" si="922"/>
        <v>21271215.729999997</v>
      </c>
      <c r="FI187" s="158">
        <f t="shared" si="922"/>
        <v>5539912.3899999997</v>
      </c>
      <c r="FK187" s="158">
        <f t="shared" si="923"/>
        <v>55462977.460000008</v>
      </c>
      <c r="FL187" s="158">
        <f t="shared" si="923"/>
        <v>24101523.620000001</v>
      </c>
      <c r="FM187" s="158">
        <f t="shared" si="923"/>
        <v>37959303.200000033</v>
      </c>
      <c r="FN187" s="158">
        <f t="shared" si="923"/>
        <v>62033220.100000016</v>
      </c>
      <c r="FO187" s="158">
        <f t="shared" si="923"/>
        <v>69439378.580000013</v>
      </c>
      <c r="FP187" s="158">
        <f t="shared" si="923"/>
        <v>72172480.900000006</v>
      </c>
      <c r="FQ187" s="158">
        <f t="shared" si="923"/>
        <v>74642958.580000028</v>
      </c>
      <c r="FR187" s="158">
        <f t="shared" si="923"/>
        <v>26811128.119999997</v>
      </c>
    </row>
    <row r="188" spans="2:174" s="159" customFormat="1" ht="17.45" customHeight="1">
      <c r="B188" s="151" t="s">
        <v>94</v>
      </c>
      <c r="C188" s="152"/>
      <c r="D188" s="152"/>
      <c r="E188" s="152"/>
      <c r="F188" s="153"/>
      <c r="G188" s="153"/>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v>-158533.82</v>
      </c>
      <c r="BE188" s="154">
        <v>-49717.53</v>
      </c>
      <c r="BF188" s="154">
        <v>-103982.69</v>
      </c>
      <c r="BG188" s="154">
        <v>-47522.31</v>
      </c>
      <c r="BH188" s="154">
        <v>-110598.51000000001</v>
      </c>
      <c r="BI188" s="154">
        <v>-46872.59</v>
      </c>
      <c r="BJ188" s="154">
        <v>-18126.46</v>
      </c>
      <c r="BK188" s="154">
        <v>-35116.53</v>
      </c>
      <c r="BL188" s="154">
        <v>-32072.03</v>
      </c>
      <c r="BM188" s="154">
        <v>1991.9600000000009</v>
      </c>
      <c r="BN188" s="154">
        <v>-64595.369999999995</v>
      </c>
      <c r="BO188" s="154">
        <v>-44965.100000000006</v>
      </c>
      <c r="BP188" s="154">
        <v>-38720.57</v>
      </c>
      <c r="BQ188" s="154">
        <v>-74510.880000000005</v>
      </c>
      <c r="BR188" s="154">
        <v>-79830.94</v>
      </c>
      <c r="BS188" s="154">
        <v>-77179.12</v>
      </c>
      <c r="BT188" s="154">
        <v>73495.48</v>
      </c>
      <c r="BU188" s="154">
        <v>-1395083.81</v>
      </c>
      <c r="BV188" s="154">
        <v>-176749.68000000002</v>
      </c>
      <c r="BW188" s="154">
        <v>-397460.12</v>
      </c>
      <c r="BX188" s="154">
        <v>-273894.69</v>
      </c>
      <c r="BY188" s="154">
        <v>-1891974.99</v>
      </c>
      <c r="BZ188" s="154">
        <v>-314724.32</v>
      </c>
      <c r="CA188" s="154">
        <v>-252367.77999999997</v>
      </c>
      <c r="CB188" s="154">
        <v>-397548.44</v>
      </c>
      <c r="CC188" s="154">
        <v>-587338.49000000046</v>
      </c>
      <c r="CD188" s="154">
        <v>-686005.26</v>
      </c>
      <c r="CE188" s="154">
        <v>-803121.41999999993</v>
      </c>
      <c r="CF188" s="154">
        <v>-1889593.22</v>
      </c>
      <c r="CG188" s="154">
        <v>-515117.36</v>
      </c>
      <c r="CH188" s="154">
        <v>-98401.499999999884</v>
      </c>
      <c r="CI188" s="154">
        <v>-186063.84</v>
      </c>
      <c r="CJ188" s="154">
        <v>107746.25000000047</v>
      </c>
      <c r="CK188" s="154">
        <v>-296164.3799999989</v>
      </c>
      <c r="CL188" s="154">
        <v>169598.53000000026</v>
      </c>
      <c r="CM188" s="154">
        <v>-61731.300000001298</v>
      </c>
      <c r="CN188" s="154">
        <v>-49783.28</v>
      </c>
      <c r="CO188" s="154">
        <v>-1428390.0300000003</v>
      </c>
      <c r="CP188" s="154">
        <v>-1086765.19</v>
      </c>
      <c r="CQ188" s="154">
        <v>-240995.37000000142</v>
      </c>
      <c r="CR188" s="154">
        <v>77015.420000000304</v>
      </c>
      <c r="CS188" s="154">
        <v>-179183.84000000221</v>
      </c>
      <c r="CT188" s="154">
        <v>-133093.81000000116</v>
      </c>
      <c r="CU188" s="154">
        <v>-82186.819999999541</v>
      </c>
      <c r="CV188" s="154">
        <v>-244545.5500000001</v>
      </c>
      <c r="CW188" s="154">
        <v>-225163.63999999987</v>
      </c>
      <c r="CX188" s="154">
        <v>-89643.930000000139</v>
      </c>
      <c r="CY188" s="154">
        <v>473218.90999999968</v>
      </c>
      <c r="CZ188" s="154">
        <v>34270.579999999987</v>
      </c>
      <c r="DA188" s="154">
        <v>-276414.58999999997</v>
      </c>
      <c r="DB188" s="154">
        <v>-84842.369999999515</v>
      </c>
      <c r="DC188" s="154">
        <v>-331966.28999999928</v>
      </c>
      <c r="DD188" s="154">
        <v>117854.23000000036</v>
      </c>
      <c r="DE188" s="154">
        <v>-264014.33</v>
      </c>
      <c r="DF188" s="154">
        <v>-219530.60999999987</v>
      </c>
      <c r="DG188" s="154">
        <v>-168069.57999999958</v>
      </c>
      <c r="DH188" s="154">
        <v>-123930.94999999966</v>
      </c>
      <c r="DI188" s="154">
        <v>-135335.15999999997</v>
      </c>
      <c r="DJ188" s="154">
        <v>-152880.09999999971</v>
      </c>
      <c r="DK188" s="154">
        <v>30479.610000000132</v>
      </c>
      <c r="DL188" s="154">
        <v>-22845.100000000057</v>
      </c>
      <c r="DM188" s="154">
        <v>-215151.6099999999</v>
      </c>
      <c r="DN188" s="154">
        <v>-289482.82999999996</v>
      </c>
      <c r="DO188" s="154">
        <v>-133885.87999999931</v>
      </c>
      <c r="DP188" s="154">
        <v>-145880.4699999998</v>
      </c>
      <c r="DQ188" s="154">
        <v>-214587.2899999998</v>
      </c>
      <c r="DR188" s="154">
        <v>-236238.72000000003</v>
      </c>
      <c r="DS188" s="154">
        <v>-257765.99999999968</v>
      </c>
      <c r="DT188" s="154">
        <v>-88492.429999999513</v>
      </c>
      <c r="DU188" s="154">
        <v>-183870.07</v>
      </c>
      <c r="DV188" s="154">
        <v>15211.670000000762</v>
      </c>
      <c r="DW188" s="154">
        <v>59464.670000000202</v>
      </c>
      <c r="DX188" s="154">
        <v>-37256.699999999953</v>
      </c>
      <c r="DY188" s="154">
        <v>-78269.059999999983</v>
      </c>
      <c r="DZ188" s="154">
        <v>-255470.71</v>
      </c>
      <c r="EA188" s="154">
        <v>-201686.44</v>
      </c>
      <c r="EB188" s="154">
        <v>-197946.20000000004</v>
      </c>
      <c r="EC188" s="154">
        <v>-245414.87</v>
      </c>
      <c r="ED188" s="154">
        <v>-351667.74</v>
      </c>
      <c r="EE188" s="154">
        <v>-194673.97999999998</v>
      </c>
      <c r="EF188" s="154">
        <v>-164755.44</v>
      </c>
      <c r="EG188" s="154">
        <v>-236804.66</v>
      </c>
      <c r="EH188" s="154">
        <v>-516716.62999999995</v>
      </c>
      <c r="EI188" s="154">
        <v>-71270.719999999987</v>
      </c>
      <c r="EJ188" s="154">
        <v>49750.300000000025</v>
      </c>
      <c r="EK188" s="154">
        <v>-722317.65999999992</v>
      </c>
      <c r="EL188" s="154">
        <v>-334578.56</v>
      </c>
      <c r="EM188" s="154">
        <v>-392365.51</v>
      </c>
      <c r="EN188" s="153"/>
      <c r="EO188" s="154">
        <f t="shared" si="920"/>
        <v>-1399511.43</v>
      </c>
      <c r="EP188" s="154"/>
      <c r="EQ188" s="154">
        <f t="shared" ca="1" si="921"/>
        <v>-572682.90999999992</v>
      </c>
      <c r="ER188" s="154"/>
      <c r="EV188" s="154">
        <f t="shared" si="922"/>
        <v>-326986.37999999948</v>
      </c>
      <c r="EW188" s="154">
        <f t="shared" si="922"/>
        <v>-478126.38999999897</v>
      </c>
      <c r="EX188" s="154">
        <f t="shared" si="922"/>
        <v>-511531.13999999914</v>
      </c>
      <c r="EY188" s="154">
        <f t="shared" si="922"/>
        <v>-257735.64999999953</v>
      </c>
      <c r="EZ188" s="154">
        <f t="shared" si="922"/>
        <v>-527479.53999999992</v>
      </c>
      <c r="FA188" s="154">
        <f t="shared" si="922"/>
        <v>-494353.63999999891</v>
      </c>
      <c r="FB188" s="154">
        <f t="shared" si="922"/>
        <v>-582497.14999999921</v>
      </c>
      <c r="FC188" s="154">
        <f t="shared" si="922"/>
        <v>-109193.72999999904</v>
      </c>
      <c r="FD188" s="154">
        <f t="shared" si="922"/>
        <v>-370996.46999999991</v>
      </c>
      <c r="FE188" s="154">
        <f t="shared" si="922"/>
        <v>-645047.51</v>
      </c>
      <c r="FF188" s="154">
        <f t="shared" si="922"/>
        <v>-711097.15999999992</v>
      </c>
      <c r="FG188" s="154">
        <f t="shared" si="922"/>
        <v>-824792.00999999989</v>
      </c>
      <c r="FH188" s="154">
        <f t="shared" si="922"/>
        <v>-1007145.9199999999</v>
      </c>
      <c r="FI188" s="154">
        <f t="shared" si="922"/>
        <v>-392365.51</v>
      </c>
      <c r="FK188" s="154">
        <f t="shared" si="923"/>
        <v>-710110.9800000001</v>
      </c>
      <c r="FL188" s="154">
        <f t="shared" si="923"/>
        <v>-4899001.4200000009</v>
      </c>
      <c r="FM188" s="154">
        <f t="shared" si="923"/>
        <v>-5243740.43</v>
      </c>
      <c r="FN188" s="154">
        <f t="shared" si="923"/>
        <v>-3209517.1300000041</v>
      </c>
      <c r="FO188" s="154">
        <f t="shared" si="923"/>
        <v>-1574379.559999997</v>
      </c>
      <c r="FP188" s="154">
        <f t="shared" si="923"/>
        <v>-1713524.059999997</v>
      </c>
      <c r="FQ188" s="154">
        <f t="shared" si="923"/>
        <v>-2551933.15</v>
      </c>
      <c r="FR188" s="154">
        <f t="shared" si="923"/>
        <v>-1399511.43</v>
      </c>
    </row>
    <row r="189" spans="2:174" s="159" customFormat="1" ht="17.45" customHeight="1">
      <c r="B189" s="151" t="s">
        <v>95</v>
      </c>
      <c r="C189" s="152"/>
      <c r="D189" s="152"/>
      <c r="E189" s="152"/>
      <c r="F189" s="153"/>
      <c r="G189" s="153"/>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v>-324600.94999999995</v>
      </c>
      <c r="BE189" s="154">
        <v>-239939.20000000004</v>
      </c>
      <c r="BF189" s="154">
        <v>-365576.84</v>
      </c>
      <c r="BG189" s="154">
        <v>-508303.44</v>
      </c>
      <c r="BH189" s="154">
        <v>-590952.60000000009</v>
      </c>
      <c r="BI189" s="154">
        <v>-451867.42000000004</v>
      </c>
      <c r="BJ189" s="154">
        <v>-368828.94</v>
      </c>
      <c r="BK189" s="154">
        <v>-345194.48</v>
      </c>
      <c r="BL189" s="154">
        <v>-564604.82999999996</v>
      </c>
      <c r="BM189" s="154">
        <v>-317026.2</v>
      </c>
      <c r="BN189" s="154">
        <v>-368583.77000000008</v>
      </c>
      <c r="BO189" s="154">
        <v>-515128.57000000007</v>
      </c>
      <c r="BP189" s="154">
        <v>-595191.2300000001</v>
      </c>
      <c r="BQ189" s="154">
        <v>-525219.55999999994</v>
      </c>
      <c r="BR189" s="154">
        <v>-92714.080000000016</v>
      </c>
      <c r="BS189" s="154">
        <v>-325222.51999999996</v>
      </c>
      <c r="BT189" s="154">
        <v>-234350.38</v>
      </c>
      <c r="BU189" s="154">
        <v>-130611.32000000007</v>
      </c>
      <c r="BV189" s="154">
        <v>-40192.53999999995</v>
      </c>
      <c r="BW189" s="154">
        <v>-205641.08000000007</v>
      </c>
      <c r="BX189" s="154">
        <v>-225730.43000000005</v>
      </c>
      <c r="BY189" s="154">
        <v>-219005.29999999958</v>
      </c>
      <c r="BZ189" s="154">
        <v>-190531.38999999996</v>
      </c>
      <c r="CA189" s="154">
        <v>-255492.13999999996</v>
      </c>
      <c r="CB189" s="154">
        <v>-373945.11999999994</v>
      </c>
      <c r="CC189" s="154">
        <v>-161673.31000000006</v>
      </c>
      <c r="CD189" s="154">
        <v>-347641.66000000003</v>
      </c>
      <c r="CE189" s="154">
        <v>-39304.410000000033</v>
      </c>
      <c r="CF189" s="154">
        <v>-355498.23999999999</v>
      </c>
      <c r="CG189" s="154">
        <v>-86700.88</v>
      </c>
      <c r="CH189" s="154">
        <v>-114454.57</v>
      </c>
      <c r="CI189" s="154">
        <v>-195635.25999999998</v>
      </c>
      <c r="CJ189" s="154">
        <v>-447524.15</v>
      </c>
      <c r="CK189" s="154">
        <v>-174019.50000000006</v>
      </c>
      <c r="CL189" s="154">
        <v>-649844.22000000009</v>
      </c>
      <c r="CM189" s="154">
        <v>-325554.44999999995</v>
      </c>
      <c r="CN189" s="154">
        <v>-273214.84999999998</v>
      </c>
      <c r="CO189" s="154">
        <v>-402626.37999999989</v>
      </c>
      <c r="CP189" s="154">
        <v>-517123.57000000007</v>
      </c>
      <c r="CQ189" s="154">
        <v>-492319.82999999996</v>
      </c>
      <c r="CR189" s="154">
        <v>-296534.21999999997</v>
      </c>
      <c r="CS189" s="154">
        <v>-498411.00000000012</v>
      </c>
      <c r="CT189" s="154">
        <v>-401697.86999999994</v>
      </c>
      <c r="CU189" s="154">
        <v>-509659.64999999997</v>
      </c>
      <c r="CV189" s="154">
        <v>-671649.67999999993</v>
      </c>
      <c r="CW189" s="154">
        <v>-370041.29999999993</v>
      </c>
      <c r="CX189" s="154">
        <v>-389005.37</v>
      </c>
      <c r="CY189" s="154">
        <v>-670504.24000000011</v>
      </c>
      <c r="CZ189" s="154">
        <v>-1000079.7999999999</v>
      </c>
      <c r="DA189" s="154">
        <v>-423548.17999999993</v>
      </c>
      <c r="DB189" s="154">
        <v>-1193361.3099999998</v>
      </c>
      <c r="DC189" s="154">
        <v>-289511.98000000004</v>
      </c>
      <c r="DD189" s="154">
        <v>-871527.09</v>
      </c>
      <c r="DE189" s="154">
        <v>-681059.31</v>
      </c>
      <c r="DF189" s="154">
        <v>-522118.38</v>
      </c>
      <c r="DG189" s="154">
        <v>-736657.95</v>
      </c>
      <c r="DH189" s="154">
        <v>-566268.37000000011</v>
      </c>
      <c r="DI189" s="154">
        <v>-708614.82000000007</v>
      </c>
      <c r="DJ189" s="154">
        <v>-650863.89</v>
      </c>
      <c r="DK189" s="154">
        <v>-590666.00999999989</v>
      </c>
      <c r="DL189" s="154">
        <v>-622131.26</v>
      </c>
      <c r="DM189" s="154">
        <v>-807364.74</v>
      </c>
      <c r="DN189" s="154">
        <v>-734438.90999999992</v>
      </c>
      <c r="DO189" s="154">
        <v>-650057.16</v>
      </c>
      <c r="DP189" s="154">
        <v>-715366.63000000012</v>
      </c>
      <c r="DQ189" s="154">
        <v>-605942.99000000011</v>
      </c>
      <c r="DR189" s="154">
        <v>-652306.17000000016</v>
      </c>
      <c r="DS189" s="154">
        <v>-646500.37000000011</v>
      </c>
      <c r="DT189" s="154">
        <v>-625444.30000000005</v>
      </c>
      <c r="DU189" s="154">
        <v>-725582.98</v>
      </c>
      <c r="DV189" s="154">
        <v>-618542.93999999994</v>
      </c>
      <c r="DW189" s="154">
        <v>-813679.69</v>
      </c>
      <c r="DX189" s="154">
        <v>-740520.00999999989</v>
      </c>
      <c r="DY189" s="154">
        <v>-773766.04000000015</v>
      </c>
      <c r="DZ189" s="154">
        <v>-654907.89</v>
      </c>
      <c r="EA189" s="154">
        <v>-386617.7</v>
      </c>
      <c r="EB189" s="154">
        <v>-640826.78999999992</v>
      </c>
      <c r="EC189" s="154">
        <v>-593221.52999999991</v>
      </c>
      <c r="ED189" s="154">
        <v>-867806.13000000012</v>
      </c>
      <c r="EE189" s="154">
        <v>-871583.41999999993</v>
      </c>
      <c r="EF189" s="154">
        <v>-875780.08000000007</v>
      </c>
      <c r="EG189" s="154">
        <v>-793734.13</v>
      </c>
      <c r="EH189" s="154">
        <v>-630711</v>
      </c>
      <c r="EI189" s="154">
        <v>-709264.29</v>
      </c>
      <c r="EJ189" s="154">
        <v>-862224.69000000006</v>
      </c>
      <c r="EK189" s="154">
        <v>-832512.05</v>
      </c>
      <c r="EL189" s="154">
        <v>-802462.14999999991</v>
      </c>
      <c r="EM189" s="154">
        <v>-680794.35000000009</v>
      </c>
      <c r="EN189" s="153"/>
      <c r="EO189" s="154">
        <f t="shared" si="920"/>
        <v>-3177993.24</v>
      </c>
      <c r="EP189" s="154"/>
      <c r="EQ189" s="154">
        <f t="shared" ca="1" si="921"/>
        <v>-2555811.64</v>
      </c>
      <c r="ER189" s="154"/>
      <c r="EV189" s="154">
        <f t="shared" si="922"/>
        <v>-2616989.29</v>
      </c>
      <c r="EW189" s="154">
        <f t="shared" si="922"/>
        <v>-1842098.3800000001</v>
      </c>
      <c r="EX189" s="154">
        <f t="shared" si="922"/>
        <v>-1825044.7000000002</v>
      </c>
      <c r="EY189" s="154">
        <f t="shared" si="922"/>
        <v>-1950144.7199999997</v>
      </c>
      <c r="EZ189" s="154">
        <f t="shared" si="922"/>
        <v>-2163934.91</v>
      </c>
      <c r="FA189" s="154">
        <f t="shared" si="922"/>
        <v>-1971366.7800000003</v>
      </c>
      <c r="FB189" s="154">
        <f t="shared" si="922"/>
        <v>-1924250.8400000003</v>
      </c>
      <c r="FC189" s="154">
        <f t="shared" si="922"/>
        <v>-2157805.61</v>
      </c>
      <c r="FD189" s="154">
        <f t="shared" si="922"/>
        <v>-2169193.94</v>
      </c>
      <c r="FE189" s="154">
        <f t="shared" si="922"/>
        <v>-1620666.02</v>
      </c>
      <c r="FF189" s="154">
        <f t="shared" si="922"/>
        <v>-2615169.63</v>
      </c>
      <c r="FG189" s="154">
        <f t="shared" si="922"/>
        <v>-2133709.42</v>
      </c>
      <c r="FH189" s="154">
        <f t="shared" si="922"/>
        <v>-2497198.89</v>
      </c>
      <c r="FI189" s="154">
        <f t="shared" si="922"/>
        <v>-680794.35000000009</v>
      </c>
      <c r="FK189" s="154">
        <f t="shared" si="923"/>
        <v>-4960607.2400000012</v>
      </c>
      <c r="FL189" s="154">
        <f t="shared" si="923"/>
        <v>-3039901.9699999997</v>
      </c>
      <c r="FM189" s="154">
        <f t="shared" si="923"/>
        <v>-3271795.7700000005</v>
      </c>
      <c r="FN189" s="154">
        <f t="shared" si="923"/>
        <v>-5492787.96</v>
      </c>
      <c r="FO189" s="154">
        <f t="shared" si="923"/>
        <v>-8234277.0899999999</v>
      </c>
      <c r="FP189" s="154">
        <f t="shared" si="923"/>
        <v>-8217358.1399999987</v>
      </c>
      <c r="FQ189" s="154">
        <f t="shared" si="923"/>
        <v>-8538739.0099999998</v>
      </c>
      <c r="FR189" s="154">
        <f t="shared" si="923"/>
        <v>-3177993.24</v>
      </c>
    </row>
    <row r="190" spans="2:174" ht="17.45" customHeight="1">
      <c r="B190" s="156" t="s">
        <v>21</v>
      </c>
      <c r="C190" s="157"/>
      <c r="D190" s="157"/>
      <c r="E190" s="157"/>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c r="AU190" s="158"/>
      <c r="AV190" s="158"/>
      <c r="AW190" s="158"/>
      <c r="AX190" s="158"/>
      <c r="AY190" s="158"/>
      <c r="AZ190" s="158"/>
      <c r="BA190" s="158"/>
      <c r="BB190" s="158"/>
      <c r="BC190" s="158"/>
      <c r="BD190" s="158">
        <v>-483134.76999999996</v>
      </c>
      <c r="BE190" s="158">
        <v>-289656.73000000004</v>
      </c>
      <c r="BF190" s="158">
        <v>-469559.53</v>
      </c>
      <c r="BG190" s="158">
        <v>-555825.75</v>
      </c>
      <c r="BH190" s="158">
        <v>-701551.1100000001</v>
      </c>
      <c r="BI190" s="160">
        <v>-498740.01000000007</v>
      </c>
      <c r="BJ190" s="160">
        <v>-386955.4</v>
      </c>
      <c r="BK190" s="160">
        <v>-380311.01</v>
      </c>
      <c r="BL190" s="160">
        <v>-596676.86</v>
      </c>
      <c r="BM190" s="160">
        <v>-315034.23999999999</v>
      </c>
      <c r="BN190" s="160">
        <v>-433179.14000000007</v>
      </c>
      <c r="BO190" s="160">
        <v>-560093.67000000004</v>
      </c>
      <c r="BP190" s="160">
        <v>-633911.80000000005</v>
      </c>
      <c r="BQ190" s="160">
        <v>-599730.43999999994</v>
      </c>
      <c r="BR190" s="160">
        <v>-172545.02000000002</v>
      </c>
      <c r="BS190" s="160">
        <v>-402401.63999999996</v>
      </c>
      <c r="BT190" s="160">
        <v>-160854.9</v>
      </c>
      <c r="BU190" s="160">
        <v>-1525695.1300000001</v>
      </c>
      <c r="BV190" s="160">
        <v>-216942.21999999997</v>
      </c>
      <c r="BW190" s="160">
        <v>-603101.20000000007</v>
      </c>
      <c r="BX190" s="160">
        <v>-499625.12000000005</v>
      </c>
      <c r="BY190" s="160">
        <v>-2110980.2899999996</v>
      </c>
      <c r="BZ190" s="160">
        <v>-505255.70999999996</v>
      </c>
      <c r="CA190" s="160">
        <v>-507859.91999999993</v>
      </c>
      <c r="CB190" s="160">
        <v>-771493.55999999994</v>
      </c>
      <c r="CC190" s="160">
        <v>-749011.80000000051</v>
      </c>
      <c r="CD190" s="160">
        <v>-1033646.92</v>
      </c>
      <c r="CE190" s="160">
        <v>-842425.83</v>
      </c>
      <c r="CF190" s="160">
        <v>-2245091.46</v>
      </c>
      <c r="CG190" s="160">
        <v>-601818.24</v>
      </c>
      <c r="CH190" s="160">
        <v>-212856.06999999989</v>
      </c>
      <c r="CI190" s="160">
        <v>-381699.1</v>
      </c>
      <c r="CJ190" s="160">
        <v>-339777.89999999956</v>
      </c>
      <c r="CK190" s="160">
        <v>-470183.87999999896</v>
      </c>
      <c r="CL190" s="160">
        <v>-480245.68999999983</v>
      </c>
      <c r="CM190" s="160">
        <v>-387285.75000000128</v>
      </c>
      <c r="CN190" s="160">
        <v>-322998.13</v>
      </c>
      <c r="CO190" s="160">
        <v>-1831016.4100000001</v>
      </c>
      <c r="CP190" s="160">
        <v>-1603888.76</v>
      </c>
      <c r="CQ190" s="160">
        <v>-733315.20000000135</v>
      </c>
      <c r="CR190" s="160">
        <v>-219518.7999999997</v>
      </c>
      <c r="CS190" s="160">
        <v>-677594.8400000023</v>
      </c>
      <c r="CT190" s="160">
        <v>-534791.6800000011</v>
      </c>
      <c r="CU190" s="160">
        <v>-591846.46999999951</v>
      </c>
      <c r="CV190" s="160">
        <v>-916195.2300000001</v>
      </c>
      <c r="CW190" s="160">
        <v>-595204.93999999983</v>
      </c>
      <c r="CX190" s="160">
        <v>-478649.30000000016</v>
      </c>
      <c r="CY190" s="160">
        <v>-197285.33000000039</v>
      </c>
      <c r="CZ190" s="160">
        <v>-965809.22</v>
      </c>
      <c r="DA190" s="160">
        <v>-699962.7699999999</v>
      </c>
      <c r="DB190" s="160">
        <v>-1278203.6799999992</v>
      </c>
      <c r="DC190" s="160">
        <v>-621478.26999999932</v>
      </c>
      <c r="DD190" s="160">
        <v>-753672.85999999964</v>
      </c>
      <c r="DE190" s="160">
        <v>-945073.64000000013</v>
      </c>
      <c r="DF190" s="160">
        <v>-741648.98999999987</v>
      </c>
      <c r="DG190" s="160">
        <v>-904727.52999999956</v>
      </c>
      <c r="DH190" s="160">
        <v>-690199.31999999972</v>
      </c>
      <c r="DI190" s="160">
        <v>-843949.98</v>
      </c>
      <c r="DJ190" s="160">
        <v>-803743.98999999976</v>
      </c>
      <c r="DK190" s="160">
        <v>-560186.39999999979</v>
      </c>
      <c r="DL190" s="160">
        <v>-644976.3600000001</v>
      </c>
      <c r="DM190" s="160">
        <v>-1022516.3499999999</v>
      </c>
      <c r="DN190" s="160">
        <v>-1023921.7399999999</v>
      </c>
      <c r="DO190" s="160">
        <v>-783943.03999999934</v>
      </c>
      <c r="DP190" s="160">
        <v>-861247.09999999986</v>
      </c>
      <c r="DQ190" s="160">
        <v>-820530.27999999991</v>
      </c>
      <c r="DR190" s="160">
        <v>-888544.89000000013</v>
      </c>
      <c r="DS190" s="160">
        <v>-904266.36999999976</v>
      </c>
      <c r="DT190" s="160">
        <v>-713936.72999999952</v>
      </c>
      <c r="DU190" s="160">
        <v>-909453.05</v>
      </c>
      <c r="DV190" s="160">
        <v>-603331.2699999992</v>
      </c>
      <c r="DW190" s="160">
        <v>-754215.01999999979</v>
      </c>
      <c r="DX190" s="160">
        <v>-777776.70999999985</v>
      </c>
      <c r="DY190" s="160">
        <v>-852035.10000000009</v>
      </c>
      <c r="DZ190" s="160">
        <v>-910378.6</v>
      </c>
      <c r="EA190" s="160">
        <v>-588304.14</v>
      </c>
      <c r="EB190" s="160">
        <v>-838772.99</v>
      </c>
      <c r="EC190" s="160">
        <v>-838636.39999999991</v>
      </c>
      <c r="ED190" s="160">
        <v>-1219473.8700000001</v>
      </c>
      <c r="EE190" s="160">
        <v>-1066257.3999999999</v>
      </c>
      <c r="EF190" s="160">
        <v>-1040535.52</v>
      </c>
      <c r="EG190" s="160">
        <v>-1030538.79</v>
      </c>
      <c r="EH190" s="160">
        <v>-1147427.6299999999</v>
      </c>
      <c r="EI190" s="160">
        <v>-780535.01</v>
      </c>
      <c r="EJ190" s="160">
        <v>-812474.39</v>
      </c>
      <c r="EK190" s="160">
        <v>-1554829.71</v>
      </c>
      <c r="EL190" s="160">
        <v>-1137040.71</v>
      </c>
      <c r="EM190" s="160">
        <v>-1073159.8600000001</v>
      </c>
      <c r="EO190" s="160">
        <f t="shared" si="920"/>
        <v>-4577504.67</v>
      </c>
      <c r="EQ190" s="160">
        <f t="shared" ca="1" si="921"/>
        <v>-3128494.5500000003</v>
      </c>
      <c r="ER190" s="160"/>
      <c r="EV190" s="160">
        <f t="shared" si="922"/>
        <v>-2943975.669999999</v>
      </c>
      <c r="EW190" s="160">
        <f t="shared" si="922"/>
        <v>-2320224.7699999991</v>
      </c>
      <c r="EX190" s="160">
        <f t="shared" si="922"/>
        <v>-2336575.8399999994</v>
      </c>
      <c r="EY190" s="160">
        <f t="shared" si="922"/>
        <v>-2207880.3699999996</v>
      </c>
      <c r="EZ190" s="160">
        <f t="shared" si="922"/>
        <v>-2691414.4499999997</v>
      </c>
      <c r="FA190" s="160">
        <f t="shared" si="922"/>
        <v>-2465720.419999999</v>
      </c>
      <c r="FB190" s="160">
        <f t="shared" si="922"/>
        <v>-2506747.9899999993</v>
      </c>
      <c r="FC190" s="160">
        <f t="shared" si="922"/>
        <v>-2266999.3399999989</v>
      </c>
      <c r="FD190" s="160">
        <f t="shared" si="922"/>
        <v>-2540190.41</v>
      </c>
      <c r="FE190" s="160">
        <f t="shared" si="922"/>
        <v>-2265713.5299999998</v>
      </c>
      <c r="FF190" s="160">
        <f t="shared" si="922"/>
        <v>-3326266.79</v>
      </c>
      <c r="FG190" s="160">
        <f t="shared" si="922"/>
        <v>-2958501.4299999997</v>
      </c>
      <c r="FH190" s="160">
        <f t="shared" si="922"/>
        <v>-3504344.81</v>
      </c>
      <c r="FI190" s="160">
        <f t="shared" si="922"/>
        <v>-1073159.8600000001</v>
      </c>
      <c r="FK190" s="160">
        <f t="shared" si="923"/>
        <v>-5670718.2200000007</v>
      </c>
      <c r="FL190" s="160">
        <f t="shared" si="923"/>
        <v>-7938903.3899999997</v>
      </c>
      <c r="FM190" s="160">
        <f t="shared" si="923"/>
        <v>-8515536.1999999993</v>
      </c>
      <c r="FN190" s="160">
        <f t="shared" si="923"/>
        <v>-8702305.0900000036</v>
      </c>
      <c r="FO190" s="160">
        <f t="shared" si="923"/>
        <v>-9808656.6499999966</v>
      </c>
      <c r="FP190" s="160">
        <f t="shared" si="923"/>
        <v>-9930882.1999999993</v>
      </c>
      <c r="FQ190" s="160">
        <f t="shared" si="923"/>
        <v>-11090672.159999998</v>
      </c>
      <c r="FR190" s="160">
        <f t="shared" si="923"/>
        <v>-4577504.67</v>
      </c>
    </row>
    <row r="191" spans="2:174" ht="17.45" customHeight="1">
      <c r="B191" s="161" t="s">
        <v>191</v>
      </c>
      <c r="C191" s="162"/>
      <c r="D191" s="162"/>
      <c r="E191" s="162"/>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v>5499522.6700000009</v>
      </c>
      <c r="BE191" s="163">
        <v>4782345.42</v>
      </c>
      <c r="BF191" s="163">
        <v>3978922.42</v>
      </c>
      <c r="BG191" s="163">
        <v>3658139.5999999996</v>
      </c>
      <c r="BH191" s="163">
        <v>3626868.59</v>
      </c>
      <c r="BI191" s="163">
        <v>3832236.4299999992</v>
      </c>
      <c r="BJ191" s="163">
        <v>4277775.4799999995</v>
      </c>
      <c r="BK191" s="163">
        <v>4355378.3100000005</v>
      </c>
      <c r="BL191" s="163">
        <v>3796888.8399999994</v>
      </c>
      <c r="BM191" s="163">
        <v>3967807.5299999993</v>
      </c>
      <c r="BN191" s="163">
        <v>3802314.2399999998</v>
      </c>
      <c r="BO191" s="163">
        <v>4214059.71</v>
      </c>
      <c r="BP191" s="163">
        <v>2018863.2700000003</v>
      </c>
      <c r="BQ191" s="163">
        <v>3859050.5500000003</v>
      </c>
      <c r="BR191" s="163">
        <v>3687020.9899999998</v>
      </c>
      <c r="BS191" s="163">
        <v>122405.82</v>
      </c>
      <c r="BT191" s="163">
        <v>266265.5</v>
      </c>
      <c r="BU191" s="163">
        <v>-1008556.7600000002</v>
      </c>
      <c r="BV191" s="163">
        <v>670488.67999999993</v>
      </c>
      <c r="BW191" s="164">
        <v>591756.49000000011</v>
      </c>
      <c r="BX191" s="164">
        <v>1714674.52</v>
      </c>
      <c r="BY191" s="164">
        <v>-145879.20999999996</v>
      </c>
      <c r="BZ191" s="164">
        <v>2018705.3899999997</v>
      </c>
      <c r="CA191" s="164">
        <v>2367824.9899999998</v>
      </c>
      <c r="CB191" s="164">
        <v>2591432.87</v>
      </c>
      <c r="CC191" s="164">
        <v>1941333.9999999998</v>
      </c>
      <c r="CD191" s="164">
        <v>1441297.4100000001</v>
      </c>
      <c r="CE191" s="164">
        <v>289790.49000000011</v>
      </c>
      <c r="CF191" s="164">
        <v>-385061.48999999976</v>
      </c>
      <c r="CG191" s="164">
        <v>2760892.58</v>
      </c>
      <c r="CH191" s="164">
        <v>2924773.8200000008</v>
      </c>
      <c r="CI191" s="164">
        <v>2955939.1399999987</v>
      </c>
      <c r="CJ191" s="164">
        <v>2991884.7600000007</v>
      </c>
      <c r="CK191" s="164">
        <v>3273895.1200000052</v>
      </c>
      <c r="CL191" s="164">
        <v>3570341.4800000037</v>
      </c>
      <c r="CM191" s="164">
        <v>5087246.8200000217</v>
      </c>
      <c r="CN191" s="164">
        <v>6024957.9299999997</v>
      </c>
      <c r="CO191" s="164">
        <v>2579340.6499999994</v>
      </c>
      <c r="CP191" s="164">
        <v>3621878.95</v>
      </c>
      <c r="CQ191" s="164">
        <v>4074308.4000000004</v>
      </c>
      <c r="CR191" s="164">
        <v>4407991.41</v>
      </c>
      <c r="CS191" s="164">
        <v>4455651.6299999962</v>
      </c>
      <c r="CT191" s="164">
        <v>4375234.93</v>
      </c>
      <c r="CU191" s="164">
        <v>4527334.860000005</v>
      </c>
      <c r="CV191" s="164">
        <v>4005738.4000000046</v>
      </c>
      <c r="CW191" s="164">
        <v>4422111.7300000004</v>
      </c>
      <c r="CX191" s="164">
        <v>4955671.2500000056</v>
      </c>
      <c r="CY191" s="164">
        <v>5880694.8700000029</v>
      </c>
      <c r="CZ191" s="164">
        <v>7975410.6599999992</v>
      </c>
      <c r="DA191" s="164">
        <v>4355793.5900000026</v>
      </c>
      <c r="DB191" s="164">
        <v>3858444.6</v>
      </c>
      <c r="DC191" s="164">
        <v>4195348.6700000018</v>
      </c>
      <c r="DD191" s="164">
        <v>4834422.1300000027</v>
      </c>
      <c r="DE191" s="164">
        <v>4424931.3199999984</v>
      </c>
      <c r="DF191" s="164">
        <v>4730210.3900000006</v>
      </c>
      <c r="DG191" s="164">
        <v>5046923.6400000006</v>
      </c>
      <c r="DH191" s="164">
        <v>4936010.7400000021</v>
      </c>
      <c r="DI191" s="164">
        <v>4617940.0099999979</v>
      </c>
      <c r="DJ191" s="164">
        <v>4553355.82</v>
      </c>
      <c r="DK191" s="164">
        <v>6101930.3600000013</v>
      </c>
      <c r="DL191" s="164">
        <v>9048158.0000000093</v>
      </c>
      <c r="DM191" s="164">
        <v>4396379.0600000015</v>
      </c>
      <c r="DN191" s="164">
        <v>4618140.7299999986</v>
      </c>
      <c r="DO191" s="164">
        <v>4690013.0600000024</v>
      </c>
      <c r="DP191" s="164">
        <v>4488176.74</v>
      </c>
      <c r="DQ191" s="164">
        <v>4544988.18</v>
      </c>
      <c r="DR191" s="164">
        <v>4534159.7600000016</v>
      </c>
      <c r="DS191" s="164">
        <v>5512141.6100000003</v>
      </c>
      <c r="DT191" s="164">
        <v>4746182.6300000008</v>
      </c>
      <c r="DU191" s="164">
        <v>4736159.3499999987</v>
      </c>
      <c r="DV191" s="164">
        <v>5447608.709999999</v>
      </c>
      <c r="DW191" s="164">
        <v>5479490.8700000057</v>
      </c>
      <c r="DX191" s="164">
        <v>8973902.5300000086</v>
      </c>
      <c r="DY191" s="164">
        <v>4588094.709999999</v>
      </c>
      <c r="DZ191" s="164">
        <v>3924405.189999999</v>
      </c>
      <c r="EA191" s="164">
        <v>4315073.620000001</v>
      </c>
      <c r="EB191" s="164">
        <v>4824239.4800000004</v>
      </c>
      <c r="EC191" s="164">
        <v>5944680.1600000001</v>
      </c>
      <c r="ED191" s="164">
        <v>4468683.2500000009</v>
      </c>
      <c r="EE191" s="164">
        <v>4444437.0500000007</v>
      </c>
      <c r="EF191" s="164">
        <v>5640592.8499999996</v>
      </c>
      <c r="EG191" s="164">
        <v>5394046.3800000018</v>
      </c>
      <c r="EH191" s="164">
        <v>5069363.1700000009</v>
      </c>
      <c r="EI191" s="164">
        <v>5964768.0300000031</v>
      </c>
      <c r="EJ191" s="164">
        <v>8630557.4799999949</v>
      </c>
      <c r="EK191" s="164">
        <v>4191698.1500000032</v>
      </c>
      <c r="EL191" s="164">
        <v>4944615.2899999991</v>
      </c>
      <c r="EM191" s="164">
        <v>4466752.5299999993</v>
      </c>
      <c r="EO191" s="163">
        <f t="shared" si="920"/>
        <v>22233623.449999996</v>
      </c>
      <c r="EQ191" s="163">
        <f t="shared" ca="1" si="921"/>
        <v>21801476.050000008</v>
      </c>
      <c r="ER191" s="163"/>
      <c r="EV191" s="163">
        <f t="shared" si="922"/>
        <v>16189648.850000001</v>
      </c>
      <c r="EW191" s="163">
        <f t="shared" si="922"/>
        <v>13454702.120000003</v>
      </c>
      <c r="EX191" s="163">
        <f t="shared" si="922"/>
        <v>14713144.770000003</v>
      </c>
      <c r="EY191" s="163">
        <f t="shared" si="922"/>
        <v>15273226.189999999</v>
      </c>
      <c r="EZ191" s="163">
        <f t="shared" si="922"/>
        <v>18062677.790000007</v>
      </c>
      <c r="FA191" s="163">
        <f t="shared" si="922"/>
        <v>13723177.980000002</v>
      </c>
      <c r="FB191" s="163">
        <f t="shared" si="922"/>
        <v>14792484.000000002</v>
      </c>
      <c r="FC191" s="163">
        <f t="shared" si="922"/>
        <v>15663258.930000003</v>
      </c>
      <c r="FD191" s="163">
        <f t="shared" si="922"/>
        <v>17486402.430000007</v>
      </c>
      <c r="FE191" s="163">
        <f t="shared" si="922"/>
        <v>15083993.260000002</v>
      </c>
      <c r="FF191" s="163">
        <f t="shared" si="922"/>
        <v>14553713.15</v>
      </c>
      <c r="FG191" s="163">
        <f t="shared" si="922"/>
        <v>16428177.580000006</v>
      </c>
      <c r="FH191" s="163">
        <f t="shared" si="922"/>
        <v>17766870.919999998</v>
      </c>
      <c r="FI191" s="163">
        <f t="shared" si="922"/>
        <v>4466752.5299999993</v>
      </c>
      <c r="FK191" s="163">
        <f t="shared" si="923"/>
        <v>49792259.240000002</v>
      </c>
      <c r="FL191" s="163">
        <f t="shared" si="923"/>
        <v>16162620.230000002</v>
      </c>
      <c r="FM191" s="163">
        <f t="shared" si="923"/>
        <v>29443767.000000034</v>
      </c>
      <c r="FN191" s="163">
        <f t="shared" si="923"/>
        <v>53330915.010000013</v>
      </c>
      <c r="FO191" s="163">
        <f t="shared" si="923"/>
        <v>59630721.930000007</v>
      </c>
      <c r="FP191" s="163">
        <f t="shared" si="923"/>
        <v>62241598.700000025</v>
      </c>
      <c r="FQ191" s="163">
        <f t="shared" si="923"/>
        <v>63552286.420000017</v>
      </c>
      <c r="FR191" s="163">
        <f t="shared" si="923"/>
        <v>22233623.449999996</v>
      </c>
    </row>
    <row r="192" spans="2:174" s="159" customFormat="1" ht="17.45" customHeight="1" thickBot="1">
      <c r="B192" s="151" t="s">
        <v>96</v>
      </c>
      <c r="C192" s="152"/>
      <c r="D192" s="152"/>
      <c r="E192" s="152"/>
      <c r="F192" s="134"/>
      <c r="G192" s="13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v>853010.25</v>
      </c>
      <c r="BE192" s="154">
        <v>680696.33</v>
      </c>
      <c r="BF192" s="154">
        <v>686130.09999999986</v>
      </c>
      <c r="BG192" s="154">
        <v>874638.2300000001</v>
      </c>
      <c r="BH192" s="154">
        <v>897154.8</v>
      </c>
      <c r="BI192" s="154">
        <v>1055565.6399999999</v>
      </c>
      <c r="BJ192" s="154">
        <v>944144.32</v>
      </c>
      <c r="BK192" s="154">
        <v>1130977.1499999999</v>
      </c>
      <c r="BL192" s="154">
        <v>1060646.74</v>
      </c>
      <c r="BM192" s="154">
        <v>982952.91999999993</v>
      </c>
      <c r="BN192" s="154">
        <v>1106910.71</v>
      </c>
      <c r="BO192" s="154">
        <v>1134539.6000000001</v>
      </c>
      <c r="BP192" s="154">
        <v>1956661.71</v>
      </c>
      <c r="BQ192" s="154">
        <v>896446.88</v>
      </c>
      <c r="BR192" s="154">
        <v>972664.33</v>
      </c>
      <c r="BS192" s="154">
        <v>351004.25000000006</v>
      </c>
      <c r="BT192" s="154">
        <v>-24096.600000000002</v>
      </c>
      <c r="BU192" s="154">
        <v>-48654.39</v>
      </c>
      <c r="BV192" s="154">
        <v>49413.16</v>
      </c>
      <c r="BW192" s="154">
        <v>210469.00000000003</v>
      </c>
      <c r="BX192" s="154">
        <v>231719.78999999998</v>
      </c>
      <c r="BY192" s="154">
        <v>417896.92000000004</v>
      </c>
      <c r="BZ192" s="154">
        <v>458177.22</v>
      </c>
      <c r="CA192" s="154">
        <v>865496.27999999991</v>
      </c>
      <c r="CB192" s="154">
        <v>813336.55</v>
      </c>
      <c r="CC192" s="154">
        <v>476014.46</v>
      </c>
      <c r="CD192" s="154">
        <v>467417.91000000003</v>
      </c>
      <c r="CE192" s="154">
        <v>-76583.960000000006</v>
      </c>
      <c r="CF192" s="154">
        <v>94795.379999999976</v>
      </c>
      <c r="CG192" s="154">
        <v>844486.84</v>
      </c>
      <c r="CH192" s="154">
        <v>895585.22999999986</v>
      </c>
      <c r="CI192" s="154">
        <v>938818.46</v>
      </c>
      <c r="CJ192" s="154">
        <v>691451.22</v>
      </c>
      <c r="CK192" s="154">
        <v>936107</v>
      </c>
      <c r="CL192" s="154">
        <v>1434689.8399999999</v>
      </c>
      <c r="CM192" s="154">
        <v>1110316.9099999999</v>
      </c>
      <c r="CN192" s="154">
        <v>1533972.1099999999</v>
      </c>
      <c r="CO192" s="154">
        <v>911124.73251202004</v>
      </c>
      <c r="CP192" s="154">
        <v>731987.92999999993</v>
      </c>
      <c r="CQ192" s="154">
        <v>1051080.54</v>
      </c>
      <c r="CR192" s="154">
        <v>1327235.0899999999</v>
      </c>
      <c r="CS192" s="154">
        <v>1286257.78</v>
      </c>
      <c r="CT192" s="154">
        <v>1260626.2</v>
      </c>
      <c r="CU192" s="154">
        <v>1176595.1456103688</v>
      </c>
      <c r="CV192" s="154">
        <v>1145395.8744662125</v>
      </c>
      <c r="CW192" s="154">
        <v>1370344.2449057286</v>
      </c>
      <c r="CX192" s="154">
        <v>1237491.6401907932</v>
      </c>
      <c r="CY192" s="154">
        <v>1141115.5741886962</v>
      </c>
      <c r="CZ192" s="154">
        <v>1645985.0876931155</v>
      </c>
      <c r="DA192" s="154">
        <v>1116493.227573406</v>
      </c>
      <c r="DB192" s="154">
        <v>1066667.4374533093</v>
      </c>
      <c r="DC192" s="154">
        <v>1238835.1959854707</v>
      </c>
      <c r="DD192" s="154">
        <v>1198286.2507178576</v>
      </c>
      <c r="DE192" s="154">
        <v>1155719.4774009543</v>
      </c>
      <c r="DF192" s="154">
        <v>1229286.0137052448</v>
      </c>
      <c r="DG192" s="154">
        <v>1373534.8363183741</v>
      </c>
      <c r="DH192" s="154">
        <v>1189326.4419115805</v>
      </c>
      <c r="DI192" s="154">
        <v>1182497.7106897095</v>
      </c>
      <c r="DJ192" s="154">
        <v>1307924.9732515803</v>
      </c>
      <c r="DK192" s="154">
        <v>1570435.5412778063</v>
      </c>
      <c r="DL192" s="154">
        <v>1991547.6524784835</v>
      </c>
      <c r="DM192" s="154">
        <v>1359569.278622387</v>
      </c>
      <c r="DN192" s="154">
        <v>1307488.9365781932</v>
      </c>
      <c r="DO192" s="154">
        <v>1446250.0034652902</v>
      </c>
      <c r="DP192" s="154">
        <v>1151601.3684586771</v>
      </c>
      <c r="DQ192" s="154">
        <v>1384796.4956366126</v>
      </c>
      <c r="DR192" s="154">
        <v>1414133.5137441936</v>
      </c>
      <c r="DS192" s="154">
        <v>1568192.4485325487</v>
      </c>
      <c r="DT192" s="154">
        <v>1465760.8907884518</v>
      </c>
      <c r="DU192" s="154">
        <v>1228487.8912545484</v>
      </c>
      <c r="DV192" s="154">
        <v>1499032.1109790648</v>
      </c>
      <c r="DW192" s="154">
        <v>1668913.3318155163</v>
      </c>
      <c r="DX192" s="154">
        <v>2120767.4265536135</v>
      </c>
      <c r="DY192" s="154">
        <v>1301402.1928055594</v>
      </c>
      <c r="DZ192" s="154">
        <v>1288010.3482688169</v>
      </c>
      <c r="EA192" s="154">
        <v>1543542.6110934298</v>
      </c>
      <c r="EB192" s="154">
        <v>1463643.380063849</v>
      </c>
      <c r="EC192" s="154">
        <v>1689182.7364988173</v>
      </c>
      <c r="ED192" s="154">
        <v>1593690.0113948495</v>
      </c>
      <c r="EE192" s="154">
        <v>1680920.0526651493</v>
      </c>
      <c r="EF192" s="154">
        <v>1827412.8478104004</v>
      </c>
      <c r="EG192" s="154">
        <v>1547073.6392671829</v>
      </c>
      <c r="EH192" s="154">
        <v>1715950.3633299954</v>
      </c>
      <c r="EI192" s="154">
        <v>1787523.055556</v>
      </c>
      <c r="EJ192" s="154">
        <v>2428841.5072480659</v>
      </c>
      <c r="EK192" s="154">
        <v>1760768.2102020939</v>
      </c>
      <c r="EL192" s="154">
        <v>1443752.3798916696</v>
      </c>
      <c r="EM192" s="154">
        <v>1624354.5807214533</v>
      </c>
      <c r="EN192" s="153"/>
      <c r="EO192" s="154">
        <f t="shared" si="920"/>
        <v>7257716.6780632827</v>
      </c>
      <c r="EP192" s="154"/>
      <c r="EQ192" s="154">
        <f t="shared" ca="1" si="921"/>
        <v>6253722.5787214199</v>
      </c>
      <c r="ER192" s="154"/>
      <c r="EV192" s="154">
        <f t="shared" si="922"/>
        <v>3829145.7527198307</v>
      </c>
      <c r="EW192" s="154">
        <f t="shared" si="922"/>
        <v>3592840.9241042826</v>
      </c>
      <c r="EX192" s="154">
        <f t="shared" si="922"/>
        <v>3792147.2919351994</v>
      </c>
      <c r="EY192" s="154">
        <f t="shared" si="922"/>
        <v>4060858.2252190961</v>
      </c>
      <c r="EZ192" s="154">
        <f t="shared" si="922"/>
        <v>4658605.8676790632</v>
      </c>
      <c r="FA192" s="154">
        <f t="shared" si="922"/>
        <v>3982647.8675605799</v>
      </c>
      <c r="FB192" s="154">
        <f t="shared" si="922"/>
        <v>4448086.8530651946</v>
      </c>
      <c r="FC192" s="154">
        <f t="shared" si="922"/>
        <v>4396433.3340491299</v>
      </c>
      <c r="FD192" s="154">
        <f t="shared" si="922"/>
        <v>4710179.9676279901</v>
      </c>
      <c r="FE192" s="154">
        <f t="shared" si="922"/>
        <v>4696368.7276560962</v>
      </c>
      <c r="FF192" s="154">
        <f t="shared" si="922"/>
        <v>5102022.9118703995</v>
      </c>
      <c r="FG192" s="154">
        <f t="shared" si="922"/>
        <v>5050547.0581531785</v>
      </c>
      <c r="FH192" s="154">
        <f t="shared" si="922"/>
        <v>5633362.097341829</v>
      </c>
      <c r="FI192" s="154">
        <f t="shared" si="922"/>
        <v>1624354.5807214533</v>
      </c>
      <c r="FK192" s="154">
        <f t="shared" si="923"/>
        <v>11407366.790000001</v>
      </c>
      <c r="FL192" s="154">
        <f t="shared" si="923"/>
        <v>6337198.5499999998</v>
      </c>
      <c r="FM192" s="154">
        <f t="shared" si="923"/>
        <v>8626435.839999998</v>
      </c>
      <c r="FN192" s="154">
        <f t="shared" si="923"/>
        <v>14173226.861873819</v>
      </c>
      <c r="FO192" s="154">
        <f t="shared" si="923"/>
        <v>15274992.19397841</v>
      </c>
      <c r="FP192" s="154">
        <f t="shared" si="923"/>
        <v>17485773.922353964</v>
      </c>
      <c r="FQ192" s="154">
        <f t="shared" si="923"/>
        <v>19559118.665307663</v>
      </c>
      <c r="FR192" s="154">
        <f t="shared" si="923"/>
        <v>7257716.6780632827</v>
      </c>
    </row>
    <row r="193" spans="2:174" ht="17.45" customHeight="1">
      <c r="B193" s="165" t="s">
        <v>192</v>
      </c>
      <c r="C193" s="166"/>
      <c r="D193" s="166"/>
      <c r="E193" s="166"/>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v>6352532.9200000009</v>
      </c>
      <c r="BE193" s="167">
        <v>5463041.75</v>
      </c>
      <c r="BF193" s="167">
        <v>4665052.5199999996</v>
      </c>
      <c r="BG193" s="167">
        <v>4532777.83</v>
      </c>
      <c r="BH193" s="167">
        <v>4524023.3899999997</v>
      </c>
      <c r="BI193" s="168">
        <v>4887802.0699999994</v>
      </c>
      <c r="BJ193" s="168">
        <v>5221919.8</v>
      </c>
      <c r="BK193" s="168">
        <v>5486355.4600000009</v>
      </c>
      <c r="BL193" s="168">
        <v>4857535.5799999991</v>
      </c>
      <c r="BM193" s="168">
        <v>4950760.4499999993</v>
      </c>
      <c r="BN193" s="168">
        <v>4909224.9499999993</v>
      </c>
      <c r="BO193" s="168">
        <v>5348599.3100000005</v>
      </c>
      <c r="BP193" s="168">
        <v>3975524.9800000004</v>
      </c>
      <c r="BQ193" s="168">
        <v>4755497.4300000006</v>
      </c>
      <c r="BR193" s="168">
        <v>4659685.3199999994</v>
      </c>
      <c r="BS193" s="168">
        <v>473410.07000000007</v>
      </c>
      <c r="BT193" s="168">
        <v>242168.9</v>
      </c>
      <c r="BU193" s="168">
        <v>-1057211.1500000001</v>
      </c>
      <c r="BV193" s="168">
        <v>719901.84</v>
      </c>
      <c r="BW193" s="169">
        <v>802225.49000000011</v>
      </c>
      <c r="BX193" s="169">
        <v>1946394.31</v>
      </c>
      <c r="BY193" s="169">
        <v>272017.71000000008</v>
      </c>
      <c r="BZ193" s="169">
        <v>2476882.6099999994</v>
      </c>
      <c r="CA193" s="169">
        <v>3233321.2699999996</v>
      </c>
      <c r="CB193" s="169">
        <v>3404769.42</v>
      </c>
      <c r="CC193" s="169">
        <v>2417348.46</v>
      </c>
      <c r="CD193" s="169">
        <v>1908715.3200000003</v>
      </c>
      <c r="CE193" s="169">
        <v>213206.53000000009</v>
      </c>
      <c r="CF193" s="169">
        <v>-290266.10999999975</v>
      </c>
      <c r="CG193" s="169">
        <v>3605379.42</v>
      </c>
      <c r="CH193" s="169">
        <v>3820359.0500000007</v>
      </c>
      <c r="CI193" s="169">
        <v>3894757.5999999987</v>
      </c>
      <c r="CJ193" s="169">
        <v>3683335.9800000004</v>
      </c>
      <c r="CK193" s="169">
        <v>4210002.1200000048</v>
      </c>
      <c r="CL193" s="169">
        <v>5005031.320000004</v>
      </c>
      <c r="CM193" s="169">
        <v>6197563.7300000219</v>
      </c>
      <c r="CN193" s="169">
        <v>7558930.0399999991</v>
      </c>
      <c r="CO193" s="169">
        <v>3490465.3825120195</v>
      </c>
      <c r="CP193" s="169">
        <v>4353866.88</v>
      </c>
      <c r="CQ193" s="169">
        <v>5125388.9400000004</v>
      </c>
      <c r="CR193" s="169">
        <v>5735226.5</v>
      </c>
      <c r="CS193" s="169">
        <v>5741909.4099999964</v>
      </c>
      <c r="CT193" s="169">
        <v>5635861.1299999999</v>
      </c>
      <c r="CU193" s="169">
        <v>5703930.0056103738</v>
      </c>
      <c r="CV193" s="169">
        <v>5151134.2744662166</v>
      </c>
      <c r="CW193" s="169">
        <v>5792455.9749057293</v>
      </c>
      <c r="CX193" s="169">
        <v>6193162.8901907988</v>
      </c>
      <c r="CY193" s="169">
        <v>7021810.4441886991</v>
      </c>
      <c r="CZ193" s="169">
        <v>9621395.747693114</v>
      </c>
      <c r="DA193" s="169">
        <v>5472286.8175734086</v>
      </c>
      <c r="DB193" s="169">
        <v>4925112.0374533096</v>
      </c>
      <c r="DC193" s="169">
        <v>5434183.8659854727</v>
      </c>
      <c r="DD193" s="169">
        <v>6032708.3807178605</v>
      </c>
      <c r="DE193" s="169">
        <v>5580650.7974009532</v>
      </c>
      <c r="DF193" s="169">
        <v>5959496.4037052449</v>
      </c>
      <c r="DG193" s="169">
        <v>6420458.4763183743</v>
      </c>
      <c r="DH193" s="169">
        <v>6125337.1819115821</v>
      </c>
      <c r="DI193" s="169">
        <v>5800437.7206897074</v>
      </c>
      <c r="DJ193" s="169">
        <v>5861280.7932515806</v>
      </c>
      <c r="DK193" s="169">
        <v>7672365.9012778075</v>
      </c>
      <c r="DL193" s="169">
        <v>11039705.652478494</v>
      </c>
      <c r="DM193" s="169">
        <v>5755948.3386223884</v>
      </c>
      <c r="DN193" s="169">
        <v>5925629.6665781923</v>
      </c>
      <c r="DO193" s="169">
        <v>6136263.0634652926</v>
      </c>
      <c r="DP193" s="169">
        <v>5639778.1084586773</v>
      </c>
      <c r="DQ193" s="169">
        <v>5929784.6756366119</v>
      </c>
      <c r="DR193" s="169">
        <v>5948293.2737441957</v>
      </c>
      <c r="DS193" s="169">
        <v>7080334.0585325491</v>
      </c>
      <c r="DT193" s="169">
        <v>6211943.5207884526</v>
      </c>
      <c r="DU193" s="169">
        <v>5964647.2412545476</v>
      </c>
      <c r="DV193" s="169">
        <v>6946640.8209790643</v>
      </c>
      <c r="DW193" s="169">
        <v>7148404.2018155223</v>
      </c>
      <c r="DX193" s="169">
        <v>11094669.956553623</v>
      </c>
      <c r="DY193" s="169">
        <v>5889496.9028055584</v>
      </c>
      <c r="DZ193" s="169">
        <v>5212415.5382688157</v>
      </c>
      <c r="EA193" s="169">
        <v>5858616.2310934309</v>
      </c>
      <c r="EB193" s="169">
        <v>6287882.860063849</v>
      </c>
      <c r="EC193" s="169">
        <v>7633862.896498818</v>
      </c>
      <c r="ED193" s="169">
        <v>6062373.2613948509</v>
      </c>
      <c r="EE193" s="169">
        <v>6125357.1026651505</v>
      </c>
      <c r="EF193" s="169">
        <v>7468005.6978104003</v>
      </c>
      <c r="EG193" s="169">
        <v>6941120.0192671847</v>
      </c>
      <c r="EH193" s="169">
        <v>6785313.5333299963</v>
      </c>
      <c r="EI193" s="169">
        <v>7752291.0855560033</v>
      </c>
      <c r="EJ193" s="169">
        <v>11059398.987248061</v>
      </c>
      <c r="EK193" s="169">
        <v>5952466.3602020973</v>
      </c>
      <c r="EL193" s="169">
        <v>6388367.6698916685</v>
      </c>
      <c r="EM193" s="169">
        <v>6091107.1107214522</v>
      </c>
      <c r="EO193" s="168">
        <f t="shared" si="920"/>
        <v>29491340.128063284</v>
      </c>
      <c r="EQ193" s="168">
        <f t="shared" ca="1" si="921"/>
        <v>28055198.628721431</v>
      </c>
      <c r="ER193" s="168"/>
      <c r="EV193" s="168">
        <f t="shared" si="922"/>
        <v>20018794.602719832</v>
      </c>
      <c r="EW193" s="168">
        <f t="shared" si="922"/>
        <v>17047543.044104286</v>
      </c>
      <c r="EX193" s="168">
        <f t="shared" si="922"/>
        <v>18505292.061935201</v>
      </c>
      <c r="EY193" s="168">
        <f t="shared" si="922"/>
        <v>19334084.415219095</v>
      </c>
      <c r="EZ193" s="168">
        <f t="shared" si="922"/>
        <v>22721283.657679074</v>
      </c>
      <c r="FA193" s="168">
        <f t="shared" si="922"/>
        <v>17705825.847560581</v>
      </c>
      <c r="FB193" s="168">
        <f t="shared" si="922"/>
        <v>19240570.853065196</v>
      </c>
      <c r="FC193" s="168">
        <f t="shared" si="922"/>
        <v>20059692.264049135</v>
      </c>
      <c r="FD193" s="168">
        <f t="shared" si="922"/>
        <v>22196582.397627998</v>
      </c>
      <c r="FE193" s="168">
        <f t="shared" si="922"/>
        <v>19780361.987656098</v>
      </c>
      <c r="FF193" s="168">
        <f t="shared" si="922"/>
        <v>19655736.061870404</v>
      </c>
      <c r="FG193" s="168">
        <f t="shared" si="922"/>
        <v>21478724.638153184</v>
      </c>
      <c r="FH193" s="168">
        <f t="shared" si="922"/>
        <v>23400233.01734183</v>
      </c>
      <c r="FI193" s="168">
        <f t="shared" si="922"/>
        <v>6091107.1107214522</v>
      </c>
      <c r="FK193" s="168">
        <f t="shared" si="923"/>
        <v>61199626.030000001</v>
      </c>
      <c r="FL193" s="168">
        <f t="shared" si="923"/>
        <v>22499818.780000001</v>
      </c>
      <c r="FM193" s="168">
        <f t="shared" si="923"/>
        <v>38070202.840000033</v>
      </c>
      <c r="FN193" s="168">
        <f t="shared" si="923"/>
        <v>67504141.871873841</v>
      </c>
      <c r="FO193" s="168">
        <f t="shared" si="923"/>
        <v>74905714.123978406</v>
      </c>
      <c r="FP193" s="168">
        <f t="shared" si="923"/>
        <v>79727372.622353986</v>
      </c>
      <c r="FQ193" s="168">
        <f t="shared" si="923"/>
        <v>83111405.085307673</v>
      </c>
      <c r="FR193" s="168">
        <f t="shared" si="923"/>
        <v>29491340.128063284</v>
      </c>
    </row>
    <row r="194" spans="2:174" s="159" customFormat="1" ht="17.45" customHeight="1">
      <c r="B194" s="151" t="s">
        <v>22</v>
      </c>
      <c r="C194" s="170"/>
      <c r="D194" s="170"/>
      <c r="E194" s="170"/>
      <c r="F194" s="134"/>
      <c r="G194" s="13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v>-1515483.41</v>
      </c>
      <c r="BE194" s="154">
        <v>-2506371.2999999998</v>
      </c>
      <c r="BF194" s="154">
        <v>-541316.30000000005</v>
      </c>
      <c r="BG194" s="154">
        <v>-449668.96</v>
      </c>
      <c r="BH194" s="154">
        <v>-1265406.5900000001</v>
      </c>
      <c r="BI194" s="154">
        <v>-1399967.87</v>
      </c>
      <c r="BJ194" s="154">
        <v>-1574959.85</v>
      </c>
      <c r="BK194" s="154">
        <v>-941138.06</v>
      </c>
      <c r="BL194" s="154">
        <v>-1938593.9</v>
      </c>
      <c r="BM194" s="154">
        <v>-2225975.2000000002</v>
      </c>
      <c r="BN194" s="154">
        <v>-2921716.78</v>
      </c>
      <c r="BO194" s="154">
        <v>-4791915.82</v>
      </c>
      <c r="BP194" s="154">
        <v>-1213122.3</v>
      </c>
      <c r="BQ194" s="154">
        <v>-2353627.2999999998</v>
      </c>
      <c r="BR194" s="154">
        <v>-1549599.36</v>
      </c>
      <c r="BS194" s="154">
        <v>-1152698.93</v>
      </c>
      <c r="BT194" s="154">
        <v>-363095.51</v>
      </c>
      <c r="BU194" s="154">
        <v>-1730257.32</v>
      </c>
      <c r="BV194" s="154">
        <v>-410855.71</v>
      </c>
      <c r="BW194" s="154">
        <v>-629969.81000000006</v>
      </c>
      <c r="BX194" s="154">
        <v>-155687.07</v>
      </c>
      <c r="BY194" s="154">
        <v>-307208.31</v>
      </c>
      <c r="BZ194" s="154">
        <v>-15033.82</v>
      </c>
      <c r="CA194" s="154">
        <v>-591382.44999999995</v>
      </c>
      <c r="CB194" s="154">
        <v>-118860.9</v>
      </c>
      <c r="CC194" s="154">
        <v>-304223.38</v>
      </c>
      <c r="CD194" s="154">
        <v>-309982.65000000002</v>
      </c>
      <c r="CE194" s="154">
        <v>-37977.629999999997</v>
      </c>
      <c r="CF194" s="154">
        <v>-312333.87</v>
      </c>
      <c r="CG194" s="154">
        <v>-293123.11</v>
      </c>
      <c r="CH194" s="154">
        <v>-1147370.9099999999</v>
      </c>
      <c r="CI194" s="154">
        <v>-1633637.3199999998</v>
      </c>
      <c r="CJ194" s="154">
        <v>-1713379.7399999998</v>
      </c>
      <c r="CK194" s="154">
        <v>-1819152.6800000002</v>
      </c>
      <c r="CL194" s="154">
        <v>-1138363.5699999998</v>
      </c>
      <c r="CM194" s="154">
        <v>-4004352.2200000007</v>
      </c>
      <c r="CN194" s="154">
        <v>-230080.47</v>
      </c>
      <c r="CO194" s="154">
        <v>-1813684.7899999998</v>
      </c>
      <c r="CP194" s="154">
        <v>-916710.45</v>
      </c>
      <c r="CQ194" s="154">
        <v>-390872.59999999992</v>
      </c>
      <c r="CR194" s="154">
        <v>-1517723.8000000003</v>
      </c>
      <c r="CS194" s="154">
        <v>-1038305.5999999997</v>
      </c>
      <c r="CT194" s="154">
        <v>-1110313.8300000003</v>
      </c>
      <c r="CU194" s="154">
        <v>-1568577.54</v>
      </c>
      <c r="CV194" s="154">
        <v>-1255361.1300000001</v>
      </c>
      <c r="CW194" s="154">
        <v>-508240.56999999995</v>
      </c>
      <c r="CX194" s="154">
        <v>-1178691.8400000001</v>
      </c>
      <c r="CY194" s="154">
        <v>-2119288.4499999997</v>
      </c>
      <c r="CZ194" s="154">
        <v>-1749080.29</v>
      </c>
      <c r="DA194" s="154">
        <v>-1175855.95</v>
      </c>
      <c r="DB194" s="154">
        <v>-1467624.2699999998</v>
      </c>
      <c r="DC194" s="154">
        <v>-1431546.12</v>
      </c>
      <c r="DD194" s="154">
        <v>-1406544.9999999998</v>
      </c>
      <c r="DE194" s="154">
        <v>-1003303.73</v>
      </c>
      <c r="DF194" s="154">
        <v>-1969648.2600000005</v>
      </c>
      <c r="DG194" s="154">
        <v>-1593987.6400000004</v>
      </c>
      <c r="DH194" s="154">
        <v>-1144569.99</v>
      </c>
      <c r="DI194" s="154">
        <v>-415707.30000000005</v>
      </c>
      <c r="DJ194" s="154">
        <v>-513584.83999999997</v>
      </c>
      <c r="DK194" s="154">
        <v>-1538926.4299999997</v>
      </c>
      <c r="DL194" s="154">
        <v>-268501.69999999995</v>
      </c>
      <c r="DM194" s="154">
        <v>-367095.8</v>
      </c>
      <c r="DN194" s="154">
        <v>-1662838.76</v>
      </c>
      <c r="DO194" s="154">
        <v>-603971.05000000005</v>
      </c>
      <c r="DP194" s="154">
        <v>-3872381.72</v>
      </c>
      <c r="DQ194" s="154">
        <v>-171336.65</v>
      </c>
      <c r="DR194" s="154">
        <v>-4102498.0700000008</v>
      </c>
      <c r="DS194" s="154">
        <v>-2152488.17</v>
      </c>
      <c r="DT194" s="154">
        <v>-2527724.98</v>
      </c>
      <c r="DU194" s="154">
        <v>-5313063.32</v>
      </c>
      <c r="DV194" s="154">
        <v>-5706953.0800000001</v>
      </c>
      <c r="DW194" s="154">
        <v>-3765893.5300000017</v>
      </c>
      <c r="DX194" s="154">
        <v>-490574.51</v>
      </c>
      <c r="DY194" s="154">
        <v>-427076.36</v>
      </c>
      <c r="DZ194" s="154">
        <v>-1386380.73</v>
      </c>
      <c r="EA194" s="154">
        <v>-414483.64</v>
      </c>
      <c r="EB194" s="154">
        <v>-857719.93</v>
      </c>
      <c r="EC194" s="154">
        <v>-638076.62</v>
      </c>
      <c r="ED194" s="154">
        <v>-1836091.2100000002</v>
      </c>
      <c r="EE194" s="154">
        <v>-517528.08</v>
      </c>
      <c r="EF194" s="154">
        <v>-492084.31999999995</v>
      </c>
      <c r="EG194" s="154">
        <v>-1493717.28</v>
      </c>
      <c r="EH194" s="154">
        <v>-305873.08999999991</v>
      </c>
      <c r="EI194" s="154">
        <v>-175917.3</v>
      </c>
      <c r="EJ194" s="154">
        <v>-560430.82000000007</v>
      </c>
      <c r="EK194" s="154">
        <v>-861</v>
      </c>
      <c r="EL194" s="154">
        <v>-542762.91</v>
      </c>
      <c r="EM194" s="154">
        <v>-1277013.8299999998</v>
      </c>
      <c r="EN194" s="153"/>
      <c r="EO194" s="154">
        <f t="shared" si="920"/>
        <v>-2381068.5599999996</v>
      </c>
      <c r="EP194" s="153"/>
      <c r="EQ194" s="154">
        <f t="shared" ca="1" si="921"/>
        <v>-2718515.24</v>
      </c>
      <c r="ER194" s="154"/>
      <c r="EV194" s="154">
        <f t="shared" si="922"/>
        <v>-4392560.51</v>
      </c>
      <c r="EW194" s="154">
        <f t="shared" si="922"/>
        <v>-3841394.85</v>
      </c>
      <c r="EX194" s="154">
        <f t="shared" si="922"/>
        <v>-4708205.8900000006</v>
      </c>
      <c r="EY194" s="154">
        <f t="shared" si="922"/>
        <v>-2468218.5699999998</v>
      </c>
      <c r="EZ194" s="154">
        <f t="shared" si="922"/>
        <v>-2298436.2599999998</v>
      </c>
      <c r="FA194" s="154">
        <f t="shared" si="922"/>
        <v>-4647689.4200000009</v>
      </c>
      <c r="FB194" s="154">
        <f t="shared" si="922"/>
        <v>-8782711.2200000007</v>
      </c>
      <c r="FC194" s="154">
        <f t="shared" si="922"/>
        <v>-14785909.930000002</v>
      </c>
      <c r="FD194" s="154">
        <f t="shared" si="922"/>
        <v>-2304031.6</v>
      </c>
      <c r="FE194" s="154">
        <f t="shared" si="922"/>
        <v>-1910280.19</v>
      </c>
      <c r="FF194" s="154">
        <f t="shared" si="922"/>
        <v>-2845703.61</v>
      </c>
      <c r="FG194" s="154">
        <f t="shared" si="922"/>
        <v>-1975507.67</v>
      </c>
      <c r="FH194" s="154">
        <f t="shared" si="922"/>
        <v>-1104054.73</v>
      </c>
      <c r="FI194" s="154">
        <f t="shared" si="922"/>
        <v>-1277013.8299999998</v>
      </c>
      <c r="FK194" s="154">
        <f t="shared" si="923"/>
        <v>-22072514.040000003</v>
      </c>
      <c r="FL194" s="154">
        <f t="shared" si="923"/>
        <v>-10472537.890000001</v>
      </c>
      <c r="FM194" s="154">
        <f t="shared" si="923"/>
        <v>-12832757.98</v>
      </c>
      <c r="FN194" s="154">
        <f t="shared" si="923"/>
        <v>-13647851.07</v>
      </c>
      <c r="FO194" s="154">
        <f t="shared" si="923"/>
        <v>-15410379.82</v>
      </c>
      <c r="FP194" s="154">
        <f t="shared" si="923"/>
        <v>-30514746.829999998</v>
      </c>
      <c r="FQ194" s="154">
        <f t="shared" si="923"/>
        <v>-9035523.0700000003</v>
      </c>
      <c r="FR194" s="154">
        <f t="shared" si="923"/>
        <v>-2381068.5599999996</v>
      </c>
    </row>
    <row r="195" spans="2:174" s="159" customFormat="1" ht="17.45" customHeight="1">
      <c r="B195" s="151" t="s">
        <v>97</v>
      </c>
      <c r="C195" s="170"/>
      <c r="D195" s="170"/>
      <c r="E195" s="170"/>
      <c r="F195" s="134"/>
      <c r="G195" s="13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v>-31956.079999999998</v>
      </c>
      <c r="BE195" s="154">
        <v>1901772.5299999998</v>
      </c>
      <c r="BF195" s="154">
        <v>21040.100000000391</v>
      </c>
      <c r="BG195" s="154">
        <v>223834.65</v>
      </c>
      <c r="BH195" s="154">
        <v>19814.050000000381</v>
      </c>
      <c r="BI195" s="154">
        <v>72741.33</v>
      </c>
      <c r="BJ195" s="154">
        <v>-55522.41</v>
      </c>
      <c r="BK195" s="154">
        <v>-425345.95</v>
      </c>
      <c r="BL195" s="154">
        <v>-492481.94</v>
      </c>
      <c r="BM195" s="154">
        <v>239345.64</v>
      </c>
      <c r="BN195" s="154">
        <v>-237761.26</v>
      </c>
      <c r="BO195" s="154">
        <v>52735.27</v>
      </c>
      <c r="BP195" s="154">
        <v>-349614.26999999996</v>
      </c>
      <c r="BQ195" s="154">
        <v>34842.340000000004</v>
      </c>
      <c r="BR195" s="154">
        <v>27480.640000000007</v>
      </c>
      <c r="BS195" s="154">
        <v>12517.68</v>
      </c>
      <c r="BT195" s="154">
        <v>164423.79999999999</v>
      </c>
      <c r="BU195" s="154">
        <v>201364.92</v>
      </c>
      <c r="BV195" s="154">
        <v>-2374.91</v>
      </c>
      <c r="BW195" s="154">
        <v>3975.9300000000007</v>
      </c>
      <c r="BX195" s="154">
        <v>-5519.6999999999944</v>
      </c>
      <c r="BY195" s="154">
        <v>64153.369999999995</v>
      </c>
      <c r="BZ195" s="154">
        <v>-45793.75</v>
      </c>
      <c r="CA195" s="154">
        <v>15117.4</v>
      </c>
      <c r="CB195" s="154">
        <v>11982.77</v>
      </c>
      <c r="CC195" s="154">
        <v>36883.17</v>
      </c>
      <c r="CD195" s="154">
        <v>-6522.6399999999976</v>
      </c>
      <c r="CE195" s="154">
        <v>98713.1</v>
      </c>
      <c r="CF195" s="154">
        <v>217333.06</v>
      </c>
      <c r="CG195" s="154">
        <v>-505639.85</v>
      </c>
      <c r="CH195" s="154">
        <v>-55058.47</v>
      </c>
      <c r="CI195" s="154">
        <v>-228631.81</v>
      </c>
      <c r="CJ195" s="154">
        <v>-152745.62</v>
      </c>
      <c r="CK195" s="154">
        <v>29203.700000000208</v>
      </c>
      <c r="CL195" s="154">
        <v>78038.470000000045</v>
      </c>
      <c r="CM195" s="154">
        <v>88406.949999999983</v>
      </c>
      <c r="CN195" s="154">
        <v>100611.08000000002</v>
      </c>
      <c r="CO195" s="154">
        <v>49178.380000000019</v>
      </c>
      <c r="CP195" s="154">
        <v>132623.48000000004</v>
      </c>
      <c r="CQ195" s="154">
        <v>104950.89000000004</v>
      </c>
      <c r="CR195" s="154">
        <v>63990.739999999983</v>
      </c>
      <c r="CS195" s="154">
        <v>60903.430000000008</v>
      </c>
      <c r="CT195" s="154">
        <v>5387.4199999999946</v>
      </c>
      <c r="CU195" s="154">
        <v>135686.08000000005</v>
      </c>
      <c r="CV195" s="154">
        <v>-111075.08999999997</v>
      </c>
      <c r="CW195" s="154">
        <v>5667.1999999999825</v>
      </c>
      <c r="CX195" s="154">
        <v>66756.380000000048</v>
      </c>
      <c r="CY195" s="154">
        <v>-221058.57</v>
      </c>
      <c r="CZ195" s="154">
        <v>28884.169999999984</v>
      </c>
      <c r="DA195" s="154">
        <v>21419.329999999976</v>
      </c>
      <c r="DB195" s="154">
        <v>12434.890000000025</v>
      </c>
      <c r="DC195" s="154">
        <v>-9671.4599999999773</v>
      </c>
      <c r="DD195" s="154">
        <v>9957.7599999999802</v>
      </c>
      <c r="DE195" s="154">
        <v>-74739.569999999978</v>
      </c>
      <c r="DF195" s="154">
        <v>59851.259999999966</v>
      </c>
      <c r="DG195" s="154">
        <v>72687.56</v>
      </c>
      <c r="DH195" s="154">
        <v>-21552.03</v>
      </c>
      <c r="DI195" s="154">
        <v>86036.829999999973</v>
      </c>
      <c r="DJ195" s="154">
        <v>72523.959999999992</v>
      </c>
      <c r="DK195" s="154">
        <v>94310.10000000002</v>
      </c>
      <c r="DL195" s="154">
        <v>-37298.059999999932</v>
      </c>
      <c r="DM195" s="154">
        <v>43523.359999999993</v>
      </c>
      <c r="DN195" s="154">
        <v>-7017.8300000000063</v>
      </c>
      <c r="DO195" s="154">
        <v>64970.55000000001</v>
      </c>
      <c r="DP195" s="154">
        <v>55306.700000000012</v>
      </c>
      <c r="DQ195" s="154">
        <v>37565.530000000013</v>
      </c>
      <c r="DR195" s="154">
        <v>9899.8800000000192</v>
      </c>
      <c r="DS195" s="154">
        <v>36119.280000000013</v>
      </c>
      <c r="DT195" s="154">
        <v>43559.790000000015</v>
      </c>
      <c r="DU195" s="154">
        <v>-8528.4899999999689</v>
      </c>
      <c r="DV195" s="154">
        <v>15715.269999999997</v>
      </c>
      <c r="DW195" s="154">
        <v>16030.38999993496</v>
      </c>
      <c r="DX195" s="154">
        <v>81244.89999999998</v>
      </c>
      <c r="DY195" s="154">
        <v>-66480.960000000006</v>
      </c>
      <c r="DZ195" s="154">
        <v>36559.170000000013</v>
      </c>
      <c r="EA195" s="154">
        <v>43364.590000001532</v>
      </c>
      <c r="EB195" s="154">
        <v>50980.290000000037</v>
      </c>
      <c r="EC195" s="154">
        <v>61074.75</v>
      </c>
      <c r="ED195" s="154">
        <v>59724.379999999888</v>
      </c>
      <c r="EE195" s="154">
        <v>-5503.1899999999005</v>
      </c>
      <c r="EF195" s="154">
        <v>42959.320000001637</v>
      </c>
      <c r="EG195" s="154">
        <v>68099.230000001568</v>
      </c>
      <c r="EH195" s="154">
        <v>61401.770000000011</v>
      </c>
      <c r="EI195" s="154">
        <v>99064.859999999404</v>
      </c>
      <c r="EJ195" s="154">
        <v>103190.49</v>
      </c>
      <c r="EK195" s="154">
        <v>77662.84</v>
      </c>
      <c r="EL195" s="154">
        <v>84086.31</v>
      </c>
      <c r="EM195" s="154">
        <v>39774.870000000003</v>
      </c>
      <c r="EN195" s="170"/>
      <c r="EO195" s="154">
        <f t="shared" si="920"/>
        <v>304714.51</v>
      </c>
      <c r="EP195" s="170"/>
      <c r="EQ195" s="154">
        <f t="shared" ca="1" si="921"/>
        <v>94687.700000001525</v>
      </c>
      <c r="ER195" s="154"/>
      <c r="EV195" s="154">
        <f t="shared" si="922"/>
        <v>62738.389999999985</v>
      </c>
      <c r="EW195" s="154">
        <f t="shared" si="922"/>
        <v>-74453.269999999975</v>
      </c>
      <c r="EX195" s="154">
        <f t="shared" si="922"/>
        <v>110986.78999999995</v>
      </c>
      <c r="EY195" s="154">
        <f t="shared" si="922"/>
        <v>252870.89</v>
      </c>
      <c r="EZ195" s="154">
        <f t="shared" si="922"/>
        <v>-792.52999999994518</v>
      </c>
      <c r="FA195" s="154">
        <f t="shared" si="922"/>
        <v>157842.78000000003</v>
      </c>
      <c r="FB195" s="154">
        <f t="shared" si="922"/>
        <v>89578.950000000041</v>
      </c>
      <c r="FC195" s="154">
        <f t="shared" si="922"/>
        <v>23217.169999934988</v>
      </c>
      <c r="FD195" s="154">
        <f t="shared" si="922"/>
        <v>51323.109999999986</v>
      </c>
      <c r="FE195" s="154">
        <f t="shared" si="922"/>
        <v>155419.63000000158</v>
      </c>
      <c r="FF195" s="154">
        <f t="shared" si="922"/>
        <v>97180.510000001625</v>
      </c>
      <c r="FG195" s="154">
        <f t="shared" si="922"/>
        <v>228565.86000000098</v>
      </c>
      <c r="FH195" s="154">
        <f t="shared" si="922"/>
        <v>264939.64</v>
      </c>
      <c r="FI195" s="154">
        <f t="shared" si="922"/>
        <v>39774.870000000003</v>
      </c>
      <c r="FK195" s="154">
        <f t="shared" si="923"/>
        <v>1288215.9300000004</v>
      </c>
      <c r="FL195" s="154">
        <f t="shared" si="923"/>
        <v>120573.45000000007</v>
      </c>
      <c r="FM195" s="154">
        <f t="shared" si="923"/>
        <v>-388037.16999999969</v>
      </c>
      <c r="FN195" s="154">
        <f t="shared" si="923"/>
        <v>393621.4200000001</v>
      </c>
      <c r="FO195" s="154">
        <f t="shared" si="923"/>
        <v>352142.79999999993</v>
      </c>
      <c r="FP195" s="154">
        <f t="shared" si="923"/>
        <v>269846.36999993515</v>
      </c>
      <c r="FQ195" s="154">
        <f t="shared" si="923"/>
        <v>532489.11000000418</v>
      </c>
      <c r="FR195" s="154">
        <f t="shared" si="923"/>
        <v>304714.51</v>
      </c>
    </row>
    <row r="196" spans="2:174" ht="17.45" customHeight="1">
      <c r="B196" s="161" t="s">
        <v>98</v>
      </c>
      <c r="C196" s="162"/>
      <c r="D196" s="162"/>
      <c r="E196" s="162"/>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v>4805093.4300000006</v>
      </c>
      <c r="BE196" s="163">
        <v>4858442.9800000004</v>
      </c>
      <c r="BF196" s="163">
        <v>4144776.3200000003</v>
      </c>
      <c r="BG196" s="163">
        <v>4306943.5200000005</v>
      </c>
      <c r="BH196" s="163">
        <v>3278430.85</v>
      </c>
      <c r="BI196" s="163">
        <v>3560575.5299999993</v>
      </c>
      <c r="BJ196" s="163">
        <v>3591437.5399999996</v>
      </c>
      <c r="BK196" s="163">
        <v>4119871.45</v>
      </c>
      <c r="BL196" s="163">
        <v>2426459.7399999993</v>
      </c>
      <c r="BM196" s="163">
        <v>2964130.8899999992</v>
      </c>
      <c r="BN196" s="163">
        <v>1749746.9099999995</v>
      </c>
      <c r="BO196" s="163">
        <v>609418.76000000024</v>
      </c>
      <c r="BP196" s="163">
        <v>2412788.4100000006</v>
      </c>
      <c r="BQ196" s="163">
        <v>2436712.4700000007</v>
      </c>
      <c r="BR196" s="163">
        <v>3137566.5999999992</v>
      </c>
      <c r="BS196" s="163">
        <v>-666771.17999999982</v>
      </c>
      <c r="BT196" s="163">
        <v>43497.189999999973</v>
      </c>
      <c r="BU196" s="163">
        <v>-2586103.5500000003</v>
      </c>
      <c r="BV196" s="163">
        <v>306671.21999999997</v>
      </c>
      <c r="BW196" s="164">
        <v>176231.61000000004</v>
      </c>
      <c r="BX196" s="164">
        <v>1785187.54</v>
      </c>
      <c r="BY196" s="164">
        <v>28962.770000000077</v>
      </c>
      <c r="BZ196" s="164">
        <v>2416055.0399999996</v>
      </c>
      <c r="CA196" s="164">
        <v>2657056.2199999993</v>
      </c>
      <c r="CB196" s="164">
        <v>3297891.29</v>
      </c>
      <c r="CC196" s="164">
        <v>2150008.25</v>
      </c>
      <c r="CD196" s="164">
        <v>1592210.0300000005</v>
      </c>
      <c r="CE196" s="164">
        <v>273942.00000000012</v>
      </c>
      <c r="CF196" s="164">
        <v>-385266.91999999975</v>
      </c>
      <c r="CG196" s="164">
        <v>2806616.46</v>
      </c>
      <c r="CH196" s="164">
        <v>2617929.6700000004</v>
      </c>
      <c r="CI196" s="164">
        <v>2032488.4699999988</v>
      </c>
      <c r="CJ196" s="164">
        <v>1817210.6200000006</v>
      </c>
      <c r="CK196" s="164">
        <v>2420053.1400000048</v>
      </c>
      <c r="CL196" s="164">
        <v>3944706.2200000044</v>
      </c>
      <c r="CM196" s="164">
        <v>2281618.4600000214</v>
      </c>
      <c r="CN196" s="164">
        <v>7429460.6499999994</v>
      </c>
      <c r="CO196" s="164">
        <v>1725958.9725120198</v>
      </c>
      <c r="CP196" s="164">
        <v>3569779.9099999997</v>
      </c>
      <c r="CQ196" s="164">
        <v>4839467.2300000004</v>
      </c>
      <c r="CR196" s="164">
        <v>4281493.4399999995</v>
      </c>
      <c r="CS196" s="164">
        <v>4764507.2399999965</v>
      </c>
      <c r="CT196" s="164">
        <v>4530934.72</v>
      </c>
      <c r="CU196" s="164">
        <v>4271038.5456103738</v>
      </c>
      <c r="CV196" s="164">
        <v>3784698.0544662168</v>
      </c>
      <c r="CW196" s="164">
        <v>5289882.6049057292</v>
      </c>
      <c r="CX196" s="164">
        <v>5081227.4301907988</v>
      </c>
      <c r="CY196" s="164">
        <v>4681463.4241886996</v>
      </c>
      <c r="CZ196" s="164">
        <v>7901199.6276931139</v>
      </c>
      <c r="DA196" s="164">
        <v>4317850.1975734085</v>
      </c>
      <c r="DB196" s="164">
        <v>3469922.6574533102</v>
      </c>
      <c r="DC196" s="164">
        <v>3992966.2859854726</v>
      </c>
      <c r="DD196" s="164">
        <v>4636121.1407178603</v>
      </c>
      <c r="DE196" s="164">
        <v>4502607.4974009525</v>
      </c>
      <c r="DF196" s="164">
        <v>4049699.403705244</v>
      </c>
      <c r="DG196" s="164">
        <v>4899158.3963183733</v>
      </c>
      <c r="DH196" s="164">
        <v>4959215.1619115816</v>
      </c>
      <c r="DI196" s="164">
        <v>5470767.2506897077</v>
      </c>
      <c r="DJ196" s="164">
        <v>5420219.9132515807</v>
      </c>
      <c r="DK196" s="164">
        <v>6227749.5712778075</v>
      </c>
      <c r="DL196" s="164">
        <v>10733905.892478494</v>
      </c>
      <c r="DM196" s="164">
        <v>5432375.898622389</v>
      </c>
      <c r="DN196" s="164">
        <v>4255773.0765781924</v>
      </c>
      <c r="DO196" s="164">
        <v>5597262.5634652926</v>
      </c>
      <c r="DP196" s="164">
        <v>1822703.0884586771</v>
      </c>
      <c r="DQ196" s="164">
        <v>5796013.5556366118</v>
      </c>
      <c r="DR196" s="164">
        <v>1855695.0837441951</v>
      </c>
      <c r="DS196" s="164">
        <v>4963965.1685325494</v>
      </c>
      <c r="DT196" s="164">
        <v>3727778.3307884526</v>
      </c>
      <c r="DU196" s="164">
        <v>643055.43125454732</v>
      </c>
      <c r="DV196" s="164">
        <v>1255403.0109790643</v>
      </c>
      <c r="DW196" s="164">
        <v>3398541.0618154556</v>
      </c>
      <c r="DX196" s="164">
        <v>10685340.346553624</v>
      </c>
      <c r="DY196" s="164">
        <v>5395939.5828055581</v>
      </c>
      <c r="DZ196" s="164">
        <v>3862593.9782688157</v>
      </c>
      <c r="EA196" s="164">
        <v>5487497.1810934329</v>
      </c>
      <c r="EB196" s="164">
        <v>5481143.2200638494</v>
      </c>
      <c r="EC196" s="164">
        <v>7056861.0264988178</v>
      </c>
      <c r="ED196" s="164">
        <v>4286006.4313948508</v>
      </c>
      <c r="EE196" s="164">
        <v>5602325.832665151</v>
      </c>
      <c r="EF196" s="164">
        <v>7018880.6978104012</v>
      </c>
      <c r="EG196" s="164">
        <v>5515501.9692671858</v>
      </c>
      <c r="EH196" s="164">
        <v>6540842.213329996</v>
      </c>
      <c r="EI196" s="164">
        <v>7675438.6455560029</v>
      </c>
      <c r="EJ196" s="164">
        <v>10602158.657248061</v>
      </c>
      <c r="EK196" s="164">
        <v>6029268.2002020972</v>
      </c>
      <c r="EL196" s="164">
        <v>5929691.0698916679</v>
      </c>
      <c r="EM196" s="164">
        <v>4853868.1507214522</v>
      </c>
      <c r="EO196" s="163">
        <f t="shared" si="920"/>
        <v>27414986.078063279</v>
      </c>
      <c r="EQ196" s="163">
        <f t="shared" ca="1" si="921"/>
        <v>25431371.088721432</v>
      </c>
      <c r="ER196" s="163"/>
      <c r="EV196" s="163">
        <f t="shared" si="922"/>
        <v>15688972.482719831</v>
      </c>
      <c r="EW196" s="163">
        <f t="shared" si="922"/>
        <v>13131694.924104286</v>
      </c>
      <c r="EX196" s="163">
        <f t="shared" si="922"/>
        <v>13908072.9619352</v>
      </c>
      <c r="EY196" s="163">
        <f t="shared" si="922"/>
        <v>17118736.735219095</v>
      </c>
      <c r="EZ196" s="163">
        <f t="shared" si="922"/>
        <v>20422054.867679074</v>
      </c>
      <c r="FA196" s="163">
        <f t="shared" si="922"/>
        <v>13215979.20756058</v>
      </c>
      <c r="FB196" s="163">
        <f t="shared" si="922"/>
        <v>10547438.583065197</v>
      </c>
      <c r="FC196" s="163">
        <f t="shared" si="922"/>
        <v>5296999.5040490674</v>
      </c>
      <c r="FD196" s="163">
        <f t="shared" si="922"/>
        <v>19943873.907628</v>
      </c>
      <c r="FE196" s="163">
        <f t="shared" si="922"/>
        <v>18025501.427656099</v>
      </c>
      <c r="FF196" s="163">
        <f t="shared" si="922"/>
        <v>16907212.961870402</v>
      </c>
      <c r="FG196" s="163">
        <f t="shared" si="922"/>
        <v>19731782.828153186</v>
      </c>
      <c r="FH196" s="163">
        <f t="shared" si="922"/>
        <v>22561117.927341826</v>
      </c>
      <c r="FI196" s="163">
        <f t="shared" si="922"/>
        <v>4853868.1507214522</v>
      </c>
      <c r="FK196" s="163">
        <f t="shared" si="923"/>
        <v>40415327.919999994</v>
      </c>
      <c r="FL196" s="163">
        <f t="shared" si="923"/>
        <v>12147854.34</v>
      </c>
      <c r="FM196" s="163">
        <f t="shared" si="923"/>
        <v>24849407.690000035</v>
      </c>
      <c r="FN196" s="163">
        <f t="shared" si="923"/>
        <v>54249912.221873835</v>
      </c>
      <c r="FO196" s="163">
        <f t="shared" si="923"/>
        <v>59847477.10397841</v>
      </c>
      <c r="FP196" s="163">
        <f t="shared" si="923"/>
        <v>49482472.162353933</v>
      </c>
      <c r="FQ196" s="163">
        <f t="shared" si="923"/>
        <v>74608371.125307679</v>
      </c>
      <c r="FR196" s="163">
        <f t="shared" si="923"/>
        <v>27414986.078063279</v>
      </c>
    </row>
    <row r="198" spans="2:174" ht="17.45" customHeight="1">
      <c r="B198" s="147" t="s">
        <v>195</v>
      </c>
      <c r="C198" s="148"/>
      <c r="D198" s="148"/>
      <c r="E198" s="148"/>
      <c r="F198" s="149"/>
      <c r="G198" s="149"/>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50"/>
      <c r="BX198" s="150"/>
      <c r="BY198" s="150"/>
      <c r="BZ198" s="150"/>
      <c r="CA198" s="150"/>
      <c r="CB198" s="150"/>
      <c r="CC198" s="150"/>
      <c r="CD198" s="150"/>
      <c r="CE198" s="150"/>
      <c r="CF198" s="150"/>
      <c r="CG198" s="150"/>
      <c r="CH198" s="150"/>
      <c r="CI198" s="150"/>
      <c r="CJ198" s="150"/>
      <c r="CK198" s="150"/>
      <c r="CL198" s="150"/>
      <c r="CM198" s="150"/>
      <c r="CN198" s="150"/>
      <c r="CO198" s="150"/>
      <c r="CP198" s="150"/>
      <c r="CQ198" s="150"/>
      <c r="CR198" s="150"/>
      <c r="CS198" s="150"/>
      <c r="CT198" s="150"/>
      <c r="CU198" s="150"/>
      <c r="CV198" s="150"/>
      <c r="CW198" s="150"/>
      <c r="CX198" s="150"/>
      <c r="CY198" s="150"/>
      <c r="CZ198" s="150"/>
      <c r="DA198" s="150"/>
      <c r="DB198" s="150"/>
      <c r="DC198" s="150"/>
      <c r="DD198" s="150"/>
      <c r="DE198" s="150"/>
      <c r="DF198" s="150"/>
      <c r="DG198" s="150"/>
      <c r="DH198" s="150"/>
      <c r="DI198" s="150"/>
      <c r="DJ198" s="150"/>
      <c r="DK198" s="150"/>
      <c r="DL198" s="150"/>
      <c r="DM198" s="150"/>
      <c r="DN198" s="150"/>
      <c r="DO198" s="150"/>
      <c r="DP198" s="150"/>
      <c r="DQ198" s="150"/>
      <c r="DR198" s="150"/>
      <c r="DS198" s="150"/>
      <c r="DT198" s="150"/>
      <c r="DU198" s="150"/>
      <c r="DV198" s="150"/>
      <c r="DW198" s="150"/>
      <c r="DX198" s="150"/>
      <c r="DY198" s="150"/>
      <c r="DZ198" s="150"/>
      <c r="EA198" s="150"/>
      <c r="EB198" s="150"/>
      <c r="EC198" s="150"/>
      <c r="ED198" s="150"/>
      <c r="EE198" s="150"/>
      <c r="EF198" s="150"/>
      <c r="EG198" s="150"/>
      <c r="EH198" s="150"/>
      <c r="EI198" s="150"/>
      <c r="EJ198" s="150"/>
      <c r="EK198" s="150"/>
      <c r="EL198" s="150"/>
      <c r="EM198" s="150"/>
      <c r="EN198" s="149"/>
      <c r="EO198" s="148"/>
      <c r="EP198" s="148"/>
      <c r="EQ198" s="148"/>
      <c r="ER198" s="148"/>
      <c r="EV198" s="148"/>
      <c r="EW198" s="148"/>
      <c r="EX198" s="148"/>
      <c r="EY198" s="148"/>
      <c r="EZ198" s="148"/>
      <c r="FA198" s="148"/>
      <c r="FB198" s="148"/>
      <c r="FC198" s="148"/>
      <c r="FD198" s="148"/>
      <c r="FE198" s="148"/>
      <c r="FF198" s="148"/>
      <c r="FG198" s="148"/>
      <c r="FH198" s="148"/>
      <c r="FI198" s="148"/>
      <c r="FK198" s="148"/>
      <c r="FL198" s="148"/>
      <c r="FM198" s="148"/>
      <c r="FN198" s="148"/>
      <c r="FO198" s="148"/>
      <c r="FP198" s="148"/>
      <c r="FQ198" s="148"/>
      <c r="FR198" s="148"/>
    </row>
    <row r="199" spans="2:174" ht="17.45" customHeight="1">
      <c r="B199" s="151" t="s">
        <v>90</v>
      </c>
      <c r="C199" s="152"/>
      <c r="D199" s="152"/>
      <c r="E199" s="152"/>
      <c r="F199" s="153"/>
      <c r="G199" s="153"/>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v>1280505.46</v>
      </c>
      <c r="BE199" s="154">
        <v>1136820.2300000002</v>
      </c>
      <c r="BF199" s="154">
        <v>1026540.02</v>
      </c>
      <c r="BG199" s="154">
        <v>1191983.53</v>
      </c>
      <c r="BH199" s="154">
        <v>1235574.0999999999</v>
      </c>
      <c r="BI199" s="154">
        <v>1255033.2100000002</v>
      </c>
      <c r="BJ199" s="154">
        <v>1209729.7000000002</v>
      </c>
      <c r="BK199" s="154">
        <v>1261355.5299999998</v>
      </c>
      <c r="BL199" s="154">
        <v>1327812.8</v>
      </c>
      <c r="BM199" s="154">
        <v>1192595.4900000002</v>
      </c>
      <c r="BN199" s="154">
        <v>1276455.55</v>
      </c>
      <c r="BO199" s="154">
        <v>1423350.51</v>
      </c>
      <c r="BP199" s="154">
        <v>1443930.1400000001</v>
      </c>
      <c r="BQ199" s="154">
        <v>1265818.6099999999</v>
      </c>
      <c r="BR199" s="154">
        <v>1098988.93</v>
      </c>
      <c r="BS199" s="154">
        <v>18720.73</v>
      </c>
      <c r="BT199" s="154">
        <v>87901.7</v>
      </c>
      <c r="BU199" s="154">
        <v>87566.27</v>
      </c>
      <c r="BV199" s="154">
        <v>286457.74</v>
      </c>
      <c r="BW199" s="154">
        <v>79957.119999999995</v>
      </c>
      <c r="BX199" s="154">
        <v>190196.08000000005</v>
      </c>
      <c r="BY199" s="154">
        <v>584220.78</v>
      </c>
      <c r="BZ199" s="154">
        <v>816923.74999999977</v>
      </c>
      <c r="CA199" s="154">
        <v>876608.67</v>
      </c>
      <c r="CB199" s="154">
        <v>1104180.25</v>
      </c>
      <c r="CC199" s="154">
        <v>477084.26</v>
      </c>
      <c r="CD199" s="154">
        <v>496618.91999999911</v>
      </c>
      <c r="CE199" s="154">
        <v>89793.39</v>
      </c>
      <c r="CF199" s="154">
        <v>472851.26999999996</v>
      </c>
      <c r="CG199" s="154">
        <v>552377.72</v>
      </c>
      <c r="CH199" s="154">
        <v>838352.91</v>
      </c>
      <c r="CI199" s="154">
        <v>1368528.1600000001</v>
      </c>
      <c r="CJ199" s="154">
        <v>1215306.2381</v>
      </c>
      <c r="CK199" s="154">
        <v>1068781.4099999999</v>
      </c>
      <c r="CL199" s="154">
        <v>1115173.1100000001</v>
      </c>
      <c r="CM199" s="154">
        <v>1261717.5999999994</v>
      </c>
      <c r="CN199" s="154">
        <v>1360187.7499999993</v>
      </c>
      <c r="CO199" s="154">
        <v>1148368.5199999996</v>
      </c>
      <c r="CP199" s="154">
        <v>1335418.1299999999</v>
      </c>
      <c r="CQ199" s="154">
        <v>840762.27000000025</v>
      </c>
      <c r="CR199" s="154">
        <v>1013373.1499999994</v>
      </c>
      <c r="CS199" s="154">
        <v>952290.61999999988</v>
      </c>
      <c r="CT199" s="154">
        <v>976648.74999999965</v>
      </c>
      <c r="CU199" s="154">
        <v>1254193.8599999996</v>
      </c>
      <c r="CV199" s="154">
        <v>1197085.69</v>
      </c>
      <c r="CW199" s="154">
        <v>1206813.1299999997</v>
      </c>
      <c r="CX199" s="154">
        <v>1052540.5499999998</v>
      </c>
      <c r="CY199" s="154">
        <v>1729069.06</v>
      </c>
      <c r="CZ199" s="154">
        <v>1257828.82</v>
      </c>
      <c r="DA199" s="154">
        <v>1096788.04</v>
      </c>
      <c r="DB199" s="154">
        <v>1129378.2099999997</v>
      </c>
      <c r="DC199" s="154">
        <v>1043868.3499999999</v>
      </c>
      <c r="DD199" s="154">
        <v>1461569.7400000002</v>
      </c>
      <c r="DE199" s="154">
        <v>1099325.83</v>
      </c>
      <c r="DF199" s="154">
        <v>1106267.8899999997</v>
      </c>
      <c r="DG199" s="154">
        <v>1092852.6399999997</v>
      </c>
      <c r="DH199" s="154">
        <v>1028735.6399999998</v>
      </c>
      <c r="DI199" s="154">
        <v>1136314.2499999998</v>
      </c>
      <c r="DJ199" s="154">
        <v>1161760.0599999998</v>
      </c>
      <c r="DK199" s="154">
        <v>1260538.2999999998</v>
      </c>
      <c r="DL199" s="154">
        <v>1348009.1099999996</v>
      </c>
      <c r="DM199" s="154">
        <v>1068838.5599999998</v>
      </c>
      <c r="DN199" s="154">
        <v>983276.43999999971</v>
      </c>
      <c r="DO199" s="154">
        <v>1139726.7299999995</v>
      </c>
      <c r="DP199" s="154">
        <v>1128498.1899999997</v>
      </c>
      <c r="DQ199" s="154">
        <v>1424077.9600000002</v>
      </c>
      <c r="DR199" s="154">
        <v>1178639.1499999999</v>
      </c>
      <c r="DS199" s="154">
        <v>1169642.4799999997</v>
      </c>
      <c r="DT199" s="154">
        <v>1148184.79</v>
      </c>
      <c r="DU199" s="154">
        <v>1158488.9899999998</v>
      </c>
      <c r="DV199" s="154">
        <v>1147769.5599999996</v>
      </c>
      <c r="DW199" s="154">
        <v>1218374.6199999999</v>
      </c>
      <c r="DX199" s="154">
        <v>1445887.37</v>
      </c>
      <c r="DY199" s="154">
        <v>1454168.3399999999</v>
      </c>
      <c r="DZ199" s="154">
        <v>1180934.6699999995</v>
      </c>
      <c r="EA199" s="154">
        <v>1178179.2899999996</v>
      </c>
      <c r="EB199" s="154">
        <v>1206042.72</v>
      </c>
      <c r="EC199" s="154">
        <v>1094940.4099999997</v>
      </c>
      <c r="ED199" s="154">
        <v>1319686.1999999997</v>
      </c>
      <c r="EE199" s="154">
        <v>1208585.0799999998</v>
      </c>
      <c r="EF199" s="154">
        <v>1181713.7600000002</v>
      </c>
      <c r="EG199" s="154">
        <v>1222401.6900000002</v>
      </c>
      <c r="EH199" s="154">
        <v>1419701.39</v>
      </c>
      <c r="EI199" s="154">
        <v>1689705.7600000012</v>
      </c>
      <c r="EJ199" s="154">
        <v>2150640.6000000006</v>
      </c>
      <c r="EK199" s="154">
        <v>1681312.0099999995</v>
      </c>
      <c r="EL199" s="154">
        <v>1578220.1000000003</v>
      </c>
      <c r="EM199" s="154">
        <v>1336487.6000000001</v>
      </c>
      <c r="EO199" s="154">
        <f t="shared" ref="EO199:EO212" si="924">SUMIFS($G199:$EN199,$G$13:$EN$13,$EO$7)</f>
        <v>6746660.3100000005</v>
      </c>
      <c r="EQ199" s="154">
        <f t="shared" ref="EQ199:EQ212" ca="1" si="925">SUM(OFFSET($B199,0,COLUMN($DX$7)-2,1,MONTH(MAX($G$7:$EN$7))))</f>
        <v>5259169.669999999</v>
      </c>
      <c r="ER199" s="154"/>
      <c r="EV199" s="154">
        <f t="shared" ref="EV199:FI212" si="926">SUMIF($H$6:$EN$6,EV$12,$H199:$EN199)</f>
        <v>3483995.0700000003</v>
      </c>
      <c r="EW199" s="154">
        <f t="shared" si="926"/>
        <v>3604763.92</v>
      </c>
      <c r="EX199" s="154">
        <f t="shared" si="926"/>
        <v>3227856.169999999</v>
      </c>
      <c r="EY199" s="154">
        <f t="shared" si="926"/>
        <v>3558612.6099999994</v>
      </c>
      <c r="EZ199" s="154">
        <f t="shared" si="926"/>
        <v>3400124.1099999994</v>
      </c>
      <c r="FA199" s="154">
        <f t="shared" si="926"/>
        <v>3692302.879999999</v>
      </c>
      <c r="FB199" s="154">
        <f t="shared" si="926"/>
        <v>3496466.42</v>
      </c>
      <c r="FC199" s="154">
        <f t="shared" si="926"/>
        <v>3524633.169999999</v>
      </c>
      <c r="FD199" s="154">
        <f t="shared" si="926"/>
        <v>4080990.3799999994</v>
      </c>
      <c r="FE199" s="154">
        <f t="shared" si="926"/>
        <v>3479162.4199999995</v>
      </c>
      <c r="FF199" s="154">
        <f t="shared" si="926"/>
        <v>3709985.0399999996</v>
      </c>
      <c r="FG199" s="154">
        <f t="shared" si="926"/>
        <v>4331808.8400000017</v>
      </c>
      <c r="FH199" s="154">
        <f t="shared" si="926"/>
        <v>5410172.7100000009</v>
      </c>
      <c r="FI199" s="154">
        <f t="shared" si="926"/>
        <v>1336487.6000000001</v>
      </c>
      <c r="FK199" s="154">
        <f t="shared" ref="FK199:FR212" si="927">SUMIF($H$5:$EN$5,FK$12,$H199:$EN199)</f>
        <v>14817756.130000001</v>
      </c>
      <c r="FL199" s="154">
        <f t="shared" si="927"/>
        <v>6837290.5200000005</v>
      </c>
      <c r="FM199" s="154">
        <f t="shared" si="927"/>
        <v>10060765.2381</v>
      </c>
      <c r="FN199" s="154">
        <f t="shared" si="927"/>
        <v>14066751.479999999</v>
      </c>
      <c r="FO199" s="154">
        <f t="shared" si="927"/>
        <v>13875227.77</v>
      </c>
      <c r="FP199" s="154">
        <f t="shared" si="927"/>
        <v>14113526.58</v>
      </c>
      <c r="FQ199" s="154">
        <f t="shared" si="927"/>
        <v>15601946.68</v>
      </c>
      <c r="FR199" s="154">
        <f t="shared" si="927"/>
        <v>6746660.3100000005</v>
      </c>
    </row>
    <row r="200" spans="2:174" ht="17.45" customHeight="1">
      <c r="B200" s="151" t="s">
        <v>91</v>
      </c>
      <c r="C200" s="152"/>
      <c r="D200" s="152"/>
      <c r="E200" s="152"/>
      <c r="F200" s="153"/>
      <c r="G200" s="153"/>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v>356852.77</v>
      </c>
      <c r="BE200" s="154">
        <v>75950.55</v>
      </c>
      <c r="BF200" s="154">
        <v>33951.11</v>
      </c>
      <c r="BG200" s="154">
        <v>60738.21</v>
      </c>
      <c r="BH200" s="154">
        <v>289148.53999999998</v>
      </c>
      <c r="BI200" s="154">
        <v>69365.91</v>
      </c>
      <c r="BJ200" s="154">
        <v>88138.65</v>
      </c>
      <c r="BK200" s="154">
        <v>61889.96</v>
      </c>
      <c r="BL200" s="154">
        <v>56445.14</v>
      </c>
      <c r="BM200" s="154">
        <v>47483.61</v>
      </c>
      <c r="BN200" s="154">
        <v>82524.97</v>
      </c>
      <c r="BO200" s="154">
        <v>188513.04</v>
      </c>
      <c r="BP200" s="154">
        <v>358372.86</v>
      </c>
      <c r="BQ200" s="154">
        <v>84855.18</v>
      </c>
      <c r="BR200" s="154">
        <v>49263.1</v>
      </c>
      <c r="BS200" s="154">
        <v>0</v>
      </c>
      <c r="BT200" s="154">
        <v>0.02</v>
      </c>
      <c r="BU200" s="154">
        <v>43751.53</v>
      </c>
      <c r="BV200" s="154">
        <v>32862.85</v>
      </c>
      <c r="BW200" s="154">
        <v>47399.79</v>
      </c>
      <c r="BX200" s="154">
        <v>36831.08</v>
      </c>
      <c r="BY200" s="154">
        <v>47301.77</v>
      </c>
      <c r="BZ200" s="154">
        <v>117988.09000000001</v>
      </c>
      <c r="CA200" s="154">
        <v>130568.35</v>
      </c>
      <c r="CB200" s="154">
        <v>280788.38</v>
      </c>
      <c r="CC200" s="154">
        <v>37255.199999999997</v>
      </c>
      <c r="CD200" s="154">
        <v>84876.010000000024</v>
      </c>
      <c r="CE200" s="154">
        <v>10301.84</v>
      </c>
      <c r="CF200" s="154">
        <v>4390.0200000000004</v>
      </c>
      <c r="CG200" s="154">
        <v>60819.54</v>
      </c>
      <c r="CH200" s="154">
        <v>74107.5</v>
      </c>
      <c r="CI200" s="154">
        <v>104018.09000000001</v>
      </c>
      <c r="CJ200" s="154">
        <v>79168.56</v>
      </c>
      <c r="CK200" s="154">
        <v>44310.079999999987</v>
      </c>
      <c r="CL200" s="154">
        <v>55338.57</v>
      </c>
      <c r="CM200" s="154">
        <v>128979.57000000002</v>
      </c>
      <c r="CN200" s="154">
        <v>365192.96999999991</v>
      </c>
      <c r="CO200" s="154">
        <v>52806.45</v>
      </c>
      <c r="CP200" s="154">
        <v>48949.67</v>
      </c>
      <c r="CQ200" s="154">
        <v>69150.95</v>
      </c>
      <c r="CR200" s="154">
        <v>83090.290000000008</v>
      </c>
      <c r="CS200" s="154">
        <v>137358.65999999995</v>
      </c>
      <c r="CT200" s="154">
        <v>172931.58999999997</v>
      </c>
      <c r="CU200" s="154">
        <v>160817.75</v>
      </c>
      <c r="CV200" s="154">
        <v>51728.39</v>
      </c>
      <c r="CW200" s="154">
        <v>64576.350000000006</v>
      </c>
      <c r="CX200" s="154">
        <v>77144.41</v>
      </c>
      <c r="CY200" s="154">
        <v>178812.51000000004</v>
      </c>
      <c r="CZ200" s="154">
        <v>584617.93999999971</v>
      </c>
      <c r="DA200" s="154">
        <v>116421.02000000002</v>
      </c>
      <c r="DB200" s="154">
        <v>67419.58</v>
      </c>
      <c r="DC200" s="154">
        <v>74177.64</v>
      </c>
      <c r="DD200" s="154">
        <v>161297.32999999993</v>
      </c>
      <c r="DE200" s="154">
        <v>256360.62</v>
      </c>
      <c r="DF200" s="154">
        <v>154930.33999999997</v>
      </c>
      <c r="DG200" s="154">
        <v>179924.57000000004</v>
      </c>
      <c r="DH200" s="154">
        <v>122554.91</v>
      </c>
      <c r="DI200" s="154">
        <v>109901.63</v>
      </c>
      <c r="DJ200" s="154">
        <v>157502.10999999996</v>
      </c>
      <c r="DK200" s="154">
        <v>253416.43</v>
      </c>
      <c r="DL200" s="154">
        <v>534010.90999999992</v>
      </c>
      <c r="DM200" s="154">
        <v>165874.32000000004</v>
      </c>
      <c r="DN200" s="154">
        <v>71248.59</v>
      </c>
      <c r="DO200" s="154">
        <v>161551.51999999999</v>
      </c>
      <c r="DP200" s="154">
        <v>65918.720000000001</v>
      </c>
      <c r="DQ200" s="154">
        <v>134253.48999999996</v>
      </c>
      <c r="DR200" s="154">
        <v>167616.99000000002</v>
      </c>
      <c r="DS200" s="154">
        <v>276912.15000000002</v>
      </c>
      <c r="DT200" s="154">
        <v>145727.16000000003</v>
      </c>
      <c r="DU200" s="154">
        <v>121954.07999999999</v>
      </c>
      <c r="DV200" s="154">
        <v>178785.87999999998</v>
      </c>
      <c r="DW200" s="154">
        <v>324196.31999999995</v>
      </c>
      <c r="DX200" s="154">
        <v>601680.63</v>
      </c>
      <c r="DY200" s="154">
        <v>199324.65</v>
      </c>
      <c r="DZ200" s="154">
        <v>108136.39</v>
      </c>
      <c r="EA200" s="154">
        <v>143875.32</v>
      </c>
      <c r="EB200" s="154">
        <v>199678.85</v>
      </c>
      <c r="EC200" s="154">
        <v>273223.02</v>
      </c>
      <c r="ED200" s="154">
        <v>280082.47000000003</v>
      </c>
      <c r="EE200" s="154">
        <v>258373.68000000005</v>
      </c>
      <c r="EF200" s="154">
        <v>206864.66</v>
      </c>
      <c r="EG200" s="154">
        <v>154914.46999999994</v>
      </c>
      <c r="EH200" s="154">
        <v>201251.56999999998</v>
      </c>
      <c r="EI200" s="154">
        <v>395272.29999999981</v>
      </c>
      <c r="EJ200" s="154">
        <v>20611.690000000002</v>
      </c>
      <c r="EK200" s="154">
        <v>259256.86000000002</v>
      </c>
      <c r="EL200" s="154">
        <v>154375.40000000005</v>
      </c>
      <c r="EM200" s="154">
        <v>193148.83999999997</v>
      </c>
      <c r="EO200" s="154">
        <f t="shared" si="924"/>
        <v>627392.79</v>
      </c>
      <c r="EQ200" s="154">
        <f t="shared" ca="1" si="925"/>
        <v>1053016.99</v>
      </c>
      <c r="ER200" s="154"/>
      <c r="EV200" s="154">
        <f t="shared" si="926"/>
        <v>768458.53999999969</v>
      </c>
      <c r="EW200" s="154">
        <f t="shared" si="926"/>
        <v>491835.58999999991</v>
      </c>
      <c r="EX200" s="154">
        <f t="shared" si="926"/>
        <v>457409.82000000007</v>
      </c>
      <c r="EY200" s="154">
        <f t="shared" si="926"/>
        <v>520820.17</v>
      </c>
      <c r="EZ200" s="154">
        <f t="shared" si="926"/>
        <v>771133.82</v>
      </c>
      <c r="FA200" s="154">
        <f t="shared" si="926"/>
        <v>361723.73</v>
      </c>
      <c r="FB200" s="154">
        <f t="shared" si="926"/>
        <v>590256.30000000005</v>
      </c>
      <c r="FC200" s="154">
        <f t="shared" si="926"/>
        <v>624936.27999999991</v>
      </c>
      <c r="FD200" s="154">
        <f t="shared" si="926"/>
        <v>909141.67</v>
      </c>
      <c r="FE200" s="154">
        <f t="shared" si="926"/>
        <v>616777.19000000006</v>
      </c>
      <c r="FF200" s="154">
        <f t="shared" si="926"/>
        <v>745320.81000000017</v>
      </c>
      <c r="FG200" s="154">
        <f t="shared" si="926"/>
        <v>751438.33999999973</v>
      </c>
      <c r="FH200" s="154">
        <f t="shared" si="926"/>
        <v>434243.95000000007</v>
      </c>
      <c r="FI200" s="154">
        <f t="shared" si="926"/>
        <v>193148.83999999997</v>
      </c>
      <c r="FK200" s="154">
        <f t="shared" si="927"/>
        <v>1411002.46</v>
      </c>
      <c r="FL200" s="154">
        <f t="shared" si="927"/>
        <v>949194.61999999988</v>
      </c>
      <c r="FM200" s="154">
        <f t="shared" si="927"/>
        <v>964353.35999999987</v>
      </c>
      <c r="FN200" s="154">
        <f t="shared" si="927"/>
        <v>1462559.9899999998</v>
      </c>
      <c r="FO200" s="154">
        <f t="shared" si="927"/>
        <v>2238524.1199999996</v>
      </c>
      <c r="FP200" s="154">
        <f t="shared" si="927"/>
        <v>2348050.13</v>
      </c>
      <c r="FQ200" s="154">
        <f t="shared" si="927"/>
        <v>3022678.01</v>
      </c>
      <c r="FR200" s="154">
        <f t="shared" si="927"/>
        <v>627392.79</v>
      </c>
    </row>
    <row r="201" spans="2:174" ht="17.45" customHeight="1">
      <c r="B201" s="151" t="s">
        <v>190</v>
      </c>
      <c r="C201" s="155"/>
      <c r="D201" s="155"/>
      <c r="E201" s="155"/>
      <c r="F201" s="153"/>
      <c r="G201" s="153"/>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v>0</v>
      </c>
      <c r="BE201" s="154">
        <v>0</v>
      </c>
      <c r="BF201" s="154">
        <v>0</v>
      </c>
      <c r="BG201" s="154">
        <v>0</v>
      </c>
      <c r="BH201" s="154">
        <v>0</v>
      </c>
      <c r="BI201" s="154">
        <v>0</v>
      </c>
      <c r="BJ201" s="154">
        <v>0</v>
      </c>
      <c r="BK201" s="154">
        <v>0</v>
      </c>
      <c r="BL201" s="154">
        <v>0</v>
      </c>
      <c r="BM201" s="154">
        <v>0</v>
      </c>
      <c r="BN201" s="154">
        <v>0</v>
      </c>
      <c r="BO201" s="154">
        <v>0</v>
      </c>
      <c r="BP201" s="154">
        <v>0</v>
      </c>
      <c r="BQ201" s="154">
        <v>0</v>
      </c>
      <c r="BR201" s="154">
        <v>0</v>
      </c>
      <c r="BS201" s="154">
        <v>0</v>
      </c>
      <c r="BT201" s="154">
        <v>0</v>
      </c>
      <c r="BU201" s="154">
        <v>0</v>
      </c>
      <c r="BV201" s="154">
        <v>0</v>
      </c>
      <c r="BW201" s="154">
        <v>0</v>
      </c>
      <c r="BX201" s="154">
        <v>0</v>
      </c>
      <c r="BY201" s="154">
        <v>0</v>
      </c>
      <c r="BZ201" s="154">
        <v>0</v>
      </c>
      <c r="CA201" s="154">
        <v>0</v>
      </c>
      <c r="CB201" s="154">
        <v>0</v>
      </c>
      <c r="CC201" s="154">
        <v>0</v>
      </c>
      <c r="CD201" s="154">
        <v>0</v>
      </c>
      <c r="CE201" s="154">
        <v>0</v>
      </c>
      <c r="CF201" s="154">
        <v>0</v>
      </c>
      <c r="CG201" s="154">
        <v>0</v>
      </c>
      <c r="CH201" s="154">
        <v>0</v>
      </c>
      <c r="CI201" s="154">
        <v>0</v>
      </c>
      <c r="CJ201" s="154">
        <v>22093.53</v>
      </c>
      <c r="CK201" s="154">
        <v>0</v>
      </c>
      <c r="CL201" s="154">
        <v>0</v>
      </c>
      <c r="CM201" s="154">
        <v>0</v>
      </c>
      <c r="CN201" s="154">
        <v>0</v>
      </c>
      <c r="CO201" s="154">
        <v>0</v>
      </c>
      <c r="CP201" s="154">
        <v>0</v>
      </c>
      <c r="CQ201" s="154">
        <v>133132.47000000006</v>
      </c>
      <c r="CR201" s="154">
        <v>124933.69</v>
      </c>
      <c r="CS201" s="154">
        <v>202253.20999999996</v>
      </c>
      <c r="CT201" s="154">
        <v>204793.79000000004</v>
      </c>
      <c r="CU201" s="154">
        <v>169026.93000000002</v>
      </c>
      <c r="CV201" s="154">
        <v>204971.51</v>
      </c>
      <c r="CW201" s="154">
        <v>213145.76</v>
      </c>
      <c r="CX201" s="154">
        <v>240473.41</v>
      </c>
      <c r="CY201" s="154">
        <v>532160.93999999994</v>
      </c>
      <c r="CZ201" s="154">
        <v>205759.47999999998</v>
      </c>
      <c r="DA201" s="154">
        <v>246731.57</v>
      </c>
      <c r="DB201" s="154">
        <v>244576.25000000003</v>
      </c>
      <c r="DC201" s="154">
        <v>228748.96</v>
      </c>
      <c r="DD201" s="154">
        <v>289681.83999999997</v>
      </c>
      <c r="DE201" s="154">
        <v>231991.61000000002</v>
      </c>
      <c r="DF201" s="154">
        <v>309864.75</v>
      </c>
      <c r="DG201" s="154">
        <v>262681.51</v>
      </c>
      <c r="DH201" s="154">
        <v>240067.38999999998</v>
      </c>
      <c r="DI201" s="154">
        <v>297924.14999999997</v>
      </c>
      <c r="DJ201" s="154">
        <v>388572.42000000004</v>
      </c>
      <c r="DK201" s="154">
        <v>476131.64</v>
      </c>
      <c r="DL201" s="154">
        <v>238613.12</v>
      </c>
      <c r="DM201" s="154">
        <v>266195.55</v>
      </c>
      <c r="DN201" s="154">
        <v>252789.31</v>
      </c>
      <c r="DO201" s="154">
        <v>254507.68</v>
      </c>
      <c r="DP201" s="154">
        <v>294480.8</v>
      </c>
      <c r="DQ201" s="154">
        <v>305537.78999999998</v>
      </c>
      <c r="DR201" s="154">
        <v>293309.74999999994</v>
      </c>
      <c r="DS201" s="154">
        <v>267971.98</v>
      </c>
      <c r="DT201" s="154">
        <v>299708.37</v>
      </c>
      <c r="DU201" s="154">
        <v>254878.56</v>
      </c>
      <c r="DV201" s="154">
        <v>319255.15999999997</v>
      </c>
      <c r="DW201" s="154">
        <v>541489.44000000018</v>
      </c>
      <c r="DX201" s="154">
        <v>371634.97000000003</v>
      </c>
      <c r="DY201" s="154">
        <v>334888.40000000002</v>
      </c>
      <c r="DZ201" s="154">
        <v>350295.91000000003</v>
      </c>
      <c r="EA201" s="154">
        <v>275010.46999999997</v>
      </c>
      <c r="EB201" s="154">
        <v>360246.61000000004</v>
      </c>
      <c r="EC201" s="154">
        <v>347901.04</v>
      </c>
      <c r="ED201" s="154">
        <v>301839.87000000005</v>
      </c>
      <c r="EE201" s="154">
        <v>285151.09999999998</v>
      </c>
      <c r="EF201" s="154">
        <v>338794.92</v>
      </c>
      <c r="EG201" s="154">
        <v>380695.98000000004</v>
      </c>
      <c r="EH201" s="154">
        <v>383423.35</v>
      </c>
      <c r="EI201" s="154">
        <v>594139.97</v>
      </c>
      <c r="EJ201" s="154">
        <v>188820.29</v>
      </c>
      <c r="EK201" s="154">
        <v>328999.71000000002</v>
      </c>
      <c r="EL201" s="154">
        <v>358456.58</v>
      </c>
      <c r="EM201" s="154">
        <v>393940.31</v>
      </c>
      <c r="EO201" s="154">
        <f t="shared" si="924"/>
        <v>1270216.8900000001</v>
      </c>
      <c r="EQ201" s="154">
        <f t="shared" ca="1" si="925"/>
        <v>1331829.7500000002</v>
      </c>
      <c r="ER201" s="154"/>
      <c r="EV201" s="154">
        <f t="shared" si="926"/>
        <v>697067.3</v>
      </c>
      <c r="EW201" s="154">
        <f t="shared" si="926"/>
        <v>750422.40999999992</v>
      </c>
      <c r="EX201" s="154">
        <f t="shared" si="926"/>
        <v>812613.65</v>
      </c>
      <c r="EY201" s="154">
        <f t="shared" si="926"/>
        <v>1162628.21</v>
      </c>
      <c r="EZ201" s="154">
        <f t="shared" si="926"/>
        <v>757597.98</v>
      </c>
      <c r="FA201" s="154">
        <f t="shared" si="926"/>
        <v>854526.27</v>
      </c>
      <c r="FB201" s="154">
        <f t="shared" si="926"/>
        <v>860990.1</v>
      </c>
      <c r="FC201" s="154">
        <f t="shared" si="926"/>
        <v>1115623.1600000001</v>
      </c>
      <c r="FD201" s="154">
        <f t="shared" si="926"/>
        <v>1056819.2800000003</v>
      </c>
      <c r="FE201" s="154">
        <f t="shared" si="926"/>
        <v>983158.12000000011</v>
      </c>
      <c r="FF201" s="154">
        <f t="shared" si="926"/>
        <v>925785.8899999999</v>
      </c>
      <c r="FG201" s="154">
        <f t="shared" si="926"/>
        <v>1358259.3</v>
      </c>
      <c r="FH201" s="154">
        <f t="shared" si="926"/>
        <v>876276.58000000007</v>
      </c>
      <c r="FI201" s="154">
        <f t="shared" si="926"/>
        <v>393940.31</v>
      </c>
      <c r="FK201" s="154">
        <f t="shared" si="927"/>
        <v>0</v>
      </c>
      <c r="FL201" s="154">
        <f t="shared" si="927"/>
        <v>0</v>
      </c>
      <c r="FM201" s="154">
        <f t="shared" si="927"/>
        <v>22093.53</v>
      </c>
      <c r="FN201" s="154">
        <f t="shared" si="927"/>
        <v>2024891.71</v>
      </c>
      <c r="FO201" s="154">
        <f t="shared" si="927"/>
        <v>3422731.5700000003</v>
      </c>
      <c r="FP201" s="154">
        <f t="shared" si="927"/>
        <v>3588737.5100000007</v>
      </c>
      <c r="FQ201" s="154">
        <f t="shared" si="927"/>
        <v>4324022.5900000008</v>
      </c>
      <c r="FR201" s="154">
        <f t="shared" si="927"/>
        <v>1270216.8900000001</v>
      </c>
    </row>
    <row r="202" spans="2:174" ht="17.45" customHeight="1">
      <c r="B202" s="151" t="s">
        <v>92</v>
      </c>
      <c r="C202" s="152"/>
      <c r="D202" s="152"/>
      <c r="E202" s="152"/>
      <c r="F202" s="153"/>
      <c r="G202" s="153"/>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v>26485.95</v>
      </c>
      <c r="BE202" s="154">
        <v>27063.239999999998</v>
      </c>
      <c r="BF202" s="154">
        <v>14650.2</v>
      </c>
      <c r="BG202" s="154">
        <v>30257.77</v>
      </c>
      <c r="BH202" s="154">
        <v>25773.96</v>
      </c>
      <c r="BI202" s="154">
        <v>19585.41</v>
      </c>
      <c r="BJ202" s="154">
        <v>16464.419999999998</v>
      </c>
      <c r="BK202" s="154">
        <v>19763.57</v>
      </c>
      <c r="BL202" s="154">
        <v>25245.55</v>
      </c>
      <c r="BM202" s="154">
        <v>12915.4</v>
      </c>
      <c r="BN202" s="154">
        <v>17185.07</v>
      </c>
      <c r="BO202" s="154">
        <v>42793.05</v>
      </c>
      <c r="BP202" s="154">
        <v>48832.19</v>
      </c>
      <c r="BQ202" s="154">
        <v>14596.92</v>
      </c>
      <c r="BR202" s="154">
        <v>10169.41</v>
      </c>
      <c r="BS202" s="154">
        <v>5756.14</v>
      </c>
      <c r="BT202" s="154">
        <v>1044.8000000000002</v>
      </c>
      <c r="BU202" s="154">
        <v>3851.5699999999997</v>
      </c>
      <c r="BV202" s="154">
        <v>10584.720000000001</v>
      </c>
      <c r="BW202" s="154">
        <v>3132.85</v>
      </c>
      <c r="BX202" s="154">
        <v>3059.29</v>
      </c>
      <c r="BY202" s="154">
        <v>6350.5</v>
      </c>
      <c r="BZ202" s="154">
        <v>3169.92</v>
      </c>
      <c r="CA202" s="154">
        <v>4791.7000000000007</v>
      </c>
      <c r="CB202" s="154">
        <v>2753.6224923860468</v>
      </c>
      <c r="CC202" s="154">
        <v>2980.4700000000003</v>
      </c>
      <c r="CD202" s="154">
        <v>3044.1400000000003</v>
      </c>
      <c r="CE202" s="154">
        <v>2162.84</v>
      </c>
      <c r="CF202" s="154">
        <v>3602.8399999999997</v>
      </c>
      <c r="CG202" s="154">
        <v>19647.03</v>
      </c>
      <c r="CH202" s="154">
        <v>32593.190000000002</v>
      </c>
      <c r="CI202" s="154">
        <v>12235.63</v>
      </c>
      <c r="CJ202" s="154">
        <v>14804.120000000003</v>
      </c>
      <c r="CK202" s="154">
        <v>78818.353900000002</v>
      </c>
      <c r="CL202" s="154">
        <v>51573.11</v>
      </c>
      <c r="CM202" s="154">
        <v>34126.570000000007</v>
      </c>
      <c r="CN202" s="154">
        <v>56598.270000000011</v>
      </c>
      <c r="CO202" s="154">
        <v>64100.510000000009</v>
      </c>
      <c r="CP202" s="154">
        <v>173832.92</v>
      </c>
      <c r="CQ202" s="154">
        <v>4072.86</v>
      </c>
      <c r="CR202" s="154">
        <v>8145.72</v>
      </c>
      <c r="CS202" s="154">
        <v>0</v>
      </c>
      <c r="CT202" s="154">
        <v>18117.259999999998</v>
      </c>
      <c r="CU202" s="154">
        <v>10445.209999999999</v>
      </c>
      <c r="CV202" s="154">
        <v>11263.240000000002</v>
      </c>
      <c r="CW202" s="154">
        <v>12647.25</v>
      </c>
      <c r="CX202" s="154">
        <v>17188.419999999998</v>
      </c>
      <c r="CY202" s="154">
        <v>93558.040000000008</v>
      </c>
      <c r="CZ202" s="154">
        <v>7019.630000000001</v>
      </c>
      <c r="DA202" s="154">
        <v>9217.2100000000009</v>
      </c>
      <c r="DB202" s="154">
        <v>72619.899999999994</v>
      </c>
      <c r="DC202" s="154">
        <v>8910.3700000000008</v>
      </c>
      <c r="DD202" s="154">
        <v>12277.95</v>
      </c>
      <c r="DE202" s="154">
        <v>5924.3599999999988</v>
      </c>
      <c r="DF202" s="154">
        <v>27321.209999999995</v>
      </c>
      <c r="DG202" s="154">
        <v>6598.72</v>
      </c>
      <c r="DH202" s="154">
        <v>30965.52</v>
      </c>
      <c r="DI202" s="154">
        <v>8058.34</v>
      </c>
      <c r="DJ202" s="154">
        <v>24468.250000000004</v>
      </c>
      <c r="DK202" s="154">
        <v>37639.429999999993</v>
      </c>
      <c r="DL202" s="154">
        <v>8952.73</v>
      </c>
      <c r="DM202" s="154">
        <v>9376.74</v>
      </c>
      <c r="DN202" s="154">
        <v>9439.369999999999</v>
      </c>
      <c r="DO202" s="154">
        <v>16391.32</v>
      </c>
      <c r="DP202" s="154">
        <v>5485.9699999999993</v>
      </c>
      <c r="DQ202" s="154">
        <v>10650.619999999999</v>
      </c>
      <c r="DR202" s="154">
        <v>14097.01</v>
      </c>
      <c r="DS202" s="154">
        <v>17475.600000000002</v>
      </c>
      <c r="DT202" s="154">
        <v>9179.7800000000007</v>
      </c>
      <c r="DU202" s="154">
        <v>10670.460000000001</v>
      </c>
      <c r="DV202" s="154">
        <v>11440.28</v>
      </c>
      <c r="DW202" s="154">
        <v>27374.239999999998</v>
      </c>
      <c r="DX202" s="154">
        <v>11002.58</v>
      </c>
      <c r="DY202" s="154">
        <v>58719.99</v>
      </c>
      <c r="DZ202" s="154">
        <v>13302.869999999999</v>
      </c>
      <c r="EA202" s="154">
        <v>27843.270000000004</v>
      </c>
      <c r="EB202" s="154">
        <v>16111.52</v>
      </c>
      <c r="EC202" s="154">
        <v>31742.749999999993</v>
      </c>
      <c r="ED202" s="154">
        <v>41646.410000000003</v>
      </c>
      <c r="EE202" s="154">
        <v>26365.789999999997</v>
      </c>
      <c r="EF202" s="154">
        <v>8758.49</v>
      </c>
      <c r="EG202" s="154">
        <v>28653.54</v>
      </c>
      <c r="EH202" s="154">
        <v>66124.340000000011</v>
      </c>
      <c r="EI202" s="154">
        <v>52230.51999999999</v>
      </c>
      <c r="EJ202" s="154">
        <v>119794.80000000005</v>
      </c>
      <c r="EK202" s="154">
        <v>14704.16</v>
      </c>
      <c r="EL202" s="154">
        <v>145232.70000000001</v>
      </c>
      <c r="EM202" s="154">
        <v>19456.949999999997</v>
      </c>
      <c r="EO202" s="154">
        <f t="shared" si="924"/>
        <v>299188.61000000004</v>
      </c>
      <c r="EQ202" s="154">
        <f t="shared" ca="1" si="925"/>
        <v>110868.70999999999</v>
      </c>
      <c r="ER202" s="154"/>
      <c r="EV202" s="154">
        <f t="shared" si="926"/>
        <v>88856.739999999991</v>
      </c>
      <c r="EW202" s="154">
        <f t="shared" si="926"/>
        <v>27112.68</v>
      </c>
      <c r="EX202" s="154">
        <f t="shared" si="926"/>
        <v>64885.45</v>
      </c>
      <c r="EY202" s="154">
        <f t="shared" si="926"/>
        <v>70166.01999999999</v>
      </c>
      <c r="EZ202" s="154">
        <f t="shared" si="926"/>
        <v>27768.84</v>
      </c>
      <c r="FA202" s="154">
        <f t="shared" si="926"/>
        <v>32527.91</v>
      </c>
      <c r="FB202" s="154">
        <f t="shared" si="926"/>
        <v>40752.39</v>
      </c>
      <c r="FC202" s="154">
        <f t="shared" si="926"/>
        <v>49484.979999999996</v>
      </c>
      <c r="FD202" s="154">
        <f t="shared" si="926"/>
        <v>83025.439999999988</v>
      </c>
      <c r="FE202" s="154">
        <f t="shared" si="926"/>
        <v>75697.540000000008</v>
      </c>
      <c r="FF202" s="154">
        <f t="shared" si="926"/>
        <v>76770.69</v>
      </c>
      <c r="FG202" s="154">
        <f t="shared" si="926"/>
        <v>147008.4</v>
      </c>
      <c r="FH202" s="154">
        <f t="shared" si="926"/>
        <v>279731.66000000003</v>
      </c>
      <c r="FI202" s="154">
        <f t="shared" si="926"/>
        <v>19456.949999999997</v>
      </c>
      <c r="FK202" s="154">
        <f t="shared" si="927"/>
        <v>278183.59000000003</v>
      </c>
      <c r="FL202" s="154">
        <f t="shared" si="927"/>
        <v>115340.01</v>
      </c>
      <c r="FM202" s="154">
        <f t="shared" si="927"/>
        <v>258341.91639238608</v>
      </c>
      <c r="FN202" s="154">
        <f t="shared" si="927"/>
        <v>469969.70000000007</v>
      </c>
      <c r="FO202" s="154">
        <f t="shared" si="927"/>
        <v>251020.88999999996</v>
      </c>
      <c r="FP202" s="154">
        <f t="shared" si="927"/>
        <v>150534.12</v>
      </c>
      <c r="FQ202" s="154">
        <f t="shared" si="927"/>
        <v>382502.06999999995</v>
      </c>
      <c r="FR202" s="154">
        <f t="shared" si="927"/>
        <v>299188.61000000004</v>
      </c>
    </row>
    <row r="203" spans="2:174" ht="17.45" customHeight="1">
      <c r="B203" s="156" t="s">
        <v>93</v>
      </c>
      <c r="C203" s="157"/>
      <c r="D203" s="157"/>
      <c r="E203" s="157"/>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58"/>
      <c r="AY203" s="158"/>
      <c r="AZ203" s="158"/>
      <c r="BA203" s="158"/>
      <c r="BB203" s="158"/>
      <c r="BC203" s="158"/>
      <c r="BD203" s="158">
        <v>1663844.18</v>
      </c>
      <c r="BE203" s="158">
        <v>1239834.0200000003</v>
      </c>
      <c r="BF203" s="158">
        <v>1075141.33</v>
      </c>
      <c r="BG203" s="158">
        <v>1282979.51</v>
      </c>
      <c r="BH203" s="158">
        <v>1550496.5999999999</v>
      </c>
      <c r="BI203" s="158">
        <v>1343984.53</v>
      </c>
      <c r="BJ203" s="158">
        <v>1314332.77</v>
      </c>
      <c r="BK203" s="158">
        <v>1343009.0599999998</v>
      </c>
      <c r="BL203" s="158">
        <v>1409503.49</v>
      </c>
      <c r="BM203" s="158">
        <v>1252994.5000000002</v>
      </c>
      <c r="BN203" s="158">
        <v>1376165.59</v>
      </c>
      <c r="BO203" s="158">
        <v>1654656.6</v>
      </c>
      <c r="BP203" s="158">
        <v>1851135.19</v>
      </c>
      <c r="BQ203" s="158">
        <v>1365270.7099999997</v>
      </c>
      <c r="BR203" s="158">
        <v>1158421.44</v>
      </c>
      <c r="BS203" s="158">
        <v>24476.87</v>
      </c>
      <c r="BT203" s="158">
        <v>88946.52</v>
      </c>
      <c r="BU203" s="158">
        <v>135169.37</v>
      </c>
      <c r="BV203" s="158">
        <v>329905.30999999994</v>
      </c>
      <c r="BW203" s="158">
        <v>130489.76000000001</v>
      </c>
      <c r="BX203" s="158">
        <v>230086.45000000004</v>
      </c>
      <c r="BY203" s="158">
        <v>637873.05000000005</v>
      </c>
      <c r="BZ203" s="158">
        <v>938081.75999999978</v>
      </c>
      <c r="CA203" s="158">
        <v>1011968.72</v>
      </c>
      <c r="CB203" s="158">
        <v>1387722.2524923859</v>
      </c>
      <c r="CC203" s="158">
        <v>517319.93</v>
      </c>
      <c r="CD203" s="158">
        <v>584539.06999999913</v>
      </c>
      <c r="CE203" s="158">
        <v>102258.06999999999</v>
      </c>
      <c r="CF203" s="158">
        <v>480844.13</v>
      </c>
      <c r="CG203" s="158">
        <v>632844.29</v>
      </c>
      <c r="CH203" s="158">
        <v>945053.60000000009</v>
      </c>
      <c r="CI203" s="158">
        <v>1484781.8800000001</v>
      </c>
      <c r="CJ203" s="158">
        <v>1331372.4481000002</v>
      </c>
      <c r="CK203" s="158">
        <v>1191909.8439</v>
      </c>
      <c r="CL203" s="158">
        <v>1222084.7900000003</v>
      </c>
      <c r="CM203" s="158">
        <v>1424823.7399999995</v>
      </c>
      <c r="CN203" s="158">
        <v>1781978.9899999993</v>
      </c>
      <c r="CO203" s="158">
        <v>1265275.4799999995</v>
      </c>
      <c r="CP203" s="158">
        <v>1558200.7199999997</v>
      </c>
      <c r="CQ203" s="158">
        <v>1047118.5500000003</v>
      </c>
      <c r="CR203" s="158">
        <v>1229542.8499999994</v>
      </c>
      <c r="CS203" s="158">
        <v>1291902.4899999998</v>
      </c>
      <c r="CT203" s="158">
        <v>1372491.3899999997</v>
      </c>
      <c r="CU203" s="158">
        <v>1594483.7499999995</v>
      </c>
      <c r="CV203" s="158">
        <v>1465048.8299999998</v>
      </c>
      <c r="CW203" s="158">
        <v>1497182.4899999998</v>
      </c>
      <c r="CX203" s="158">
        <v>1387346.7899999996</v>
      </c>
      <c r="CY203" s="158">
        <v>2533600.5499999998</v>
      </c>
      <c r="CZ203" s="158">
        <v>2055225.8699999996</v>
      </c>
      <c r="DA203" s="158">
        <v>1469157.84</v>
      </c>
      <c r="DB203" s="158">
        <v>1513993.9399999997</v>
      </c>
      <c r="DC203" s="158">
        <v>1355705.3199999998</v>
      </c>
      <c r="DD203" s="158">
        <v>1924826.86</v>
      </c>
      <c r="DE203" s="158">
        <v>1593602.4200000004</v>
      </c>
      <c r="DF203" s="158">
        <v>1598384.1899999995</v>
      </c>
      <c r="DG203" s="158">
        <v>1542057.4399999997</v>
      </c>
      <c r="DH203" s="158">
        <v>1422323.4599999997</v>
      </c>
      <c r="DI203" s="158">
        <v>1552198.3699999999</v>
      </c>
      <c r="DJ203" s="158">
        <v>1732302.8399999999</v>
      </c>
      <c r="DK203" s="158">
        <v>2027725.7999999996</v>
      </c>
      <c r="DL203" s="158">
        <v>2129585.8699999996</v>
      </c>
      <c r="DM203" s="158">
        <v>1510285.17</v>
      </c>
      <c r="DN203" s="158">
        <v>1316753.71</v>
      </c>
      <c r="DO203" s="158">
        <v>1572177.2499999995</v>
      </c>
      <c r="DP203" s="158">
        <v>1494383.6799999997</v>
      </c>
      <c r="DQ203" s="158">
        <v>1874519.8600000003</v>
      </c>
      <c r="DR203" s="158">
        <v>1653662.9</v>
      </c>
      <c r="DS203" s="158">
        <v>1732002.21</v>
      </c>
      <c r="DT203" s="158">
        <v>1602800.1000000003</v>
      </c>
      <c r="DU203" s="158">
        <v>1545992.0899999999</v>
      </c>
      <c r="DV203" s="158">
        <v>1657250.8799999994</v>
      </c>
      <c r="DW203" s="158">
        <v>2111434.62</v>
      </c>
      <c r="DX203" s="158">
        <v>2430205.5500000003</v>
      </c>
      <c r="DY203" s="158">
        <v>2047101.3799999997</v>
      </c>
      <c r="DZ203" s="158">
        <v>1652669.8399999994</v>
      </c>
      <c r="EA203" s="158">
        <v>1624908.3499999996</v>
      </c>
      <c r="EB203" s="158">
        <v>1782079.7000000002</v>
      </c>
      <c r="EC203" s="158">
        <v>1747807.2199999997</v>
      </c>
      <c r="ED203" s="158">
        <v>1943254.9499999997</v>
      </c>
      <c r="EE203" s="158">
        <v>1778475.65</v>
      </c>
      <c r="EF203" s="158">
        <v>1736131.83</v>
      </c>
      <c r="EG203" s="158">
        <v>1786665.6800000002</v>
      </c>
      <c r="EH203" s="158">
        <v>2070500.6500000001</v>
      </c>
      <c r="EI203" s="158">
        <v>2731348.5500000012</v>
      </c>
      <c r="EJ203" s="158">
        <v>2479867.3800000008</v>
      </c>
      <c r="EK203" s="158">
        <v>2284272.7399999998</v>
      </c>
      <c r="EL203" s="158">
        <v>2236284.7800000007</v>
      </c>
      <c r="EM203" s="158">
        <v>1943033.7</v>
      </c>
      <c r="EO203" s="158">
        <f t="shared" si="924"/>
        <v>8943458.6000000015</v>
      </c>
      <c r="EQ203" s="158">
        <f t="shared" ca="1" si="925"/>
        <v>7754885.1199999992</v>
      </c>
      <c r="ER203" s="158"/>
      <c r="EV203" s="158">
        <f t="shared" si="926"/>
        <v>5038377.6499999994</v>
      </c>
      <c r="EW203" s="158">
        <f t="shared" si="926"/>
        <v>4874134.5999999996</v>
      </c>
      <c r="EX203" s="158">
        <f t="shared" si="926"/>
        <v>4562765.0899999989</v>
      </c>
      <c r="EY203" s="158">
        <f t="shared" si="926"/>
        <v>5312227.01</v>
      </c>
      <c r="EZ203" s="158">
        <f t="shared" si="926"/>
        <v>4956624.75</v>
      </c>
      <c r="FA203" s="158">
        <f t="shared" si="926"/>
        <v>4941080.7899999991</v>
      </c>
      <c r="FB203" s="158">
        <f t="shared" si="926"/>
        <v>4988465.21</v>
      </c>
      <c r="FC203" s="158">
        <f t="shared" si="926"/>
        <v>5314677.59</v>
      </c>
      <c r="FD203" s="158">
        <f t="shared" si="926"/>
        <v>6129976.7699999996</v>
      </c>
      <c r="FE203" s="158">
        <f t="shared" si="926"/>
        <v>5154795.2699999996</v>
      </c>
      <c r="FF203" s="158">
        <f t="shared" si="926"/>
        <v>5457862.4299999997</v>
      </c>
      <c r="FG203" s="158">
        <f t="shared" si="926"/>
        <v>6588514.8800000008</v>
      </c>
      <c r="FH203" s="158">
        <f t="shared" si="926"/>
        <v>7000424.9000000022</v>
      </c>
      <c r="FI203" s="158">
        <f t="shared" si="926"/>
        <v>1943033.7</v>
      </c>
      <c r="FK203" s="158">
        <f t="shared" si="927"/>
        <v>16506942.18</v>
      </c>
      <c r="FL203" s="158">
        <f t="shared" si="927"/>
        <v>7901825.1499999985</v>
      </c>
      <c r="FM203" s="158">
        <f t="shared" si="927"/>
        <v>11305554.044492386</v>
      </c>
      <c r="FN203" s="158">
        <f t="shared" si="927"/>
        <v>18024172.879999999</v>
      </c>
      <c r="FO203" s="158">
        <f t="shared" si="927"/>
        <v>19787504.349999998</v>
      </c>
      <c r="FP203" s="158">
        <f t="shared" si="927"/>
        <v>20200848.34</v>
      </c>
      <c r="FQ203" s="158">
        <f t="shared" si="927"/>
        <v>23331149.349999998</v>
      </c>
      <c r="FR203" s="158">
        <f t="shared" si="927"/>
        <v>8943458.6000000015</v>
      </c>
    </row>
    <row r="204" spans="2:174" s="159" customFormat="1" ht="17.45" customHeight="1">
      <c r="B204" s="151" t="s">
        <v>94</v>
      </c>
      <c r="C204" s="152"/>
      <c r="D204" s="152"/>
      <c r="E204" s="152"/>
      <c r="F204" s="153"/>
      <c r="G204" s="153"/>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v>-3345.04</v>
      </c>
      <c r="BE204" s="154">
        <v>-18961.73</v>
      </c>
      <c r="BF204" s="154">
        <v>-8252.880000000001</v>
      </c>
      <c r="BG204" s="154">
        <v>-4984.03</v>
      </c>
      <c r="BH204" s="154">
        <v>-12933.189999999999</v>
      </c>
      <c r="BI204" s="154">
        <v>-10826.08</v>
      </c>
      <c r="BJ204" s="154">
        <v>-9288.9</v>
      </c>
      <c r="BK204" s="154">
        <v>-17884.23</v>
      </c>
      <c r="BL204" s="154">
        <v>-17000.89</v>
      </c>
      <c r="BM204" s="154">
        <v>-5730.97</v>
      </c>
      <c r="BN204" s="154">
        <v>-4439.5</v>
      </c>
      <c r="BO204" s="154">
        <v>-3733.18</v>
      </c>
      <c r="BP204" s="154">
        <v>-3972.7999999999997</v>
      </c>
      <c r="BQ204" s="154">
        <v>-8304.39</v>
      </c>
      <c r="BR204" s="154">
        <v>-6875.36</v>
      </c>
      <c r="BS204" s="154">
        <v>0</v>
      </c>
      <c r="BT204" s="154">
        <v>0</v>
      </c>
      <c r="BU204" s="154">
        <v>-25753.200000000001</v>
      </c>
      <c r="BV204" s="154">
        <v>-14151.859999999999</v>
      </c>
      <c r="BW204" s="154">
        <v>-33024.31</v>
      </c>
      <c r="BX204" s="154">
        <v>-33952.15</v>
      </c>
      <c r="BY204" s="154">
        <v>-14647.310000000001</v>
      </c>
      <c r="BZ204" s="154">
        <v>-6981.89</v>
      </c>
      <c r="CA204" s="154">
        <v>-10772.029999999999</v>
      </c>
      <c r="CB204" s="154">
        <v>0</v>
      </c>
      <c r="CC204" s="154">
        <v>-29949.719999999994</v>
      </c>
      <c r="CD204" s="154">
        <v>-4243.1999999999989</v>
      </c>
      <c r="CE204" s="154">
        <v>-13530.49</v>
      </c>
      <c r="CF204" s="154">
        <v>-15963.380000000001</v>
      </c>
      <c r="CG204" s="154">
        <v>-13471.060000000001</v>
      </c>
      <c r="CH204" s="154">
        <v>-17627.169999999998</v>
      </c>
      <c r="CI204" s="154">
        <v>-14429.97</v>
      </c>
      <c r="CJ204" s="154">
        <v>-9958.64</v>
      </c>
      <c r="CK204" s="154">
        <v>-7057.4000000000005</v>
      </c>
      <c r="CL204" s="154">
        <v>-5865.21</v>
      </c>
      <c r="CM204" s="154">
        <v>-6781.8</v>
      </c>
      <c r="CN204" s="154">
        <v>0</v>
      </c>
      <c r="CO204" s="154">
        <v>-11835.119999999999</v>
      </c>
      <c r="CP204" s="154">
        <v>0</v>
      </c>
      <c r="CQ204" s="154">
        <v>0</v>
      </c>
      <c r="CR204" s="154">
        <v>0</v>
      </c>
      <c r="CS204" s="154">
        <v>0</v>
      </c>
      <c r="CT204" s="154">
        <v>-1070.02</v>
      </c>
      <c r="CU204" s="154">
        <v>-763.88</v>
      </c>
      <c r="CV204" s="154">
        <v>-28687.45</v>
      </c>
      <c r="CW204" s="154">
        <v>-763.88</v>
      </c>
      <c r="CX204" s="154">
        <v>-99.11</v>
      </c>
      <c r="CY204" s="154">
        <v>0</v>
      </c>
      <c r="CZ204" s="154">
        <v>-1810.2</v>
      </c>
      <c r="DA204" s="154">
        <v>-17274.87</v>
      </c>
      <c r="DB204" s="154">
        <v>-10184.480000000001</v>
      </c>
      <c r="DC204" s="154">
        <v>-9153.09</v>
      </c>
      <c r="DD204" s="154">
        <v>-8880.48</v>
      </c>
      <c r="DE204" s="154">
        <v>-1627.85</v>
      </c>
      <c r="DF204" s="154">
        <v>-4146.8500000000004</v>
      </c>
      <c r="DG204" s="154">
        <v>-57635.429999999993</v>
      </c>
      <c r="DH204" s="154">
        <v>-9639.5299999999988</v>
      </c>
      <c r="DI204" s="154">
        <v>-46873.93</v>
      </c>
      <c r="DJ204" s="154">
        <v>-15947.5</v>
      </c>
      <c r="DK204" s="154">
        <v>-50996.73</v>
      </c>
      <c r="DL204" s="154">
        <v>-17141.080000000002</v>
      </c>
      <c r="DM204" s="154">
        <v>-17141.080000000002</v>
      </c>
      <c r="DN204" s="154">
        <v>-60479.060000000005</v>
      </c>
      <c r="DO204" s="154">
        <v>-90049.07</v>
      </c>
      <c r="DP204" s="154">
        <v>-45879.64</v>
      </c>
      <c r="DQ204" s="154">
        <v>-68543.66</v>
      </c>
      <c r="DR204" s="154">
        <v>-57115.320000000007</v>
      </c>
      <c r="DS204" s="154">
        <v>-53570.119999999995</v>
      </c>
      <c r="DT204" s="154">
        <v>-64678.969999999994</v>
      </c>
      <c r="DU204" s="154">
        <v>-45642.3</v>
      </c>
      <c r="DV204" s="154">
        <v>-47853.21</v>
      </c>
      <c r="DW204" s="154">
        <v>-42002.770000000004</v>
      </c>
      <c r="DX204" s="154">
        <v>-9879.64</v>
      </c>
      <c r="DY204" s="154">
        <v>-42586.94</v>
      </c>
      <c r="DZ204" s="154">
        <v>-66481.919999999998</v>
      </c>
      <c r="EA204" s="154">
        <v>-74499.260000000009</v>
      </c>
      <c r="EB204" s="154">
        <v>-66427.400000000009</v>
      </c>
      <c r="EC204" s="154">
        <v>-107507.56</v>
      </c>
      <c r="ED204" s="154">
        <v>-77380.61</v>
      </c>
      <c r="EE204" s="154">
        <v>-73970.739999999991</v>
      </c>
      <c r="EF204" s="154">
        <v>-73788.36</v>
      </c>
      <c r="EG204" s="154">
        <v>-33626.94</v>
      </c>
      <c r="EH204" s="154">
        <v>-10768.1</v>
      </c>
      <c r="EI204" s="154">
        <v>-35753.719999999994</v>
      </c>
      <c r="EJ204" s="154">
        <v>-21979.569999999996</v>
      </c>
      <c r="EK204" s="154">
        <v>-13261.380000000001</v>
      </c>
      <c r="EL204" s="154">
        <v>-22231.510000000002</v>
      </c>
      <c r="EM204" s="154">
        <v>-7196.96</v>
      </c>
      <c r="EN204" s="153"/>
      <c r="EO204" s="154">
        <f t="shared" si="924"/>
        <v>-64669.42</v>
      </c>
      <c r="EP204" s="154"/>
      <c r="EQ204" s="154">
        <f t="shared" ca="1" si="925"/>
        <v>-193447.76</v>
      </c>
      <c r="ER204" s="154"/>
      <c r="EV204" s="154">
        <f t="shared" si="926"/>
        <v>-29269.550000000003</v>
      </c>
      <c r="EW204" s="154">
        <f t="shared" si="926"/>
        <v>-19661.419999999998</v>
      </c>
      <c r="EX204" s="154">
        <f t="shared" si="926"/>
        <v>-71421.81</v>
      </c>
      <c r="EY204" s="154">
        <f t="shared" si="926"/>
        <v>-113818.16</v>
      </c>
      <c r="EZ204" s="154">
        <f t="shared" si="926"/>
        <v>-94761.22</v>
      </c>
      <c r="FA204" s="154">
        <f t="shared" si="926"/>
        <v>-204472.37000000002</v>
      </c>
      <c r="FB204" s="154">
        <f t="shared" si="926"/>
        <v>-175364.41</v>
      </c>
      <c r="FC204" s="154">
        <f t="shared" si="926"/>
        <v>-135498.28000000003</v>
      </c>
      <c r="FD204" s="154">
        <f t="shared" si="926"/>
        <v>-118948.5</v>
      </c>
      <c r="FE204" s="154">
        <f t="shared" si="926"/>
        <v>-248434.22000000003</v>
      </c>
      <c r="FF204" s="154">
        <f t="shared" si="926"/>
        <v>-225139.70999999996</v>
      </c>
      <c r="FG204" s="154">
        <f t="shared" si="926"/>
        <v>-80148.759999999995</v>
      </c>
      <c r="FH204" s="154">
        <f t="shared" si="926"/>
        <v>-57472.46</v>
      </c>
      <c r="FI204" s="154">
        <f t="shared" si="926"/>
        <v>-7196.96</v>
      </c>
      <c r="FK204" s="154">
        <f t="shared" si="927"/>
        <v>-117380.61999999998</v>
      </c>
      <c r="FL204" s="154">
        <f t="shared" si="927"/>
        <v>-158435.30000000002</v>
      </c>
      <c r="FM204" s="154">
        <f t="shared" si="927"/>
        <v>-138878.03999999998</v>
      </c>
      <c r="FN204" s="154">
        <f t="shared" si="927"/>
        <v>-43219.46</v>
      </c>
      <c r="FO204" s="154">
        <f t="shared" si="927"/>
        <v>-234170.94</v>
      </c>
      <c r="FP204" s="154">
        <f t="shared" si="927"/>
        <v>-610096.27999999991</v>
      </c>
      <c r="FQ204" s="154">
        <f t="shared" si="927"/>
        <v>-672671.19000000006</v>
      </c>
      <c r="FR204" s="154">
        <f t="shared" si="927"/>
        <v>-64669.42</v>
      </c>
    </row>
    <row r="205" spans="2:174" s="159" customFormat="1" ht="17.45" customHeight="1">
      <c r="B205" s="151" t="s">
        <v>95</v>
      </c>
      <c r="C205" s="152"/>
      <c r="D205" s="152"/>
      <c r="E205" s="152"/>
      <c r="F205" s="153"/>
      <c r="G205" s="153"/>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v>-127390.66350000001</v>
      </c>
      <c r="BE205" s="154">
        <v>-164235.40449999998</v>
      </c>
      <c r="BF205" s="154">
        <v>-81697.154500000004</v>
      </c>
      <c r="BG205" s="154">
        <v>-81191.592500000013</v>
      </c>
      <c r="BH205" s="154">
        <v>-244976.06899999996</v>
      </c>
      <c r="BI205" s="154">
        <v>-97502.207999999999</v>
      </c>
      <c r="BJ205" s="154">
        <v>-110880.88700000002</v>
      </c>
      <c r="BK205" s="154">
        <v>-95396.780499999979</v>
      </c>
      <c r="BL205" s="154">
        <v>-120555.5855</v>
      </c>
      <c r="BM205" s="154">
        <v>-68804.899000000005</v>
      </c>
      <c r="BN205" s="154">
        <v>-95294.78850000001</v>
      </c>
      <c r="BO205" s="154">
        <v>-122729.75900000001</v>
      </c>
      <c r="BP205" s="154">
        <v>-109446.28800000002</v>
      </c>
      <c r="BQ205" s="154">
        <v>-202718.48349999997</v>
      </c>
      <c r="BR205" s="154">
        <v>-87119.124500000005</v>
      </c>
      <c r="BS205" s="154">
        <v>-42573.357500000006</v>
      </c>
      <c r="BT205" s="154">
        <v>-58466.286</v>
      </c>
      <c r="BU205" s="154">
        <v>-48714.868000000002</v>
      </c>
      <c r="BV205" s="154">
        <v>-36142.440499999997</v>
      </c>
      <c r="BW205" s="154">
        <v>-24790.655500000001</v>
      </c>
      <c r="BX205" s="154">
        <v>-331158.68800000002</v>
      </c>
      <c r="BY205" s="154">
        <v>-47724.923500000004</v>
      </c>
      <c r="BZ205" s="154">
        <v>-63865.758999999991</v>
      </c>
      <c r="CA205" s="154">
        <v>-80858.225000000006</v>
      </c>
      <c r="CB205" s="154">
        <v>-462686.13699999999</v>
      </c>
      <c r="CC205" s="154">
        <v>-61531.901999999995</v>
      </c>
      <c r="CD205" s="154">
        <v>-114767.86049999995</v>
      </c>
      <c r="CE205" s="154">
        <v>-80718.08749999998</v>
      </c>
      <c r="CF205" s="154">
        <v>-222870.38949999999</v>
      </c>
      <c r="CG205" s="154">
        <v>-149792.80000000002</v>
      </c>
      <c r="CH205" s="154">
        <v>-150710.06559999997</v>
      </c>
      <c r="CI205" s="154">
        <v>-31086.483899999992</v>
      </c>
      <c r="CJ205" s="154">
        <v>-388444.63</v>
      </c>
      <c r="CK205" s="154">
        <v>-197699.37</v>
      </c>
      <c r="CL205" s="154">
        <v>-84504.639999999999</v>
      </c>
      <c r="CM205" s="154">
        <v>-142150.42000000001</v>
      </c>
      <c r="CN205" s="154">
        <v>-364657.9</v>
      </c>
      <c r="CO205" s="154">
        <v>-146644.33000000002</v>
      </c>
      <c r="CP205" s="154">
        <v>-267203.92000000004</v>
      </c>
      <c r="CQ205" s="154">
        <v>-144204.5</v>
      </c>
      <c r="CR205" s="154">
        <v>-212956.728</v>
      </c>
      <c r="CS205" s="154">
        <v>-190509.66200000001</v>
      </c>
      <c r="CT205" s="154">
        <v>-160064.04</v>
      </c>
      <c r="CU205" s="154">
        <v>-113461.93</v>
      </c>
      <c r="CV205" s="154">
        <v>-138714.39000000001</v>
      </c>
      <c r="CW205" s="154">
        <v>-108983.03</v>
      </c>
      <c r="CX205" s="154">
        <v>-102859.92</v>
      </c>
      <c r="CY205" s="154">
        <v>-250778.5</v>
      </c>
      <c r="CZ205" s="154">
        <v>-353684.48000000004</v>
      </c>
      <c r="DA205" s="154">
        <v>-137181.1</v>
      </c>
      <c r="DB205" s="154">
        <v>-143207.85</v>
      </c>
      <c r="DC205" s="154">
        <v>-195278.22</v>
      </c>
      <c r="DD205" s="154">
        <v>-286262.80000000005</v>
      </c>
      <c r="DE205" s="154">
        <v>-277925.68000000005</v>
      </c>
      <c r="DF205" s="154">
        <v>-210644.07</v>
      </c>
      <c r="DG205" s="154">
        <v>-415839.49</v>
      </c>
      <c r="DH205" s="154">
        <v>-203670.87999999998</v>
      </c>
      <c r="DI205" s="154">
        <v>-225010.74</v>
      </c>
      <c r="DJ205" s="154">
        <v>-194218.04</v>
      </c>
      <c r="DK205" s="154">
        <v>-186929.66</v>
      </c>
      <c r="DL205" s="154">
        <v>-132611.54999999999</v>
      </c>
      <c r="DM205" s="154">
        <v>-160601.49</v>
      </c>
      <c r="DN205" s="154">
        <v>-159607.43000000002</v>
      </c>
      <c r="DO205" s="154">
        <v>-177617.62</v>
      </c>
      <c r="DP205" s="154">
        <v>-245658.97999999998</v>
      </c>
      <c r="DQ205" s="154">
        <v>-64733.420000000013</v>
      </c>
      <c r="DR205" s="154">
        <v>-214842.49</v>
      </c>
      <c r="DS205" s="154">
        <v>-151922.39000000001</v>
      </c>
      <c r="DT205" s="154">
        <v>-102321.59999999998</v>
      </c>
      <c r="DU205" s="154">
        <v>-232016.27000000002</v>
      </c>
      <c r="DV205" s="154">
        <v>-153541.89000000001</v>
      </c>
      <c r="DW205" s="154">
        <v>-261303.19</v>
      </c>
      <c r="DX205" s="154">
        <v>-267587.30999999994</v>
      </c>
      <c r="DY205" s="154">
        <v>-250622.63999999996</v>
      </c>
      <c r="DZ205" s="154">
        <v>-228202.08999999997</v>
      </c>
      <c r="EA205" s="154">
        <v>-241754.44</v>
      </c>
      <c r="EB205" s="154">
        <v>-22022.130000000005</v>
      </c>
      <c r="EC205" s="154">
        <v>-208992.8</v>
      </c>
      <c r="ED205" s="154">
        <v>-314561.06000000006</v>
      </c>
      <c r="EE205" s="154">
        <v>-2171.089999999982</v>
      </c>
      <c r="EF205" s="154">
        <v>-350740.81000000006</v>
      </c>
      <c r="EG205" s="154">
        <v>-327949.43</v>
      </c>
      <c r="EH205" s="154">
        <v>-276688.18</v>
      </c>
      <c r="EI205" s="154">
        <v>18850.450000000004</v>
      </c>
      <c r="EJ205" s="154">
        <v>-193466.50999999998</v>
      </c>
      <c r="EK205" s="154">
        <v>-317317.52</v>
      </c>
      <c r="EL205" s="154">
        <v>-561751.23</v>
      </c>
      <c r="EM205" s="154">
        <v>-507450.07999999996</v>
      </c>
      <c r="EN205" s="153"/>
      <c r="EO205" s="154">
        <f t="shared" si="924"/>
        <v>-1579985.3399999999</v>
      </c>
      <c r="EP205" s="154"/>
      <c r="EQ205" s="154">
        <f t="shared" ca="1" si="925"/>
        <v>-988166.47999999975</v>
      </c>
      <c r="ER205" s="154"/>
      <c r="EV205" s="154">
        <f t="shared" si="926"/>
        <v>-634073.43000000005</v>
      </c>
      <c r="EW205" s="154">
        <f t="shared" si="926"/>
        <v>-759466.70000000007</v>
      </c>
      <c r="EX205" s="154">
        <f t="shared" si="926"/>
        <v>-830154.44000000006</v>
      </c>
      <c r="EY205" s="154">
        <f t="shared" si="926"/>
        <v>-606158.44000000006</v>
      </c>
      <c r="EZ205" s="154">
        <f t="shared" si="926"/>
        <v>-452820.47</v>
      </c>
      <c r="FA205" s="154">
        <f t="shared" si="926"/>
        <v>-488010.02</v>
      </c>
      <c r="FB205" s="154">
        <f t="shared" si="926"/>
        <v>-469086.48</v>
      </c>
      <c r="FC205" s="154">
        <f t="shared" si="926"/>
        <v>-646861.35000000009</v>
      </c>
      <c r="FD205" s="154">
        <f t="shared" si="926"/>
        <v>-746412.0399999998</v>
      </c>
      <c r="FE205" s="154">
        <f t="shared" si="926"/>
        <v>-472769.37</v>
      </c>
      <c r="FF205" s="154">
        <f t="shared" si="926"/>
        <v>-667472.96000000008</v>
      </c>
      <c r="FG205" s="154">
        <f t="shared" si="926"/>
        <v>-585787.16</v>
      </c>
      <c r="FH205" s="154">
        <f t="shared" si="926"/>
        <v>-1072535.26</v>
      </c>
      <c r="FI205" s="154">
        <f t="shared" si="926"/>
        <v>-507450.07999999996</v>
      </c>
      <c r="FK205" s="154">
        <f t="shared" si="927"/>
        <v>-1410655.7915000001</v>
      </c>
      <c r="FL205" s="154">
        <f t="shared" si="927"/>
        <v>-1133579.0990000002</v>
      </c>
      <c r="FM205" s="154">
        <f t="shared" si="927"/>
        <v>-2086962.7859999996</v>
      </c>
      <c r="FN205" s="154">
        <f t="shared" si="927"/>
        <v>-2201038.8499999996</v>
      </c>
      <c r="FO205" s="154">
        <f t="shared" si="927"/>
        <v>-2829853.0100000007</v>
      </c>
      <c r="FP205" s="154">
        <f t="shared" si="927"/>
        <v>-2056778.3200000003</v>
      </c>
      <c r="FQ205" s="154">
        <f t="shared" si="927"/>
        <v>-2472441.5299999998</v>
      </c>
      <c r="FR205" s="154">
        <f t="shared" si="927"/>
        <v>-1579985.3399999999</v>
      </c>
    </row>
    <row r="206" spans="2:174" ht="17.45" customHeight="1">
      <c r="B206" s="156" t="s">
        <v>21</v>
      </c>
      <c r="C206" s="157"/>
      <c r="D206" s="157"/>
      <c r="E206" s="157"/>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v>-130735.7035</v>
      </c>
      <c r="BE206" s="158">
        <v>-183197.13449999999</v>
      </c>
      <c r="BF206" s="158">
        <v>-89950.034500000009</v>
      </c>
      <c r="BG206" s="158">
        <v>-86175.622500000012</v>
      </c>
      <c r="BH206" s="158">
        <v>-257909.25899999996</v>
      </c>
      <c r="BI206" s="160">
        <v>-108328.288</v>
      </c>
      <c r="BJ206" s="160">
        <v>-120169.78700000001</v>
      </c>
      <c r="BK206" s="160">
        <v>-113281.01049999997</v>
      </c>
      <c r="BL206" s="160">
        <v>-137556.4755</v>
      </c>
      <c r="BM206" s="160">
        <v>-74535.869000000006</v>
      </c>
      <c r="BN206" s="160">
        <v>-99734.28850000001</v>
      </c>
      <c r="BO206" s="160">
        <v>-126462.939</v>
      </c>
      <c r="BP206" s="160">
        <v>-113419.08800000002</v>
      </c>
      <c r="BQ206" s="160">
        <v>-211022.87349999999</v>
      </c>
      <c r="BR206" s="160">
        <v>-93994.484500000006</v>
      </c>
      <c r="BS206" s="160">
        <v>-42573.357500000006</v>
      </c>
      <c r="BT206" s="160">
        <v>-58466.286</v>
      </c>
      <c r="BU206" s="160">
        <v>-74468.067999999999</v>
      </c>
      <c r="BV206" s="160">
        <v>-50294.300499999998</v>
      </c>
      <c r="BW206" s="160">
        <v>-57814.965499999998</v>
      </c>
      <c r="BX206" s="160">
        <v>-365110.83800000005</v>
      </c>
      <c r="BY206" s="160">
        <v>-62372.233500000002</v>
      </c>
      <c r="BZ206" s="160">
        <v>-70847.64899999999</v>
      </c>
      <c r="CA206" s="160">
        <v>-91630.255000000005</v>
      </c>
      <c r="CB206" s="160">
        <v>-462686.13699999999</v>
      </c>
      <c r="CC206" s="160">
        <v>-91481.621999999988</v>
      </c>
      <c r="CD206" s="160">
        <v>-119011.06049999995</v>
      </c>
      <c r="CE206" s="160">
        <v>-94248.577499999985</v>
      </c>
      <c r="CF206" s="160">
        <v>-238833.76949999999</v>
      </c>
      <c r="CG206" s="160">
        <v>-163263.86000000002</v>
      </c>
      <c r="CH206" s="160">
        <v>-168337.23559999999</v>
      </c>
      <c r="CI206" s="160">
        <v>-45516.453899999993</v>
      </c>
      <c r="CJ206" s="160">
        <v>-398403.27</v>
      </c>
      <c r="CK206" s="160">
        <v>-204756.77</v>
      </c>
      <c r="CL206" s="160">
        <v>-90369.85</v>
      </c>
      <c r="CM206" s="160">
        <v>-148932.22</v>
      </c>
      <c r="CN206" s="160">
        <v>-364657.9</v>
      </c>
      <c r="CO206" s="160">
        <v>-158479.45000000001</v>
      </c>
      <c r="CP206" s="160">
        <v>-267203.92000000004</v>
      </c>
      <c r="CQ206" s="160">
        <v>-144204.5</v>
      </c>
      <c r="CR206" s="160">
        <v>-212956.728</v>
      </c>
      <c r="CS206" s="160">
        <v>-190509.66200000001</v>
      </c>
      <c r="CT206" s="160">
        <v>-161134.06</v>
      </c>
      <c r="CU206" s="160">
        <v>-114225.81</v>
      </c>
      <c r="CV206" s="160">
        <v>-167401.84000000003</v>
      </c>
      <c r="CW206" s="160">
        <v>-109746.91</v>
      </c>
      <c r="CX206" s="160">
        <v>-102959.03</v>
      </c>
      <c r="CY206" s="160">
        <v>-250778.5</v>
      </c>
      <c r="CZ206" s="160">
        <v>-355494.68000000005</v>
      </c>
      <c r="DA206" s="160">
        <v>-154455.97</v>
      </c>
      <c r="DB206" s="160">
        <v>-153392.33000000002</v>
      </c>
      <c r="DC206" s="160">
        <v>-204431.31</v>
      </c>
      <c r="DD206" s="160">
        <v>-295143.28000000003</v>
      </c>
      <c r="DE206" s="160">
        <v>-279553.53000000003</v>
      </c>
      <c r="DF206" s="160">
        <v>-214790.92</v>
      </c>
      <c r="DG206" s="160">
        <v>-473474.92</v>
      </c>
      <c r="DH206" s="160">
        <v>-213310.40999999997</v>
      </c>
      <c r="DI206" s="160">
        <v>-271884.67</v>
      </c>
      <c r="DJ206" s="160">
        <v>-210165.54</v>
      </c>
      <c r="DK206" s="160">
        <v>-237926.39</v>
      </c>
      <c r="DL206" s="160">
        <v>-149752.62999999998</v>
      </c>
      <c r="DM206" s="160">
        <v>-177742.56999999998</v>
      </c>
      <c r="DN206" s="160">
        <v>-220086.49000000002</v>
      </c>
      <c r="DO206" s="160">
        <v>-267666.69</v>
      </c>
      <c r="DP206" s="160">
        <v>-291538.62</v>
      </c>
      <c r="DQ206" s="160">
        <v>-133277.08000000002</v>
      </c>
      <c r="DR206" s="160">
        <v>-271957.81</v>
      </c>
      <c r="DS206" s="160">
        <v>-205492.51</v>
      </c>
      <c r="DT206" s="160">
        <v>-167000.56999999998</v>
      </c>
      <c r="DU206" s="160">
        <v>-277658.57</v>
      </c>
      <c r="DV206" s="160">
        <v>-201395.1</v>
      </c>
      <c r="DW206" s="160">
        <v>-303305.96000000002</v>
      </c>
      <c r="DX206" s="160">
        <v>-277466.94999999995</v>
      </c>
      <c r="DY206" s="160">
        <v>-293209.57999999996</v>
      </c>
      <c r="DZ206" s="160">
        <v>-294684.00999999995</v>
      </c>
      <c r="EA206" s="160">
        <v>-316253.7</v>
      </c>
      <c r="EB206" s="160">
        <v>-88449.530000000013</v>
      </c>
      <c r="EC206" s="160">
        <v>-316500.36</v>
      </c>
      <c r="ED206" s="160">
        <v>-391941.67000000004</v>
      </c>
      <c r="EE206" s="160">
        <v>-76141.829999999973</v>
      </c>
      <c r="EF206" s="160">
        <v>-424529.17000000004</v>
      </c>
      <c r="EG206" s="160">
        <v>-361576.37</v>
      </c>
      <c r="EH206" s="160">
        <v>-287456.27999999997</v>
      </c>
      <c r="EI206" s="160">
        <v>-16903.26999999999</v>
      </c>
      <c r="EJ206" s="160">
        <v>-215446.08</v>
      </c>
      <c r="EK206" s="160">
        <v>-330578.90000000002</v>
      </c>
      <c r="EL206" s="160">
        <v>-583982.74</v>
      </c>
      <c r="EM206" s="160">
        <v>-514647.03999999998</v>
      </c>
      <c r="EO206" s="160">
        <f t="shared" si="924"/>
        <v>-1644654.76</v>
      </c>
      <c r="EQ206" s="160">
        <f t="shared" ca="1" si="925"/>
        <v>-1181614.2399999998</v>
      </c>
      <c r="ER206" s="160"/>
      <c r="EV206" s="160">
        <f t="shared" si="926"/>
        <v>-663342.98</v>
      </c>
      <c r="EW206" s="160">
        <f t="shared" si="926"/>
        <v>-779128.12000000011</v>
      </c>
      <c r="EX206" s="160">
        <f t="shared" si="926"/>
        <v>-901576.25</v>
      </c>
      <c r="EY206" s="160">
        <f t="shared" si="926"/>
        <v>-719976.6</v>
      </c>
      <c r="EZ206" s="160">
        <f t="shared" si="926"/>
        <v>-547581.68999999994</v>
      </c>
      <c r="FA206" s="160">
        <f t="shared" si="926"/>
        <v>-692482.39000000013</v>
      </c>
      <c r="FB206" s="160">
        <f t="shared" si="926"/>
        <v>-644450.89</v>
      </c>
      <c r="FC206" s="160">
        <f t="shared" si="926"/>
        <v>-782359.63000000012</v>
      </c>
      <c r="FD206" s="160">
        <f t="shared" si="926"/>
        <v>-865360.5399999998</v>
      </c>
      <c r="FE206" s="160">
        <f t="shared" si="926"/>
        <v>-721203.59000000008</v>
      </c>
      <c r="FF206" s="160">
        <f t="shared" si="926"/>
        <v>-892612.67</v>
      </c>
      <c r="FG206" s="160">
        <f t="shared" si="926"/>
        <v>-665935.91999999993</v>
      </c>
      <c r="FH206" s="160">
        <f t="shared" si="926"/>
        <v>-1130007.72</v>
      </c>
      <c r="FI206" s="160">
        <f t="shared" si="926"/>
        <v>-514647.03999999998</v>
      </c>
      <c r="FK206" s="160">
        <f t="shared" si="927"/>
        <v>-1528036.4114999997</v>
      </c>
      <c r="FL206" s="160">
        <f t="shared" si="927"/>
        <v>-1292014.3990000002</v>
      </c>
      <c r="FM206" s="160">
        <f t="shared" si="927"/>
        <v>-2225840.8260000004</v>
      </c>
      <c r="FN206" s="160">
        <f t="shared" si="927"/>
        <v>-2244258.3100000005</v>
      </c>
      <c r="FO206" s="160">
        <f t="shared" si="927"/>
        <v>-3064023.95</v>
      </c>
      <c r="FP206" s="160">
        <f t="shared" si="927"/>
        <v>-2666874.6</v>
      </c>
      <c r="FQ206" s="160">
        <f t="shared" si="927"/>
        <v>-3145112.7199999997</v>
      </c>
      <c r="FR206" s="160">
        <f t="shared" si="927"/>
        <v>-1644654.76</v>
      </c>
    </row>
    <row r="207" spans="2:174" ht="17.45" customHeight="1">
      <c r="B207" s="161" t="s">
        <v>191</v>
      </c>
      <c r="C207" s="162"/>
      <c r="D207" s="162"/>
      <c r="E207" s="162"/>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v>1533108.4764999999</v>
      </c>
      <c r="BE207" s="163">
        <v>1056636.8855000003</v>
      </c>
      <c r="BF207" s="163">
        <v>985191.29550000001</v>
      </c>
      <c r="BG207" s="163">
        <v>1196803.8875</v>
      </c>
      <c r="BH207" s="163">
        <v>1292587.341</v>
      </c>
      <c r="BI207" s="163">
        <v>1235656.2420000001</v>
      </c>
      <c r="BJ207" s="163">
        <v>1194162.983</v>
      </c>
      <c r="BK207" s="163">
        <v>1229728.0494999997</v>
      </c>
      <c r="BL207" s="163">
        <v>1271947.0145</v>
      </c>
      <c r="BM207" s="163">
        <v>1178458.6310000003</v>
      </c>
      <c r="BN207" s="163">
        <v>1276431.3015000001</v>
      </c>
      <c r="BO207" s="163">
        <v>1528193.6610000001</v>
      </c>
      <c r="BP207" s="163">
        <v>1737716.102</v>
      </c>
      <c r="BQ207" s="163">
        <v>1154247.8364999997</v>
      </c>
      <c r="BR207" s="163">
        <v>1064426.9554999999</v>
      </c>
      <c r="BS207" s="163">
        <v>-18096.487500000007</v>
      </c>
      <c r="BT207" s="163">
        <v>30480.234000000004</v>
      </c>
      <c r="BU207" s="163">
        <v>60701.301999999996</v>
      </c>
      <c r="BV207" s="163">
        <v>279611.00949999993</v>
      </c>
      <c r="BW207" s="164">
        <v>72674.794500000018</v>
      </c>
      <c r="BX207" s="164">
        <v>-135024.38800000001</v>
      </c>
      <c r="BY207" s="164">
        <v>575500.81650000007</v>
      </c>
      <c r="BZ207" s="164">
        <v>867234.1109999998</v>
      </c>
      <c r="CA207" s="164">
        <v>920338.46499999997</v>
      </c>
      <c r="CB207" s="164">
        <v>925036.11549238593</v>
      </c>
      <c r="CC207" s="164">
        <v>425838.30800000002</v>
      </c>
      <c r="CD207" s="164">
        <v>465528.00949999917</v>
      </c>
      <c r="CE207" s="164">
        <v>8009.4925000000076</v>
      </c>
      <c r="CF207" s="164">
        <v>242010.36050000001</v>
      </c>
      <c r="CG207" s="164">
        <v>469580.43000000005</v>
      </c>
      <c r="CH207" s="164">
        <v>776716.36440000008</v>
      </c>
      <c r="CI207" s="164">
        <v>1439265.4261</v>
      </c>
      <c r="CJ207" s="164">
        <v>932969.17810000014</v>
      </c>
      <c r="CK207" s="164">
        <v>987153.07389999996</v>
      </c>
      <c r="CL207" s="164">
        <v>1131714.9400000002</v>
      </c>
      <c r="CM207" s="164">
        <v>1275891.5199999996</v>
      </c>
      <c r="CN207" s="164">
        <v>1417321.0899999994</v>
      </c>
      <c r="CO207" s="164">
        <v>1106796.0299999996</v>
      </c>
      <c r="CP207" s="164">
        <v>1290996.7999999998</v>
      </c>
      <c r="CQ207" s="164">
        <v>902914.05000000028</v>
      </c>
      <c r="CR207" s="164">
        <v>1016586.1219999994</v>
      </c>
      <c r="CS207" s="164">
        <v>1101392.8279999997</v>
      </c>
      <c r="CT207" s="164">
        <v>1211357.3299999996</v>
      </c>
      <c r="CU207" s="164">
        <v>1480257.9399999995</v>
      </c>
      <c r="CV207" s="164">
        <v>1297646.9899999998</v>
      </c>
      <c r="CW207" s="164">
        <v>1387435.5799999998</v>
      </c>
      <c r="CX207" s="164">
        <v>1284387.7599999995</v>
      </c>
      <c r="CY207" s="164">
        <v>2282822.0499999998</v>
      </c>
      <c r="CZ207" s="164">
        <v>1699731.1899999995</v>
      </c>
      <c r="DA207" s="164">
        <v>1314701.8700000001</v>
      </c>
      <c r="DB207" s="164">
        <v>1360601.6099999996</v>
      </c>
      <c r="DC207" s="164">
        <v>1151274.0099999998</v>
      </c>
      <c r="DD207" s="164">
        <v>1629683.58</v>
      </c>
      <c r="DE207" s="164">
        <v>1314048.8900000004</v>
      </c>
      <c r="DF207" s="164">
        <v>1383593.2699999996</v>
      </c>
      <c r="DG207" s="164">
        <v>1068582.5199999998</v>
      </c>
      <c r="DH207" s="164">
        <v>1209013.0499999998</v>
      </c>
      <c r="DI207" s="164">
        <v>1280313.7</v>
      </c>
      <c r="DJ207" s="164">
        <v>1522137.2999999998</v>
      </c>
      <c r="DK207" s="164">
        <v>1789799.4099999997</v>
      </c>
      <c r="DL207" s="164">
        <v>1979833.2399999998</v>
      </c>
      <c r="DM207" s="164">
        <v>1332542.5999999999</v>
      </c>
      <c r="DN207" s="164">
        <v>1096667.22</v>
      </c>
      <c r="DO207" s="164">
        <v>1304510.5599999996</v>
      </c>
      <c r="DP207" s="164">
        <v>1202845.0599999996</v>
      </c>
      <c r="DQ207" s="164">
        <v>1741242.7800000003</v>
      </c>
      <c r="DR207" s="164">
        <v>1381705.0899999999</v>
      </c>
      <c r="DS207" s="164">
        <v>1526509.7</v>
      </c>
      <c r="DT207" s="164">
        <v>1435799.5300000003</v>
      </c>
      <c r="DU207" s="164">
        <v>1268333.5199999998</v>
      </c>
      <c r="DV207" s="164">
        <v>1455855.7799999993</v>
      </c>
      <c r="DW207" s="164">
        <v>1808128.6600000001</v>
      </c>
      <c r="DX207" s="164">
        <v>2152738.6000000006</v>
      </c>
      <c r="DY207" s="164">
        <v>1753891.7999999998</v>
      </c>
      <c r="DZ207" s="164">
        <v>1357985.8299999994</v>
      </c>
      <c r="EA207" s="164">
        <v>1308654.6499999997</v>
      </c>
      <c r="EB207" s="164">
        <v>1693630.1700000002</v>
      </c>
      <c r="EC207" s="164">
        <v>1431306.8599999999</v>
      </c>
      <c r="ED207" s="164">
        <v>1551313.2799999998</v>
      </c>
      <c r="EE207" s="164">
        <v>1702333.8199999998</v>
      </c>
      <c r="EF207" s="164">
        <v>1311602.6600000001</v>
      </c>
      <c r="EG207" s="164">
        <v>1425089.31</v>
      </c>
      <c r="EH207" s="164">
        <v>1783044.37</v>
      </c>
      <c r="EI207" s="164">
        <v>2714445.2800000012</v>
      </c>
      <c r="EJ207" s="164">
        <v>2264421.3000000007</v>
      </c>
      <c r="EK207" s="164">
        <v>1953693.8399999999</v>
      </c>
      <c r="EL207" s="164">
        <v>1652302.0400000007</v>
      </c>
      <c r="EM207" s="164">
        <v>1428386.66</v>
      </c>
      <c r="EO207" s="163">
        <f t="shared" si="924"/>
        <v>7298803.8400000017</v>
      </c>
      <c r="EQ207" s="163">
        <f t="shared" ca="1" si="925"/>
        <v>6573270.879999999</v>
      </c>
      <c r="ER207" s="163"/>
      <c r="EV207" s="163">
        <f t="shared" si="926"/>
        <v>4375034.669999999</v>
      </c>
      <c r="EW207" s="163">
        <f t="shared" si="926"/>
        <v>4095006.4800000004</v>
      </c>
      <c r="EX207" s="163">
        <f t="shared" si="926"/>
        <v>3661188.8399999989</v>
      </c>
      <c r="EY207" s="163">
        <f t="shared" si="926"/>
        <v>4592250.41</v>
      </c>
      <c r="EZ207" s="163">
        <f t="shared" si="926"/>
        <v>4409043.0599999996</v>
      </c>
      <c r="FA207" s="163">
        <f t="shared" si="926"/>
        <v>4248598.3999999994</v>
      </c>
      <c r="FB207" s="163">
        <f t="shared" si="926"/>
        <v>4344014.32</v>
      </c>
      <c r="FC207" s="163">
        <f t="shared" si="926"/>
        <v>4532317.959999999</v>
      </c>
      <c r="FD207" s="163">
        <f t="shared" si="926"/>
        <v>5264616.2299999995</v>
      </c>
      <c r="FE207" s="163">
        <f t="shared" si="926"/>
        <v>4433591.68</v>
      </c>
      <c r="FF207" s="163">
        <f t="shared" si="926"/>
        <v>4565249.76</v>
      </c>
      <c r="FG207" s="163">
        <f t="shared" si="926"/>
        <v>5922578.9600000009</v>
      </c>
      <c r="FH207" s="163">
        <f t="shared" si="926"/>
        <v>5870417.1800000016</v>
      </c>
      <c r="FI207" s="163">
        <f t="shared" si="926"/>
        <v>1428386.66</v>
      </c>
      <c r="FK207" s="163">
        <f t="shared" si="927"/>
        <v>14978905.768500002</v>
      </c>
      <c r="FL207" s="163">
        <f t="shared" si="927"/>
        <v>6609810.7509999983</v>
      </c>
      <c r="FM207" s="163">
        <f t="shared" si="927"/>
        <v>9079713.218492385</v>
      </c>
      <c r="FN207" s="163">
        <f t="shared" si="927"/>
        <v>15779914.569999997</v>
      </c>
      <c r="FO207" s="163">
        <f t="shared" si="927"/>
        <v>16723480.399999999</v>
      </c>
      <c r="FP207" s="163">
        <f t="shared" si="927"/>
        <v>17533973.739999995</v>
      </c>
      <c r="FQ207" s="163">
        <f t="shared" si="927"/>
        <v>20186036.629999999</v>
      </c>
      <c r="FR207" s="163">
        <f t="shared" si="927"/>
        <v>7298803.8400000017</v>
      </c>
    </row>
    <row r="208" spans="2:174" s="159" customFormat="1" ht="17.45" customHeight="1" thickBot="1">
      <c r="B208" s="151" t="s">
        <v>96</v>
      </c>
      <c r="C208" s="152"/>
      <c r="D208" s="152"/>
      <c r="E208" s="152"/>
      <c r="F208" s="134"/>
      <c r="G208" s="13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v>0</v>
      </c>
      <c r="BE208" s="154">
        <v>0</v>
      </c>
      <c r="BF208" s="154">
        <v>0</v>
      </c>
      <c r="BG208" s="154">
        <v>0</v>
      </c>
      <c r="BH208" s="154">
        <v>0</v>
      </c>
      <c r="BI208" s="154">
        <v>0</v>
      </c>
      <c r="BJ208" s="154">
        <v>0</v>
      </c>
      <c r="BK208" s="154">
        <v>0</v>
      </c>
      <c r="BL208" s="154">
        <v>0</v>
      </c>
      <c r="BM208" s="154">
        <v>0</v>
      </c>
      <c r="BN208" s="154">
        <v>0</v>
      </c>
      <c r="BO208" s="154">
        <v>0</v>
      </c>
      <c r="BP208" s="154">
        <v>0</v>
      </c>
      <c r="BQ208" s="154">
        <v>0</v>
      </c>
      <c r="BR208" s="154">
        <v>0</v>
      </c>
      <c r="BS208" s="154">
        <v>0</v>
      </c>
      <c r="BT208" s="154">
        <v>0</v>
      </c>
      <c r="BU208" s="154">
        <v>0</v>
      </c>
      <c r="BV208" s="154">
        <v>0</v>
      </c>
      <c r="BW208" s="154">
        <v>0</v>
      </c>
      <c r="BX208" s="154">
        <v>0</v>
      </c>
      <c r="BY208" s="154">
        <v>0</v>
      </c>
      <c r="BZ208" s="154">
        <v>0</v>
      </c>
      <c r="CA208" s="154">
        <v>0</v>
      </c>
      <c r="CB208" s="154">
        <v>0</v>
      </c>
      <c r="CC208" s="154">
        <v>0</v>
      </c>
      <c r="CD208" s="154">
        <v>0</v>
      </c>
      <c r="CE208" s="154">
        <v>0</v>
      </c>
      <c r="CF208" s="154">
        <v>0</v>
      </c>
      <c r="CG208" s="154">
        <v>0</v>
      </c>
      <c r="CH208" s="154">
        <v>0</v>
      </c>
      <c r="CI208" s="154">
        <v>0</v>
      </c>
      <c r="CJ208" s="154">
        <v>0</v>
      </c>
      <c r="CK208" s="154">
        <v>0</v>
      </c>
      <c r="CL208" s="154">
        <v>0</v>
      </c>
      <c r="CM208" s="154">
        <v>0</v>
      </c>
      <c r="CN208" s="154">
        <v>0</v>
      </c>
      <c r="CO208" s="154">
        <v>0</v>
      </c>
      <c r="CP208" s="154">
        <v>0</v>
      </c>
      <c r="CQ208" s="154">
        <v>13313.47</v>
      </c>
      <c r="CR208" s="154">
        <v>0</v>
      </c>
      <c r="CS208" s="154">
        <v>518275.81</v>
      </c>
      <c r="CT208" s="154">
        <v>330327.42</v>
      </c>
      <c r="CU208" s="154">
        <v>337140.51</v>
      </c>
      <c r="CV208" s="154">
        <v>291406.32</v>
      </c>
      <c r="CW208" s="154">
        <v>281475.19</v>
      </c>
      <c r="CX208" s="154">
        <v>61264.19</v>
      </c>
      <c r="CY208" s="154">
        <v>0</v>
      </c>
      <c r="CZ208" s="154">
        <v>324116.23999999993</v>
      </c>
      <c r="DA208" s="154">
        <v>284341.22000000026</v>
      </c>
      <c r="DB208" s="154">
        <v>279022.13999999996</v>
      </c>
      <c r="DC208" s="154">
        <v>255360.27</v>
      </c>
      <c r="DD208" s="154">
        <v>380726.28</v>
      </c>
      <c r="DE208" s="154">
        <v>442506.85000000009</v>
      </c>
      <c r="DF208" s="154">
        <v>436393.62000000005</v>
      </c>
      <c r="DG208" s="154">
        <v>520635.70999999996</v>
      </c>
      <c r="DH208" s="154">
        <v>367830.28999999986</v>
      </c>
      <c r="DI208" s="154">
        <v>459524.99999999994</v>
      </c>
      <c r="DJ208" s="154">
        <v>294119.44999999995</v>
      </c>
      <c r="DK208" s="154">
        <v>483948.21000000008</v>
      </c>
      <c r="DL208" s="154">
        <v>545040.23000000033</v>
      </c>
      <c r="DM208" s="154">
        <v>348625.92000000004</v>
      </c>
      <c r="DN208" s="154">
        <v>304978.18000000011</v>
      </c>
      <c r="DO208" s="154">
        <v>446485.12000000017</v>
      </c>
      <c r="DP208" s="154">
        <v>436353.94000000012</v>
      </c>
      <c r="DQ208" s="154">
        <v>424549.56999999983</v>
      </c>
      <c r="DR208" s="154">
        <v>471858.16000000003</v>
      </c>
      <c r="DS208" s="154">
        <v>463276.54</v>
      </c>
      <c r="DT208" s="154">
        <v>429760.60999999964</v>
      </c>
      <c r="DU208" s="154">
        <v>445796.62000000034</v>
      </c>
      <c r="DV208" s="154">
        <v>455876.81</v>
      </c>
      <c r="DW208" s="154">
        <v>661216.76999999979</v>
      </c>
      <c r="DX208" s="154">
        <v>568289.50000000023</v>
      </c>
      <c r="DY208" s="154">
        <v>422249.72999999975</v>
      </c>
      <c r="DZ208" s="154">
        <v>449186.79999999993</v>
      </c>
      <c r="EA208" s="154">
        <v>477641.97000000015</v>
      </c>
      <c r="EB208" s="154">
        <v>565713.96999999951</v>
      </c>
      <c r="EC208" s="154">
        <v>625197.92999999877</v>
      </c>
      <c r="ED208" s="154">
        <v>637641.88999999932</v>
      </c>
      <c r="EE208" s="154">
        <v>554105.27999999956</v>
      </c>
      <c r="EF208" s="154">
        <v>602562.47</v>
      </c>
      <c r="EG208" s="154">
        <v>583338.39000000095</v>
      </c>
      <c r="EH208" s="154">
        <v>571765.13999999966</v>
      </c>
      <c r="EI208" s="154">
        <v>830325.08</v>
      </c>
      <c r="EJ208" s="154">
        <v>921502.51000000187</v>
      </c>
      <c r="EK208" s="154">
        <v>527855.58000000112</v>
      </c>
      <c r="EL208" s="154">
        <v>617059.93000000087</v>
      </c>
      <c r="EM208" s="154">
        <v>644595.25000000116</v>
      </c>
      <c r="EN208" s="153"/>
      <c r="EO208" s="154">
        <f t="shared" si="924"/>
        <v>2711013.2700000051</v>
      </c>
      <c r="EP208" s="154"/>
      <c r="EQ208" s="154">
        <f t="shared" ca="1" si="925"/>
        <v>1917368</v>
      </c>
      <c r="ER208" s="154"/>
      <c r="EV208" s="154">
        <f t="shared" si="926"/>
        <v>887479.60000000009</v>
      </c>
      <c r="EW208" s="154">
        <f t="shared" si="926"/>
        <v>1078593.4000000001</v>
      </c>
      <c r="EX208" s="154">
        <f t="shared" si="926"/>
        <v>1324859.6199999999</v>
      </c>
      <c r="EY208" s="154">
        <f t="shared" si="926"/>
        <v>1237592.6600000001</v>
      </c>
      <c r="EZ208" s="154">
        <f t="shared" si="926"/>
        <v>1198644.3300000005</v>
      </c>
      <c r="FA208" s="154">
        <f t="shared" si="926"/>
        <v>1307388.6300000001</v>
      </c>
      <c r="FB208" s="154">
        <f t="shared" si="926"/>
        <v>1364895.3099999996</v>
      </c>
      <c r="FC208" s="154">
        <f t="shared" si="926"/>
        <v>1562890.2000000002</v>
      </c>
      <c r="FD208" s="154">
        <f t="shared" si="926"/>
        <v>1439726.0299999998</v>
      </c>
      <c r="FE208" s="154">
        <f t="shared" si="926"/>
        <v>1668553.8699999985</v>
      </c>
      <c r="FF208" s="154">
        <f t="shared" si="926"/>
        <v>1794309.639999999</v>
      </c>
      <c r="FG208" s="154">
        <f t="shared" si="926"/>
        <v>1985428.6100000008</v>
      </c>
      <c r="FH208" s="154">
        <f t="shared" si="926"/>
        <v>2066418.020000004</v>
      </c>
      <c r="FI208" s="154">
        <f t="shared" si="926"/>
        <v>644595.25000000116</v>
      </c>
      <c r="FK208" s="154">
        <f t="shared" si="927"/>
        <v>0</v>
      </c>
      <c r="FL208" s="154">
        <f t="shared" si="927"/>
        <v>0</v>
      </c>
      <c r="FM208" s="154">
        <f t="shared" si="927"/>
        <v>0</v>
      </c>
      <c r="FN208" s="154">
        <f t="shared" si="927"/>
        <v>1833202.91</v>
      </c>
      <c r="FO208" s="154">
        <f t="shared" si="927"/>
        <v>4528525.28</v>
      </c>
      <c r="FP208" s="154">
        <f t="shared" si="927"/>
        <v>5433818.4699999997</v>
      </c>
      <c r="FQ208" s="154">
        <f t="shared" si="927"/>
        <v>6888018.1499999976</v>
      </c>
      <c r="FR208" s="154">
        <f t="shared" si="927"/>
        <v>2711013.2700000051</v>
      </c>
    </row>
    <row r="209" spans="2:174" ht="17.45" customHeight="1">
      <c r="B209" s="165" t="s">
        <v>192</v>
      </c>
      <c r="C209" s="166"/>
      <c r="D209" s="166"/>
      <c r="E209" s="166"/>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v>1533108.4764999999</v>
      </c>
      <c r="BE209" s="167">
        <v>1056636.8855000003</v>
      </c>
      <c r="BF209" s="167">
        <v>985191.29550000001</v>
      </c>
      <c r="BG209" s="167">
        <v>1196803.8875</v>
      </c>
      <c r="BH209" s="167">
        <v>1292587.341</v>
      </c>
      <c r="BI209" s="168">
        <v>1235656.2420000001</v>
      </c>
      <c r="BJ209" s="168">
        <v>1194162.983</v>
      </c>
      <c r="BK209" s="168">
        <v>1229728.0494999997</v>
      </c>
      <c r="BL209" s="168">
        <v>1271947.0145</v>
      </c>
      <c r="BM209" s="168">
        <v>1178458.6310000003</v>
      </c>
      <c r="BN209" s="168">
        <v>1276431.3015000001</v>
      </c>
      <c r="BO209" s="168">
        <v>1528193.6610000001</v>
      </c>
      <c r="BP209" s="168">
        <v>1737716.102</v>
      </c>
      <c r="BQ209" s="168">
        <v>1154247.8364999997</v>
      </c>
      <c r="BR209" s="168">
        <v>1064426.9554999999</v>
      </c>
      <c r="BS209" s="168">
        <v>-18096.487500000007</v>
      </c>
      <c r="BT209" s="168">
        <v>30480.234000000004</v>
      </c>
      <c r="BU209" s="168">
        <v>60701.301999999996</v>
      </c>
      <c r="BV209" s="168">
        <v>279611.00949999993</v>
      </c>
      <c r="BW209" s="169">
        <v>72674.794500000018</v>
      </c>
      <c r="BX209" s="169">
        <v>-135024.38800000001</v>
      </c>
      <c r="BY209" s="169">
        <v>575500.81650000007</v>
      </c>
      <c r="BZ209" s="169">
        <v>867234.1109999998</v>
      </c>
      <c r="CA209" s="169">
        <v>920338.46499999997</v>
      </c>
      <c r="CB209" s="169">
        <v>925036.11549238593</v>
      </c>
      <c r="CC209" s="169">
        <v>425838.30800000002</v>
      </c>
      <c r="CD209" s="169">
        <v>465528.00949999917</v>
      </c>
      <c r="CE209" s="169">
        <v>8009.4925000000076</v>
      </c>
      <c r="CF209" s="169">
        <v>242010.36050000001</v>
      </c>
      <c r="CG209" s="169">
        <v>469580.43000000005</v>
      </c>
      <c r="CH209" s="169">
        <v>776716.36440000008</v>
      </c>
      <c r="CI209" s="169">
        <v>1439265.4261</v>
      </c>
      <c r="CJ209" s="169">
        <v>932969.17810000014</v>
      </c>
      <c r="CK209" s="169">
        <v>987153.07389999996</v>
      </c>
      <c r="CL209" s="169">
        <v>1131714.9400000002</v>
      </c>
      <c r="CM209" s="169">
        <v>1275891.5199999996</v>
      </c>
      <c r="CN209" s="169">
        <v>1417321.0899999994</v>
      </c>
      <c r="CO209" s="169">
        <v>1106796.0299999996</v>
      </c>
      <c r="CP209" s="169">
        <v>1290996.7999999998</v>
      </c>
      <c r="CQ209" s="169">
        <v>916227.52000000025</v>
      </c>
      <c r="CR209" s="169">
        <v>1016586.1219999994</v>
      </c>
      <c r="CS209" s="169">
        <v>1619668.6379999998</v>
      </c>
      <c r="CT209" s="169">
        <v>1541684.7499999995</v>
      </c>
      <c r="CU209" s="169">
        <v>1817398.4499999995</v>
      </c>
      <c r="CV209" s="169">
        <v>1589053.3099999998</v>
      </c>
      <c r="CW209" s="169">
        <v>1668910.7699999998</v>
      </c>
      <c r="CX209" s="169">
        <v>1345651.9499999995</v>
      </c>
      <c r="CY209" s="169">
        <v>2282822.0499999998</v>
      </c>
      <c r="CZ209" s="169">
        <v>2023847.4299999995</v>
      </c>
      <c r="DA209" s="169">
        <v>1599043.0900000003</v>
      </c>
      <c r="DB209" s="169">
        <v>1639623.7499999995</v>
      </c>
      <c r="DC209" s="169">
        <v>1406634.2799999998</v>
      </c>
      <c r="DD209" s="169">
        <v>2010409.86</v>
      </c>
      <c r="DE209" s="169">
        <v>1756555.7400000005</v>
      </c>
      <c r="DF209" s="169">
        <v>1819986.8899999997</v>
      </c>
      <c r="DG209" s="169">
        <v>1589218.2299999997</v>
      </c>
      <c r="DH209" s="169">
        <v>1576843.3399999996</v>
      </c>
      <c r="DI209" s="169">
        <v>1739838.7</v>
      </c>
      <c r="DJ209" s="169">
        <v>1816256.7499999998</v>
      </c>
      <c r="DK209" s="169">
        <v>2273747.6199999996</v>
      </c>
      <c r="DL209" s="169">
        <v>2524873.4700000002</v>
      </c>
      <c r="DM209" s="169">
        <v>1681168.52</v>
      </c>
      <c r="DN209" s="169">
        <v>1401645.4000000001</v>
      </c>
      <c r="DO209" s="169">
        <v>1750995.6799999997</v>
      </c>
      <c r="DP209" s="169">
        <v>1639198.9999999998</v>
      </c>
      <c r="DQ209" s="169">
        <v>2165792.35</v>
      </c>
      <c r="DR209" s="169">
        <v>1853563.25</v>
      </c>
      <c r="DS209" s="169">
        <v>1989786.24</v>
      </c>
      <c r="DT209" s="169">
        <v>1865560.14</v>
      </c>
      <c r="DU209" s="169">
        <v>1714130.1400000001</v>
      </c>
      <c r="DV209" s="169">
        <v>1911732.5899999994</v>
      </c>
      <c r="DW209" s="169">
        <v>2469345.4299999997</v>
      </c>
      <c r="DX209" s="169">
        <v>2721028.1000000006</v>
      </c>
      <c r="DY209" s="169">
        <v>2176141.5299999993</v>
      </c>
      <c r="DZ209" s="169">
        <v>1807172.6299999994</v>
      </c>
      <c r="EA209" s="169">
        <v>1786296.6199999999</v>
      </c>
      <c r="EB209" s="169">
        <v>2259344.1399999997</v>
      </c>
      <c r="EC209" s="169">
        <v>2056504.7899999986</v>
      </c>
      <c r="ED209" s="169">
        <v>2188955.169999999</v>
      </c>
      <c r="EE209" s="169">
        <v>2256439.0999999996</v>
      </c>
      <c r="EF209" s="169">
        <v>1914165.1300000001</v>
      </c>
      <c r="EG209" s="169">
        <v>2008427.7000000011</v>
      </c>
      <c r="EH209" s="169">
        <v>2354809.5099999998</v>
      </c>
      <c r="EI209" s="169">
        <v>3544770.3600000013</v>
      </c>
      <c r="EJ209" s="169">
        <v>3185923.8100000024</v>
      </c>
      <c r="EK209" s="169">
        <v>2481549.4200000009</v>
      </c>
      <c r="EL209" s="169">
        <v>2269361.9700000016</v>
      </c>
      <c r="EM209" s="169">
        <v>2072981.9100000011</v>
      </c>
      <c r="EO209" s="168">
        <f t="shared" si="924"/>
        <v>10009817.110000007</v>
      </c>
      <c r="EQ209" s="168">
        <f t="shared" ca="1" si="925"/>
        <v>8490638.879999999</v>
      </c>
      <c r="ER209" s="168"/>
      <c r="EV209" s="168">
        <f t="shared" si="926"/>
        <v>5262514.2699999996</v>
      </c>
      <c r="EW209" s="168">
        <f t="shared" si="926"/>
        <v>5173599.88</v>
      </c>
      <c r="EX209" s="168">
        <f t="shared" si="926"/>
        <v>4986048.459999999</v>
      </c>
      <c r="EY209" s="168">
        <f t="shared" si="926"/>
        <v>5829843.0699999994</v>
      </c>
      <c r="EZ209" s="168">
        <f t="shared" si="926"/>
        <v>5607687.3900000006</v>
      </c>
      <c r="FA209" s="168">
        <f t="shared" si="926"/>
        <v>5555987.0299999993</v>
      </c>
      <c r="FB209" s="168">
        <f t="shared" si="926"/>
        <v>5708909.6299999999</v>
      </c>
      <c r="FC209" s="168">
        <f t="shared" si="926"/>
        <v>6095208.1599999992</v>
      </c>
      <c r="FD209" s="168">
        <f t="shared" si="926"/>
        <v>6704342.2599999998</v>
      </c>
      <c r="FE209" s="168">
        <f t="shared" si="926"/>
        <v>6102145.5499999989</v>
      </c>
      <c r="FF209" s="168">
        <f t="shared" si="926"/>
        <v>6359559.3999999985</v>
      </c>
      <c r="FG209" s="168">
        <f t="shared" si="926"/>
        <v>7908007.5700000022</v>
      </c>
      <c r="FH209" s="168">
        <f t="shared" si="926"/>
        <v>7936835.2000000048</v>
      </c>
      <c r="FI209" s="168">
        <f t="shared" si="926"/>
        <v>2072981.9100000011</v>
      </c>
      <c r="FK209" s="168">
        <f t="shared" si="927"/>
        <v>14978905.768500002</v>
      </c>
      <c r="FL209" s="168">
        <f t="shared" si="927"/>
        <v>6609810.7509999983</v>
      </c>
      <c r="FM209" s="168">
        <f t="shared" si="927"/>
        <v>9079713.218492385</v>
      </c>
      <c r="FN209" s="168">
        <f t="shared" si="927"/>
        <v>17613117.479999997</v>
      </c>
      <c r="FO209" s="168">
        <f t="shared" si="927"/>
        <v>21252005.68</v>
      </c>
      <c r="FP209" s="168">
        <f t="shared" si="927"/>
        <v>22967792.210000001</v>
      </c>
      <c r="FQ209" s="168">
        <f t="shared" si="927"/>
        <v>27074054.779999994</v>
      </c>
      <c r="FR209" s="168">
        <f t="shared" si="927"/>
        <v>10009817.110000007</v>
      </c>
    </row>
    <row r="210" spans="2:174" s="159" customFormat="1" ht="17.45" customHeight="1">
      <c r="B210" s="151" t="s">
        <v>22</v>
      </c>
      <c r="C210" s="170"/>
      <c r="D210" s="170"/>
      <c r="E210" s="170"/>
      <c r="F210" s="134"/>
      <c r="G210" s="13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v>-135249.63</v>
      </c>
      <c r="BE210" s="154">
        <v>-150</v>
      </c>
      <c r="BF210" s="154">
        <v>-37746.769999999997</v>
      </c>
      <c r="BG210" s="154">
        <v>-89292.92</v>
      </c>
      <c r="BH210" s="154">
        <v>-164845.39000000001</v>
      </c>
      <c r="BI210" s="154">
        <v>-233425.2</v>
      </c>
      <c r="BJ210" s="154">
        <v>-490971.38</v>
      </c>
      <c r="BK210" s="154">
        <v>-172960.2</v>
      </c>
      <c r="BL210" s="154">
        <v>-131465.66999999998</v>
      </c>
      <c r="BM210" s="154">
        <v>-133077.96</v>
      </c>
      <c r="BN210" s="154">
        <v>-208875.71</v>
      </c>
      <c r="BO210" s="154">
        <v>-390500.16000000003</v>
      </c>
      <c r="BP210" s="154">
        <v>-91125.119999999995</v>
      </c>
      <c r="BQ210" s="154">
        <v>0</v>
      </c>
      <c r="BR210" s="154">
        <v>-31863.589999999997</v>
      </c>
      <c r="BS210" s="154">
        <v>-3793.6</v>
      </c>
      <c r="BT210" s="154">
        <v>0</v>
      </c>
      <c r="BU210" s="154">
        <v>-59161.26</v>
      </c>
      <c r="BV210" s="154">
        <v>0</v>
      </c>
      <c r="BW210" s="154">
        <v>0</v>
      </c>
      <c r="BX210" s="154">
        <v>-23703.040000000001</v>
      </c>
      <c r="BY210" s="154">
        <v>0</v>
      </c>
      <c r="BZ210" s="154">
        <v>0</v>
      </c>
      <c r="CA210" s="154">
        <v>0</v>
      </c>
      <c r="CB210" s="154">
        <v>0</v>
      </c>
      <c r="CC210" s="154">
        <v>-98491.35</v>
      </c>
      <c r="CD210" s="154">
        <v>-2608.65</v>
      </c>
      <c r="CE210" s="154">
        <v>0</v>
      </c>
      <c r="CF210" s="154">
        <v>-37228.04</v>
      </c>
      <c r="CG210" s="154">
        <v>-51037.630000000005</v>
      </c>
      <c r="CH210" s="154">
        <v>-42495.35</v>
      </c>
      <c r="CI210" s="154">
        <v>-5197.7299999999996</v>
      </c>
      <c r="CJ210" s="154">
        <v>-114120.29</v>
      </c>
      <c r="CK210" s="154">
        <v>-36852.35</v>
      </c>
      <c r="CL210" s="154">
        <v>-11548.58</v>
      </c>
      <c r="CM210" s="154">
        <v>-140361.53999999998</v>
      </c>
      <c r="CN210" s="154">
        <v>-41067.279999999999</v>
      </c>
      <c r="CO210" s="154">
        <v>-3394520.18</v>
      </c>
      <c r="CP210" s="154">
        <v>-3009721.9000000013</v>
      </c>
      <c r="CQ210" s="154">
        <v>-95007.44</v>
      </c>
      <c r="CR210" s="154">
        <v>-3215386.2200000007</v>
      </c>
      <c r="CS210" s="154">
        <v>-2751426.0500000003</v>
      </c>
      <c r="CT210" s="154">
        <v>-2498779.44</v>
      </c>
      <c r="CU210" s="154">
        <v>-1296884.2000000002</v>
      </c>
      <c r="CV210" s="154">
        <v>-749059.66</v>
      </c>
      <c r="CW210" s="154">
        <v>-2789962.5300000003</v>
      </c>
      <c r="CX210" s="154">
        <v>-1271310.4000000004</v>
      </c>
      <c r="CY210" s="154">
        <v>-9538038.7300000023</v>
      </c>
      <c r="CZ210" s="154">
        <v>-362552.69</v>
      </c>
      <c r="DA210" s="154">
        <v>-753445.94999999984</v>
      </c>
      <c r="DB210" s="154">
        <v>-271630.56</v>
      </c>
      <c r="DC210" s="154">
        <v>-230957.62999999998</v>
      </c>
      <c r="DD210" s="154">
        <v>-163370.51</v>
      </c>
      <c r="DE210" s="154">
        <v>-954180.30000000016</v>
      </c>
      <c r="DF210" s="154">
        <v>-566677.51</v>
      </c>
      <c r="DG210" s="154">
        <v>-136734.85</v>
      </c>
      <c r="DH210" s="154">
        <v>-402865.66000000003</v>
      </c>
      <c r="DI210" s="154">
        <v>-149010.69999999998</v>
      </c>
      <c r="DJ210" s="154">
        <v>-546248.98</v>
      </c>
      <c r="DK210" s="154">
        <v>-228827.21999999997</v>
      </c>
      <c r="DL210" s="154">
        <v>-111326.51999999999</v>
      </c>
      <c r="DM210" s="154">
        <v>0</v>
      </c>
      <c r="DN210" s="154">
        <v>0</v>
      </c>
      <c r="DO210" s="154">
        <v>-65946.929999999993</v>
      </c>
      <c r="DP210" s="154">
        <v>-107173.6</v>
      </c>
      <c r="DQ210" s="154">
        <v>-9155.630000000001</v>
      </c>
      <c r="DR210" s="154">
        <v>-55659.55</v>
      </c>
      <c r="DS210" s="154">
        <v>-107705.96</v>
      </c>
      <c r="DT210" s="154">
        <v>-328003.56</v>
      </c>
      <c r="DU210" s="154">
        <v>-155465.62000000002</v>
      </c>
      <c r="DV210" s="154">
        <v>-70843.48</v>
      </c>
      <c r="DW210" s="154">
        <v>-33130.149999999994</v>
      </c>
      <c r="DX210" s="154">
        <v>-124394.98</v>
      </c>
      <c r="DY210" s="154">
        <v>-355261.97000000003</v>
      </c>
      <c r="DZ210" s="154">
        <v>-133866.22999999998</v>
      </c>
      <c r="EA210" s="154">
        <v>-194920.12</v>
      </c>
      <c r="EB210" s="154">
        <v>-117294.79000000001</v>
      </c>
      <c r="EC210" s="154">
        <v>-318280.76</v>
      </c>
      <c r="ED210" s="154">
        <v>-431332.28</v>
      </c>
      <c r="EE210" s="154">
        <v>-159531.67000000001</v>
      </c>
      <c r="EF210" s="154">
        <v>-131989</v>
      </c>
      <c r="EG210" s="154">
        <v>-172005.91</v>
      </c>
      <c r="EH210" s="154">
        <v>-100625.26000000001</v>
      </c>
      <c r="EI210" s="154">
        <v>-52643.750000000007</v>
      </c>
      <c r="EJ210" s="154">
        <v>-9000</v>
      </c>
      <c r="EK210" s="154">
        <v>-6072</v>
      </c>
      <c r="EL210" s="154">
        <v>-3036</v>
      </c>
      <c r="EM210" s="154">
        <v>-3036</v>
      </c>
      <c r="EN210" s="153"/>
      <c r="EO210" s="154">
        <f t="shared" si="924"/>
        <v>-21144</v>
      </c>
      <c r="EP210" s="153"/>
      <c r="EQ210" s="154">
        <f t="shared" ca="1" si="925"/>
        <v>-808443.29999999993</v>
      </c>
      <c r="ER210" s="154"/>
      <c r="EV210" s="154">
        <f t="shared" si="926"/>
        <v>-1387629.2</v>
      </c>
      <c r="EW210" s="154">
        <f t="shared" si="926"/>
        <v>-1348508.4400000002</v>
      </c>
      <c r="EX210" s="154">
        <f t="shared" si="926"/>
        <v>-1106278.02</v>
      </c>
      <c r="EY210" s="154">
        <f t="shared" si="926"/>
        <v>-924086.89999999991</v>
      </c>
      <c r="EZ210" s="154">
        <f t="shared" si="926"/>
        <v>-111326.51999999999</v>
      </c>
      <c r="FA210" s="154">
        <f t="shared" si="926"/>
        <v>-182276.16</v>
      </c>
      <c r="FB210" s="154">
        <f t="shared" si="926"/>
        <v>-491369.07</v>
      </c>
      <c r="FC210" s="154">
        <f t="shared" si="926"/>
        <v>-259439.25000000003</v>
      </c>
      <c r="FD210" s="154">
        <f t="shared" si="926"/>
        <v>-613523.17999999993</v>
      </c>
      <c r="FE210" s="154">
        <f t="shared" si="926"/>
        <v>-630495.67000000004</v>
      </c>
      <c r="FF210" s="154">
        <f t="shared" si="926"/>
        <v>-722852.95000000007</v>
      </c>
      <c r="FG210" s="154">
        <f t="shared" si="926"/>
        <v>-325274.92000000004</v>
      </c>
      <c r="FH210" s="154">
        <f t="shared" si="926"/>
        <v>-18108</v>
      </c>
      <c r="FI210" s="154">
        <f t="shared" si="926"/>
        <v>-3036</v>
      </c>
      <c r="FK210" s="154">
        <f t="shared" si="927"/>
        <v>-2188560.9899999998</v>
      </c>
      <c r="FL210" s="154">
        <f t="shared" si="927"/>
        <v>-209646.61000000002</v>
      </c>
      <c r="FM210" s="154">
        <f t="shared" si="927"/>
        <v>-539941.51</v>
      </c>
      <c r="FN210" s="154">
        <f t="shared" si="927"/>
        <v>-30651164.030000009</v>
      </c>
      <c r="FO210" s="154">
        <f t="shared" si="927"/>
        <v>-4766502.5600000005</v>
      </c>
      <c r="FP210" s="154">
        <f t="shared" si="927"/>
        <v>-1044411</v>
      </c>
      <c r="FQ210" s="154">
        <f t="shared" si="927"/>
        <v>-2292146.7199999997</v>
      </c>
      <c r="FR210" s="154">
        <f t="shared" si="927"/>
        <v>-21144</v>
      </c>
    </row>
    <row r="211" spans="2:174" s="159" customFormat="1" ht="17.45" customHeight="1">
      <c r="B211" s="151" t="s">
        <v>97</v>
      </c>
      <c r="C211" s="170"/>
      <c r="D211" s="170"/>
      <c r="E211" s="170"/>
      <c r="F211" s="134"/>
      <c r="G211" s="13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v>0</v>
      </c>
      <c r="BE211" s="154">
        <v>152687.74</v>
      </c>
      <c r="BF211" s="154">
        <v>0</v>
      </c>
      <c r="BG211" s="154">
        <v>0</v>
      </c>
      <c r="BH211" s="154">
        <v>0</v>
      </c>
      <c r="BI211" s="154">
        <v>0</v>
      </c>
      <c r="BJ211" s="154">
        <v>0</v>
      </c>
      <c r="BK211" s="154">
        <v>0</v>
      </c>
      <c r="BL211" s="154">
        <v>-22346.719999999998</v>
      </c>
      <c r="BM211" s="154">
        <v>0</v>
      </c>
      <c r="BN211" s="154">
        <v>0</v>
      </c>
      <c r="BO211" s="154">
        <v>0</v>
      </c>
      <c r="BP211" s="154">
        <v>0</v>
      </c>
      <c r="BQ211" s="154">
        <v>0</v>
      </c>
      <c r="BR211" s="154">
        <v>6333.32</v>
      </c>
      <c r="BS211" s="154">
        <v>0</v>
      </c>
      <c r="BT211" s="154">
        <v>0</v>
      </c>
      <c r="BU211" s="154">
        <v>0</v>
      </c>
      <c r="BV211" s="154">
        <v>35000</v>
      </c>
      <c r="BW211" s="154">
        <v>8925.9500000000007</v>
      </c>
      <c r="BX211" s="154">
        <v>-77.63</v>
      </c>
      <c r="BY211" s="154">
        <v>0</v>
      </c>
      <c r="BZ211" s="154">
        <v>13166.66</v>
      </c>
      <c r="CA211" s="154">
        <v>0</v>
      </c>
      <c r="CB211" s="154">
        <v>300000</v>
      </c>
      <c r="CC211" s="154">
        <v>0</v>
      </c>
      <c r="CD211" s="154">
        <v>0</v>
      </c>
      <c r="CE211" s="154">
        <v>0</v>
      </c>
      <c r="CF211" s="154">
        <v>0</v>
      </c>
      <c r="CG211" s="154">
        <v>0</v>
      </c>
      <c r="CH211" s="154">
        <v>0</v>
      </c>
      <c r="CI211" s="154">
        <v>0</v>
      </c>
      <c r="CJ211" s="154">
        <v>0</v>
      </c>
      <c r="CK211" s="154">
        <v>0</v>
      </c>
      <c r="CL211" s="154">
        <v>0</v>
      </c>
      <c r="CM211" s="154">
        <v>0</v>
      </c>
      <c r="CN211" s="154">
        <v>0</v>
      </c>
      <c r="CO211" s="154">
        <v>0</v>
      </c>
      <c r="CP211" s="154">
        <v>0</v>
      </c>
      <c r="CQ211" s="154">
        <v>0</v>
      </c>
      <c r="CR211" s="154">
        <v>0</v>
      </c>
      <c r="CS211" s="154">
        <v>0</v>
      </c>
      <c r="CT211" s="154">
        <v>0</v>
      </c>
      <c r="CU211" s="154">
        <v>101898.20999999992</v>
      </c>
      <c r="CV211" s="154">
        <v>110912.28999999881</v>
      </c>
      <c r="CW211" s="154">
        <v>88354.280000001119</v>
      </c>
      <c r="CX211" s="154">
        <v>24138.569999999479</v>
      </c>
      <c r="CY211" s="154">
        <v>9983.5900000000838</v>
      </c>
      <c r="CZ211" s="154">
        <v>72385.779999999068</v>
      </c>
      <c r="DA211" s="154">
        <v>12174.650000000149</v>
      </c>
      <c r="DB211" s="154">
        <v>-134258.32000000085</v>
      </c>
      <c r="DC211" s="154">
        <v>21023.869999999868</v>
      </c>
      <c r="DD211" s="154">
        <v>8156.3100000007826</v>
      </c>
      <c r="DE211" s="154">
        <v>-215403.59000000005</v>
      </c>
      <c r="DF211" s="154">
        <v>-23940.059999997957</v>
      </c>
      <c r="DG211" s="154">
        <v>-38848.970000002395</v>
      </c>
      <c r="DH211" s="154">
        <v>15901.310000001446</v>
      </c>
      <c r="DI211" s="154">
        <v>16470.849999999591</v>
      </c>
      <c r="DJ211" s="154">
        <v>-1078.1700000006235</v>
      </c>
      <c r="DK211" s="154">
        <v>16823.289999999888</v>
      </c>
      <c r="DL211" s="154">
        <v>22872.550000000003</v>
      </c>
      <c r="DM211" s="154">
        <v>-88063.3</v>
      </c>
      <c r="DN211" s="154">
        <v>-33451.160000000003</v>
      </c>
      <c r="DO211" s="154">
        <v>-30818.050000000003</v>
      </c>
      <c r="DP211" s="154">
        <v>8714.4699999998502</v>
      </c>
      <c r="DQ211" s="154">
        <v>21839.19</v>
      </c>
      <c r="DR211" s="154">
        <v>17091.2</v>
      </c>
      <c r="DS211" s="154">
        <v>13118.52</v>
      </c>
      <c r="DT211" s="154">
        <v>25207.14</v>
      </c>
      <c r="DU211" s="154">
        <v>-95465.279999999999</v>
      </c>
      <c r="DV211" s="154">
        <v>13883.539999999997</v>
      </c>
      <c r="DW211" s="154">
        <v>20734.560000000001</v>
      </c>
      <c r="DX211" s="154">
        <v>24780.269999999997</v>
      </c>
      <c r="DY211" s="154">
        <v>-183068.88</v>
      </c>
      <c r="DZ211" s="154">
        <v>13508.839999999998</v>
      </c>
      <c r="EA211" s="154">
        <v>20825.86000000015</v>
      </c>
      <c r="EB211" s="154">
        <v>18748.909999999996</v>
      </c>
      <c r="EC211" s="154">
        <v>23876.670000000002</v>
      </c>
      <c r="ED211" s="154">
        <v>21734.440000000002</v>
      </c>
      <c r="EE211" s="154">
        <v>-70127.88</v>
      </c>
      <c r="EF211" s="154">
        <v>-27399.079999999998</v>
      </c>
      <c r="EG211" s="154">
        <v>-69945.11</v>
      </c>
      <c r="EH211" s="154">
        <v>-23540.460000000003</v>
      </c>
      <c r="EI211" s="154">
        <v>-17705.900000002515</v>
      </c>
      <c r="EJ211" s="154">
        <v>10146.370000000041</v>
      </c>
      <c r="EK211" s="154">
        <v>27829.129999999997</v>
      </c>
      <c r="EL211" s="154">
        <v>35089.57</v>
      </c>
      <c r="EM211" s="154">
        <v>24395.19</v>
      </c>
      <c r="EN211" s="170"/>
      <c r="EO211" s="154">
        <f t="shared" si="924"/>
        <v>97460.260000000038</v>
      </c>
      <c r="EP211" s="170"/>
      <c r="EQ211" s="154">
        <f t="shared" ca="1" si="925"/>
        <v>-123953.90999999987</v>
      </c>
      <c r="ER211" s="154"/>
      <c r="EV211" s="154">
        <f t="shared" si="926"/>
        <v>-49697.890000001629</v>
      </c>
      <c r="EW211" s="154">
        <f t="shared" si="926"/>
        <v>-186223.40999999939</v>
      </c>
      <c r="EX211" s="154">
        <f t="shared" si="926"/>
        <v>-46887.719999998902</v>
      </c>
      <c r="EY211" s="154">
        <f t="shared" si="926"/>
        <v>32215.969999998855</v>
      </c>
      <c r="EZ211" s="154">
        <f t="shared" si="926"/>
        <v>-98641.91</v>
      </c>
      <c r="FA211" s="154">
        <f t="shared" si="926"/>
        <v>-264.39000000015585</v>
      </c>
      <c r="FB211" s="154">
        <f t="shared" si="926"/>
        <v>55416.86</v>
      </c>
      <c r="FC211" s="154">
        <f t="shared" si="926"/>
        <v>-60847.180000000008</v>
      </c>
      <c r="FD211" s="154">
        <f t="shared" si="926"/>
        <v>-144779.77000000002</v>
      </c>
      <c r="FE211" s="154">
        <f t="shared" si="926"/>
        <v>63451.440000000148</v>
      </c>
      <c r="FF211" s="154">
        <f t="shared" si="926"/>
        <v>-75792.52</v>
      </c>
      <c r="FG211" s="154">
        <f t="shared" si="926"/>
        <v>-111191.47000000252</v>
      </c>
      <c r="FH211" s="154">
        <f t="shared" si="926"/>
        <v>73065.070000000036</v>
      </c>
      <c r="FI211" s="154">
        <f t="shared" si="926"/>
        <v>24395.19</v>
      </c>
      <c r="FK211" s="154">
        <f t="shared" si="927"/>
        <v>130341.01999999999</v>
      </c>
      <c r="FL211" s="154">
        <f t="shared" si="927"/>
        <v>63348.3</v>
      </c>
      <c r="FM211" s="154">
        <f t="shared" si="927"/>
        <v>300000</v>
      </c>
      <c r="FN211" s="154">
        <f t="shared" si="927"/>
        <v>335286.93999999942</v>
      </c>
      <c r="FO211" s="154">
        <f t="shared" si="927"/>
        <v>-250593.05000000112</v>
      </c>
      <c r="FP211" s="154">
        <f t="shared" si="927"/>
        <v>-104336.62000000016</v>
      </c>
      <c r="FQ211" s="154">
        <f t="shared" si="927"/>
        <v>-268312.32000000239</v>
      </c>
      <c r="FR211" s="154">
        <f t="shared" si="927"/>
        <v>97460.260000000038</v>
      </c>
    </row>
    <row r="212" spans="2:174" ht="17.45" customHeight="1">
      <c r="B212" s="161" t="s">
        <v>98</v>
      </c>
      <c r="C212" s="162"/>
      <c r="D212" s="162"/>
      <c r="E212" s="162"/>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v>1397858.8465</v>
      </c>
      <c r="BE212" s="163">
        <v>1209174.6255000003</v>
      </c>
      <c r="BF212" s="163">
        <v>947444.52549999999</v>
      </c>
      <c r="BG212" s="163">
        <v>1107510.9675</v>
      </c>
      <c r="BH212" s="163">
        <v>1127741.9509999999</v>
      </c>
      <c r="BI212" s="163">
        <v>1002231.0420000001</v>
      </c>
      <c r="BJ212" s="163">
        <v>703191.603</v>
      </c>
      <c r="BK212" s="163">
        <v>1056767.8494999998</v>
      </c>
      <c r="BL212" s="163">
        <v>1118134.6245000002</v>
      </c>
      <c r="BM212" s="163">
        <v>1045380.6710000003</v>
      </c>
      <c r="BN212" s="163">
        <v>1067555.5915000001</v>
      </c>
      <c r="BO212" s="163">
        <v>1137693.5010000002</v>
      </c>
      <c r="BP212" s="163">
        <v>1646590.9819999998</v>
      </c>
      <c r="BQ212" s="163">
        <v>1154247.8364999997</v>
      </c>
      <c r="BR212" s="163">
        <v>1038896.6854999999</v>
      </c>
      <c r="BS212" s="163">
        <v>-21890.087500000005</v>
      </c>
      <c r="BT212" s="163">
        <v>30480.234000000004</v>
      </c>
      <c r="BU212" s="163">
        <v>1540.041999999994</v>
      </c>
      <c r="BV212" s="163">
        <v>314611.00949999993</v>
      </c>
      <c r="BW212" s="164">
        <v>81600.744500000015</v>
      </c>
      <c r="BX212" s="164">
        <v>-158805.05800000002</v>
      </c>
      <c r="BY212" s="164">
        <v>575500.81650000007</v>
      </c>
      <c r="BZ212" s="164">
        <v>880400.77099999983</v>
      </c>
      <c r="CA212" s="164">
        <v>920338.46499999997</v>
      </c>
      <c r="CB212" s="164">
        <v>1225036.1154923858</v>
      </c>
      <c r="CC212" s="164">
        <v>327346.95799999998</v>
      </c>
      <c r="CD212" s="164">
        <v>462919.35949999915</v>
      </c>
      <c r="CE212" s="164">
        <v>8009.4925000000076</v>
      </c>
      <c r="CF212" s="164">
        <v>204782.3205</v>
      </c>
      <c r="CG212" s="164">
        <v>418542.80000000005</v>
      </c>
      <c r="CH212" s="164">
        <v>734221.0144000001</v>
      </c>
      <c r="CI212" s="164">
        <v>1434067.6961000001</v>
      </c>
      <c r="CJ212" s="164">
        <v>818848.8881000001</v>
      </c>
      <c r="CK212" s="164">
        <v>950300.72389999998</v>
      </c>
      <c r="CL212" s="164">
        <v>1120166.3600000001</v>
      </c>
      <c r="CM212" s="164">
        <v>1135529.9799999995</v>
      </c>
      <c r="CN212" s="164">
        <v>1376253.8099999994</v>
      </c>
      <c r="CO212" s="164">
        <v>-2287724.1500000004</v>
      </c>
      <c r="CP212" s="164">
        <v>-1718725.1000000015</v>
      </c>
      <c r="CQ212" s="164">
        <v>821220.08000000031</v>
      </c>
      <c r="CR212" s="164">
        <v>-2198800.0980000012</v>
      </c>
      <c r="CS212" s="164">
        <v>-1131757.4120000005</v>
      </c>
      <c r="CT212" s="164">
        <v>-957094.69000000041</v>
      </c>
      <c r="CU212" s="164">
        <v>622412.45999999926</v>
      </c>
      <c r="CV212" s="164">
        <v>950905.93999999855</v>
      </c>
      <c r="CW212" s="164">
        <v>-1032697.4799999994</v>
      </c>
      <c r="CX212" s="164">
        <v>98480.119999998598</v>
      </c>
      <c r="CY212" s="164">
        <v>-7245233.0900000026</v>
      </c>
      <c r="CZ212" s="164">
        <v>1733680.5199999986</v>
      </c>
      <c r="DA212" s="164">
        <v>857771.79000000062</v>
      </c>
      <c r="DB212" s="164">
        <v>1233734.8699999987</v>
      </c>
      <c r="DC212" s="164">
        <v>1196700.5199999998</v>
      </c>
      <c r="DD212" s="164">
        <v>1855195.6600000008</v>
      </c>
      <c r="DE212" s="164">
        <v>586971.85000000021</v>
      </c>
      <c r="DF212" s="164">
        <v>1229369.3200000017</v>
      </c>
      <c r="DG212" s="164">
        <v>1413634.4099999974</v>
      </c>
      <c r="DH212" s="164">
        <v>1189878.9900000012</v>
      </c>
      <c r="DI212" s="164">
        <v>1607298.8499999996</v>
      </c>
      <c r="DJ212" s="164">
        <v>1268929.5999999992</v>
      </c>
      <c r="DK212" s="164">
        <v>2061743.6899999995</v>
      </c>
      <c r="DL212" s="164">
        <v>2436419.5</v>
      </c>
      <c r="DM212" s="164">
        <v>1593105.22</v>
      </c>
      <c r="DN212" s="164">
        <v>1368194.2400000002</v>
      </c>
      <c r="DO212" s="164">
        <v>1654230.6999999997</v>
      </c>
      <c r="DP212" s="164">
        <v>1540739.8699999994</v>
      </c>
      <c r="DQ212" s="164">
        <v>2178475.91</v>
      </c>
      <c r="DR212" s="164">
        <v>1814994.9</v>
      </c>
      <c r="DS212" s="164">
        <v>1895198.8</v>
      </c>
      <c r="DT212" s="164">
        <v>1562763.7199999997</v>
      </c>
      <c r="DU212" s="164">
        <v>1463199.24</v>
      </c>
      <c r="DV212" s="164">
        <v>1854772.6499999994</v>
      </c>
      <c r="DW212" s="164">
        <v>2456949.84</v>
      </c>
      <c r="DX212" s="164">
        <v>2621413.3900000006</v>
      </c>
      <c r="DY212" s="164">
        <v>1637810.6799999992</v>
      </c>
      <c r="DZ212" s="164">
        <v>1686815.2399999995</v>
      </c>
      <c r="EA212" s="164">
        <v>1612202.36</v>
      </c>
      <c r="EB212" s="164">
        <v>2160798.2599999998</v>
      </c>
      <c r="EC212" s="164">
        <v>1762100.6999999986</v>
      </c>
      <c r="ED212" s="164">
        <v>1779357.3299999989</v>
      </c>
      <c r="EE212" s="164">
        <v>2026779.5499999998</v>
      </c>
      <c r="EF212" s="164">
        <v>1754777.05</v>
      </c>
      <c r="EG212" s="164">
        <v>1766476.6800000011</v>
      </c>
      <c r="EH212" s="164">
        <v>2230643.79</v>
      </c>
      <c r="EI212" s="164">
        <v>3474420.7099999986</v>
      </c>
      <c r="EJ212" s="164">
        <v>3187070.1800000025</v>
      </c>
      <c r="EK212" s="164">
        <v>2503306.5500000007</v>
      </c>
      <c r="EL212" s="164">
        <v>2301415.5400000014</v>
      </c>
      <c r="EM212" s="164">
        <v>2094341.100000001</v>
      </c>
      <c r="EO212" s="163">
        <f t="shared" si="924"/>
        <v>10086133.370000007</v>
      </c>
      <c r="EQ212" s="163">
        <f t="shared" ca="1" si="925"/>
        <v>7558241.6699999999</v>
      </c>
      <c r="ER212" s="163"/>
      <c r="EV212" s="163">
        <f t="shared" si="926"/>
        <v>3825187.1799999978</v>
      </c>
      <c r="EW212" s="163">
        <f t="shared" si="926"/>
        <v>3638868.0300000007</v>
      </c>
      <c r="EX212" s="163">
        <f t="shared" si="926"/>
        <v>3832882.72</v>
      </c>
      <c r="EY212" s="163">
        <f t="shared" si="926"/>
        <v>4937972.1399999987</v>
      </c>
      <c r="EZ212" s="163">
        <f t="shared" si="926"/>
        <v>5397718.96</v>
      </c>
      <c r="FA212" s="163">
        <f t="shared" si="926"/>
        <v>5373446.4799999995</v>
      </c>
      <c r="FB212" s="163">
        <f t="shared" si="926"/>
        <v>5272957.42</v>
      </c>
      <c r="FC212" s="163">
        <f t="shared" si="926"/>
        <v>5774921.7299999995</v>
      </c>
      <c r="FD212" s="163">
        <f t="shared" si="926"/>
        <v>5946039.3099999996</v>
      </c>
      <c r="FE212" s="163">
        <f t="shared" si="926"/>
        <v>5535101.3199999984</v>
      </c>
      <c r="FF212" s="163">
        <f t="shared" si="926"/>
        <v>5560913.9299999988</v>
      </c>
      <c r="FG212" s="163">
        <f t="shared" si="926"/>
        <v>7471541.1799999997</v>
      </c>
      <c r="FH212" s="163">
        <f t="shared" si="926"/>
        <v>7991792.2700000051</v>
      </c>
      <c r="FI212" s="163">
        <f t="shared" si="926"/>
        <v>2094341.100000001</v>
      </c>
      <c r="FK212" s="163">
        <f t="shared" si="927"/>
        <v>12920685.7985</v>
      </c>
      <c r="FL212" s="163">
        <f t="shared" si="927"/>
        <v>6463512.4409999987</v>
      </c>
      <c r="FM212" s="163">
        <f t="shared" si="927"/>
        <v>8839771.7084923834</v>
      </c>
      <c r="FN212" s="163">
        <f t="shared" si="927"/>
        <v>-12702759.610000011</v>
      </c>
      <c r="FO212" s="163">
        <f t="shared" si="927"/>
        <v>16234910.069999998</v>
      </c>
      <c r="FP212" s="163">
        <f t="shared" si="927"/>
        <v>21819044.589999996</v>
      </c>
      <c r="FQ212" s="163">
        <f t="shared" si="927"/>
        <v>24513595.739999995</v>
      </c>
      <c r="FR212" s="163">
        <f t="shared" si="927"/>
        <v>10086133.370000007</v>
      </c>
    </row>
    <row r="213" spans="2:174" ht="17.45" customHeight="1">
      <c r="B213" s="151"/>
      <c r="C213" s="152"/>
      <c r="D213" s="152"/>
      <c r="E213" s="152"/>
      <c r="F213" s="153"/>
      <c r="G213" s="153"/>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O213" s="154"/>
      <c r="EQ213" s="154"/>
      <c r="ER213" s="154"/>
    </row>
    <row r="214" spans="2:174" ht="17.45" customHeight="1">
      <c r="B214" s="147" t="s">
        <v>194</v>
      </c>
      <c r="C214" s="148"/>
      <c r="D214" s="148"/>
      <c r="E214" s="148"/>
      <c r="F214" s="149"/>
      <c r="G214" s="149"/>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50"/>
      <c r="BX214" s="150"/>
      <c r="BY214" s="150"/>
      <c r="BZ214" s="150"/>
      <c r="CA214" s="150"/>
      <c r="CB214" s="150"/>
      <c r="CC214" s="150"/>
      <c r="CD214" s="150"/>
      <c r="CE214" s="150"/>
      <c r="CF214" s="150"/>
      <c r="CG214" s="150"/>
      <c r="CH214" s="150"/>
      <c r="CI214" s="150"/>
      <c r="CJ214" s="150"/>
      <c r="CK214" s="150"/>
      <c r="CL214" s="150"/>
      <c r="CM214" s="150"/>
      <c r="CN214" s="150"/>
      <c r="CO214" s="150"/>
      <c r="CP214" s="150"/>
      <c r="CQ214" s="150"/>
      <c r="CR214" s="150"/>
      <c r="CS214" s="150"/>
      <c r="CT214" s="150"/>
      <c r="CU214" s="150"/>
      <c r="CV214" s="150"/>
      <c r="CW214" s="150"/>
      <c r="CX214" s="150"/>
      <c r="CY214" s="150"/>
      <c r="CZ214" s="150"/>
      <c r="DA214" s="150"/>
      <c r="DB214" s="150"/>
      <c r="DC214" s="150"/>
      <c r="DD214" s="150"/>
      <c r="DE214" s="150"/>
      <c r="DF214" s="150"/>
      <c r="DG214" s="150"/>
      <c r="DH214" s="150"/>
      <c r="DI214" s="150"/>
      <c r="DJ214" s="150"/>
      <c r="DK214" s="150"/>
      <c r="DL214" s="150"/>
      <c r="DM214" s="150"/>
      <c r="DN214" s="150"/>
      <c r="DO214" s="150"/>
      <c r="DP214" s="150"/>
      <c r="DQ214" s="150"/>
      <c r="DR214" s="150"/>
      <c r="DS214" s="150"/>
      <c r="DT214" s="150"/>
      <c r="DU214" s="150"/>
      <c r="DV214" s="150"/>
      <c r="DW214" s="150"/>
      <c r="DX214" s="150"/>
      <c r="DY214" s="150"/>
      <c r="DZ214" s="150"/>
      <c r="EA214" s="150"/>
      <c r="EB214" s="150"/>
      <c r="EC214" s="150"/>
      <c r="ED214" s="150"/>
      <c r="EE214" s="150"/>
      <c r="EF214" s="150"/>
      <c r="EG214" s="150"/>
      <c r="EH214" s="150"/>
      <c r="EI214" s="150"/>
      <c r="EJ214" s="150"/>
      <c r="EK214" s="150"/>
      <c r="EL214" s="150"/>
      <c r="EM214" s="150"/>
      <c r="EN214" s="149"/>
      <c r="EO214" s="148"/>
      <c r="EP214" s="148"/>
      <c r="EQ214" s="148"/>
      <c r="ER214" s="148"/>
      <c r="EV214" s="148"/>
      <c r="EW214" s="148"/>
      <c r="EX214" s="148"/>
      <c r="EY214" s="148"/>
      <c r="EZ214" s="148"/>
      <c r="FA214" s="148"/>
      <c r="FB214" s="148"/>
      <c r="FC214" s="148"/>
      <c r="FD214" s="148"/>
      <c r="FE214" s="148"/>
      <c r="FF214" s="148"/>
      <c r="FG214" s="148"/>
      <c r="FH214" s="148"/>
      <c r="FI214" s="148"/>
      <c r="FK214" s="148"/>
      <c r="FL214" s="148"/>
      <c r="FM214" s="148"/>
      <c r="FN214" s="148"/>
      <c r="FO214" s="148"/>
      <c r="FP214" s="148"/>
      <c r="FQ214" s="148"/>
      <c r="FR214" s="148"/>
    </row>
    <row r="215" spans="2:174" ht="17.45" customHeight="1">
      <c r="B215" s="151" t="s">
        <v>90</v>
      </c>
      <c r="C215" s="152"/>
      <c r="D215" s="152"/>
      <c r="E215" s="152"/>
      <c r="F215" s="153"/>
      <c r="G215" s="153"/>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v>2898303.6199999996</v>
      </c>
      <c r="BE215" s="154">
        <v>1838618.59</v>
      </c>
      <c r="BF215" s="154">
        <v>1721256.8199999998</v>
      </c>
      <c r="BG215" s="154">
        <v>1737803.76</v>
      </c>
      <c r="BH215" s="154">
        <v>1699826.19</v>
      </c>
      <c r="BI215" s="154">
        <v>1758918.0999999999</v>
      </c>
      <c r="BJ215" s="154">
        <v>1704351.7999999998</v>
      </c>
      <c r="BK215" s="154">
        <v>1781232.91</v>
      </c>
      <c r="BL215" s="154">
        <v>1541578.72</v>
      </c>
      <c r="BM215" s="154">
        <v>1693004.49</v>
      </c>
      <c r="BN215" s="154">
        <v>1608587.8</v>
      </c>
      <c r="BO215" s="154">
        <v>1858154.7600000002</v>
      </c>
      <c r="BP215" s="154">
        <v>2964823.17</v>
      </c>
      <c r="BQ215" s="154">
        <v>1725261.1</v>
      </c>
      <c r="BR215" s="154">
        <v>1635324.43</v>
      </c>
      <c r="BS215" s="154">
        <v>-1877.5499999999302</v>
      </c>
      <c r="BT215" s="154">
        <v>16124.609999999986</v>
      </c>
      <c r="BU215" s="154">
        <v>61282.479999999865</v>
      </c>
      <c r="BV215" s="154">
        <v>415857.08999999997</v>
      </c>
      <c r="BW215" s="154">
        <v>741564.78</v>
      </c>
      <c r="BX215" s="154">
        <v>1010925.3299999998</v>
      </c>
      <c r="BY215" s="154">
        <v>1116990.67</v>
      </c>
      <c r="BZ215" s="154">
        <v>1451790.9500000002</v>
      </c>
      <c r="CA215" s="154">
        <v>1457115.8099999998</v>
      </c>
      <c r="CB215" s="154">
        <v>1691003.6199999999</v>
      </c>
      <c r="CC215" s="154">
        <v>2064398.3599999999</v>
      </c>
      <c r="CD215" s="154">
        <v>850828.05000000016</v>
      </c>
      <c r="CE215" s="154">
        <v>455735.81000000023</v>
      </c>
      <c r="CF215" s="154">
        <v>496245.41999999975</v>
      </c>
      <c r="CG215" s="154">
        <v>1667589.1600000006</v>
      </c>
      <c r="CH215" s="154">
        <v>1756652.5199999996</v>
      </c>
      <c r="CI215" s="154">
        <v>1878271.77</v>
      </c>
      <c r="CJ215" s="154">
        <v>1921938.32</v>
      </c>
      <c r="CK215" s="154">
        <v>1937071.0399999998</v>
      </c>
      <c r="CL215" s="154">
        <v>2020281.74</v>
      </c>
      <c r="CM215" s="154">
        <v>1869694.2999999998</v>
      </c>
      <c r="CN215" s="154">
        <v>2975046.7600000002</v>
      </c>
      <c r="CO215" s="154">
        <v>1896628.4300000002</v>
      </c>
      <c r="CP215" s="154">
        <v>2027914.28</v>
      </c>
      <c r="CQ215" s="154">
        <v>1999934.52</v>
      </c>
      <c r="CR215" s="154">
        <v>1862464.69</v>
      </c>
      <c r="CS215" s="154">
        <v>1957608.4799999997</v>
      </c>
      <c r="CT215" s="154">
        <v>1973049.71</v>
      </c>
      <c r="CU215" s="154">
        <v>2009256.5300000003</v>
      </c>
      <c r="CV215" s="154">
        <v>1948836.84</v>
      </c>
      <c r="CW215" s="154">
        <v>1943926.86</v>
      </c>
      <c r="CX215" s="154">
        <v>2065176.2399999998</v>
      </c>
      <c r="CY215" s="154">
        <v>2361222.39</v>
      </c>
      <c r="CZ215" s="154">
        <v>3306042.17</v>
      </c>
      <c r="DA215" s="154">
        <v>2176367.2300000004</v>
      </c>
      <c r="DB215" s="154">
        <v>2190096.39</v>
      </c>
      <c r="DC215" s="154">
        <v>1960999.7199999995</v>
      </c>
      <c r="DD215" s="154">
        <v>1967563.8</v>
      </c>
      <c r="DE215" s="154">
        <v>2044079.2200000002</v>
      </c>
      <c r="DF215" s="154">
        <v>2143909.06</v>
      </c>
      <c r="DG215" s="154">
        <v>2073279.5800000003</v>
      </c>
      <c r="DH215" s="154">
        <v>2071322.7499999998</v>
      </c>
      <c r="DI215" s="154">
        <v>2093943.8000000003</v>
      </c>
      <c r="DJ215" s="154">
        <v>2132878.87</v>
      </c>
      <c r="DK215" s="154">
        <v>2144772.6299999994</v>
      </c>
      <c r="DL215" s="154">
        <v>3535491.16</v>
      </c>
      <c r="DM215" s="154">
        <v>2220248.63</v>
      </c>
      <c r="DN215" s="154">
        <v>2059979.92</v>
      </c>
      <c r="DO215" s="154">
        <v>2329425.0599999996</v>
      </c>
      <c r="DP215" s="154">
        <v>2296517.89</v>
      </c>
      <c r="DQ215" s="154">
        <v>2120715.2300000004</v>
      </c>
      <c r="DR215" s="154">
        <v>2256872.66</v>
      </c>
      <c r="DS215" s="154">
        <v>1903908.5100000002</v>
      </c>
      <c r="DT215" s="154">
        <v>2091493.2000000004</v>
      </c>
      <c r="DU215" s="154">
        <v>2158634.7599999993</v>
      </c>
      <c r="DV215" s="154">
        <v>2247021.37</v>
      </c>
      <c r="DW215" s="154">
        <v>2159505.11</v>
      </c>
      <c r="DX215" s="154">
        <v>3617777.42</v>
      </c>
      <c r="DY215" s="154">
        <v>2383670</v>
      </c>
      <c r="DZ215" s="154">
        <v>2104553.7999999998</v>
      </c>
      <c r="EA215" s="154">
        <v>2507716.2000000002</v>
      </c>
      <c r="EB215" s="154">
        <v>2321944.94</v>
      </c>
      <c r="EC215" s="154">
        <v>2472224.2799999998</v>
      </c>
      <c r="ED215" s="154">
        <v>2465963.3800000004</v>
      </c>
      <c r="EE215" s="154">
        <v>2230476.8199999998</v>
      </c>
      <c r="EF215" s="154">
        <v>2218104.5600000005</v>
      </c>
      <c r="EG215" s="154">
        <v>2247096.6799999997</v>
      </c>
      <c r="EH215" s="154">
        <v>2420244.7899999996</v>
      </c>
      <c r="EI215" s="154">
        <v>2187903.3999999994</v>
      </c>
      <c r="EJ215" s="154">
        <v>3868233.2699999996</v>
      </c>
      <c r="EK215" s="154">
        <v>2542669.34</v>
      </c>
      <c r="EL215" s="154">
        <v>2362557.62</v>
      </c>
      <c r="EM215" s="154">
        <v>2410065.81</v>
      </c>
      <c r="EO215" s="154">
        <f t="shared" ref="EO215:EO228" si="928">SUMIFS($G215:$EN215,$G$13:$EN$13,$EO$7)</f>
        <v>11183526.040000001</v>
      </c>
      <c r="EQ215" s="154">
        <f t="shared" ref="EQ215:EQ228" ca="1" si="929">SUM(OFFSET($B215,0,COLUMN($DX$7)-2,1,MONTH(MAX($G$7:$EN$7))))</f>
        <v>10613717.42</v>
      </c>
      <c r="ER215" s="154"/>
      <c r="EV215" s="154">
        <f t="shared" ref="EV215:FI228" si="930">SUMIF($H$6:$EN$6,EV$12,$H215:$EN215)</f>
        <v>7672505.790000001</v>
      </c>
      <c r="EW215" s="154">
        <f t="shared" si="930"/>
        <v>5972642.7400000002</v>
      </c>
      <c r="EX215" s="154">
        <f t="shared" si="930"/>
        <v>6288511.3900000006</v>
      </c>
      <c r="EY215" s="154">
        <f t="shared" si="930"/>
        <v>6371595.2999999989</v>
      </c>
      <c r="EZ215" s="154">
        <f t="shared" si="930"/>
        <v>7815719.71</v>
      </c>
      <c r="FA215" s="154">
        <f t="shared" si="930"/>
        <v>6746658.1799999997</v>
      </c>
      <c r="FB215" s="154">
        <f t="shared" si="930"/>
        <v>6252274.370000001</v>
      </c>
      <c r="FC215" s="154">
        <f t="shared" si="930"/>
        <v>6565161.2399999984</v>
      </c>
      <c r="FD215" s="154">
        <f t="shared" si="930"/>
        <v>8106001.2199999997</v>
      </c>
      <c r="FE215" s="154">
        <f t="shared" si="930"/>
        <v>7301885.4199999999</v>
      </c>
      <c r="FF215" s="154">
        <f t="shared" si="930"/>
        <v>6914544.7600000007</v>
      </c>
      <c r="FG215" s="154">
        <f t="shared" si="930"/>
        <v>6855244.8699999982</v>
      </c>
      <c r="FH215" s="154">
        <f t="shared" si="930"/>
        <v>8773460.2300000004</v>
      </c>
      <c r="FI215" s="154">
        <f t="shared" si="930"/>
        <v>2410065.81</v>
      </c>
      <c r="FK215" s="154">
        <f t="shared" ref="FK215:FR228" si="931">SUMIF($H$5:$EN$5,FK$12,$H215:$EN215)</f>
        <v>21841637.560000002</v>
      </c>
      <c r="FL215" s="154">
        <f t="shared" si="931"/>
        <v>12595182.869999999</v>
      </c>
      <c r="FM215" s="154">
        <f t="shared" si="931"/>
        <v>18609710.109999999</v>
      </c>
      <c r="FN215" s="154">
        <f t="shared" si="931"/>
        <v>25021065.73</v>
      </c>
      <c r="FO215" s="154">
        <f t="shared" si="931"/>
        <v>26305255.220000003</v>
      </c>
      <c r="FP215" s="154">
        <f t="shared" si="931"/>
        <v>27379813.5</v>
      </c>
      <c r="FQ215" s="154">
        <f t="shared" si="931"/>
        <v>29177676.269999996</v>
      </c>
      <c r="FR215" s="154">
        <f t="shared" si="931"/>
        <v>11183526.040000001</v>
      </c>
    </row>
    <row r="216" spans="2:174" ht="17.45" customHeight="1">
      <c r="B216" s="151" t="s">
        <v>91</v>
      </c>
      <c r="C216" s="152"/>
      <c r="D216" s="152"/>
      <c r="E216" s="152"/>
      <c r="F216" s="153"/>
      <c r="G216" s="153"/>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v>280912.73</v>
      </c>
      <c r="BE216" s="154">
        <v>54794.41</v>
      </c>
      <c r="BF216" s="154">
        <v>24747.119999999999</v>
      </c>
      <c r="BG216" s="154">
        <v>49184.68</v>
      </c>
      <c r="BH216" s="154">
        <v>64720.78</v>
      </c>
      <c r="BI216" s="154">
        <v>76653.39</v>
      </c>
      <c r="BJ216" s="154">
        <v>76771.94</v>
      </c>
      <c r="BK216" s="154">
        <v>62703.26</v>
      </c>
      <c r="BL216" s="154">
        <v>67949.8</v>
      </c>
      <c r="BM216" s="154">
        <v>45136.4</v>
      </c>
      <c r="BN216" s="154">
        <v>66628.34</v>
      </c>
      <c r="BO216" s="154">
        <v>116064.06</v>
      </c>
      <c r="BP216" s="154">
        <v>259383.73</v>
      </c>
      <c r="BQ216" s="154">
        <v>58388.15</v>
      </c>
      <c r="BR216" s="154">
        <v>45496.53</v>
      </c>
      <c r="BS216" s="154">
        <v>4981.79</v>
      </c>
      <c r="BT216" s="154">
        <v>28330.62</v>
      </c>
      <c r="BU216" s="154">
        <v>41421.939999999995</v>
      </c>
      <c r="BV216" s="154">
        <v>35346.6</v>
      </c>
      <c r="BW216" s="154">
        <v>79387.100000000006</v>
      </c>
      <c r="BX216" s="154">
        <v>103452.81</v>
      </c>
      <c r="BY216" s="154">
        <v>31319.19</v>
      </c>
      <c r="BZ216" s="154">
        <v>61681.19</v>
      </c>
      <c r="CA216" s="154">
        <v>77240.17</v>
      </c>
      <c r="CB216" s="154">
        <v>189142.19</v>
      </c>
      <c r="CC216" s="154">
        <v>27017.93</v>
      </c>
      <c r="CD216" s="154">
        <v>31630.49</v>
      </c>
      <c r="CE216" s="154">
        <v>27368.35</v>
      </c>
      <c r="CF216" s="154">
        <v>35095</v>
      </c>
      <c r="CG216" s="154">
        <v>62797.9</v>
      </c>
      <c r="CH216" s="154">
        <v>64548.36</v>
      </c>
      <c r="CI216" s="154">
        <v>72595.179999999993</v>
      </c>
      <c r="CJ216" s="154">
        <v>66111.11</v>
      </c>
      <c r="CK216" s="154">
        <v>52752.44</v>
      </c>
      <c r="CL216" s="154">
        <v>90312.21</v>
      </c>
      <c r="CM216" s="154">
        <v>89092.14</v>
      </c>
      <c r="CN216" s="154">
        <v>251497.94</v>
      </c>
      <c r="CO216" s="154">
        <v>48895.48</v>
      </c>
      <c r="CP216" s="154">
        <v>43073.8</v>
      </c>
      <c r="CQ216" s="154">
        <v>73181.77</v>
      </c>
      <c r="CR216" s="154">
        <v>94228.92</v>
      </c>
      <c r="CS216" s="154">
        <v>113248.62999999999</v>
      </c>
      <c r="CT216" s="154">
        <v>81706.489999999991</v>
      </c>
      <c r="CU216" s="154">
        <v>77198.559999999998</v>
      </c>
      <c r="CV216" s="154">
        <v>75051.19</v>
      </c>
      <c r="CW216" s="154">
        <v>104576.81</v>
      </c>
      <c r="CX216" s="154">
        <v>112482.55</v>
      </c>
      <c r="CY216" s="154">
        <v>110077.29</v>
      </c>
      <c r="CZ216" s="154">
        <v>211144.02</v>
      </c>
      <c r="DA216" s="154">
        <v>61594.79</v>
      </c>
      <c r="DB216" s="154">
        <v>50140.4</v>
      </c>
      <c r="DC216" s="154">
        <v>77313.210000000006</v>
      </c>
      <c r="DD216" s="154">
        <v>90826.17</v>
      </c>
      <c r="DE216" s="154">
        <v>97524.43</v>
      </c>
      <c r="DF216" s="154">
        <v>84934.54</v>
      </c>
      <c r="DG216" s="154">
        <v>98611.86</v>
      </c>
      <c r="DH216" s="154">
        <v>74760.639999999999</v>
      </c>
      <c r="DI216" s="154">
        <v>60274.38</v>
      </c>
      <c r="DJ216" s="154">
        <v>81546.02</v>
      </c>
      <c r="DK216" s="154">
        <v>99669.67</v>
      </c>
      <c r="DL216" s="154">
        <v>260664.58</v>
      </c>
      <c r="DM216" s="154">
        <v>56873.93</v>
      </c>
      <c r="DN216" s="154">
        <v>53972.79</v>
      </c>
      <c r="DO216" s="154">
        <v>105282.7</v>
      </c>
      <c r="DP216" s="154">
        <v>79307.3</v>
      </c>
      <c r="DQ216" s="154">
        <v>144562.74</v>
      </c>
      <c r="DR216" s="154">
        <v>124089.34</v>
      </c>
      <c r="DS216" s="154">
        <v>100867.26</v>
      </c>
      <c r="DT216" s="154">
        <v>105308.63</v>
      </c>
      <c r="DU216" s="154">
        <v>73475.210000000006</v>
      </c>
      <c r="DV216" s="154">
        <v>81789.33</v>
      </c>
      <c r="DW216" s="154">
        <v>158307.38</v>
      </c>
      <c r="DX216" s="154">
        <v>246323.13</v>
      </c>
      <c r="DY216" s="154">
        <v>123816.32000000001</v>
      </c>
      <c r="DZ216" s="154">
        <v>60440.97</v>
      </c>
      <c r="EA216" s="154">
        <v>98732.89</v>
      </c>
      <c r="EB216" s="154">
        <v>108615.43</v>
      </c>
      <c r="EC216" s="154">
        <v>149446.01999999999</v>
      </c>
      <c r="ED216" s="154">
        <v>111904.08</v>
      </c>
      <c r="EE216" s="154">
        <v>92718.21</v>
      </c>
      <c r="EF216" s="154">
        <v>100480.25</v>
      </c>
      <c r="EG216" s="154">
        <v>72828.479999999996</v>
      </c>
      <c r="EH216" s="154">
        <v>77843.179999999993</v>
      </c>
      <c r="EI216" s="154">
        <v>155725.37</v>
      </c>
      <c r="EJ216" s="154">
        <v>258553.57</v>
      </c>
      <c r="EK216" s="154">
        <v>100776.3</v>
      </c>
      <c r="EL216" s="154">
        <v>67236.820000000007</v>
      </c>
      <c r="EM216" s="154">
        <v>113103.39</v>
      </c>
      <c r="EO216" s="154">
        <f t="shared" si="928"/>
        <v>539670.07999999996</v>
      </c>
      <c r="EQ216" s="154">
        <f t="shared" ca="1" si="929"/>
        <v>529313.31000000006</v>
      </c>
      <c r="ER216" s="154"/>
      <c r="EV216" s="154">
        <f t="shared" si="930"/>
        <v>322879.21000000002</v>
      </c>
      <c r="EW216" s="154">
        <f t="shared" si="930"/>
        <v>265663.81</v>
      </c>
      <c r="EX216" s="154">
        <f t="shared" si="930"/>
        <v>258307.03999999998</v>
      </c>
      <c r="EY216" s="154">
        <f t="shared" si="930"/>
        <v>241490.07</v>
      </c>
      <c r="EZ216" s="154">
        <f t="shared" si="930"/>
        <v>371511.3</v>
      </c>
      <c r="FA216" s="154">
        <f t="shared" si="930"/>
        <v>329152.74</v>
      </c>
      <c r="FB216" s="154">
        <f t="shared" si="930"/>
        <v>330265.23</v>
      </c>
      <c r="FC216" s="154">
        <f t="shared" si="930"/>
        <v>313571.92000000004</v>
      </c>
      <c r="FD216" s="154">
        <f t="shared" si="930"/>
        <v>430580.42000000004</v>
      </c>
      <c r="FE216" s="154">
        <f t="shared" si="930"/>
        <v>356794.33999999997</v>
      </c>
      <c r="FF216" s="154">
        <f t="shared" si="930"/>
        <v>305102.54000000004</v>
      </c>
      <c r="FG216" s="154">
        <f t="shared" si="930"/>
        <v>306397.02999999997</v>
      </c>
      <c r="FH216" s="154">
        <f t="shared" si="930"/>
        <v>426566.69</v>
      </c>
      <c r="FI216" s="154">
        <f t="shared" si="930"/>
        <v>113103.39</v>
      </c>
      <c r="FK216" s="154">
        <f t="shared" si="931"/>
        <v>986266.91000000015</v>
      </c>
      <c r="FL216" s="154">
        <f t="shared" si="931"/>
        <v>826429.82</v>
      </c>
      <c r="FM216" s="154">
        <f t="shared" si="931"/>
        <v>808463.29999999993</v>
      </c>
      <c r="FN216" s="154">
        <f t="shared" si="931"/>
        <v>1185219.43</v>
      </c>
      <c r="FO216" s="154">
        <f t="shared" si="931"/>
        <v>1088340.1300000001</v>
      </c>
      <c r="FP216" s="154">
        <f t="shared" si="931"/>
        <v>1344501.19</v>
      </c>
      <c r="FQ216" s="154">
        <f t="shared" si="931"/>
        <v>1398874.3299999996</v>
      </c>
      <c r="FR216" s="154">
        <f t="shared" si="931"/>
        <v>539670.07999999996</v>
      </c>
    </row>
    <row r="217" spans="2:174" ht="17.45" customHeight="1">
      <c r="B217" s="151" t="s">
        <v>190</v>
      </c>
      <c r="C217" s="155"/>
      <c r="D217" s="155"/>
      <c r="E217" s="155"/>
      <c r="F217" s="153"/>
      <c r="G217" s="153"/>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v>261840.46000000002</v>
      </c>
      <c r="BE217" s="154">
        <v>251842.03</v>
      </c>
      <c r="BF217" s="154">
        <v>249023.07999999996</v>
      </c>
      <c r="BG217" s="154">
        <v>292447.09999999998</v>
      </c>
      <c r="BH217" s="154">
        <v>255865.40999999997</v>
      </c>
      <c r="BI217" s="154">
        <v>265074.88</v>
      </c>
      <c r="BJ217" s="154">
        <v>224047.52</v>
      </c>
      <c r="BK217" s="154">
        <v>260721.82</v>
      </c>
      <c r="BL217" s="154">
        <v>253473.90999999997</v>
      </c>
      <c r="BM217" s="154">
        <v>264268.58999999997</v>
      </c>
      <c r="BN217" s="154">
        <v>350336.13</v>
      </c>
      <c r="BO217" s="154">
        <v>429858.37</v>
      </c>
      <c r="BP217" s="154">
        <v>380043.97</v>
      </c>
      <c r="BQ217" s="154">
        <v>262972.40000000002</v>
      </c>
      <c r="BR217" s="154">
        <v>252461.14</v>
      </c>
      <c r="BS217" s="154">
        <v>86050.53</v>
      </c>
      <c r="BT217" s="154">
        <v>36166.199999999997</v>
      </c>
      <c r="BU217" s="154">
        <v>32969.890000000021</v>
      </c>
      <c r="BV217" s="154">
        <v>125352.81</v>
      </c>
      <c r="BW217" s="154">
        <v>135242.30000000002</v>
      </c>
      <c r="BX217" s="154">
        <v>139282.31000000003</v>
      </c>
      <c r="BY217" s="154">
        <v>169305.55</v>
      </c>
      <c r="BZ217" s="154">
        <v>249558.69999999995</v>
      </c>
      <c r="CA217" s="154">
        <v>349747.14999999997</v>
      </c>
      <c r="CB217" s="154">
        <v>282647.53999999998</v>
      </c>
      <c r="CC217" s="154">
        <v>287928.07</v>
      </c>
      <c r="CD217" s="154">
        <v>300303.08</v>
      </c>
      <c r="CE217" s="154">
        <v>149076.31</v>
      </c>
      <c r="CF217" s="154">
        <v>278933.61</v>
      </c>
      <c r="CG217" s="154">
        <v>281764.75</v>
      </c>
      <c r="CH217" s="154">
        <v>396607</v>
      </c>
      <c r="CI217" s="154">
        <v>291955.62</v>
      </c>
      <c r="CJ217" s="154">
        <v>330018.31000000006</v>
      </c>
      <c r="CK217" s="154">
        <v>327388.15999999997</v>
      </c>
      <c r="CL217" s="154">
        <v>438868.83</v>
      </c>
      <c r="CM217" s="154">
        <v>539213.05999999982</v>
      </c>
      <c r="CN217" s="154">
        <v>389722.88000000006</v>
      </c>
      <c r="CO217" s="154">
        <v>437268</v>
      </c>
      <c r="CP217" s="154">
        <v>384319.45</v>
      </c>
      <c r="CQ217" s="154">
        <v>324602.37</v>
      </c>
      <c r="CR217" s="154">
        <v>401815.71</v>
      </c>
      <c r="CS217" s="154">
        <v>370722.47999999992</v>
      </c>
      <c r="CT217" s="154">
        <v>365395.94999999995</v>
      </c>
      <c r="CU217" s="154">
        <v>307651.39</v>
      </c>
      <c r="CV217" s="154">
        <v>341144.45000000007</v>
      </c>
      <c r="CW217" s="154">
        <v>375578.70999999996</v>
      </c>
      <c r="CX217" s="154">
        <v>442569.88</v>
      </c>
      <c r="CY217" s="154">
        <v>541882.58000000007</v>
      </c>
      <c r="CZ217" s="154">
        <v>352541.68000000005</v>
      </c>
      <c r="DA217" s="154">
        <v>367303.46</v>
      </c>
      <c r="DB217" s="154">
        <v>312982.5</v>
      </c>
      <c r="DC217" s="154">
        <v>370355.87999999989</v>
      </c>
      <c r="DD217" s="154">
        <v>449824.26</v>
      </c>
      <c r="DE217" s="154">
        <v>315837.86</v>
      </c>
      <c r="DF217" s="154">
        <v>355967.12</v>
      </c>
      <c r="DG217" s="154">
        <v>300926.17</v>
      </c>
      <c r="DH217" s="154">
        <v>380856.56</v>
      </c>
      <c r="DI217" s="154">
        <v>356066</v>
      </c>
      <c r="DJ217" s="154">
        <v>464556.39999999997</v>
      </c>
      <c r="DK217" s="154">
        <v>528644.53</v>
      </c>
      <c r="DL217" s="154">
        <v>387146.36</v>
      </c>
      <c r="DM217" s="154">
        <v>436406.5</v>
      </c>
      <c r="DN217" s="154">
        <v>402761.29000000004</v>
      </c>
      <c r="DO217" s="154">
        <v>398406.98</v>
      </c>
      <c r="DP217" s="154">
        <v>340294.93000000005</v>
      </c>
      <c r="DQ217" s="154">
        <v>420048.94</v>
      </c>
      <c r="DR217" s="154">
        <v>350524.25</v>
      </c>
      <c r="DS217" s="154">
        <v>471533.34</v>
      </c>
      <c r="DT217" s="154">
        <v>412343.58999999997</v>
      </c>
      <c r="DU217" s="154">
        <v>370984.52999999997</v>
      </c>
      <c r="DV217" s="154">
        <v>515008.37</v>
      </c>
      <c r="DW217" s="154">
        <v>630678.66</v>
      </c>
      <c r="DX217" s="154">
        <v>370554.03</v>
      </c>
      <c r="DY217" s="154">
        <v>385632.55</v>
      </c>
      <c r="DZ217" s="154">
        <v>349262.85</v>
      </c>
      <c r="EA217" s="154">
        <v>407560.84</v>
      </c>
      <c r="EB217" s="154">
        <v>410493.75000000006</v>
      </c>
      <c r="EC217" s="154">
        <v>397232.11</v>
      </c>
      <c r="ED217" s="154">
        <v>400483</v>
      </c>
      <c r="EE217" s="154">
        <v>427583.39</v>
      </c>
      <c r="EF217" s="154">
        <v>426086.39</v>
      </c>
      <c r="EG217" s="154">
        <v>403823.70999999996</v>
      </c>
      <c r="EH217" s="154">
        <v>507236.89</v>
      </c>
      <c r="EI217" s="154">
        <v>596607.44000000006</v>
      </c>
      <c r="EJ217" s="154">
        <v>431436.26</v>
      </c>
      <c r="EK217" s="154">
        <v>382818.89</v>
      </c>
      <c r="EL217" s="154">
        <v>434521.21000000008</v>
      </c>
      <c r="EM217" s="154">
        <v>355326.17000000004</v>
      </c>
      <c r="EO217" s="154">
        <f t="shared" si="928"/>
        <v>1604102.5300000003</v>
      </c>
      <c r="EQ217" s="154">
        <f t="shared" ca="1" si="929"/>
        <v>1513010.2700000003</v>
      </c>
      <c r="ER217" s="154"/>
      <c r="EV217" s="154">
        <f t="shared" si="930"/>
        <v>1032827.6400000001</v>
      </c>
      <c r="EW217" s="154">
        <f t="shared" si="930"/>
        <v>1136018</v>
      </c>
      <c r="EX217" s="154">
        <f t="shared" si="930"/>
        <v>1037749.8500000001</v>
      </c>
      <c r="EY217" s="154">
        <f t="shared" si="930"/>
        <v>1349266.93</v>
      </c>
      <c r="EZ217" s="154">
        <f t="shared" si="930"/>
        <v>1226314.1499999999</v>
      </c>
      <c r="FA217" s="154">
        <f t="shared" si="930"/>
        <v>1158750.8500000001</v>
      </c>
      <c r="FB217" s="154">
        <f t="shared" si="930"/>
        <v>1234401.1800000002</v>
      </c>
      <c r="FC217" s="154">
        <f t="shared" si="930"/>
        <v>1516671.56</v>
      </c>
      <c r="FD217" s="154">
        <f t="shared" si="930"/>
        <v>1105449.4300000002</v>
      </c>
      <c r="FE217" s="154">
        <f t="shared" si="930"/>
        <v>1215286.7000000002</v>
      </c>
      <c r="FF217" s="154">
        <f t="shared" si="930"/>
        <v>1254152.78</v>
      </c>
      <c r="FG217" s="154">
        <f t="shared" si="930"/>
        <v>1507668.04</v>
      </c>
      <c r="FH217" s="154">
        <f t="shared" si="930"/>
        <v>1248776.3600000001</v>
      </c>
      <c r="FI217" s="154">
        <f t="shared" si="930"/>
        <v>355326.17000000004</v>
      </c>
      <c r="FK217" s="154">
        <f t="shared" si="931"/>
        <v>3358799.3</v>
      </c>
      <c r="FL217" s="154">
        <f t="shared" si="931"/>
        <v>2219152.9500000002</v>
      </c>
      <c r="FM217" s="154">
        <f t="shared" si="931"/>
        <v>3904704.34</v>
      </c>
      <c r="FN217" s="154">
        <f t="shared" si="931"/>
        <v>4682673.8499999996</v>
      </c>
      <c r="FO217" s="154">
        <f t="shared" si="931"/>
        <v>4555862.42</v>
      </c>
      <c r="FP217" s="154">
        <f t="shared" si="931"/>
        <v>5136137.7399999993</v>
      </c>
      <c r="FQ217" s="154">
        <f t="shared" si="931"/>
        <v>5082556.9500000011</v>
      </c>
      <c r="FR217" s="154">
        <f t="shared" si="931"/>
        <v>1604102.5300000003</v>
      </c>
    </row>
    <row r="218" spans="2:174" ht="17.45" customHeight="1">
      <c r="B218" s="151" t="s">
        <v>92</v>
      </c>
      <c r="C218" s="152"/>
      <c r="D218" s="152"/>
      <c r="E218" s="152"/>
      <c r="F218" s="153"/>
      <c r="G218" s="153"/>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v>1054865.93</v>
      </c>
      <c r="BE218" s="154">
        <v>54160.350000000006</v>
      </c>
      <c r="BF218" s="154">
        <v>50237.27</v>
      </c>
      <c r="BG218" s="154">
        <v>47341.229999999996</v>
      </c>
      <c r="BH218" s="154">
        <v>70964.450000000012</v>
      </c>
      <c r="BI218" s="154">
        <v>64725.26</v>
      </c>
      <c r="BJ218" s="154">
        <v>246363.56</v>
      </c>
      <c r="BK218" s="154">
        <v>148870.37</v>
      </c>
      <c r="BL218" s="154">
        <v>245157.54</v>
      </c>
      <c r="BM218" s="154">
        <v>237671.42</v>
      </c>
      <c r="BN218" s="154">
        <v>213767.64999999997</v>
      </c>
      <c r="BO218" s="154">
        <v>234302.4</v>
      </c>
      <c r="BP218" s="154">
        <v>242261.72999999998</v>
      </c>
      <c r="BQ218" s="154">
        <v>201085.17</v>
      </c>
      <c r="BR218" s="154">
        <v>38431.629999999997</v>
      </c>
      <c r="BS218" s="154">
        <v>1477.3700000000001</v>
      </c>
      <c r="BT218" s="154">
        <v>118.9</v>
      </c>
      <c r="BU218" s="154">
        <v>34556.15</v>
      </c>
      <c r="BV218" s="154">
        <v>29545.81</v>
      </c>
      <c r="BW218" s="154">
        <v>8737.5300000000007</v>
      </c>
      <c r="BX218" s="154">
        <v>75645.47</v>
      </c>
      <c r="BY218" s="154">
        <v>43336.270000000004</v>
      </c>
      <c r="BZ218" s="154">
        <v>56794.47</v>
      </c>
      <c r="CA218" s="154">
        <v>47728.39</v>
      </c>
      <c r="CB218" s="154">
        <v>76633.11</v>
      </c>
      <c r="CC218" s="154">
        <v>35287.11</v>
      </c>
      <c r="CD218" s="154">
        <v>60150.27</v>
      </c>
      <c r="CE218" s="154">
        <v>1350.72</v>
      </c>
      <c r="CF218" s="154">
        <v>3772.14</v>
      </c>
      <c r="CG218" s="154">
        <v>130744.94</v>
      </c>
      <c r="CH218" s="154">
        <v>27661.919999999998</v>
      </c>
      <c r="CI218" s="154">
        <v>46670.28</v>
      </c>
      <c r="CJ218" s="154">
        <v>52485.81</v>
      </c>
      <c r="CK218" s="154">
        <v>54032.21</v>
      </c>
      <c r="CL218" s="154">
        <v>23639.040000000001</v>
      </c>
      <c r="CM218" s="154">
        <v>24880.97</v>
      </c>
      <c r="CN218" s="154">
        <v>379115.89</v>
      </c>
      <c r="CO218" s="154">
        <v>450652.89</v>
      </c>
      <c r="CP218" s="154">
        <v>590755.77</v>
      </c>
      <c r="CQ218" s="154">
        <v>420768.82999999996</v>
      </c>
      <c r="CR218" s="154">
        <v>16199.84</v>
      </c>
      <c r="CS218" s="154">
        <v>20973.78</v>
      </c>
      <c r="CT218" s="154">
        <v>78857.66</v>
      </c>
      <c r="CU218" s="154">
        <v>43602.679999999993</v>
      </c>
      <c r="CV218" s="154">
        <v>34948.699999999997</v>
      </c>
      <c r="CW218" s="154">
        <v>47614.26</v>
      </c>
      <c r="CX218" s="154">
        <v>41439.11</v>
      </c>
      <c r="CY218" s="154">
        <v>53465.78</v>
      </c>
      <c r="CZ218" s="154">
        <v>36435.5</v>
      </c>
      <c r="DA218" s="154">
        <v>54554.879999999997</v>
      </c>
      <c r="DB218" s="154">
        <v>37880.35</v>
      </c>
      <c r="DC218" s="154">
        <v>38812.700000000004</v>
      </c>
      <c r="DD218" s="154">
        <v>32058.720000000001</v>
      </c>
      <c r="DE218" s="154">
        <v>70270.5</v>
      </c>
      <c r="DF218" s="154">
        <v>131454.23000000001</v>
      </c>
      <c r="DG218" s="154">
        <v>43601.270000000004</v>
      </c>
      <c r="DH218" s="154">
        <v>44926.43</v>
      </c>
      <c r="DI218" s="154">
        <v>42523.619999999995</v>
      </c>
      <c r="DJ218" s="154">
        <v>43871.97</v>
      </c>
      <c r="DK218" s="154">
        <v>32357.119999999999</v>
      </c>
      <c r="DL218" s="154">
        <v>37096.080000000002</v>
      </c>
      <c r="DM218" s="154">
        <v>56345.33</v>
      </c>
      <c r="DN218" s="154">
        <v>151476.76</v>
      </c>
      <c r="DO218" s="154">
        <v>32916.870000000003</v>
      </c>
      <c r="DP218" s="154">
        <v>60505.240000000005</v>
      </c>
      <c r="DQ218" s="154">
        <v>112743.16</v>
      </c>
      <c r="DR218" s="154">
        <v>41508.6</v>
      </c>
      <c r="DS218" s="154">
        <v>31170.440000000002</v>
      </c>
      <c r="DT218" s="154">
        <v>44205.32</v>
      </c>
      <c r="DU218" s="154">
        <v>26660.94</v>
      </c>
      <c r="DV218" s="154">
        <v>86749.440000000002</v>
      </c>
      <c r="DW218" s="154">
        <v>42256.76</v>
      </c>
      <c r="DX218" s="154">
        <v>54587.39</v>
      </c>
      <c r="DY218" s="154">
        <v>47395.87000000001</v>
      </c>
      <c r="DZ218" s="154">
        <v>78028</v>
      </c>
      <c r="EA218" s="154">
        <v>48436.1</v>
      </c>
      <c r="EB218" s="154">
        <v>64020.67</v>
      </c>
      <c r="EC218" s="154">
        <v>33094.589999999997</v>
      </c>
      <c r="ED218" s="154">
        <v>80003.72</v>
      </c>
      <c r="EE218" s="154">
        <v>70950.429999999993</v>
      </c>
      <c r="EF218" s="154">
        <v>68556.06</v>
      </c>
      <c r="EG218" s="154">
        <v>49325.850000000006</v>
      </c>
      <c r="EH218" s="154">
        <v>65559.38</v>
      </c>
      <c r="EI218" s="154">
        <v>37103.42</v>
      </c>
      <c r="EJ218" s="154">
        <v>37344.130000000005</v>
      </c>
      <c r="EK218" s="154">
        <v>28954.46</v>
      </c>
      <c r="EL218" s="154">
        <v>44549.91</v>
      </c>
      <c r="EM218" s="154">
        <v>39867.86</v>
      </c>
      <c r="EO218" s="154">
        <f t="shared" si="928"/>
        <v>150716.35999999999</v>
      </c>
      <c r="EQ218" s="154">
        <f t="shared" ca="1" si="929"/>
        <v>228447.36000000002</v>
      </c>
      <c r="ER218" s="154"/>
      <c r="EV218" s="154">
        <f t="shared" si="930"/>
        <v>128870.73000000001</v>
      </c>
      <c r="EW218" s="154">
        <f t="shared" si="930"/>
        <v>141141.92000000001</v>
      </c>
      <c r="EX218" s="154">
        <f t="shared" si="930"/>
        <v>219981.93</v>
      </c>
      <c r="EY218" s="154">
        <f t="shared" si="930"/>
        <v>118752.70999999999</v>
      </c>
      <c r="EZ218" s="154">
        <f t="shared" si="930"/>
        <v>244918.17</v>
      </c>
      <c r="FA218" s="154">
        <f t="shared" si="930"/>
        <v>206165.27000000002</v>
      </c>
      <c r="FB218" s="154">
        <f t="shared" si="930"/>
        <v>116884.36000000002</v>
      </c>
      <c r="FC218" s="154">
        <f t="shared" si="930"/>
        <v>155667.14000000001</v>
      </c>
      <c r="FD218" s="154">
        <f t="shared" si="930"/>
        <v>180011.26</v>
      </c>
      <c r="FE218" s="154">
        <f t="shared" si="930"/>
        <v>145551.35999999999</v>
      </c>
      <c r="FF218" s="154">
        <f t="shared" si="930"/>
        <v>219510.21</v>
      </c>
      <c r="FG218" s="154">
        <f t="shared" si="930"/>
        <v>151988.65000000002</v>
      </c>
      <c r="FH218" s="154">
        <f t="shared" si="930"/>
        <v>110848.5</v>
      </c>
      <c r="FI218" s="154">
        <f t="shared" si="930"/>
        <v>39867.86</v>
      </c>
      <c r="FK218" s="154">
        <f t="shared" si="931"/>
        <v>2668427.4299999997</v>
      </c>
      <c r="FL218" s="154">
        <f t="shared" si="931"/>
        <v>779718.89000000013</v>
      </c>
      <c r="FM218" s="154">
        <f t="shared" si="931"/>
        <v>537308.52</v>
      </c>
      <c r="FN218" s="154">
        <f t="shared" si="931"/>
        <v>2178395.1899999995</v>
      </c>
      <c r="FO218" s="154">
        <f t="shared" si="931"/>
        <v>608747.28999999992</v>
      </c>
      <c r="FP218" s="154">
        <f t="shared" si="931"/>
        <v>723634.94</v>
      </c>
      <c r="FQ218" s="154">
        <f t="shared" si="931"/>
        <v>697061.48</v>
      </c>
      <c r="FR218" s="154">
        <f t="shared" si="931"/>
        <v>150716.35999999999</v>
      </c>
    </row>
    <row r="219" spans="2:174" ht="17.45" customHeight="1">
      <c r="B219" s="156" t="s">
        <v>93</v>
      </c>
      <c r="C219" s="157"/>
      <c r="D219" s="157"/>
      <c r="E219" s="157"/>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58"/>
      <c r="AY219" s="158"/>
      <c r="AZ219" s="158"/>
      <c r="BA219" s="158"/>
      <c r="BB219" s="158"/>
      <c r="BC219" s="158"/>
      <c r="BD219" s="158">
        <v>4495922.7399999993</v>
      </c>
      <c r="BE219" s="158">
        <v>2199415.38</v>
      </c>
      <c r="BF219" s="158">
        <v>2045264.29</v>
      </c>
      <c r="BG219" s="158">
        <v>2126776.77</v>
      </c>
      <c r="BH219" s="158">
        <v>2091376.8299999998</v>
      </c>
      <c r="BI219" s="158">
        <v>2165371.6299999994</v>
      </c>
      <c r="BJ219" s="158">
        <v>2251534.8199999998</v>
      </c>
      <c r="BK219" s="158">
        <v>2253528.36</v>
      </c>
      <c r="BL219" s="158">
        <v>2108159.9699999997</v>
      </c>
      <c r="BM219" s="158">
        <v>2240080.9</v>
      </c>
      <c r="BN219" s="158">
        <v>2239319.92</v>
      </c>
      <c r="BO219" s="158">
        <v>2638379.5900000003</v>
      </c>
      <c r="BP219" s="158">
        <v>3846512.6</v>
      </c>
      <c r="BQ219" s="158">
        <v>2247706.8199999998</v>
      </c>
      <c r="BR219" s="158">
        <v>1971713.73</v>
      </c>
      <c r="BS219" s="158">
        <v>90632.140000000058</v>
      </c>
      <c r="BT219" s="158">
        <v>80740.329999999973</v>
      </c>
      <c r="BU219" s="158">
        <v>170230.45999999988</v>
      </c>
      <c r="BV219" s="158">
        <v>606102.31000000006</v>
      </c>
      <c r="BW219" s="158">
        <v>964931.71000000008</v>
      </c>
      <c r="BX219" s="158">
        <v>1329305.92</v>
      </c>
      <c r="BY219" s="158">
        <v>1360951.68</v>
      </c>
      <c r="BZ219" s="158">
        <v>1819825.31</v>
      </c>
      <c r="CA219" s="158">
        <v>1931831.5199999996</v>
      </c>
      <c r="CB219" s="158">
        <v>2239426.4599999995</v>
      </c>
      <c r="CC219" s="158">
        <v>2414631.4699999997</v>
      </c>
      <c r="CD219" s="158">
        <v>1242911.8900000001</v>
      </c>
      <c r="CE219" s="158">
        <v>633531.19000000018</v>
      </c>
      <c r="CF219" s="158">
        <v>814046.16999999969</v>
      </c>
      <c r="CG219" s="158">
        <v>2142896.7500000005</v>
      </c>
      <c r="CH219" s="158">
        <v>2245469.7999999998</v>
      </c>
      <c r="CI219" s="158">
        <v>2289492.8499999996</v>
      </c>
      <c r="CJ219" s="158">
        <v>2370553.5500000003</v>
      </c>
      <c r="CK219" s="158">
        <v>2371243.8499999996</v>
      </c>
      <c r="CL219" s="158">
        <v>2573101.8200000003</v>
      </c>
      <c r="CM219" s="158">
        <v>2522880.4699999997</v>
      </c>
      <c r="CN219" s="158">
        <v>3995383.47</v>
      </c>
      <c r="CO219" s="158">
        <v>2833444.8000000003</v>
      </c>
      <c r="CP219" s="158">
        <v>3046063.3000000003</v>
      </c>
      <c r="CQ219" s="158">
        <v>2818487.49</v>
      </c>
      <c r="CR219" s="158">
        <v>2374709.1599999997</v>
      </c>
      <c r="CS219" s="158">
        <v>2462553.3699999992</v>
      </c>
      <c r="CT219" s="158">
        <v>2499009.81</v>
      </c>
      <c r="CU219" s="158">
        <v>2437709.1600000006</v>
      </c>
      <c r="CV219" s="158">
        <v>2399981.1800000002</v>
      </c>
      <c r="CW219" s="158">
        <v>2471696.6399999997</v>
      </c>
      <c r="CX219" s="158">
        <v>2661667.7799999993</v>
      </c>
      <c r="CY219" s="158">
        <v>3066648.04</v>
      </c>
      <c r="CZ219" s="158">
        <v>3906163.37</v>
      </c>
      <c r="DA219" s="158">
        <v>2659820.3600000003</v>
      </c>
      <c r="DB219" s="158">
        <v>2591099.64</v>
      </c>
      <c r="DC219" s="158">
        <v>2447481.5099999998</v>
      </c>
      <c r="DD219" s="158">
        <v>2540272.9500000002</v>
      </c>
      <c r="DE219" s="158">
        <v>2527712.0100000002</v>
      </c>
      <c r="DF219" s="158">
        <v>2716264.95</v>
      </c>
      <c r="DG219" s="158">
        <v>2516418.8800000004</v>
      </c>
      <c r="DH219" s="158">
        <v>2571866.38</v>
      </c>
      <c r="DI219" s="158">
        <v>2552807.8000000003</v>
      </c>
      <c r="DJ219" s="158">
        <v>2722853.2600000002</v>
      </c>
      <c r="DK219" s="158">
        <v>2805443.9499999993</v>
      </c>
      <c r="DL219" s="158">
        <v>4220398.18</v>
      </c>
      <c r="DM219" s="158">
        <v>2769874.39</v>
      </c>
      <c r="DN219" s="158">
        <v>2668190.7599999998</v>
      </c>
      <c r="DO219" s="158">
        <v>2866031.61</v>
      </c>
      <c r="DP219" s="158">
        <v>2776625.3600000003</v>
      </c>
      <c r="DQ219" s="158">
        <v>2798070.0700000008</v>
      </c>
      <c r="DR219" s="158">
        <v>2772994.85</v>
      </c>
      <c r="DS219" s="158">
        <v>2507479.5500000003</v>
      </c>
      <c r="DT219" s="158">
        <v>2653350.7400000002</v>
      </c>
      <c r="DU219" s="158">
        <v>2629755.439999999</v>
      </c>
      <c r="DV219" s="158">
        <v>2930568.5100000002</v>
      </c>
      <c r="DW219" s="158">
        <v>2990747.9099999997</v>
      </c>
      <c r="DX219" s="158">
        <v>4289241.97</v>
      </c>
      <c r="DY219" s="158">
        <v>2940514.7399999998</v>
      </c>
      <c r="DZ219" s="158">
        <v>2592285.62</v>
      </c>
      <c r="EA219" s="158">
        <v>3062446.0300000003</v>
      </c>
      <c r="EB219" s="158">
        <v>2905074.79</v>
      </c>
      <c r="EC219" s="158">
        <v>3051996.9999999995</v>
      </c>
      <c r="ED219" s="158">
        <v>3058354.1800000006</v>
      </c>
      <c r="EE219" s="158">
        <v>2821728.85</v>
      </c>
      <c r="EF219" s="158">
        <v>2813227.2600000007</v>
      </c>
      <c r="EG219" s="158">
        <v>2773074.7199999997</v>
      </c>
      <c r="EH219" s="158">
        <v>3070884.2399999998</v>
      </c>
      <c r="EI219" s="158">
        <v>2977339.6299999994</v>
      </c>
      <c r="EJ219" s="158">
        <v>4595567.2299999995</v>
      </c>
      <c r="EK219" s="158">
        <v>3055218.9899999998</v>
      </c>
      <c r="EL219" s="158">
        <v>2908865.56</v>
      </c>
      <c r="EM219" s="158">
        <v>2918363.23</v>
      </c>
      <c r="EO219" s="158">
        <f t="shared" si="928"/>
        <v>13478015.01</v>
      </c>
      <c r="EQ219" s="158">
        <f t="shared" ca="1" si="929"/>
        <v>12884488.359999999</v>
      </c>
      <c r="ER219" s="158"/>
      <c r="EV219" s="158">
        <f t="shared" si="930"/>
        <v>9157083.370000001</v>
      </c>
      <c r="EW219" s="158">
        <f t="shared" si="930"/>
        <v>7515466.4700000007</v>
      </c>
      <c r="EX219" s="158">
        <f t="shared" si="930"/>
        <v>7804550.21</v>
      </c>
      <c r="EY219" s="158">
        <f t="shared" si="930"/>
        <v>8081105.0099999998</v>
      </c>
      <c r="EZ219" s="158">
        <f t="shared" si="930"/>
        <v>9658463.3300000001</v>
      </c>
      <c r="FA219" s="158">
        <f t="shared" si="930"/>
        <v>8440727.040000001</v>
      </c>
      <c r="FB219" s="158">
        <f t="shared" si="930"/>
        <v>7933825.1400000006</v>
      </c>
      <c r="FC219" s="158">
        <f t="shared" si="930"/>
        <v>8551071.8599999994</v>
      </c>
      <c r="FD219" s="158">
        <f t="shared" si="930"/>
        <v>9822042.3299999982</v>
      </c>
      <c r="FE219" s="158">
        <f t="shared" si="930"/>
        <v>9019517.8200000003</v>
      </c>
      <c r="FF219" s="158">
        <f t="shared" si="930"/>
        <v>8693310.2900000028</v>
      </c>
      <c r="FG219" s="158">
        <f t="shared" si="930"/>
        <v>8821298.589999998</v>
      </c>
      <c r="FH219" s="158">
        <f t="shared" si="930"/>
        <v>10559651.779999999</v>
      </c>
      <c r="FI219" s="158">
        <f t="shared" si="930"/>
        <v>2918363.23</v>
      </c>
      <c r="FK219" s="158">
        <f t="shared" si="931"/>
        <v>28855131.199999992</v>
      </c>
      <c r="FL219" s="158">
        <f t="shared" si="931"/>
        <v>16420484.530000001</v>
      </c>
      <c r="FM219" s="158">
        <f t="shared" si="931"/>
        <v>23860186.27</v>
      </c>
      <c r="FN219" s="158">
        <f t="shared" si="931"/>
        <v>33067354.199999996</v>
      </c>
      <c r="FO219" s="158">
        <f t="shared" si="931"/>
        <v>32558205.060000002</v>
      </c>
      <c r="FP219" s="158">
        <f t="shared" si="931"/>
        <v>34584087.370000005</v>
      </c>
      <c r="FQ219" s="158">
        <f t="shared" si="931"/>
        <v>36356169.030000001</v>
      </c>
      <c r="FR219" s="158">
        <f t="shared" si="931"/>
        <v>13478015.01</v>
      </c>
    </row>
    <row r="220" spans="2:174" ht="17.45" customHeight="1">
      <c r="B220" s="151" t="s">
        <v>94</v>
      </c>
      <c r="C220" s="152"/>
      <c r="D220" s="152"/>
      <c r="E220" s="152"/>
      <c r="F220" s="153"/>
      <c r="G220" s="153"/>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v>-106021.57</v>
      </c>
      <c r="BE220" s="154">
        <v>-102599.43</v>
      </c>
      <c r="BF220" s="154">
        <v>-103812.94</v>
      </c>
      <c r="BG220" s="154">
        <v>-102212.82</v>
      </c>
      <c r="BH220" s="154">
        <v>-104762.42</v>
      </c>
      <c r="BI220" s="154">
        <v>-112691.54</v>
      </c>
      <c r="BJ220" s="154">
        <v>-119139.95</v>
      </c>
      <c r="BK220" s="154">
        <v>-122935.65</v>
      </c>
      <c r="BL220" s="154">
        <v>-122333.52</v>
      </c>
      <c r="BM220" s="154">
        <v>-154767.29</v>
      </c>
      <c r="BN220" s="154">
        <v>-134147.22</v>
      </c>
      <c r="BO220" s="154">
        <v>-113093.19</v>
      </c>
      <c r="BP220" s="154">
        <v>-78672.97</v>
      </c>
      <c r="BQ220" s="154">
        <v>-68799.179999999993</v>
      </c>
      <c r="BR220" s="154">
        <v>-84683</v>
      </c>
      <c r="BS220" s="154">
        <v>-40691.550000000003</v>
      </c>
      <c r="BT220" s="154">
        <v>-39055.300000000003</v>
      </c>
      <c r="BU220" s="154">
        <v>-49330.22</v>
      </c>
      <c r="BV220" s="154">
        <v>-79018.850000000006</v>
      </c>
      <c r="BW220" s="154">
        <v>-86188.05</v>
      </c>
      <c r="BX220" s="154">
        <v>-96814.12</v>
      </c>
      <c r="BY220" s="154">
        <v>-94396.88</v>
      </c>
      <c r="BZ220" s="154">
        <v>-85518.17</v>
      </c>
      <c r="CA220" s="154">
        <v>-74623.850000000006</v>
      </c>
      <c r="CB220" s="154">
        <v>-97741.11</v>
      </c>
      <c r="CC220" s="154">
        <v>-98388.51</v>
      </c>
      <c r="CD220" s="154">
        <v>-72875.990000000005</v>
      </c>
      <c r="CE220" s="154">
        <v>-64331.34</v>
      </c>
      <c r="CF220" s="154">
        <v>-65149.47</v>
      </c>
      <c r="CG220" s="154">
        <v>-66091.95</v>
      </c>
      <c r="CH220" s="154">
        <v>-63583.77</v>
      </c>
      <c r="CI220" s="154">
        <v>-65052.44</v>
      </c>
      <c r="CJ220" s="154">
        <v>-64932.55</v>
      </c>
      <c r="CK220" s="154">
        <v>-75788.45</v>
      </c>
      <c r="CL220" s="154">
        <v>-76437.05</v>
      </c>
      <c r="CM220" s="154">
        <v>-50230.539999999994</v>
      </c>
      <c r="CN220" s="154">
        <v>-59705.86</v>
      </c>
      <c r="CO220" s="154">
        <v>-55043.39</v>
      </c>
      <c r="CP220" s="154">
        <v>-76265.490000000005</v>
      </c>
      <c r="CQ220" s="154">
        <v>-86061.64</v>
      </c>
      <c r="CR220" s="154">
        <v>-98523.65</v>
      </c>
      <c r="CS220" s="154">
        <v>-73969.13</v>
      </c>
      <c r="CT220" s="154">
        <v>-80675.58</v>
      </c>
      <c r="CU220" s="154">
        <v>-39694.600000000006</v>
      </c>
      <c r="CV220" s="154">
        <v>-69488.59</v>
      </c>
      <c r="CW220" s="154">
        <v>-56660.09</v>
      </c>
      <c r="CX220" s="154">
        <v>-42097.83</v>
      </c>
      <c r="CY220" s="154">
        <v>-41215.5</v>
      </c>
      <c r="CZ220" s="154">
        <v>-52379.24</v>
      </c>
      <c r="DA220" s="154">
        <v>-40321.96</v>
      </c>
      <c r="DB220" s="154">
        <v>-48793.47</v>
      </c>
      <c r="DC220" s="154">
        <v>-69495.42</v>
      </c>
      <c r="DD220" s="154">
        <v>-45112.08</v>
      </c>
      <c r="DE220" s="154">
        <v>-65105.7</v>
      </c>
      <c r="DF220" s="154">
        <v>-62572.4</v>
      </c>
      <c r="DG220" s="154">
        <v>-49840.34</v>
      </c>
      <c r="DH220" s="154">
        <v>-58546.05</v>
      </c>
      <c r="DI220" s="154">
        <v>-25426.65</v>
      </c>
      <c r="DJ220" s="154">
        <v>-34040.800000000003</v>
      </c>
      <c r="DK220" s="154">
        <v>-37549.54</v>
      </c>
      <c r="DL220" s="154">
        <v>-56444.59</v>
      </c>
      <c r="DM220" s="154">
        <v>-75360.710000000006</v>
      </c>
      <c r="DN220" s="154">
        <v>-88598.73</v>
      </c>
      <c r="DO220" s="154">
        <v>-106495.03</v>
      </c>
      <c r="DP220" s="154">
        <v>-111953.98700000002</v>
      </c>
      <c r="DQ220" s="154">
        <v>-86616.829999999987</v>
      </c>
      <c r="DR220" s="154">
        <v>-80678.859999999986</v>
      </c>
      <c r="DS220" s="154">
        <v>-61962.539999999994</v>
      </c>
      <c r="DT220" s="154">
        <v>-84468.47</v>
      </c>
      <c r="DU220" s="154">
        <v>-80385.460000000006</v>
      </c>
      <c r="DV220" s="154">
        <v>-59897.3</v>
      </c>
      <c r="DW220" s="154">
        <v>-63030.100000000013</v>
      </c>
      <c r="DX220" s="154">
        <v>-80883.78</v>
      </c>
      <c r="DY220" s="154">
        <v>-96251.51</v>
      </c>
      <c r="DZ220" s="154">
        <v>-94717.29</v>
      </c>
      <c r="EA220" s="154">
        <v>-96267.55</v>
      </c>
      <c r="EB220" s="154">
        <v>-88953.75</v>
      </c>
      <c r="EC220" s="154">
        <v>-77622.134999999995</v>
      </c>
      <c r="ED220" s="154">
        <v>-96494.135000000009</v>
      </c>
      <c r="EE220" s="154">
        <v>-101579.57</v>
      </c>
      <c r="EF220" s="154">
        <v>-103313.06</v>
      </c>
      <c r="EG220" s="154">
        <v>-91711.108387096785</v>
      </c>
      <c r="EH220" s="154">
        <v>-71890.010000000009</v>
      </c>
      <c r="EI220" s="154">
        <v>-61946.64</v>
      </c>
      <c r="EJ220" s="154">
        <v>-69923.59</v>
      </c>
      <c r="EK220" s="154">
        <v>-73896.900000000009</v>
      </c>
      <c r="EL220" s="154">
        <v>-86049.279999999984</v>
      </c>
      <c r="EM220" s="154">
        <v>-84513.639999999985</v>
      </c>
      <c r="EN220" s="153"/>
      <c r="EO220" s="154">
        <f t="shared" si="928"/>
        <v>-314383.40999999992</v>
      </c>
      <c r="EP220" s="154"/>
      <c r="EQ220" s="154">
        <f t="shared" ca="1" si="929"/>
        <v>-368120.12999999995</v>
      </c>
      <c r="ER220" s="154"/>
      <c r="EV220" s="154">
        <f t="shared" si="930"/>
        <v>-141494.66999999998</v>
      </c>
      <c r="EW220" s="154">
        <f t="shared" si="930"/>
        <v>-179713.2</v>
      </c>
      <c r="EX220" s="154">
        <f t="shared" si="930"/>
        <v>-170958.78999999998</v>
      </c>
      <c r="EY220" s="154">
        <f t="shared" si="930"/>
        <v>-97016.99</v>
      </c>
      <c r="EZ220" s="154">
        <f t="shared" si="930"/>
        <v>-220404.02999999997</v>
      </c>
      <c r="FA220" s="154">
        <f t="shared" si="930"/>
        <v>-305065.84700000001</v>
      </c>
      <c r="FB220" s="154">
        <f t="shared" si="930"/>
        <v>-227109.86999999997</v>
      </c>
      <c r="FC220" s="154">
        <f t="shared" si="930"/>
        <v>-203312.86000000002</v>
      </c>
      <c r="FD220" s="154">
        <f t="shared" si="930"/>
        <v>-271852.57999999996</v>
      </c>
      <c r="FE220" s="154">
        <f t="shared" si="930"/>
        <v>-262843.435</v>
      </c>
      <c r="FF220" s="154">
        <f t="shared" si="930"/>
        <v>-301386.76500000001</v>
      </c>
      <c r="FG220" s="154">
        <f t="shared" si="930"/>
        <v>-225547.75838709681</v>
      </c>
      <c r="FH220" s="154">
        <f t="shared" si="930"/>
        <v>-229869.76999999996</v>
      </c>
      <c r="FI220" s="154">
        <f t="shared" si="930"/>
        <v>-84513.639999999985</v>
      </c>
      <c r="FK220" s="154">
        <f t="shared" si="931"/>
        <v>-1398517.5399999998</v>
      </c>
      <c r="FL220" s="154">
        <f t="shared" si="931"/>
        <v>-877792.14</v>
      </c>
      <c r="FM220" s="154">
        <f t="shared" si="931"/>
        <v>-860603.16999999993</v>
      </c>
      <c r="FN220" s="154">
        <f t="shared" si="931"/>
        <v>-779401.34999999986</v>
      </c>
      <c r="FO220" s="154">
        <f t="shared" si="931"/>
        <v>-589183.65</v>
      </c>
      <c r="FP220" s="154">
        <f t="shared" si="931"/>
        <v>-955892.60699999996</v>
      </c>
      <c r="FQ220" s="154">
        <f t="shared" si="931"/>
        <v>-1061630.5383870967</v>
      </c>
      <c r="FR220" s="154">
        <f t="shared" si="931"/>
        <v>-314383.40999999992</v>
      </c>
    </row>
    <row r="221" spans="2:174" ht="17.45" customHeight="1">
      <c r="B221" s="151" t="s">
        <v>95</v>
      </c>
      <c r="C221" s="152"/>
      <c r="D221" s="152"/>
      <c r="E221" s="152"/>
      <c r="F221" s="153"/>
      <c r="G221" s="153"/>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v>-168119.11</v>
      </c>
      <c r="BE221" s="154">
        <v>-182647.71999999997</v>
      </c>
      <c r="BF221" s="154">
        <v>-173637.87</v>
      </c>
      <c r="BG221" s="154">
        <v>-144999.11999999997</v>
      </c>
      <c r="BH221" s="154">
        <v>-204333.63000000006</v>
      </c>
      <c r="BI221" s="154">
        <v>-181088.55</v>
      </c>
      <c r="BJ221" s="154">
        <v>-207483.84000000003</v>
      </c>
      <c r="BK221" s="154">
        <v>-174906.80000000002</v>
      </c>
      <c r="BL221" s="154">
        <v>-203638.21999999997</v>
      </c>
      <c r="BM221" s="154">
        <v>-143620.31999999998</v>
      </c>
      <c r="BN221" s="154">
        <v>-198297.31999999998</v>
      </c>
      <c r="BO221" s="154">
        <v>-141498.39000000001</v>
      </c>
      <c r="BP221" s="154">
        <v>-218179.88999999998</v>
      </c>
      <c r="BQ221" s="154">
        <v>-244542.78999999998</v>
      </c>
      <c r="BR221" s="154">
        <v>-360569.13</v>
      </c>
      <c r="BS221" s="154">
        <v>-101058.02</v>
      </c>
      <c r="BT221" s="154">
        <v>-41685.03</v>
      </c>
      <c r="BU221" s="154">
        <v>-69782.67</v>
      </c>
      <c r="BV221" s="154">
        <v>-115354.97999999998</v>
      </c>
      <c r="BW221" s="154">
        <v>-173315.46999999997</v>
      </c>
      <c r="BX221" s="154">
        <v>-225545.33000000002</v>
      </c>
      <c r="BY221" s="154">
        <v>-249438.19999999995</v>
      </c>
      <c r="BZ221" s="154">
        <v>-268012.11000000004</v>
      </c>
      <c r="CA221" s="154">
        <v>-272455.31999999995</v>
      </c>
      <c r="CB221" s="154">
        <v>-170827.83000000002</v>
      </c>
      <c r="CC221" s="154">
        <v>-96979.54</v>
      </c>
      <c r="CD221" s="154">
        <v>-234009.81</v>
      </c>
      <c r="CE221" s="154">
        <v>-129651.68000000002</v>
      </c>
      <c r="CF221" s="154">
        <v>-113259.41999999995</v>
      </c>
      <c r="CG221" s="154">
        <v>-189235.18999999994</v>
      </c>
      <c r="CH221" s="154">
        <v>-217157.07000000004</v>
      </c>
      <c r="CI221" s="154">
        <v>-189633.60149999999</v>
      </c>
      <c r="CJ221" s="154">
        <v>-213530.65000000002</v>
      </c>
      <c r="CK221" s="154">
        <v>-255400.75</v>
      </c>
      <c r="CL221" s="154">
        <v>-223083.70999999996</v>
      </c>
      <c r="CM221" s="154">
        <v>-168036.28000000003</v>
      </c>
      <c r="CN221" s="154">
        <v>-343593.43947368424</v>
      </c>
      <c r="CO221" s="154">
        <v>-239323.66999999998</v>
      </c>
      <c r="CP221" s="154">
        <v>-265566.67364912276</v>
      </c>
      <c r="CQ221" s="154">
        <v>-270901.3</v>
      </c>
      <c r="CR221" s="154">
        <v>-260731.23</v>
      </c>
      <c r="CS221" s="154">
        <v>-159388.09000000003</v>
      </c>
      <c r="CT221" s="154">
        <v>-222425.36999999994</v>
      </c>
      <c r="CU221" s="154">
        <v>-248032.3848421053</v>
      </c>
      <c r="CV221" s="154">
        <v>-225704.6</v>
      </c>
      <c r="CW221" s="154">
        <v>-233766.02</v>
      </c>
      <c r="CX221" s="154">
        <v>-223359.75999999995</v>
      </c>
      <c r="CY221" s="154">
        <v>-168123.59000000003</v>
      </c>
      <c r="CZ221" s="154">
        <v>-279091.88</v>
      </c>
      <c r="DA221" s="154">
        <v>-262904.84000000003</v>
      </c>
      <c r="DB221" s="154">
        <v>-207456.48</v>
      </c>
      <c r="DC221" s="154">
        <v>-104297.28200000002</v>
      </c>
      <c r="DD221" s="154">
        <v>-181299.83000000002</v>
      </c>
      <c r="DE221" s="154">
        <v>-137309.93999999994</v>
      </c>
      <c r="DF221" s="154">
        <v>-202071.11999999997</v>
      </c>
      <c r="DG221" s="154">
        <v>-171176.05999999997</v>
      </c>
      <c r="DH221" s="154">
        <v>-184697.8395</v>
      </c>
      <c r="DI221" s="154">
        <v>-223757.32949999999</v>
      </c>
      <c r="DJ221" s="154">
        <v>-229005.19</v>
      </c>
      <c r="DK221" s="154">
        <v>-250811.51999999999</v>
      </c>
      <c r="DL221" s="154">
        <v>-330453.70999999996</v>
      </c>
      <c r="DM221" s="154">
        <v>-189153.94999999995</v>
      </c>
      <c r="DN221" s="154">
        <v>-164928.49</v>
      </c>
      <c r="DO221" s="154">
        <v>-177785.0011666666</v>
      </c>
      <c r="DP221" s="154">
        <v>-127811.25666666665</v>
      </c>
      <c r="DQ221" s="154">
        <v>-210064.93950000001</v>
      </c>
      <c r="DR221" s="154">
        <v>-249717.33999999997</v>
      </c>
      <c r="DS221" s="154">
        <v>-242424.60249999998</v>
      </c>
      <c r="DT221" s="154">
        <v>-253604.81650000004</v>
      </c>
      <c r="DU221" s="154">
        <v>-255225.82149999996</v>
      </c>
      <c r="DV221" s="154">
        <v>-186784.82500000001</v>
      </c>
      <c r="DW221" s="154">
        <v>-153971.75400000004</v>
      </c>
      <c r="DX221" s="154">
        <v>-268012.31450000009</v>
      </c>
      <c r="DY221" s="154">
        <v>-233459.83849999995</v>
      </c>
      <c r="DZ221" s="154">
        <v>-179968.50750000001</v>
      </c>
      <c r="EA221" s="154">
        <v>-200632.21999999997</v>
      </c>
      <c r="EB221" s="154">
        <v>-174578.32</v>
      </c>
      <c r="EC221" s="154">
        <v>-268573.82899999997</v>
      </c>
      <c r="ED221" s="154">
        <v>-159332.33099999998</v>
      </c>
      <c r="EE221" s="154">
        <v>-216587.68199999997</v>
      </c>
      <c r="EF221" s="154">
        <v>-117983.54667876638</v>
      </c>
      <c r="EG221" s="154">
        <v>-210642.24599999998</v>
      </c>
      <c r="EH221" s="154">
        <v>-203878.848</v>
      </c>
      <c r="EI221" s="154">
        <v>-153605.02000000002</v>
      </c>
      <c r="EJ221" s="154">
        <v>-288904.48</v>
      </c>
      <c r="EK221" s="154">
        <v>-244533.26449999993</v>
      </c>
      <c r="EL221" s="154">
        <v>-222535.03250000009</v>
      </c>
      <c r="EM221" s="154">
        <v>-213822.36000000002</v>
      </c>
      <c r="EN221" s="153"/>
      <c r="EO221" s="154">
        <f t="shared" si="928"/>
        <v>-969795.13699999999</v>
      </c>
      <c r="EP221" s="154"/>
      <c r="EQ221" s="154">
        <f t="shared" ca="1" si="929"/>
        <v>-882072.88049999997</v>
      </c>
      <c r="ER221" s="154"/>
      <c r="EV221" s="154">
        <f t="shared" si="930"/>
        <v>-749453.2</v>
      </c>
      <c r="EW221" s="154">
        <f t="shared" si="930"/>
        <v>-422907.05199999997</v>
      </c>
      <c r="EX221" s="154">
        <f t="shared" si="930"/>
        <v>-557945.01949999994</v>
      </c>
      <c r="EY221" s="154">
        <f t="shared" si="930"/>
        <v>-703574.03949999996</v>
      </c>
      <c r="EZ221" s="154">
        <f t="shared" si="930"/>
        <v>-684536.14999999991</v>
      </c>
      <c r="FA221" s="154">
        <f t="shared" si="930"/>
        <v>-515661.1973333332</v>
      </c>
      <c r="FB221" s="154">
        <f t="shared" si="930"/>
        <v>-745746.75899999996</v>
      </c>
      <c r="FC221" s="154">
        <f t="shared" si="930"/>
        <v>-595982.40049999999</v>
      </c>
      <c r="FD221" s="154">
        <f t="shared" si="930"/>
        <v>-681440.6605</v>
      </c>
      <c r="FE221" s="154">
        <f t="shared" si="930"/>
        <v>-643784.36899999995</v>
      </c>
      <c r="FF221" s="154">
        <f t="shared" si="930"/>
        <v>-493903.55967876629</v>
      </c>
      <c r="FG221" s="154">
        <f t="shared" si="930"/>
        <v>-568126.11400000006</v>
      </c>
      <c r="FH221" s="154">
        <f t="shared" si="930"/>
        <v>-755972.777</v>
      </c>
      <c r="FI221" s="154">
        <f t="shared" si="930"/>
        <v>-213822.36000000002</v>
      </c>
      <c r="FK221" s="154">
        <f t="shared" si="931"/>
        <v>-2124270.89</v>
      </c>
      <c r="FL221" s="154">
        <f t="shared" si="931"/>
        <v>-2339938.94</v>
      </c>
      <c r="FM221" s="154">
        <f t="shared" si="931"/>
        <v>-2200805.5314999996</v>
      </c>
      <c r="FN221" s="154">
        <f t="shared" si="931"/>
        <v>-2860916.127964912</v>
      </c>
      <c r="FO221" s="154">
        <f t="shared" si="931"/>
        <v>-2433879.3109999998</v>
      </c>
      <c r="FP221" s="154">
        <f t="shared" si="931"/>
        <v>-2541926.5068333335</v>
      </c>
      <c r="FQ221" s="154">
        <f t="shared" si="931"/>
        <v>-2387254.7031787666</v>
      </c>
      <c r="FR221" s="154">
        <f t="shared" si="931"/>
        <v>-969795.13699999999</v>
      </c>
    </row>
    <row r="222" spans="2:174" ht="17.45" customHeight="1">
      <c r="B222" s="156" t="s">
        <v>21</v>
      </c>
      <c r="C222" s="157"/>
      <c r="D222" s="157"/>
      <c r="E222" s="157"/>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c r="AO222" s="158"/>
      <c r="AP222" s="158"/>
      <c r="AQ222" s="158"/>
      <c r="AR222" s="158"/>
      <c r="AS222" s="158"/>
      <c r="AT222" s="158"/>
      <c r="AU222" s="158"/>
      <c r="AV222" s="158"/>
      <c r="AW222" s="158"/>
      <c r="AX222" s="158"/>
      <c r="AY222" s="158"/>
      <c r="AZ222" s="158"/>
      <c r="BA222" s="158"/>
      <c r="BB222" s="158"/>
      <c r="BC222" s="158"/>
      <c r="BD222" s="158">
        <v>-274140.68</v>
      </c>
      <c r="BE222" s="158">
        <v>-285247.14999999997</v>
      </c>
      <c r="BF222" s="158">
        <v>-277450.81</v>
      </c>
      <c r="BG222" s="158">
        <v>-247211.93999999997</v>
      </c>
      <c r="BH222" s="158">
        <v>-309096.05000000005</v>
      </c>
      <c r="BI222" s="160">
        <v>-293780.08999999997</v>
      </c>
      <c r="BJ222" s="160">
        <v>-326623.79000000004</v>
      </c>
      <c r="BK222" s="160">
        <v>-297842.45</v>
      </c>
      <c r="BL222" s="160">
        <v>-325971.74</v>
      </c>
      <c r="BM222" s="160">
        <v>-298387.61</v>
      </c>
      <c r="BN222" s="160">
        <v>-332444.53999999998</v>
      </c>
      <c r="BO222" s="160">
        <v>-254591.58000000002</v>
      </c>
      <c r="BP222" s="160">
        <v>-296852.86</v>
      </c>
      <c r="BQ222" s="160">
        <v>-313341.96999999997</v>
      </c>
      <c r="BR222" s="160">
        <v>-445252.13</v>
      </c>
      <c r="BS222" s="160">
        <v>-141749.57</v>
      </c>
      <c r="BT222" s="160">
        <v>-80740.33</v>
      </c>
      <c r="BU222" s="160">
        <v>-119112.89</v>
      </c>
      <c r="BV222" s="160">
        <v>-194373.83</v>
      </c>
      <c r="BW222" s="160">
        <v>-259503.52</v>
      </c>
      <c r="BX222" s="160">
        <v>-322359.45</v>
      </c>
      <c r="BY222" s="160">
        <v>-343835.07999999996</v>
      </c>
      <c r="BZ222" s="160">
        <v>-353530.28</v>
      </c>
      <c r="CA222" s="160">
        <v>-347079.17</v>
      </c>
      <c r="CB222" s="160">
        <v>-268568.94</v>
      </c>
      <c r="CC222" s="160">
        <v>-195368.05</v>
      </c>
      <c r="CD222" s="160">
        <v>-306885.8</v>
      </c>
      <c r="CE222" s="160">
        <v>-193983.02000000002</v>
      </c>
      <c r="CF222" s="160">
        <v>-178408.88999999996</v>
      </c>
      <c r="CG222" s="160">
        <v>-255327.13999999996</v>
      </c>
      <c r="CH222" s="160">
        <v>-280740.84000000003</v>
      </c>
      <c r="CI222" s="160">
        <v>-254686.04149999999</v>
      </c>
      <c r="CJ222" s="160">
        <v>-278463.2</v>
      </c>
      <c r="CK222" s="160">
        <v>-331189.2</v>
      </c>
      <c r="CL222" s="160">
        <v>-299520.75999999995</v>
      </c>
      <c r="CM222" s="160">
        <v>-218266.82</v>
      </c>
      <c r="CN222" s="160">
        <v>-403299.29947368422</v>
      </c>
      <c r="CO222" s="160">
        <v>-294367.06</v>
      </c>
      <c r="CP222" s="160">
        <v>-341832.16364912275</v>
      </c>
      <c r="CQ222" s="160">
        <v>-356962.94</v>
      </c>
      <c r="CR222" s="160">
        <v>-359254.88</v>
      </c>
      <c r="CS222" s="160">
        <v>-233357.22000000003</v>
      </c>
      <c r="CT222" s="160">
        <v>-303100.94999999995</v>
      </c>
      <c r="CU222" s="160">
        <v>-287726.9848421053</v>
      </c>
      <c r="CV222" s="160">
        <v>-295193.19</v>
      </c>
      <c r="CW222" s="160">
        <v>-290426.11</v>
      </c>
      <c r="CX222" s="160">
        <v>-265457.58999999997</v>
      </c>
      <c r="CY222" s="160">
        <v>-209339.09000000003</v>
      </c>
      <c r="CZ222" s="160">
        <v>-331471.12</v>
      </c>
      <c r="DA222" s="160">
        <v>-303226.80000000005</v>
      </c>
      <c r="DB222" s="160">
        <v>-256249.95</v>
      </c>
      <c r="DC222" s="160">
        <v>-173792.70200000002</v>
      </c>
      <c r="DD222" s="160">
        <v>-226411.91</v>
      </c>
      <c r="DE222" s="160">
        <v>-202415.63999999996</v>
      </c>
      <c r="DF222" s="160">
        <v>-264643.51999999996</v>
      </c>
      <c r="DG222" s="160">
        <v>-221016.39999999997</v>
      </c>
      <c r="DH222" s="160">
        <v>-243243.88949999999</v>
      </c>
      <c r="DI222" s="160">
        <v>-249183.97949999999</v>
      </c>
      <c r="DJ222" s="160">
        <v>-263045.99</v>
      </c>
      <c r="DK222" s="160">
        <v>-288361.06</v>
      </c>
      <c r="DL222" s="160">
        <v>-386898.3</v>
      </c>
      <c r="DM222" s="160">
        <v>-264514.65999999997</v>
      </c>
      <c r="DN222" s="160">
        <v>-253527.22</v>
      </c>
      <c r="DO222" s="160">
        <v>-284280.03116666659</v>
      </c>
      <c r="DP222" s="160">
        <v>-239765.24366666668</v>
      </c>
      <c r="DQ222" s="160">
        <v>-296681.76949999999</v>
      </c>
      <c r="DR222" s="160">
        <v>-330396.19999999995</v>
      </c>
      <c r="DS222" s="160">
        <v>-304387.14249999996</v>
      </c>
      <c r="DT222" s="160">
        <v>-338073.28650000005</v>
      </c>
      <c r="DU222" s="160">
        <v>-335611.28149999998</v>
      </c>
      <c r="DV222" s="160">
        <v>-246682.12500000003</v>
      </c>
      <c r="DW222" s="160">
        <v>-217001.85400000005</v>
      </c>
      <c r="DX222" s="160">
        <v>-348896.09450000006</v>
      </c>
      <c r="DY222" s="160">
        <v>-329711.34849999996</v>
      </c>
      <c r="DZ222" s="160">
        <v>-274685.79749999999</v>
      </c>
      <c r="EA222" s="160">
        <v>-296899.76999999996</v>
      </c>
      <c r="EB222" s="160">
        <v>-263532.07</v>
      </c>
      <c r="EC222" s="160">
        <v>-346195.96399999998</v>
      </c>
      <c r="ED222" s="160">
        <v>-255826.46599999999</v>
      </c>
      <c r="EE222" s="160">
        <v>-318167.25199999998</v>
      </c>
      <c r="EF222" s="160">
        <v>-221296.60667876637</v>
      </c>
      <c r="EG222" s="160">
        <v>-302353.35438709677</v>
      </c>
      <c r="EH222" s="160">
        <v>-275768.85800000001</v>
      </c>
      <c r="EI222" s="160">
        <v>-215551.66</v>
      </c>
      <c r="EJ222" s="160">
        <v>-358828.06999999995</v>
      </c>
      <c r="EK222" s="160">
        <v>-318430.16449999996</v>
      </c>
      <c r="EL222" s="160">
        <v>-308584.31250000006</v>
      </c>
      <c r="EM222" s="160">
        <v>-298336</v>
      </c>
      <c r="EO222" s="160">
        <f t="shared" si="928"/>
        <v>-1284178.547</v>
      </c>
      <c r="EQ222" s="160">
        <f t="shared" ca="1" si="929"/>
        <v>-1250193.0104999999</v>
      </c>
      <c r="ER222" s="160"/>
      <c r="EV222" s="160">
        <f t="shared" si="930"/>
        <v>-890947.87000000011</v>
      </c>
      <c r="EW222" s="160">
        <f t="shared" si="930"/>
        <v>-602620.25199999998</v>
      </c>
      <c r="EX222" s="160">
        <f t="shared" si="930"/>
        <v>-728903.80949999997</v>
      </c>
      <c r="EY222" s="160">
        <f t="shared" si="930"/>
        <v>-800591.02949999995</v>
      </c>
      <c r="EZ222" s="160">
        <f t="shared" si="930"/>
        <v>-904940.17999999993</v>
      </c>
      <c r="FA222" s="160">
        <f t="shared" si="930"/>
        <v>-820727.04433333327</v>
      </c>
      <c r="FB222" s="160">
        <f t="shared" si="930"/>
        <v>-972856.62899999996</v>
      </c>
      <c r="FC222" s="160">
        <f t="shared" si="930"/>
        <v>-799295.26050000009</v>
      </c>
      <c r="FD222" s="160">
        <f t="shared" si="930"/>
        <v>-953293.24049999996</v>
      </c>
      <c r="FE222" s="160">
        <f t="shared" si="930"/>
        <v>-906627.804</v>
      </c>
      <c r="FF222" s="160">
        <f t="shared" si="930"/>
        <v>-795290.32467876631</v>
      </c>
      <c r="FG222" s="160">
        <f t="shared" si="930"/>
        <v>-793673.87238709687</v>
      </c>
      <c r="FH222" s="160">
        <f t="shared" si="930"/>
        <v>-985842.54700000002</v>
      </c>
      <c r="FI222" s="160">
        <f t="shared" si="930"/>
        <v>-298336</v>
      </c>
      <c r="FK222" s="160">
        <f t="shared" si="931"/>
        <v>-3522788.43</v>
      </c>
      <c r="FL222" s="160">
        <f t="shared" si="931"/>
        <v>-3217731.08</v>
      </c>
      <c r="FM222" s="160">
        <f t="shared" si="931"/>
        <v>-3061408.7015</v>
      </c>
      <c r="FN222" s="160">
        <f t="shared" si="931"/>
        <v>-3640317.4779649116</v>
      </c>
      <c r="FO222" s="160">
        <f t="shared" si="931"/>
        <v>-3023062.9609999997</v>
      </c>
      <c r="FP222" s="160">
        <f t="shared" si="931"/>
        <v>-3497819.1138333334</v>
      </c>
      <c r="FQ222" s="160">
        <f t="shared" si="931"/>
        <v>-3448885.2415658627</v>
      </c>
      <c r="FR222" s="160">
        <f t="shared" si="931"/>
        <v>-1284178.547</v>
      </c>
    </row>
    <row r="223" spans="2:174" ht="17.45" customHeight="1">
      <c r="B223" s="161" t="s">
        <v>191</v>
      </c>
      <c r="C223" s="162"/>
      <c r="D223" s="162"/>
      <c r="E223" s="162"/>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v>4221782.0599999996</v>
      </c>
      <c r="BE223" s="163">
        <v>1914168.23</v>
      </c>
      <c r="BF223" s="163">
        <v>1767813.48</v>
      </c>
      <c r="BG223" s="163">
        <v>1879564.83</v>
      </c>
      <c r="BH223" s="163">
        <v>1782280.7799999998</v>
      </c>
      <c r="BI223" s="163">
        <v>1871591.5399999996</v>
      </c>
      <c r="BJ223" s="163">
        <v>1924911.0299999998</v>
      </c>
      <c r="BK223" s="163">
        <v>1955685.91</v>
      </c>
      <c r="BL223" s="163">
        <v>1782188.2299999997</v>
      </c>
      <c r="BM223" s="163">
        <v>1941693.29</v>
      </c>
      <c r="BN223" s="163">
        <v>1906875.38</v>
      </c>
      <c r="BO223" s="163">
        <v>2383788.0100000002</v>
      </c>
      <c r="BP223" s="163">
        <v>3549659.74</v>
      </c>
      <c r="BQ223" s="163">
        <v>1934364.8499999999</v>
      </c>
      <c r="BR223" s="163">
        <v>1526461.6</v>
      </c>
      <c r="BS223" s="163">
        <v>-51117.429999999949</v>
      </c>
      <c r="BT223" s="163">
        <v>0</v>
      </c>
      <c r="BU223" s="163">
        <v>51117.569999999876</v>
      </c>
      <c r="BV223" s="163">
        <v>411728.4800000001</v>
      </c>
      <c r="BW223" s="164">
        <v>705428.19000000006</v>
      </c>
      <c r="BX223" s="164">
        <v>1006946.47</v>
      </c>
      <c r="BY223" s="164">
        <v>1017116.6</v>
      </c>
      <c r="BZ223" s="164">
        <v>1466295.03</v>
      </c>
      <c r="CA223" s="164">
        <v>1584752.3499999996</v>
      </c>
      <c r="CB223" s="164">
        <v>1970857.5199999996</v>
      </c>
      <c r="CC223" s="164">
        <v>2219263.42</v>
      </c>
      <c r="CD223" s="164">
        <v>936026.09000000008</v>
      </c>
      <c r="CE223" s="164">
        <v>439548.17000000016</v>
      </c>
      <c r="CF223" s="164">
        <v>635637.2799999998</v>
      </c>
      <c r="CG223" s="164">
        <v>1887569.6100000006</v>
      </c>
      <c r="CH223" s="164">
        <v>1964728.9599999997</v>
      </c>
      <c r="CI223" s="164">
        <v>2034806.8084999996</v>
      </c>
      <c r="CJ223" s="164">
        <v>2092090.3500000003</v>
      </c>
      <c r="CK223" s="164">
        <v>2040054.6499999997</v>
      </c>
      <c r="CL223" s="164">
        <v>2273581.0600000005</v>
      </c>
      <c r="CM223" s="164">
        <v>2304613.65</v>
      </c>
      <c r="CN223" s="164">
        <v>3592084.1705263159</v>
      </c>
      <c r="CO223" s="164">
        <v>2539077.7400000002</v>
      </c>
      <c r="CP223" s="164">
        <v>2704231.1363508776</v>
      </c>
      <c r="CQ223" s="164">
        <v>2461524.5500000003</v>
      </c>
      <c r="CR223" s="164">
        <v>2015454.2799999998</v>
      </c>
      <c r="CS223" s="164">
        <v>2229196.149999999</v>
      </c>
      <c r="CT223" s="164">
        <v>2195908.8600000003</v>
      </c>
      <c r="CU223" s="164">
        <v>2149982.1751578953</v>
      </c>
      <c r="CV223" s="164">
        <v>2104787.9900000002</v>
      </c>
      <c r="CW223" s="164">
        <v>2181270.5299999998</v>
      </c>
      <c r="CX223" s="164">
        <v>2396210.1899999995</v>
      </c>
      <c r="CY223" s="164">
        <v>2857308.95</v>
      </c>
      <c r="CZ223" s="164">
        <v>3574692.25</v>
      </c>
      <c r="DA223" s="164">
        <v>2356593.5600000005</v>
      </c>
      <c r="DB223" s="164">
        <v>2334849.69</v>
      </c>
      <c r="DC223" s="164">
        <v>2273688.8079999997</v>
      </c>
      <c r="DD223" s="164">
        <v>2313861.04</v>
      </c>
      <c r="DE223" s="164">
        <v>2325296.37</v>
      </c>
      <c r="DF223" s="164">
        <v>2451621.4300000002</v>
      </c>
      <c r="DG223" s="164">
        <v>2295402.4800000004</v>
      </c>
      <c r="DH223" s="164">
        <v>2328622.4904999998</v>
      </c>
      <c r="DI223" s="164">
        <v>2303623.8205000004</v>
      </c>
      <c r="DJ223" s="164">
        <v>2459807.2700000005</v>
      </c>
      <c r="DK223" s="164">
        <v>2517082.8899999992</v>
      </c>
      <c r="DL223" s="164">
        <v>3833499.88</v>
      </c>
      <c r="DM223" s="164">
        <v>2505359.73</v>
      </c>
      <c r="DN223" s="164">
        <v>2414663.5399999996</v>
      </c>
      <c r="DO223" s="164">
        <v>2581751.5788333332</v>
      </c>
      <c r="DP223" s="164">
        <v>2536860.1163333338</v>
      </c>
      <c r="DQ223" s="164">
        <v>2501388.3005000008</v>
      </c>
      <c r="DR223" s="164">
        <v>2442598.6500000004</v>
      </c>
      <c r="DS223" s="164">
        <v>2203092.4075000002</v>
      </c>
      <c r="DT223" s="164">
        <v>2315277.4535000003</v>
      </c>
      <c r="DU223" s="164">
        <v>2294144.158499999</v>
      </c>
      <c r="DV223" s="164">
        <v>2683886.3850000002</v>
      </c>
      <c r="DW223" s="164">
        <v>2773746.0559999999</v>
      </c>
      <c r="DX223" s="164">
        <v>3940345.8754999996</v>
      </c>
      <c r="DY223" s="164">
        <v>2610803.3914999999</v>
      </c>
      <c r="DZ223" s="164">
        <v>2317599.8225000002</v>
      </c>
      <c r="EA223" s="164">
        <v>2765546.2600000002</v>
      </c>
      <c r="EB223" s="164">
        <v>2641542.7200000002</v>
      </c>
      <c r="EC223" s="164">
        <v>2705801.0359999994</v>
      </c>
      <c r="ED223" s="164">
        <v>2802527.7140000006</v>
      </c>
      <c r="EE223" s="164">
        <v>2503561.5980000002</v>
      </c>
      <c r="EF223" s="164">
        <v>2591930.6533212345</v>
      </c>
      <c r="EG223" s="164">
        <v>2470721.3656129031</v>
      </c>
      <c r="EH223" s="164">
        <v>2795115.3819999998</v>
      </c>
      <c r="EI223" s="164">
        <v>2761787.9699999993</v>
      </c>
      <c r="EJ223" s="164">
        <v>4236739.1599999992</v>
      </c>
      <c r="EK223" s="164">
        <v>2736788.8254999998</v>
      </c>
      <c r="EL223" s="164">
        <v>2600281.2475000001</v>
      </c>
      <c r="EM223" s="164">
        <v>2620027.23</v>
      </c>
      <c r="EO223" s="163">
        <f t="shared" si="928"/>
        <v>12193836.463</v>
      </c>
      <c r="EQ223" s="163">
        <f t="shared" ca="1" si="929"/>
        <v>11634295.349499999</v>
      </c>
      <c r="ER223" s="163"/>
      <c r="EV223" s="163">
        <f t="shared" si="930"/>
        <v>8266135.5</v>
      </c>
      <c r="EW223" s="163">
        <f t="shared" si="930"/>
        <v>6912846.2179999994</v>
      </c>
      <c r="EX223" s="163">
        <f t="shared" si="930"/>
        <v>7075646.4004999995</v>
      </c>
      <c r="EY223" s="163">
        <f t="shared" si="930"/>
        <v>7280513.9804999996</v>
      </c>
      <c r="EZ223" s="163">
        <f t="shared" si="930"/>
        <v>8753523.1499999985</v>
      </c>
      <c r="FA223" s="163">
        <f t="shared" si="930"/>
        <v>7619999.9956666678</v>
      </c>
      <c r="FB223" s="163">
        <f t="shared" si="930"/>
        <v>6960968.5110000018</v>
      </c>
      <c r="FC223" s="163">
        <f t="shared" si="930"/>
        <v>7751776.5994999986</v>
      </c>
      <c r="FD223" s="163">
        <f t="shared" si="930"/>
        <v>8868749.0894999988</v>
      </c>
      <c r="FE223" s="163">
        <f t="shared" si="930"/>
        <v>8112890.0159999998</v>
      </c>
      <c r="FF223" s="163">
        <f t="shared" si="930"/>
        <v>7898019.9653212354</v>
      </c>
      <c r="FG223" s="163">
        <f t="shared" si="930"/>
        <v>8027624.7176129017</v>
      </c>
      <c r="FH223" s="163">
        <f t="shared" si="930"/>
        <v>9573809.2329999991</v>
      </c>
      <c r="FI223" s="163">
        <f t="shared" si="930"/>
        <v>2620027.23</v>
      </c>
      <c r="FK223" s="163">
        <f t="shared" si="931"/>
        <v>25332342.769999996</v>
      </c>
      <c r="FL223" s="163">
        <f t="shared" si="931"/>
        <v>13202753.449999999</v>
      </c>
      <c r="FM223" s="163">
        <f t="shared" si="931"/>
        <v>20798777.568499997</v>
      </c>
      <c r="FN223" s="163">
        <f t="shared" si="931"/>
        <v>29427036.722035091</v>
      </c>
      <c r="FO223" s="163">
        <f t="shared" si="931"/>
        <v>29535142.099000003</v>
      </c>
      <c r="FP223" s="163">
        <f t="shared" si="931"/>
        <v>31086268.256166659</v>
      </c>
      <c r="FQ223" s="163">
        <f t="shared" si="931"/>
        <v>32907283.788434133</v>
      </c>
      <c r="FR223" s="163">
        <f t="shared" si="931"/>
        <v>12193836.463</v>
      </c>
    </row>
    <row r="224" spans="2:174" ht="17.45" customHeight="1" thickBot="1">
      <c r="B224" s="151" t="s">
        <v>96</v>
      </c>
      <c r="C224" s="152"/>
      <c r="D224" s="152"/>
      <c r="E224" s="152"/>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v>332010.44</v>
      </c>
      <c r="BE224" s="154">
        <v>224850.26</v>
      </c>
      <c r="BF224" s="154">
        <v>268380.65999999997</v>
      </c>
      <c r="BG224" s="154">
        <v>300562.77</v>
      </c>
      <c r="BH224" s="154">
        <v>344695.18</v>
      </c>
      <c r="BI224" s="154">
        <v>305883.56</v>
      </c>
      <c r="BJ224" s="154">
        <v>298916.43</v>
      </c>
      <c r="BK224" s="154">
        <v>296271.58</v>
      </c>
      <c r="BL224" s="154">
        <v>280068.09000000003</v>
      </c>
      <c r="BM224" s="154">
        <v>311975.90999999997</v>
      </c>
      <c r="BN224" s="154">
        <v>333299.05</v>
      </c>
      <c r="BO224" s="154">
        <v>494928.08</v>
      </c>
      <c r="BP224" s="154">
        <v>326718.25</v>
      </c>
      <c r="BQ224" s="154">
        <v>304262.93</v>
      </c>
      <c r="BR224" s="154">
        <v>199121.06</v>
      </c>
      <c r="BS224" s="154">
        <v>0</v>
      </c>
      <c r="BT224" s="154">
        <v>0</v>
      </c>
      <c r="BU224" s="154">
        <v>0</v>
      </c>
      <c r="BV224" s="154">
        <v>0</v>
      </c>
      <c r="BW224" s="154">
        <v>104216.08</v>
      </c>
      <c r="BX224" s="154">
        <v>160085.79999999999</v>
      </c>
      <c r="BY224" s="154">
        <v>202204.24011988135</v>
      </c>
      <c r="BZ224" s="154">
        <v>206230.32</v>
      </c>
      <c r="CA224" s="154">
        <v>373297.18</v>
      </c>
      <c r="CB224" s="154">
        <v>181729.53999999998</v>
      </c>
      <c r="CC224" s="154">
        <v>158787.18332499999</v>
      </c>
      <c r="CD224" s="154">
        <v>15000</v>
      </c>
      <c r="CE224" s="154">
        <v>30421.254683095802</v>
      </c>
      <c r="CF224" s="154">
        <v>179774.17</v>
      </c>
      <c r="CG224" s="154">
        <v>150308</v>
      </c>
      <c r="CH224" s="154">
        <v>252256.66</v>
      </c>
      <c r="CI224" s="154">
        <v>235385.41</v>
      </c>
      <c r="CJ224" s="154">
        <v>242858.65134586391</v>
      </c>
      <c r="CK224" s="154">
        <v>281344.90246641665</v>
      </c>
      <c r="CL224" s="154">
        <v>263363.93209684745</v>
      </c>
      <c r="CM224" s="154">
        <v>455510.17</v>
      </c>
      <c r="CN224" s="154">
        <v>278744.71510866395</v>
      </c>
      <c r="CO224" s="154">
        <v>216281.07</v>
      </c>
      <c r="CP224" s="154">
        <v>269959.51</v>
      </c>
      <c r="CQ224" s="154">
        <v>329018.81</v>
      </c>
      <c r="CR224" s="154">
        <v>341045.07</v>
      </c>
      <c r="CS224" s="154">
        <v>338860.39</v>
      </c>
      <c r="CT224" s="154">
        <v>315778.92</v>
      </c>
      <c r="CU224" s="154">
        <v>316176.32</v>
      </c>
      <c r="CV224" s="154">
        <v>353847.25</v>
      </c>
      <c r="CW224" s="154">
        <v>359280.37</v>
      </c>
      <c r="CX224" s="154">
        <v>352082.54</v>
      </c>
      <c r="CY224" s="154">
        <v>532665.73</v>
      </c>
      <c r="CZ224" s="154">
        <v>384551.89</v>
      </c>
      <c r="DA224" s="154">
        <v>382904.67</v>
      </c>
      <c r="DB224" s="154">
        <v>346164.13</v>
      </c>
      <c r="DC224" s="154">
        <v>383010.32</v>
      </c>
      <c r="DD224" s="154">
        <v>423196.31</v>
      </c>
      <c r="DE224" s="154">
        <v>420843.56</v>
      </c>
      <c r="DF224" s="154">
        <v>395577.44225888432</v>
      </c>
      <c r="DG224" s="154">
        <v>399529.81</v>
      </c>
      <c r="DH224" s="154">
        <v>379432.55898703099</v>
      </c>
      <c r="DI224" s="154">
        <v>415802.06</v>
      </c>
      <c r="DJ224" s="154">
        <v>463834.45557844418</v>
      </c>
      <c r="DK224" s="154">
        <v>686897.28499751049</v>
      </c>
      <c r="DL224" s="154">
        <v>461803.96</v>
      </c>
      <c r="DM224" s="154">
        <v>429833.43</v>
      </c>
      <c r="DN224" s="154">
        <v>386137.85</v>
      </c>
      <c r="DO224" s="154">
        <v>393598.75444537192</v>
      </c>
      <c r="DP224" s="154">
        <v>421749.64662976726</v>
      </c>
      <c r="DQ224" s="154">
        <v>445345.95988340472</v>
      </c>
      <c r="DR224" s="154">
        <v>431213.58</v>
      </c>
      <c r="DS224" s="154">
        <v>412233.4286008022</v>
      </c>
      <c r="DT224" s="154">
        <v>358563.75</v>
      </c>
      <c r="DU224" s="154">
        <v>405406.90706378093</v>
      </c>
      <c r="DV224" s="154">
        <v>483902.93644531874</v>
      </c>
      <c r="DW224" s="154">
        <v>709510.16479550547</v>
      </c>
      <c r="DX224" s="154">
        <v>439667.47</v>
      </c>
      <c r="DY224" s="154">
        <v>400204.1</v>
      </c>
      <c r="DZ224" s="154">
        <v>364404.23187791975</v>
      </c>
      <c r="EA224" s="154">
        <v>449102.75</v>
      </c>
      <c r="EB224" s="154">
        <v>440781.28</v>
      </c>
      <c r="EC224" s="154">
        <v>445272.77</v>
      </c>
      <c r="ED224" s="154">
        <v>392973.6280472856</v>
      </c>
      <c r="EE224" s="154">
        <v>429692.7</v>
      </c>
      <c r="EF224" s="154">
        <v>388253.34799200133</v>
      </c>
      <c r="EG224" s="154">
        <v>421651.09616761003</v>
      </c>
      <c r="EH224" s="154">
        <v>432880.4121792682</v>
      </c>
      <c r="EI224" s="154">
        <v>734006.15</v>
      </c>
      <c r="EJ224" s="154">
        <v>503662.96</v>
      </c>
      <c r="EK224" s="154">
        <v>438990.78</v>
      </c>
      <c r="EL224" s="154">
        <v>425779.85</v>
      </c>
      <c r="EM224" s="154">
        <v>494948.76</v>
      </c>
      <c r="EN224" s="153"/>
      <c r="EO224" s="154">
        <f t="shared" si="928"/>
        <v>1863382.3499999999</v>
      </c>
      <c r="EP224" s="154"/>
      <c r="EQ224" s="154">
        <f t="shared" ca="1" si="929"/>
        <v>1653378.5518779196</v>
      </c>
      <c r="ER224" s="154"/>
      <c r="EV224" s="154">
        <f t="shared" si="930"/>
        <v>1113620.69</v>
      </c>
      <c r="EW224" s="154">
        <f t="shared" si="930"/>
        <v>1227050.19</v>
      </c>
      <c r="EX224" s="154">
        <f t="shared" si="930"/>
        <v>1174539.8112459152</v>
      </c>
      <c r="EY224" s="154">
        <f t="shared" si="930"/>
        <v>1566533.8005759546</v>
      </c>
      <c r="EZ224" s="154">
        <f t="shared" si="930"/>
        <v>1277775.24</v>
      </c>
      <c r="FA224" s="154">
        <f t="shared" si="930"/>
        <v>1260694.3609585438</v>
      </c>
      <c r="FB224" s="154">
        <f t="shared" si="930"/>
        <v>1202010.7586008022</v>
      </c>
      <c r="FC224" s="154">
        <f t="shared" si="930"/>
        <v>1598820.0083046053</v>
      </c>
      <c r="FD224" s="154">
        <f t="shared" si="930"/>
        <v>1204275.8018779196</v>
      </c>
      <c r="FE224" s="154">
        <f t="shared" si="930"/>
        <v>1335156.8</v>
      </c>
      <c r="FF224" s="154">
        <f t="shared" si="930"/>
        <v>1210919.6760392869</v>
      </c>
      <c r="FG224" s="154">
        <f t="shared" si="930"/>
        <v>1588537.6583468784</v>
      </c>
      <c r="FH224" s="154">
        <f t="shared" si="930"/>
        <v>1368433.5899999999</v>
      </c>
      <c r="FI224" s="154">
        <f t="shared" si="930"/>
        <v>494948.76</v>
      </c>
      <c r="FK224" s="154">
        <f t="shared" si="931"/>
        <v>3791842.01</v>
      </c>
      <c r="FL224" s="154">
        <f t="shared" si="931"/>
        <v>1876135.8601198811</v>
      </c>
      <c r="FM224" s="154">
        <f t="shared" si="931"/>
        <v>2446739.8739172239</v>
      </c>
      <c r="FN224" s="154">
        <f t="shared" si="931"/>
        <v>4003740.6951086638</v>
      </c>
      <c r="FO224" s="154">
        <f t="shared" si="931"/>
        <v>5081744.4918218702</v>
      </c>
      <c r="FP224" s="154">
        <f t="shared" si="931"/>
        <v>5339300.3678639513</v>
      </c>
      <c r="FQ224" s="154">
        <f t="shared" si="931"/>
        <v>5338889.9362640847</v>
      </c>
      <c r="FR224" s="154">
        <f t="shared" si="931"/>
        <v>1863382.3499999999</v>
      </c>
    </row>
    <row r="225" spans="2:174" ht="17.45" customHeight="1">
      <c r="B225" s="165" t="s">
        <v>192</v>
      </c>
      <c r="C225" s="166"/>
      <c r="D225" s="166"/>
      <c r="E225" s="166"/>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v>4553792.5</v>
      </c>
      <c r="BE225" s="167">
        <v>2139018.4900000002</v>
      </c>
      <c r="BF225" s="167">
        <v>2036194.14</v>
      </c>
      <c r="BG225" s="167">
        <v>2180127.6</v>
      </c>
      <c r="BH225" s="167">
        <v>2126975.96</v>
      </c>
      <c r="BI225" s="168">
        <v>2177475.0999999996</v>
      </c>
      <c r="BJ225" s="168">
        <v>2223827.46</v>
      </c>
      <c r="BK225" s="168">
        <v>2251957.4899999998</v>
      </c>
      <c r="BL225" s="168">
        <v>2062256.3199999998</v>
      </c>
      <c r="BM225" s="168">
        <v>2253669.2000000002</v>
      </c>
      <c r="BN225" s="168">
        <v>2240174.4299999997</v>
      </c>
      <c r="BO225" s="168">
        <v>2878716.0900000003</v>
      </c>
      <c r="BP225" s="168">
        <v>3876377.99</v>
      </c>
      <c r="BQ225" s="168">
        <v>2238627.7799999998</v>
      </c>
      <c r="BR225" s="168">
        <v>1725582.6600000001</v>
      </c>
      <c r="BS225" s="168">
        <v>-51117.429999999949</v>
      </c>
      <c r="BT225" s="168">
        <v>0</v>
      </c>
      <c r="BU225" s="168">
        <v>51117.569999999876</v>
      </c>
      <c r="BV225" s="168">
        <v>411728.4800000001</v>
      </c>
      <c r="BW225" s="169">
        <v>809644.27</v>
      </c>
      <c r="BX225" s="169">
        <v>1167032.27</v>
      </c>
      <c r="BY225" s="169">
        <v>1219320.8401198813</v>
      </c>
      <c r="BZ225" s="169">
        <v>1672525.35</v>
      </c>
      <c r="CA225" s="169">
        <v>1958049.5299999996</v>
      </c>
      <c r="CB225" s="169">
        <v>2152587.0599999996</v>
      </c>
      <c r="CC225" s="169">
        <v>2378050.603325</v>
      </c>
      <c r="CD225" s="169">
        <v>951026.09000000008</v>
      </c>
      <c r="CE225" s="169">
        <v>469969.42468309595</v>
      </c>
      <c r="CF225" s="169">
        <v>815411.44999999984</v>
      </c>
      <c r="CG225" s="169">
        <v>2037877.6100000006</v>
      </c>
      <c r="CH225" s="169">
        <v>2216985.6199999996</v>
      </c>
      <c r="CI225" s="169">
        <v>2270192.2184999995</v>
      </c>
      <c r="CJ225" s="169">
        <v>2334949.001345864</v>
      </c>
      <c r="CK225" s="169">
        <v>2321399.5524664163</v>
      </c>
      <c r="CL225" s="169">
        <v>2536944.9920968479</v>
      </c>
      <c r="CM225" s="169">
        <v>2760123.82</v>
      </c>
      <c r="CN225" s="169">
        <v>3870828.8856349797</v>
      </c>
      <c r="CO225" s="169">
        <v>2755358.81</v>
      </c>
      <c r="CP225" s="169">
        <v>2974190.6463508774</v>
      </c>
      <c r="CQ225" s="169">
        <v>2790543.3600000003</v>
      </c>
      <c r="CR225" s="169">
        <v>2356499.3499999996</v>
      </c>
      <c r="CS225" s="169">
        <v>2568056.5399999991</v>
      </c>
      <c r="CT225" s="169">
        <v>2511687.7800000003</v>
      </c>
      <c r="CU225" s="169">
        <v>2466158.4951578951</v>
      </c>
      <c r="CV225" s="169">
        <v>2458635.2400000002</v>
      </c>
      <c r="CW225" s="169">
        <v>2540550.9</v>
      </c>
      <c r="CX225" s="169">
        <v>2748292.7299999995</v>
      </c>
      <c r="CY225" s="169">
        <v>3389974.68</v>
      </c>
      <c r="CZ225" s="169">
        <v>3959244.14</v>
      </c>
      <c r="DA225" s="169">
        <v>2739498.2300000004</v>
      </c>
      <c r="DB225" s="169">
        <v>2681013.8199999998</v>
      </c>
      <c r="DC225" s="169">
        <v>2656699.1279999996</v>
      </c>
      <c r="DD225" s="169">
        <v>2737057.35</v>
      </c>
      <c r="DE225" s="169">
        <v>2746139.93</v>
      </c>
      <c r="DF225" s="169">
        <v>2847198.8722588844</v>
      </c>
      <c r="DG225" s="169">
        <v>2694932.2900000005</v>
      </c>
      <c r="DH225" s="169">
        <v>2708055.0494870311</v>
      </c>
      <c r="DI225" s="169">
        <v>2719425.8805000004</v>
      </c>
      <c r="DJ225" s="169">
        <v>2923641.7255784445</v>
      </c>
      <c r="DK225" s="169">
        <v>3203980.1749975095</v>
      </c>
      <c r="DL225" s="169">
        <v>4295303.84</v>
      </c>
      <c r="DM225" s="169">
        <v>2935193.16</v>
      </c>
      <c r="DN225" s="169">
        <v>2800801.3899999997</v>
      </c>
      <c r="DO225" s="169">
        <v>2975350.3332787054</v>
      </c>
      <c r="DP225" s="169">
        <v>2958609.7629631013</v>
      </c>
      <c r="DQ225" s="169">
        <v>2946734.2603834057</v>
      </c>
      <c r="DR225" s="169">
        <v>2873812.2300000004</v>
      </c>
      <c r="DS225" s="169">
        <v>2615325.8361008023</v>
      </c>
      <c r="DT225" s="169">
        <v>2673841.2035000003</v>
      </c>
      <c r="DU225" s="169">
        <v>2699551.0655637798</v>
      </c>
      <c r="DV225" s="169">
        <v>3167789.3214453189</v>
      </c>
      <c r="DW225" s="169">
        <v>3483256.2207955052</v>
      </c>
      <c r="DX225" s="169">
        <v>4380013.3454999998</v>
      </c>
      <c r="DY225" s="169">
        <v>3011007.4915</v>
      </c>
      <c r="DZ225" s="169">
        <v>2682004.05437792</v>
      </c>
      <c r="EA225" s="169">
        <v>3214649.0100000002</v>
      </c>
      <c r="EB225" s="169">
        <v>3082324</v>
      </c>
      <c r="EC225" s="169">
        <v>3151073.8059999994</v>
      </c>
      <c r="ED225" s="169">
        <v>3195501.3420472862</v>
      </c>
      <c r="EE225" s="169">
        <v>2933254.2980000004</v>
      </c>
      <c r="EF225" s="169">
        <v>2980184.0013132356</v>
      </c>
      <c r="EG225" s="169">
        <v>2892372.4617805132</v>
      </c>
      <c r="EH225" s="169">
        <v>3227995.7941792682</v>
      </c>
      <c r="EI225" s="169">
        <v>3495794.1199999992</v>
      </c>
      <c r="EJ225" s="169">
        <v>4740402.1199999992</v>
      </c>
      <c r="EK225" s="169">
        <v>3175779.6054999996</v>
      </c>
      <c r="EL225" s="169">
        <v>3026061.0975000001</v>
      </c>
      <c r="EM225" s="169">
        <v>3114975.99</v>
      </c>
      <c r="EO225" s="168">
        <f t="shared" si="928"/>
        <v>14057218.812999999</v>
      </c>
      <c r="EQ225" s="168">
        <f t="shared" ca="1" si="929"/>
        <v>13287673.901377918</v>
      </c>
      <c r="ER225" s="168"/>
      <c r="EV225" s="168">
        <f t="shared" si="930"/>
        <v>9379756.1900000013</v>
      </c>
      <c r="EW225" s="168">
        <f t="shared" si="930"/>
        <v>8139896.4079999998</v>
      </c>
      <c r="EX225" s="168">
        <f t="shared" si="930"/>
        <v>8250186.2117459159</v>
      </c>
      <c r="EY225" s="168">
        <f t="shared" si="930"/>
        <v>8847047.7810759544</v>
      </c>
      <c r="EZ225" s="168">
        <f t="shared" si="930"/>
        <v>10031298.390000001</v>
      </c>
      <c r="FA225" s="168">
        <f t="shared" si="930"/>
        <v>8880694.3566252124</v>
      </c>
      <c r="FB225" s="168">
        <f t="shared" si="930"/>
        <v>8162979.269600803</v>
      </c>
      <c r="FC225" s="168">
        <f t="shared" si="930"/>
        <v>9350596.6078046039</v>
      </c>
      <c r="FD225" s="168">
        <f t="shared" si="930"/>
        <v>10073024.891377918</v>
      </c>
      <c r="FE225" s="168">
        <f t="shared" si="930"/>
        <v>9448046.8159999996</v>
      </c>
      <c r="FF225" s="168">
        <f t="shared" si="930"/>
        <v>9108939.6413605213</v>
      </c>
      <c r="FG225" s="168">
        <f t="shared" si="930"/>
        <v>9616162.3759597801</v>
      </c>
      <c r="FH225" s="168">
        <f t="shared" si="930"/>
        <v>10942242.822999999</v>
      </c>
      <c r="FI225" s="168">
        <f t="shared" si="930"/>
        <v>3114975.99</v>
      </c>
      <c r="FK225" s="168">
        <f t="shared" si="931"/>
        <v>29124184.779999997</v>
      </c>
      <c r="FL225" s="168">
        <f t="shared" si="931"/>
        <v>15078889.31011988</v>
      </c>
      <c r="FM225" s="168">
        <f t="shared" si="931"/>
        <v>23245517.442417223</v>
      </c>
      <c r="FN225" s="168">
        <f t="shared" si="931"/>
        <v>33430777.417143751</v>
      </c>
      <c r="FO225" s="168">
        <f t="shared" si="931"/>
        <v>34616886.59082187</v>
      </c>
      <c r="FP225" s="168">
        <f t="shared" si="931"/>
        <v>36425568.62403062</v>
      </c>
      <c r="FQ225" s="168">
        <f t="shared" si="931"/>
        <v>38246173.724698223</v>
      </c>
      <c r="FR225" s="168">
        <f t="shared" si="931"/>
        <v>14057218.812999999</v>
      </c>
    </row>
    <row r="226" spans="2:174" ht="17.45" customHeight="1">
      <c r="B226" s="151" t="s">
        <v>22</v>
      </c>
      <c r="C226" s="170"/>
      <c r="D226" s="170"/>
      <c r="E226" s="170"/>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v>0</v>
      </c>
      <c r="BE226" s="154">
        <v>0</v>
      </c>
      <c r="BF226" s="154">
        <v>0</v>
      </c>
      <c r="BG226" s="154">
        <v>0</v>
      </c>
      <c r="BH226" s="154">
        <v>-13488.4</v>
      </c>
      <c r="BI226" s="154">
        <v>0</v>
      </c>
      <c r="BJ226" s="154">
        <v>0</v>
      </c>
      <c r="BK226" s="154">
        <v>0</v>
      </c>
      <c r="BL226" s="154">
        <v>-75000</v>
      </c>
      <c r="BM226" s="154">
        <v>-181511.6</v>
      </c>
      <c r="BN226" s="154">
        <v>-175000</v>
      </c>
      <c r="BO226" s="154">
        <v>-75000</v>
      </c>
      <c r="BP226" s="154">
        <v>-244900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-669200</v>
      </c>
      <c r="CO226" s="154">
        <v>-650000</v>
      </c>
      <c r="CP226" s="154">
        <v>-672000</v>
      </c>
      <c r="CQ226" s="154">
        <v>-672000</v>
      </c>
      <c r="CR226" s="154">
        <v>-62040.4</v>
      </c>
      <c r="CS226" s="154">
        <v>-62040.4</v>
      </c>
      <c r="CT226" s="154">
        <v>-417302.4</v>
      </c>
      <c r="CU226" s="154">
        <v>-469802.39500000002</v>
      </c>
      <c r="CV226" s="154">
        <v>-469802.4</v>
      </c>
      <c r="CW226" s="154">
        <v>-495302.40000000002</v>
      </c>
      <c r="CX226" s="154">
        <v>-442802.4</v>
      </c>
      <c r="CY226" s="154">
        <v>-155071.4</v>
      </c>
      <c r="CZ226" s="154">
        <v>0</v>
      </c>
      <c r="DA226" s="154">
        <v>0</v>
      </c>
      <c r="DB226" s="154">
        <v>0</v>
      </c>
      <c r="DC226" s="154">
        <v>0</v>
      </c>
      <c r="DD226" s="154">
        <v>0</v>
      </c>
      <c r="DE226" s="154">
        <v>0</v>
      </c>
      <c r="DF226" s="154">
        <v>0</v>
      </c>
      <c r="DG226" s="154">
        <v>0</v>
      </c>
      <c r="DH226" s="154">
        <v>-300000</v>
      </c>
      <c r="DI226" s="154">
        <v>-300000</v>
      </c>
      <c r="DJ226" s="154">
        <v>-200000</v>
      </c>
      <c r="DK226" s="154">
        <v>-200000</v>
      </c>
      <c r="DL226" s="154">
        <v>0</v>
      </c>
      <c r="DM226" s="154">
        <v>0</v>
      </c>
      <c r="DN226" s="154">
        <v>0</v>
      </c>
      <c r="DO226" s="154">
        <v>0</v>
      </c>
      <c r="DP226" s="154">
        <v>0</v>
      </c>
      <c r="DQ226" s="154">
        <v>0</v>
      </c>
      <c r="DR226" s="154">
        <v>0</v>
      </c>
      <c r="DS226" s="154">
        <v>0</v>
      </c>
      <c r="DT226" s="154">
        <v>-50000</v>
      </c>
      <c r="DU226" s="154">
        <v>-50000</v>
      </c>
      <c r="DV226" s="154">
        <v>-225000</v>
      </c>
      <c r="DW226" s="154">
        <v>-175000</v>
      </c>
      <c r="DX226" s="154">
        <v>-1000000</v>
      </c>
      <c r="DY226" s="154">
        <v>-950000</v>
      </c>
      <c r="DZ226" s="154">
        <v>2318103</v>
      </c>
      <c r="EA226" s="154">
        <v>0</v>
      </c>
      <c r="EB226" s="154">
        <v>0</v>
      </c>
      <c r="EC226" s="154">
        <v>-150000</v>
      </c>
      <c r="ED226" s="154">
        <v>-150000</v>
      </c>
      <c r="EE226" s="154">
        <v>-171510</v>
      </c>
      <c r="EF226" s="154">
        <v>0</v>
      </c>
      <c r="EG226" s="154">
        <v>0</v>
      </c>
      <c r="EH226" s="154">
        <v>0</v>
      </c>
      <c r="EI226" s="154">
        <v>0</v>
      </c>
      <c r="EJ226" s="154">
        <v>0</v>
      </c>
      <c r="EK226" s="154">
        <v>0</v>
      </c>
      <c r="EL226" s="154">
        <v>-40000</v>
      </c>
      <c r="EM226" s="154">
        <v>-40000</v>
      </c>
      <c r="EN226" s="153"/>
      <c r="EO226" s="154">
        <f t="shared" si="928"/>
        <v>-80000</v>
      </c>
      <c r="EP226" s="153"/>
      <c r="EQ226" s="154">
        <f t="shared" ca="1" si="929"/>
        <v>368103</v>
      </c>
      <c r="ER226" s="154"/>
      <c r="EV226" s="154">
        <f t="shared" si="930"/>
        <v>0</v>
      </c>
      <c r="EW226" s="154">
        <f t="shared" si="930"/>
        <v>0</v>
      </c>
      <c r="EX226" s="154">
        <f t="shared" si="930"/>
        <v>-300000</v>
      </c>
      <c r="EY226" s="154">
        <f t="shared" si="930"/>
        <v>-700000</v>
      </c>
      <c r="EZ226" s="154">
        <f t="shared" si="930"/>
        <v>0</v>
      </c>
      <c r="FA226" s="154">
        <f t="shared" si="930"/>
        <v>0</v>
      </c>
      <c r="FB226" s="154">
        <f t="shared" si="930"/>
        <v>-50000</v>
      </c>
      <c r="FC226" s="154">
        <f t="shared" si="930"/>
        <v>-450000</v>
      </c>
      <c r="FD226" s="154">
        <f t="shared" si="930"/>
        <v>368103</v>
      </c>
      <c r="FE226" s="154">
        <f t="shared" si="930"/>
        <v>-150000</v>
      </c>
      <c r="FF226" s="154">
        <f t="shared" si="930"/>
        <v>-321510</v>
      </c>
      <c r="FG226" s="154">
        <f t="shared" si="930"/>
        <v>0</v>
      </c>
      <c r="FH226" s="154">
        <f t="shared" si="930"/>
        <v>-40000</v>
      </c>
      <c r="FI226" s="154">
        <f t="shared" si="930"/>
        <v>-40000</v>
      </c>
      <c r="FK226" s="154">
        <f t="shared" si="931"/>
        <v>-520000</v>
      </c>
      <c r="FL226" s="154">
        <f t="shared" si="931"/>
        <v>-244900</v>
      </c>
      <c r="FM226" s="154">
        <f t="shared" si="931"/>
        <v>0</v>
      </c>
      <c r="FN226" s="154">
        <f t="shared" si="931"/>
        <v>-5237364.1950000003</v>
      </c>
      <c r="FO226" s="154">
        <f t="shared" si="931"/>
        <v>-1000000</v>
      </c>
      <c r="FP226" s="154">
        <f t="shared" si="931"/>
        <v>-500000</v>
      </c>
      <c r="FQ226" s="154">
        <f t="shared" si="931"/>
        <v>-103407</v>
      </c>
      <c r="FR226" s="154">
        <f t="shared" si="931"/>
        <v>-80000</v>
      </c>
    </row>
    <row r="227" spans="2:174" ht="17.45" customHeight="1">
      <c r="B227" s="151" t="s">
        <v>97</v>
      </c>
      <c r="C227" s="170"/>
      <c r="D227" s="170"/>
      <c r="E227" s="170"/>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v>0</v>
      </c>
      <c r="BE227" s="154">
        <v>0</v>
      </c>
      <c r="BF227" s="154">
        <v>0</v>
      </c>
      <c r="BG227" s="154">
        <v>0</v>
      </c>
      <c r="BH227" s="154">
        <v>0</v>
      </c>
      <c r="BI227" s="154">
        <v>0</v>
      </c>
      <c r="BJ227" s="154">
        <v>0</v>
      </c>
      <c r="BK227" s="154">
        <v>0</v>
      </c>
      <c r="BL227" s="154">
        <v>0</v>
      </c>
      <c r="BM227" s="154">
        <v>0</v>
      </c>
      <c r="BN227" s="154">
        <v>0</v>
      </c>
      <c r="BO227" s="154">
        <v>0</v>
      </c>
      <c r="BP227" s="154">
        <v>0</v>
      </c>
      <c r="BQ227" s="154">
        <v>0</v>
      </c>
      <c r="BR227" s="154">
        <v>0</v>
      </c>
      <c r="BS227" s="154">
        <v>0</v>
      </c>
      <c r="BT227" s="154">
        <v>0</v>
      </c>
      <c r="BU227" s="154">
        <v>0</v>
      </c>
      <c r="BV227" s="154">
        <v>0</v>
      </c>
      <c r="BW227" s="154">
        <v>0</v>
      </c>
      <c r="BX227" s="154">
        <v>0</v>
      </c>
      <c r="BY227" s="154">
        <v>0</v>
      </c>
      <c r="BZ227" s="154">
        <v>0</v>
      </c>
      <c r="CA227" s="154">
        <v>0</v>
      </c>
      <c r="CB227" s="154">
        <v>0</v>
      </c>
      <c r="CC227" s="154">
        <v>0</v>
      </c>
      <c r="CD227" s="154">
        <v>0</v>
      </c>
      <c r="CE227" s="154">
        <v>0</v>
      </c>
      <c r="CF227" s="154">
        <v>0</v>
      </c>
      <c r="CG227" s="154">
        <v>0</v>
      </c>
      <c r="CH227" s="154">
        <v>0</v>
      </c>
      <c r="CI227" s="154">
        <v>0</v>
      </c>
      <c r="CJ227" s="154">
        <v>0</v>
      </c>
      <c r="CK227" s="154">
        <v>0</v>
      </c>
      <c r="CL227" s="154">
        <v>0</v>
      </c>
      <c r="CM227" s="154">
        <v>0</v>
      </c>
      <c r="CN227" s="154">
        <v>0</v>
      </c>
      <c r="CO227" s="154">
        <v>0</v>
      </c>
      <c r="CP227" s="154">
        <v>0</v>
      </c>
      <c r="CQ227" s="154">
        <v>0</v>
      </c>
      <c r="CR227" s="154">
        <v>0</v>
      </c>
      <c r="CS227" s="154">
        <v>0</v>
      </c>
      <c r="CT227" s="154">
        <v>0</v>
      </c>
      <c r="CU227" s="154">
        <v>0</v>
      </c>
      <c r="CV227" s="154">
        <v>0</v>
      </c>
      <c r="CW227" s="154">
        <v>0</v>
      </c>
      <c r="CX227" s="154">
        <v>0</v>
      </c>
      <c r="CY227" s="154">
        <v>0</v>
      </c>
      <c r="CZ227" s="154">
        <v>0</v>
      </c>
      <c r="DA227" s="154">
        <v>0</v>
      </c>
      <c r="DB227" s="154">
        <v>0</v>
      </c>
      <c r="DC227" s="154">
        <v>0</v>
      </c>
      <c r="DD227" s="154">
        <v>0</v>
      </c>
      <c r="DE227" s="154">
        <v>0</v>
      </c>
      <c r="DF227" s="154">
        <v>0</v>
      </c>
      <c r="DG227" s="154">
        <v>0</v>
      </c>
      <c r="DH227" s="154">
        <v>0</v>
      </c>
      <c r="DI227" s="154">
        <v>0</v>
      </c>
      <c r="DJ227" s="154">
        <v>0</v>
      </c>
      <c r="DK227" s="154">
        <v>0</v>
      </c>
      <c r="DL227" s="154">
        <v>0</v>
      </c>
      <c r="DM227" s="154">
        <v>0</v>
      </c>
      <c r="DN227" s="154">
        <v>0</v>
      </c>
      <c r="DO227" s="154">
        <v>0</v>
      </c>
      <c r="DP227" s="154">
        <v>0</v>
      </c>
      <c r="DQ227" s="154">
        <v>0</v>
      </c>
      <c r="DR227" s="154">
        <v>0</v>
      </c>
      <c r="DS227" s="154">
        <v>0</v>
      </c>
      <c r="DT227" s="154">
        <v>0</v>
      </c>
      <c r="DU227" s="154">
        <v>0</v>
      </c>
      <c r="DV227" s="154">
        <v>0</v>
      </c>
      <c r="DW227" s="154">
        <v>0</v>
      </c>
      <c r="DX227" s="154">
        <v>0</v>
      </c>
      <c r="DY227" s="154">
        <v>0</v>
      </c>
      <c r="DZ227" s="154">
        <v>0</v>
      </c>
      <c r="EA227" s="154">
        <v>0</v>
      </c>
      <c r="EB227" s="154">
        <v>0</v>
      </c>
      <c r="EC227" s="154">
        <v>0</v>
      </c>
      <c r="ED227" s="154">
        <v>0</v>
      </c>
      <c r="EE227" s="154">
        <v>0</v>
      </c>
      <c r="EF227" s="154">
        <v>0</v>
      </c>
      <c r="EG227" s="154">
        <v>0</v>
      </c>
      <c r="EH227" s="154">
        <v>0</v>
      </c>
      <c r="EI227" s="154">
        <v>0</v>
      </c>
      <c r="EJ227" s="154">
        <v>0</v>
      </c>
      <c r="EK227" s="154">
        <v>0</v>
      </c>
      <c r="EL227" s="154">
        <v>0</v>
      </c>
      <c r="EM227" s="154">
        <v>0</v>
      </c>
      <c r="EN227" s="170"/>
      <c r="EO227" s="154">
        <f t="shared" si="928"/>
        <v>0</v>
      </c>
      <c r="EP227" s="170"/>
      <c r="EQ227" s="154">
        <f t="shared" ca="1" si="929"/>
        <v>0</v>
      </c>
      <c r="ER227" s="154"/>
      <c r="EV227" s="154">
        <f t="shared" si="930"/>
        <v>0</v>
      </c>
      <c r="EW227" s="154">
        <f t="shared" si="930"/>
        <v>0</v>
      </c>
      <c r="EX227" s="154">
        <f t="shared" si="930"/>
        <v>0</v>
      </c>
      <c r="EY227" s="154">
        <f t="shared" si="930"/>
        <v>0</v>
      </c>
      <c r="EZ227" s="154">
        <f t="shared" si="930"/>
        <v>0</v>
      </c>
      <c r="FA227" s="154">
        <f t="shared" si="930"/>
        <v>0</v>
      </c>
      <c r="FB227" s="154">
        <f t="shared" si="930"/>
        <v>0</v>
      </c>
      <c r="FC227" s="154">
        <f t="shared" si="930"/>
        <v>0</v>
      </c>
      <c r="FD227" s="154">
        <f t="shared" si="930"/>
        <v>0</v>
      </c>
      <c r="FE227" s="154">
        <f t="shared" si="930"/>
        <v>0</v>
      </c>
      <c r="FF227" s="154">
        <f t="shared" si="930"/>
        <v>0</v>
      </c>
      <c r="FG227" s="154">
        <f t="shared" si="930"/>
        <v>0</v>
      </c>
      <c r="FH227" s="154">
        <f t="shared" si="930"/>
        <v>0</v>
      </c>
      <c r="FI227" s="154">
        <f t="shared" si="930"/>
        <v>0</v>
      </c>
      <c r="FK227" s="154">
        <f t="shared" si="931"/>
        <v>0</v>
      </c>
      <c r="FL227" s="154">
        <f t="shared" si="931"/>
        <v>0</v>
      </c>
      <c r="FM227" s="154">
        <f t="shared" si="931"/>
        <v>0</v>
      </c>
      <c r="FN227" s="154">
        <f t="shared" si="931"/>
        <v>0</v>
      </c>
      <c r="FO227" s="154">
        <f t="shared" si="931"/>
        <v>0</v>
      </c>
      <c r="FP227" s="154">
        <f t="shared" si="931"/>
        <v>0</v>
      </c>
      <c r="FQ227" s="154">
        <f t="shared" si="931"/>
        <v>0</v>
      </c>
      <c r="FR227" s="154">
        <f t="shared" si="931"/>
        <v>0</v>
      </c>
    </row>
    <row r="228" spans="2:174" ht="17.45" customHeight="1">
      <c r="B228" s="161" t="s">
        <v>98</v>
      </c>
      <c r="C228" s="162"/>
      <c r="D228" s="162"/>
      <c r="E228" s="162"/>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v>4553792.5</v>
      </c>
      <c r="BE228" s="163">
        <v>2139018.4900000002</v>
      </c>
      <c r="BF228" s="163">
        <v>2036194.14</v>
      </c>
      <c r="BG228" s="163">
        <v>2180127.6</v>
      </c>
      <c r="BH228" s="163">
        <v>2113487.56</v>
      </c>
      <c r="BI228" s="163">
        <v>2177475.0999999996</v>
      </c>
      <c r="BJ228" s="163">
        <v>2223827.46</v>
      </c>
      <c r="BK228" s="163">
        <v>2251957.4899999998</v>
      </c>
      <c r="BL228" s="163">
        <v>1987256.3199999998</v>
      </c>
      <c r="BM228" s="163">
        <v>2072157.6</v>
      </c>
      <c r="BN228" s="163">
        <v>2065174.4299999997</v>
      </c>
      <c r="BO228" s="163">
        <v>2803716.0900000003</v>
      </c>
      <c r="BP228" s="163">
        <v>3631477.99</v>
      </c>
      <c r="BQ228" s="163">
        <v>2238627.7799999998</v>
      </c>
      <c r="BR228" s="163">
        <v>1725582.6600000001</v>
      </c>
      <c r="BS228" s="163">
        <v>-51117.429999999949</v>
      </c>
      <c r="BT228" s="163">
        <v>0</v>
      </c>
      <c r="BU228" s="163">
        <v>51117.569999999876</v>
      </c>
      <c r="BV228" s="163">
        <v>411728.4800000001</v>
      </c>
      <c r="BW228" s="164">
        <v>809644.27</v>
      </c>
      <c r="BX228" s="164">
        <v>1167032.27</v>
      </c>
      <c r="BY228" s="164">
        <v>1219320.8401198813</v>
      </c>
      <c r="BZ228" s="164">
        <v>1672525.35</v>
      </c>
      <c r="CA228" s="164">
        <v>1958049.5299999996</v>
      </c>
      <c r="CB228" s="164">
        <v>2152587.0599999996</v>
      </c>
      <c r="CC228" s="164">
        <v>2378050.603325</v>
      </c>
      <c r="CD228" s="164">
        <v>951026.09000000008</v>
      </c>
      <c r="CE228" s="164">
        <v>469969.42468309595</v>
      </c>
      <c r="CF228" s="164">
        <v>815411.44999999984</v>
      </c>
      <c r="CG228" s="164">
        <v>2037877.6100000006</v>
      </c>
      <c r="CH228" s="164">
        <v>2216985.6199999996</v>
      </c>
      <c r="CI228" s="164">
        <v>2270192.2184999995</v>
      </c>
      <c r="CJ228" s="164">
        <v>2334949.001345864</v>
      </c>
      <c r="CK228" s="164">
        <v>2321399.5524664163</v>
      </c>
      <c r="CL228" s="164">
        <v>2536944.9920968479</v>
      </c>
      <c r="CM228" s="164">
        <v>2760123.82</v>
      </c>
      <c r="CN228" s="164">
        <v>3201628.8856349797</v>
      </c>
      <c r="CO228" s="164">
        <v>2105358.81</v>
      </c>
      <c r="CP228" s="164">
        <v>2302190.6463508774</v>
      </c>
      <c r="CQ228" s="164">
        <v>2118543.3600000003</v>
      </c>
      <c r="CR228" s="164">
        <v>2294458.9499999997</v>
      </c>
      <c r="CS228" s="164">
        <v>2506016.1399999992</v>
      </c>
      <c r="CT228" s="164">
        <v>2094385.3800000004</v>
      </c>
      <c r="CU228" s="164">
        <v>1996356.1001578951</v>
      </c>
      <c r="CV228" s="164">
        <v>1988832.8400000003</v>
      </c>
      <c r="CW228" s="164">
        <v>2045248.5</v>
      </c>
      <c r="CX228" s="164">
        <v>2305490.3299999996</v>
      </c>
      <c r="CY228" s="164">
        <v>3234903.2800000003</v>
      </c>
      <c r="CZ228" s="164">
        <v>3959244.14</v>
      </c>
      <c r="DA228" s="164">
        <v>2739498.2300000004</v>
      </c>
      <c r="DB228" s="164">
        <v>2681013.8199999998</v>
      </c>
      <c r="DC228" s="164">
        <v>2656699.1279999996</v>
      </c>
      <c r="DD228" s="164">
        <v>2737057.35</v>
      </c>
      <c r="DE228" s="164">
        <v>2746139.93</v>
      </c>
      <c r="DF228" s="164">
        <v>2847198.8722588844</v>
      </c>
      <c r="DG228" s="164">
        <v>2694932.2900000005</v>
      </c>
      <c r="DH228" s="164">
        <v>2408055.0494870311</v>
      </c>
      <c r="DI228" s="164">
        <v>2419425.8805000004</v>
      </c>
      <c r="DJ228" s="164">
        <v>2723641.7255784445</v>
      </c>
      <c r="DK228" s="164">
        <v>3003980.1749975095</v>
      </c>
      <c r="DL228" s="164">
        <v>4295303.84</v>
      </c>
      <c r="DM228" s="164">
        <v>2935193.16</v>
      </c>
      <c r="DN228" s="164">
        <v>2800801.3899999997</v>
      </c>
      <c r="DO228" s="164">
        <v>2975350.3332787054</v>
      </c>
      <c r="DP228" s="164">
        <v>2958609.7629631013</v>
      </c>
      <c r="DQ228" s="164">
        <v>2946734.2603834057</v>
      </c>
      <c r="DR228" s="164">
        <v>2873812.2300000004</v>
      </c>
      <c r="DS228" s="164">
        <v>2615325.8361008023</v>
      </c>
      <c r="DT228" s="164">
        <v>2623841.2035000003</v>
      </c>
      <c r="DU228" s="164">
        <v>2649551.0655637798</v>
      </c>
      <c r="DV228" s="164">
        <v>2942789.3214453189</v>
      </c>
      <c r="DW228" s="164">
        <v>3308256.2207955052</v>
      </c>
      <c r="DX228" s="164">
        <v>3380013.3454999998</v>
      </c>
      <c r="DY228" s="164">
        <v>2061007.4915</v>
      </c>
      <c r="DZ228" s="164">
        <v>5000107.05437792</v>
      </c>
      <c r="EA228" s="164">
        <v>3214649.0100000002</v>
      </c>
      <c r="EB228" s="164">
        <v>3082324</v>
      </c>
      <c r="EC228" s="164">
        <v>3001073.8059999994</v>
      </c>
      <c r="ED228" s="164">
        <v>3045501.3420472862</v>
      </c>
      <c r="EE228" s="164">
        <v>2761744.2980000004</v>
      </c>
      <c r="EF228" s="164">
        <v>2980184.0013132356</v>
      </c>
      <c r="EG228" s="164">
        <v>2892372.4617805132</v>
      </c>
      <c r="EH228" s="164">
        <v>3227995.7941792682</v>
      </c>
      <c r="EI228" s="164">
        <v>3495794.1199999992</v>
      </c>
      <c r="EJ228" s="164">
        <v>4740402.1199999992</v>
      </c>
      <c r="EK228" s="164">
        <v>3175779.6054999996</v>
      </c>
      <c r="EL228" s="164">
        <v>2986061.0975000001</v>
      </c>
      <c r="EM228" s="164">
        <v>3074975.99</v>
      </c>
      <c r="EO228" s="163">
        <f t="shared" si="928"/>
        <v>13977218.812999999</v>
      </c>
      <c r="EQ228" s="163">
        <f t="shared" ca="1" si="929"/>
        <v>13655776.901377918</v>
      </c>
      <c r="ER228" s="163"/>
      <c r="EV228" s="163">
        <f t="shared" si="930"/>
        <v>9379756.1900000013</v>
      </c>
      <c r="EW228" s="163">
        <f t="shared" si="930"/>
        <v>8139896.4079999998</v>
      </c>
      <c r="EX228" s="163">
        <f t="shared" si="930"/>
        <v>7950186.2117459159</v>
      </c>
      <c r="EY228" s="163">
        <f t="shared" si="930"/>
        <v>8147047.7810759544</v>
      </c>
      <c r="EZ228" s="163">
        <f t="shared" si="930"/>
        <v>10031298.390000001</v>
      </c>
      <c r="FA228" s="163">
        <f t="shared" si="930"/>
        <v>8880694.3566252124</v>
      </c>
      <c r="FB228" s="163">
        <f t="shared" si="930"/>
        <v>8112979.269600803</v>
      </c>
      <c r="FC228" s="163">
        <f t="shared" si="930"/>
        <v>8900596.6078046039</v>
      </c>
      <c r="FD228" s="163">
        <f t="shared" si="930"/>
        <v>10441127.891377918</v>
      </c>
      <c r="FE228" s="163">
        <f t="shared" si="930"/>
        <v>9298046.8159999996</v>
      </c>
      <c r="FF228" s="163">
        <f t="shared" si="930"/>
        <v>8787429.6413605213</v>
      </c>
      <c r="FG228" s="163">
        <f t="shared" si="930"/>
        <v>9616162.3759597801</v>
      </c>
      <c r="FH228" s="163">
        <f t="shared" si="930"/>
        <v>10902242.822999999</v>
      </c>
      <c r="FI228" s="163">
        <f t="shared" si="930"/>
        <v>3074975.99</v>
      </c>
      <c r="FK228" s="163">
        <f t="shared" si="931"/>
        <v>28604184.780000001</v>
      </c>
      <c r="FL228" s="163">
        <f t="shared" si="931"/>
        <v>14833989.31011988</v>
      </c>
      <c r="FM228" s="163">
        <f t="shared" si="931"/>
        <v>23245517.442417223</v>
      </c>
      <c r="FN228" s="163">
        <f t="shared" si="931"/>
        <v>28193413.222143751</v>
      </c>
      <c r="FO228" s="163">
        <f t="shared" si="931"/>
        <v>33616886.59082187</v>
      </c>
      <c r="FP228" s="163">
        <f t="shared" si="931"/>
        <v>35925568.62403062</v>
      </c>
      <c r="FQ228" s="163">
        <f t="shared" si="931"/>
        <v>38142766.724698223</v>
      </c>
      <c r="FR228" s="163">
        <f t="shared" si="931"/>
        <v>13977218.812999999</v>
      </c>
    </row>
    <row r="230" spans="2:174" ht="17.45" customHeight="1">
      <c r="B230" s="147" t="s">
        <v>102</v>
      </c>
      <c r="C230" s="148"/>
      <c r="D230" s="148"/>
      <c r="E230" s="148"/>
      <c r="F230" s="149"/>
      <c r="G230" s="149"/>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50"/>
      <c r="BX230" s="150"/>
      <c r="BY230" s="150"/>
      <c r="BZ230" s="150"/>
      <c r="CA230" s="150"/>
      <c r="CB230" s="150"/>
      <c r="CC230" s="150"/>
      <c r="CD230" s="150"/>
      <c r="CE230" s="150"/>
      <c r="CF230" s="150"/>
      <c r="CG230" s="150"/>
      <c r="CH230" s="150"/>
      <c r="CI230" s="150"/>
      <c r="CJ230" s="150"/>
      <c r="CK230" s="150"/>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49"/>
      <c r="EO230" s="148"/>
      <c r="EP230" s="148"/>
      <c r="EQ230" s="148"/>
      <c r="ER230" s="148"/>
      <c r="EV230" s="148"/>
      <c r="EW230" s="148"/>
      <c r="EX230" s="148"/>
      <c r="EY230" s="148"/>
      <c r="EZ230" s="148"/>
      <c r="FA230" s="148"/>
      <c r="FB230" s="148"/>
      <c r="FC230" s="148"/>
      <c r="FD230" s="148"/>
      <c r="FE230" s="148"/>
      <c r="FF230" s="148"/>
      <c r="FG230" s="148"/>
      <c r="FH230" s="148"/>
      <c r="FI230" s="148"/>
      <c r="FK230" s="148"/>
      <c r="FL230" s="148"/>
      <c r="FM230" s="148"/>
      <c r="FN230" s="148"/>
      <c r="FO230" s="148"/>
      <c r="FP230" s="148"/>
      <c r="FQ230" s="148"/>
      <c r="FR230" s="148"/>
    </row>
    <row r="231" spans="2:174" ht="17.45" customHeight="1">
      <c r="B231" s="151" t="s">
        <v>90</v>
      </c>
      <c r="C231" s="152"/>
      <c r="D231" s="152"/>
      <c r="E231" s="152"/>
      <c r="F231" s="153"/>
      <c r="G231" s="153"/>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v>3272182.2799999937</v>
      </c>
      <c r="CO231" s="154">
        <v>2693884.0200000112</v>
      </c>
      <c r="CP231" s="154">
        <v>2479885.27</v>
      </c>
      <c r="CQ231" s="154">
        <v>2523176.7000000002</v>
      </c>
      <c r="CR231" s="154">
        <v>2586330.2099999939</v>
      </c>
      <c r="CS231" s="154">
        <v>2593879.2800000003</v>
      </c>
      <c r="CT231" s="154">
        <v>2636221.46</v>
      </c>
      <c r="CU231" s="154">
        <v>2435388.0300000003</v>
      </c>
      <c r="CV231" s="154">
        <v>2706509.75</v>
      </c>
      <c r="CW231" s="154">
        <v>2576581.35</v>
      </c>
      <c r="CX231" s="154">
        <v>2776385.9400000023</v>
      </c>
      <c r="CY231" s="154">
        <v>2823968.77</v>
      </c>
      <c r="CZ231" s="154">
        <v>3880761.98</v>
      </c>
      <c r="DA231" s="154">
        <v>2819861.319999998</v>
      </c>
      <c r="DB231" s="154">
        <v>2583375.7999999998</v>
      </c>
      <c r="DC231" s="154">
        <v>2919064.1</v>
      </c>
      <c r="DD231" s="154">
        <v>2808821.7600000002</v>
      </c>
      <c r="DE231" s="154">
        <v>2732203.92</v>
      </c>
      <c r="DF231" s="154">
        <v>2592610.35</v>
      </c>
      <c r="DG231" s="154">
        <v>2667195.5299999998</v>
      </c>
      <c r="DH231" s="154">
        <v>2742402.1799999997</v>
      </c>
      <c r="DI231" s="154">
        <v>2525940.29</v>
      </c>
      <c r="DJ231" s="154">
        <v>2612168.4500000002</v>
      </c>
      <c r="DK231" s="154">
        <v>2753776.77</v>
      </c>
      <c r="DL231" s="154">
        <v>4263425.3699999964</v>
      </c>
      <c r="DM231" s="154">
        <v>2518285</v>
      </c>
      <c r="DN231" s="154">
        <v>2700840.93</v>
      </c>
      <c r="DO231" s="154">
        <v>2618937.5799999996</v>
      </c>
      <c r="DP231" s="154">
        <v>2613717.0299999998</v>
      </c>
      <c r="DQ231" s="154">
        <v>2546149.7200000007</v>
      </c>
      <c r="DR231" s="154">
        <v>2599187.29</v>
      </c>
      <c r="DS231" s="154">
        <v>2527967.5700000026</v>
      </c>
      <c r="DT231" s="154">
        <v>2910300.4599999976</v>
      </c>
      <c r="DU231" s="154">
        <v>2641285.6699999995</v>
      </c>
      <c r="DV231" s="154">
        <v>2669480.06</v>
      </c>
      <c r="DW231" s="154">
        <v>2839186.4700000011</v>
      </c>
      <c r="DX231" s="154">
        <v>3990812.4699999988</v>
      </c>
      <c r="DY231" s="154">
        <v>2646122.0699999994</v>
      </c>
      <c r="DZ231" s="154">
        <v>2792496.33</v>
      </c>
      <c r="EA231" s="154">
        <v>2557116</v>
      </c>
      <c r="EB231" s="154">
        <v>2530150.1</v>
      </c>
      <c r="EC231" s="154">
        <v>2567131.81</v>
      </c>
      <c r="ED231" s="154">
        <v>2414494.7400000012</v>
      </c>
      <c r="EE231" s="154">
        <v>2678216.2699999982</v>
      </c>
      <c r="EF231" s="154">
        <v>3005917.1799999992</v>
      </c>
      <c r="EG231" s="154">
        <v>3025462.5399999982</v>
      </c>
      <c r="EH231" s="154">
        <v>2643530.4299999978</v>
      </c>
      <c r="EI231" s="154">
        <v>2874342.8299999991</v>
      </c>
      <c r="EJ231" s="154">
        <v>4447177.2499999991</v>
      </c>
      <c r="EK231" s="154">
        <v>2668291.6899999995</v>
      </c>
      <c r="EL231" s="154">
        <v>2603466.4199999995</v>
      </c>
      <c r="EM231" s="154">
        <v>2782113.2000000016</v>
      </c>
      <c r="EO231" s="154">
        <f t="shared" ref="EO231:EO244" si="932">SUMIFS($G231:$EN231,$G$13:$EN$13,$EO$7)</f>
        <v>12501048.559999999</v>
      </c>
      <c r="EQ231" s="154">
        <f t="shared" ref="EQ231:EQ244" ca="1" si="933">SUM(OFFSET($B231,0,COLUMN($DX$7)-2,1,MONTH(MAX($G$7:$EN$7))))</f>
        <v>11986546.869999997</v>
      </c>
      <c r="ER231" s="154"/>
      <c r="EV231" s="154">
        <f t="shared" ref="EV231:FI244" si="934">SUMIF($H$6:$EN$6,EV$12,$H231:$EN231)</f>
        <v>9283999.0999999978</v>
      </c>
      <c r="EW231" s="154">
        <f t="shared" si="934"/>
        <v>8460089.7800000012</v>
      </c>
      <c r="EX231" s="154">
        <f t="shared" si="934"/>
        <v>8002208.0599999996</v>
      </c>
      <c r="EY231" s="154">
        <f t="shared" si="934"/>
        <v>7891885.5099999998</v>
      </c>
      <c r="EZ231" s="154">
        <f t="shared" si="934"/>
        <v>9482551.299999997</v>
      </c>
      <c r="FA231" s="154">
        <f t="shared" si="934"/>
        <v>7778804.3300000001</v>
      </c>
      <c r="FB231" s="154">
        <f t="shared" si="934"/>
        <v>8037455.3200000003</v>
      </c>
      <c r="FC231" s="154">
        <f t="shared" si="934"/>
        <v>8149952.2000000011</v>
      </c>
      <c r="FD231" s="154">
        <f t="shared" si="934"/>
        <v>9429430.8699999973</v>
      </c>
      <c r="FE231" s="154">
        <f t="shared" si="934"/>
        <v>7654397.9100000001</v>
      </c>
      <c r="FF231" s="154">
        <f t="shared" si="934"/>
        <v>8098628.1899999995</v>
      </c>
      <c r="FG231" s="154">
        <f t="shared" si="934"/>
        <v>8543335.7999999952</v>
      </c>
      <c r="FH231" s="154">
        <f t="shared" si="934"/>
        <v>9718935.3599999975</v>
      </c>
      <c r="FI231" s="154">
        <f t="shared" si="934"/>
        <v>2782113.2000000016</v>
      </c>
      <c r="FK231" s="154">
        <f t="shared" ref="FK231:FR244" si="935">SUMIF($H$5:$EN$5,FK$12,$H231:$EN231)</f>
        <v>0</v>
      </c>
      <c r="FL231" s="154">
        <f t="shared" si="935"/>
        <v>0</v>
      </c>
      <c r="FM231" s="154">
        <f t="shared" si="935"/>
        <v>0</v>
      </c>
      <c r="FN231" s="154">
        <f t="shared" si="935"/>
        <v>32104393.060000002</v>
      </c>
      <c r="FO231" s="154">
        <f t="shared" si="935"/>
        <v>33638182.449999996</v>
      </c>
      <c r="FP231" s="154">
        <f t="shared" si="935"/>
        <v>33448763.149999995</v>
      </c>
      <c r="FQ231" s="154">
        <f t="shared" si="935"/>
        <v>33725792.769999996</v>
      </c>
      <c r="FR231" s="154">
        <f t="shared" si="935"/>
        <v>12501048.559999999</v>
      </c>
    </row>
    <row r="232" spans="2:174" ht="17.45" customHeight="1">
      <c r="B232" s="151" t="s">
        <v>91</v>
      </c>
      <c r="C232" s="152"/>
      <c r="D232" s="152"/>
      <c r="E232" s="152"/>
      <c r="F232" s="153"/>
      <c r="G232" s="153"/>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v>517870.15000000008</v>
      </c>
      <c r="CO232" s="154">
        <v>107413.33999999998</v>
      </c>
      <c r="CP232" s="154">
        <v>49678.43</v>
      </c>
      <c r="CQ232" s="154">
        <v>84361.99</v>
      </c>
      <c r="CR232" s="154">
        <v>175617.22000000009</v>
      </c>
      <c r="CS232" s="154">
        <v>251419.02</v>
      </c>
      <c r="CT232" s="154">
        <v>120360.64</v>
      </c>
      <c r="CU232" s="154">
        <v>87760.15</v>
      </c>
      <c r="CV232" s="154">
        <v>40665.07</v>
      </c>
      <c r="CW232" s="154">
        <v>123324.24</v>
      </c>
      <c r="CX232" s="154">
        <v>183112.47</v>
      </c>
      <c r="CY232" s="154">
        <v>163463.07</v>
      </c>
      <c r="CZ232" s="154">
        <v>610796.25</v>
      </c>
      <c r="DA232" s="154">
        <v>71738.400000000009</v>
      </c>
      <c r="DB232" s="154">
        <v>48780.25</v>
      </c>
      <c r="DC232" s="154">
        <v>123372.21</v>
      </c>
      <c r="DD232" s="154">
        <v>136478.95000000001</v>
      </c>
      <c r="DE232" s="154">
        <v>167272.06</v>
      </c>
      <c r="DF232" s="154">
        <v>119047.12</v>
      </c>
      <c r="DG232" s="154">
        <v>105850.79</v>
      </c>
      <c r="DH232" s="154">
        <v>135382.62</v>
      </c>
      <c r="DI232" s="154">
        <v>140193.74</v>
      </c>
      <c r="DJ232" s="154">
        <v>111230.18</v>
      </c>
      <c r="DK232" s="154">
        <v>212976.91</v>
      </c>
      <c r="DL232" s="154">
        <v>648896.25</v>
      </c>
      <c r="DM232" s="154">
        <v>85707.540000000008</v>
      </c>
      <c r="DN232" s="154">
        <v>62845.38</v>
      </c>
      <c r="DO232" s="154">
        <v>243441.13000000012</v>
      </c>
      <c r="DP232" s="154">
        <v>106013.11</v>
      </c>
      <c r="DQ232" s="154">
        <v>220754.08</v>
      </c>
      <c r="DR232" s="154">
        <v>181754.32000000004</v>
      </c>
      <c r="DS232" s="154">
        <v>121733.76999999995</v>
      </c>
      <c r="DT232" s="154">
        <v>182691.18000000008</v>
      </c>
      <c r="DU232" s="154">
        <v>118213.28</v>
      </c>
      <c r="DV232" s="154">
        <v>137995.83999999997</v>
      </c>
      <c r="DW232" s="154">
        <v>321060.49999999994</v>
      </c>
      <c r="DX232" s="154">
        <v>690518.1100000001</v>
      </c>
      <c r="DY232" s="154">
        <v>148408.37000000002</v>
      </c>
      <c r="DZ232" s="154">
        <v>92717.619999999981</v>
      </c>
      <c r="EA232" s="154">
        <v>147502.09999999998</v>
      </c>
      <c r="EB232" s="154">
        <v>275062.04000000004</v>
      </c>
      <c r="EC232" s="154">
        <v>243990.49000000002</v>
      </c>
      <c r="ED232" s="154">
        <v>189703.12999999998</v>
      </c>
      <c r="EE232" s="154">
        <v>144148.25999999998</v>
      </c>
      <c r="EF232" s="154">
        <v>260181.55</v>
      </c>
      <c r="EG232" s="154">
        <v>127506.18000000001</v>
      </c>
      <c r="EH232" s="154">
        <v>183629.57</v>
      </c>
      <c r="EI232" s="154">
        <v>333446.19999999995</v>
      </c>
      <c r="EJ232" s="154">
        <v>551943.98999999987</v>
      </c>
      <c r="EK232" s="154">
        <v>131062.68000000002</v>
      </c>
      <c r="EL232" s="154">
        <v>86479.87000000001</v>
      </c>
      <c r="EM232" s="154">
        <v>236669.42</v>
      </c>
      <c r="EO232" s="154">
        <f t="shared" si="932"/>
        <v>1006155.96</v>
      </c>
      <c r="EQ232" s="154">
        <f t="shared" ca="1" si="933"/>
        <v>1079146.2000000002</v>
      </c>
      <c r="ER232" s="154"/>
      <c r="EV232" s="154">
        <f t="shared" si="934"/>
        <v>731314.9</v>
      </c>
      <c r="EW232" s="154">
        <f t="shared" si="934"/>
        <v>427123.22000000003</v>
      </c>
      <c r="EX232" s="154">
        <f t="shared" si="934"/>
        <v>360280.52999999997</v>
      </c>
      <c r="EY232" s="154">
        <f t="shared" si="934"/>
        <v>464400.82999999996</v>
      </c>
      <c r="EZ232" s="154">
        <f t="shared" si="934"/>
        <v>797449.17</v>
      </c>
      <c r="FA232" s="154">
        <f t="shared" si="934"/>
        <v>570208.32000000007</v>
      </c>
      <c r="FB232" s="154">
        <f t="shared" si="934"/>
        <v>486179.27</v>
      </c>
      <c r="FC232" s="154">
        <f t="shared" si="934"/>
        <v>577269.61999999988</v>
      </c>
      <c r="FD232" s="154">
        <f t="shared" si="934"/>
        <v>931644.10000000009</v>
      </c>
      <c r="FE232" s="154">
        <f t="shared" si="934"/>
        <v>666554.63</v>
      </c>
      <c r="FF232" s="154">
        <f t="shared" si="934"/>
        <v>594032.93999999994</v>
      </c>
      <c r="FG232" s="154">
        <f t="shared" si="934"/>
        <v>644581.94999999995</v>
      </c>
      <c r="FH232" s="154">
        <f t="shared" si="934"/>
        <v>769486.53999999992</v>
      </c>
      <c r="FI232" s="154">
        <f t="shared" si="934"/>
        <v>236669.42</v>
      </c>
      <c r="FK232" s="154">
        <f t="shared" si="935"/>
        <v>0</v>
      </c>
      <c r="FL232" s="154">
        <f t="shared" si="935"/>
        <v>0</v>
      </c>
      <c r="FM232" s="154">
        <f t="shared" si="935"/>
        <v>0</v>
      </c>
      <c r="FN232" s="154">
        <f t="shared" si="935"/>
        <v>1905045.79</v>
      </c>
      <c r="FO232" s="154">
        <f t="shared" si="935"/>
        <v>1983119.4800000002</v>
      </c>
      <c r="FP232" s="154">
        <f t="shared" si="935"/>
        <v>2431106.3800000004</v>
      </c>
      <c r="FQ232" s="154">
        <f t="shared" si="935"/>
        <v>2836813.62</v>
      </c>
      <c r="FR232" s="154">
        <f t="shared" si="935"/>
        <v>1006155.96</v>
      </c>
    </row>
    <row r="233" spans="2:174" ht="17.45" customHeight="1">
      <c r="B233" s="151" t="s">
        <v>190</v>
      </c>
      <c r="C233" s="155"/>
      <c r="D233" s="155"/>
      <c r="E233" s="155"/>
      <c r="F233" s="153"/>
      <c r="G233" s="153"/>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v>446564.27999999991</v>
      </c>
      <c r="CO233" s="154">
        <v>452968.08999999985</v>
      </c>
      <c r="CP233" s="154">
        <v>349373.55</v>
      </c>
      <c r="CQ233" s="154">
        <v>415191.58999999997</v>
      </c>
      <c r="CR233" s="154">
        <v>444635.50999999989</v>
      </c>
      <c r="CS233" s="154">
        <v>372710.29000000004</v>
      </c>
      <c r="CT233" s="154">
        <v>435939.17</v>
      </c>
      <c r="CU233" s="154">
        <v>374367.4</v>
      </c>
      <c r="CV233" s="154">
        <v>501467.69</v>
      </c>
      <c r="CW233" s="154">
        <v>501611.41000000003</v>
      </c>
      <c r="CX233" s="154">
        <v>466623.82999999996</v>
      </c>
      <c r="CY233" s="154">
        <v>692380.65</v>
      </c>
      <c r="CZ233" s="154">
        <v>706368.53</v>
      </c>
      <c r="DA233" s="154">
        <v>652940.12000000011</v>
      </c>
      <c r="DB233" s="154">
        <v>605102.57999999996</v>
      </c>
      <c r="DC233" s="154">
        <v>437677.15</v>
      </c>
      <c r="DD233" s="154">
        <v>551558.14</v>
      </c>
      <c r="DE233" s="154">
        <v>589603.28</v>
      </c>
      <c r="DF233" s="154">
        <v>449382.93</v>
      </c>
      <c r="DG233" s="154">
        <v>408837.21</v>
      </c>
      <c r="DH233" s="154">
        <v>545826.79</v>
      </c>
      <c r="DI233" s="154">
        <v>672939.11</v>
      </c>
      <c r="DJ233" s="154">
        <v>700983.28</v>
      </c>
      <c r="DK233" s="154">
        <v>904016.72</v>
      </c>
      <c r="DL233" s="154">
        <v>696340.56</v>
      </c>
      <c r="DM233" s="154">
        <v>608898.35000000009</v>
      </c>
      <c r="DN233" s="154">
        <v>506396.58000000042</v>
      </c>
      <c r="DO233" s="154">
        <v>480688.05</v>
      </c>
      <c r="DP233" s="154">
        <v>382150.90999999992</v>
      </c>
      <c r="DQ233" s="154">
        <v>462403.12000000005</v>
      </c>
      <c r="DR233" s="154">
        <v>621351.98</v>
      </c>
      <c r="DS233" s="154">
        <v>523799.73999999987</v>
      </c>
      <c r="DT233" s="154">
        <v>551866.52000000014</v>
      </c>
      <c r="DU233" s="154">
        <v>783579.00000000035</v>
      </c>
      <c r="DV233" s="154">
        <v>525600.60999999975</v>
      </c>
      <c r="DW233" s="154">
        <v>724266.58000000019</v>
      </c>
      <c r="DX233" s="154">
        <v>616302.31000000006</v>
      </c>
      <c r="DY233" s="154">
        <v>700275.51000000071</v>
      </c>
      <c r="DZ233" s="154">
        <v>577303.82000000007</v>
      </c>
      <c r="EA233" s="154">
        <v>425611.52000000002</v>
      </c>
      <c r="EB233" s="154">
        <v>515170.63000000006</v>
      </c>
      <c r="EC233" s="154">
        <v>441141.01</v>
      </c>
      <c r="ED233" s="154">
        <v>458210.9</v>
      </c>
      <c r="EE233" s="154">
        <v>483550.1</v>
      </c>
      <c r="EF233" s="154">
        <v>586306.66</v>
      </c>
      <c r="EG233" s="154">
        <v>707460.29</v>
      </c>
      <c r="EH233" s="154">
        <v>898093.94000000006</v>
      </c>
      <c r="EI233" s="154">
        <v>1035204.3300000002</v>
      </c>
      <c r="EJ233" s="154">
        <v>507981.33000000007</v>
      </c>
      <c r="EK233" s="154">
        <v>559129.9800000001</v>
      </c>
      <c r="EL233" s="154">
        <v>496598.87000000011</v>
      </c>
      <c r="EM233" s="154">
        <v>536019.54</v>
      </c>
      <c r="EO233" s="154">
        <f t="shared" si="932"/>
        <v>2099729.7200000002</v>
      </c>
      <c r="EQ233" s="154">
        <f t="shared" ca="1" si="933"/>
        <v>2319493.1600000011</v>
      </c>
      <c r="ER233" s="154"/>
      <c r="EV233" s="154">
        <f t="shared" si="934"/>
        <v>1964411.23</v>
      </c>
      <c r="EW233" s="154">
        <f t="shared" si="934"/>
        <v>1578838.57</v>
      </c>
      <c r="EX233" s="154">
        <f t="shared" si="934"/>
        <v>1404046.9300000002</v>
      </c>
      <c r="EY233" s="154">
        <f t="shared" si="934"/>
        <v>2277939.1100000003</v>
      </c>
      <c r="EZ233" s="154">
        <f t="shared" si="934"/>
        <v>1811635.4900000007</v>
      </c>
      <c r="FA233" s="154">
        <f t="shared" si="934"/>
        <v>1325242.08</v>
      </c>
      <c r="FB233" s="154">
        <f t="shared" si="934"/>
        <v>1697018.2399999998</v>
      </c>
      <c r="FC233" s="154">
        <f t="shared" si="934"/>
        <v>2033446.1900000004</v>
      </c>
      <c r="FD233" s="154">
        <f t="shared" si="934"/>
        <v>1893881.6400000008</v>
      </c>
      <c r="FE233" s="154">
        <f t="shared" si="934"/>
        <v>1381923.1600000001</v>
      </c>
      <c r="FF233" s="154">
        <f t="shared" si="934"/>
        <v>1528067.6600000001</v>
      </c>
      <c r="FG233" s="154">
        <f t="shared" si="934"/>
        <v>2640758.56</v>
      </c>
      <c r="FH233" s="154">
        <f t="shared" si="934"/>
        <v>1563710.1800000002</v>
      </c>
      <c r="FI233" s="154">
        <f t="shared" si="934"/>
        <v>536019.54</v>
      </c>
      <c r="FK233" s="154">
        <f t="shared" si="935"/>
        <v>0</v>
      </c>
      <c r="FL233" s="154">
        <f t="shared" si="935"/>
        <v>0</v>
      </c>
      <c r="FM233" s="154">
        <f t="shared" si="935"/>
        <v>0</v>
      </c>
      <c r="FN233" s="154">
        <f t="shared" si="935"/>
        <v>5453833.46</v>
      </c>
      <c r="FO233" s="154">
        <f t="shared" si="935"/>
        <v>7225235.8400000008</v>
      </c>
      <c r="FP233" s="154">
        <f t="shared" si="935"/>
        <v>6867342</v>
      </c>
      <c r="FQ233" s="154">
        <f t="shared" si="935"/>
        <v>7444631.0200000014</v>
      </c>
      <c r="FR233" s="154">
        <f t="shared" si="935"/>
        <v>2099729.7200000002</v>
      </c>
    </row>
    <row r="234" spans="2:174" ht="17.45" customHeight="1">
      <c r="B234" s="151" t="s">
        <v>92</v>
      </c>
      <c r="C234" s="152"/>
      <c r="D234" s="152"/>
      <c r="E234" s="152"/>
      <c r="F234" s="153"/>
      <c r="G234" s="153"/>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v>10320.299999999996</v>
      </c>
      <c r="CO234" s="154">
        <v>-3843.7200000000194</v>
      </c>
      <c r="CP234" s="154">
        <v>63047.499999999993</v>
      </c>
      <c r="CQ234" s="154">
        <v>23984.640000000003</v>
      </c>
      <c r="CR234" s="154">
        <v>39566.58</v>
      </c>
      <c r="CS234" s="154">
        <v>15663.400000000001</v>
      </c>
      <c r="CT234" s="154">
        <v>5745.5000000000255</v>
      </c>
      <c r="CU234" s="154">
        <v>66135.649999999994</v>
      </c>
      <c r="CV234" s="154">
        <v>27187.010000000017</v>
      </c>
      <c r="CW234" s="154">
        <v>15294.979999999989</v>
      </c>
      <c r="CX234" s="154">
        <v>19968.77</v>
      </c>
      <c r="CY234" s="154">
        <v>36614.04000000003</v>
      </c>
      <c r="CZ234" s="154">
        <v>52444.43</v>
      </c>
      <c r="DA234" s="154">
        <v>25240.679999999993</v>
      </c>
      <c r="DB234" s="154">
        <v>172028.16999999998</v>
      </c>
      <c r="DC234" s="154">
        <v>20907.349999999999</v>
      </c>
      <c r="DD234" s="154">
        <v>41494.43</v>
      </c>
      <c r="DE234" s="154">
        <v>225512.76</v>
      </c>
      <c r="DF234" s="154">
        <v>45083.869999999995</v>
      </c>
      <c r="DG234" s="154">
        <v>105270.07999999999</v>
      </c>
      <c r="DH234" s="154">
        <v>55062.53</v>
      </c>
      <c r="DI234" s="154">
        <v>48158.69</v>
      </c>
      <c r="DJ234" s="154">
        <v>97794.65</v>
      </c>
      <c r="DK234" s="154">
        <v>32242.27</v>
      </c>
      <c r="DL234" s="154">
        <v>79553.350000000006</v>
      </c>
      <c r="DM234" s="154">
        <v>295135.65000000008</v>
      </c>
      <c r="DN234" s="154">
        <v>77606.570000000007</v>
      </c>
      <c r="DO234" s="154">
        <v>5430.9300000000039</v>
      </c>
      <c r="DP234" s="154">
        <v>108814.66000000002</v>
      </c>
      <c r="DQ234" s="154">
        <v>64939.990000000049</v>
      </c>
      <c r="DR234" s="154">
        <v>161636</v>
      </c>
      <c r="DS234" s="154">
        <v>23230.060000000012</v>
      </c>
      <c r="DT234" s="154">
        <v>56008.78</v>
      </c>
      <c r="DU234" s="154">
        <v>7454.1099999999933</v>
      </c>
      <c r="DV234" s="154">
        <v>76202.960000000006</v>
      </c>
      <c r="DW234" s="154">
        <v>73419.14</v>
      </c>
      <c r="DX234" s="154">
        <v>54467.290000000015</v>
      </c>
      <c r="DY234" s="154">
        <v>37307.110000000015</v>
      </c>
      <c r="DZ234" s="154">
        <v>48496.380000000005</v>
      </c>
      <c r="EA234" s="154">
        <v>16683.57</v>
      </c>
      <c r="EB234" s="154">
        <v>164216.43</v>
      </c>
      <c r="EC234" s="154">
        <v>46731.209999999992</v>
      </c>
      <c r="ED234" s="154">
        <v>44358.850000000006</v>
      </c>
      <c r="EE234" s="154">
        <v>68053.95</v>
      </c>
      <c r="EF234" s="154">
        <v>93422.15</v>
      </c>
      <c r="EG234" s="154">
        <v>52632.97</v>
      </c>
      <c r="EH234" s="154">
        <v>30829.14</v>
      </c>
      <c r="EI234" s="154">
        <v>102084.74</v>
      </c>
      <c r="EJ234" s="154">
        <v>31824.53</v>
      </c>
      <c r="EK234" s="154">
        <v>32207.42</v>
      </c>
      <c r="EL234" s="154">
        <v>35239.42</v>
      </c>
      <c r="EM234" s="154">
        <v>37647.22</v>
      </c>
      <c r="EO234" s="154">
        <f t="shared" si="932"/>
        <v>136918.59</v>
      </c>
      <c r="EQ234" s="154">
        <f t="shared" ca="1" si="933"/>
        <v>156954.35000000003</v>
      </c>
      <c r="ER234" s="154"/>
      <c r="EV234" s="154">
        <f t="shared" si="934"/>
        <v>249713.27999999997</v>
      </c>
      <c r="EW234" s="154">
        <f t="shared" si="934"/>
        <v>287914.54000000004</v>
      </c>
      <c r="EX234" s="154">
        <f t="shared" si="934"/>
        <v>205416.47999999998</v>
      </c>
      <c r="EY234" s="154">
        <f t="shared" si="934"/>
        <v>178195.61</v>
      </c>
      <c r="EZ234" s="154">
        <f t="shared" si="934"/>
        <v>452295.57000000012</v>
      </c>
      <c r="FA234" s="154">
        <f t="shared" si="934"/>
        <v>179185.58000000007</v>
      </c>
      <c r="FB234" s="154">
        <f t="shared" si="934"/>
        <v>240874.84</v>
      </c>
      <c r="FC234" s="154">
        <f t="shared" si="934"/>
        <v>157076.21000000002</v>
      </c>
      <c r="FD234" s="154">
        <f t="shared" si="934"/>
        <v>140270.78000000003</v>
      </c>
      <c r="FE234" s="154">
        <f t="shared" si="934"/>
        <v>227631.21</v>
      </c>
      <c r="FF234" s="154">
        <f t="shared" si="934"/>
        <v>205834.95</v>
      </c>
      <c r="FG234" s="154">
        <f t="shared" si="934"/>
        <v>185546.85</v>
      </c>
      <c r="FH234" s="154">
        <f t="shared" si="934"/>
        <v>99271.37</v>
      </c>
      <c r="FI234" s="154">
        <f t="shared" si="934"/>
        <v>37647.22</v>
      </c>
      <c r="FK234" s="154">
        <f t="shared" si="935"/>
        <v>0</v>
      </c>
      <c r="FL234" s="154">
        <f t="shared" si="935"/>
        <v>0</v>
      </c>
      <c r="FM234" s="154">
        <f t="shared" si="935"/>
        <v>0</v>
      </c>
      <c r="FN234" s="154">
        <f t="shared" si="935"/>
        <v>319684.65000000008</v>
      </c>
      <c r="FO234" s="154">
        <f t="shared" si="935"/>
        <v>921239.91</v>
      </c>
      <c r="FP234" s="154">
        <f t="shared" si="935"/>
        <v>1029432.2000000002</v>
      </c>
      <c r="FQ234" s="154">
        <f t="shared" si="935"/>
        <v>759283.78999999992</v>
      </c>
      <c r="FR234" s="154">
        <f t="shared" si="935"/>
        <v>136918.59</v>
      </c>
    </row>
    <row r="235" spans="2:174" ht="17.45" customHeight="1">
      <c r="B235" s="156" t="s">
        <v>93</v>
      </c>
      <c r="C235" s="157"/>
      <c r="D235" s="157"/>
      <c r="E235" s="157"/>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c r="AU235" s="158"/>
      <c r="AV235" s="158"/>
      <c r="AW235" s="158"/>
      <c r="AX235" s="158"/>
      <c r="AY235" s="158"/>
      <c r="AZ235" s="158"/>
      <c r="BA235" s="158"/>
      <c r="BB235" s="158"/>
      <c r="BC235" s="158"/>
      <c r="BD235" s="158"/>
      <c r="BE235" s="158"/>
      <c r="BF235" s="158"/>
      <c r="BG235" s="158"/>
      <c r="BH235" s="158"/>
      <c r="BI235" s="158"/>
      <c r="BJ235" s="158"/>
      <c r="BK235" s="158"/>
      <c r="BL235" s="158"/>
      <c r="BM235" s="158"/>
      <c r="BN235" s="158"/>
      <c r="BO235" s="158"/>
      <c r="BP235" s="158"/>
      <c r="BQ235" s="158"/>
      <c r="BR235" s="158"/>
      <c r="BS235" s="158"/>
      <c r="BT235" s="158"/>
      <c r="BU235" s="158"/>
      <c r="BV235" s="158"/>
      <c r="BW235" s="158"/>
      <c r="BX235" s="158"/>
      <c r="BY235" s="158"/>
      <c r="BZ235" s="158"/>
      <c r="CA235" s="158"/>
      <c r="CB235" s="158"/>
      <c r="CC235" s="158"/>
      <c r="CD235" s="158"/>
      <c r="CE235" s="158"/>
      <c r="CF235" s="158"/>
      <c r="CG235" s="158"/>
      <c r="CH235" s="158"/>
      <c r="CI235" s="158"/>
      <c r="CJ235" s="158"/>
      <c r="CK235" s="158"/>
      <c r="CL235" s="158"/>
      <c r="CM235" s="158"/>
      <c r="CN235" s="158">
        <v>4246937.0099999933</v>
      </c>
      <c r="CO235" s="158">
        <v>3250421.7300000107</v>
      </c>
      <c r="CP235" s="158">
        <v>2941984.75</v>
      </c>
      <c r="CQ235" s="158">
        <v>3046714.9200000004</v>
      </c>
      <c r="CR235" s="158">
        <v>3246149.519999994</v>
      </c>
      <c r="CS235" s="158">
        <v>3233671.99</v>
      </c>
      <c r="CT235" s="158">
        <v>3198266.77</v>
      </c>
      <c r="CU235" s="158">
        <v>2963651.23</v>
      </c>
      <c r="CV235" s="158">
        <v>3275829.52</v>
      </c>
      <c r="CW235" s="158">
        <v>3216811.9800000004</v>
      </c>
      <c r="CX235" s="158">
        <v>3446091.0100000026</v>
      </c>
      <c r="CY235" s="158">
        <v>3716426.53</v>
      </c>
      <c r="CZ235" s="158">
        <v>5250371.1900000004</v>
      </c>
      <c r="DA235" s="158">
        <v>3569780.5199999982</v>
      </c>
      <c r="DB235" s="158">
        <v>3409286.8</v>
      </c>
      <c r="DC235" s="158">
        <v>3501020.81</v>
      </c>
      <c r="DD235" s="158">
        <v>3538353.2800000007</v>
      </c>
      <c r="DE235" s="158">
        <v>3714592.0199999996</v>
      </c>
      <c r="DF235" s="158">
        <v>3206124.2700000005</v>
      </c>
      <c r="DG235" s="158">
        <v>3287153.61</v>
      </c>
      <c r="DH235" s="158">
        <v>3478674.1199999996</v>
      </c>
      <c r="DI235" s="158">
        <v>3387231.83</v>
      </c>
      <c r="DJ235" s="158">
        <v>3522176.56</v>
      </c>
      <c r="DK235" s="158">
        <v>3903012.6700000004</v>
      </c>
      <c r="DL235" s="158">
        <v>5688215.5299999956</v>
      </c>
      <c r="DM235" s="158">
        <v>3508026.54</v>
      </c>
      <c r="DN235" s="158">
        <v>3347689.4600000004</v>
      </c>
      <c r="DO235" s="158">
        <v>3348497.69</v>
      </c>
      <c r="DP235" s="158">
        <v>3210695.71</v>
      </c>
      <c r="DQ235" s="158">
        <v>3294246.9100000011</v>
      </c>
      <c r="DR235" s="158">
        <v>3563929.59</v>
      </c>
      <c r="DS235" s="158">
        <v>3196731.1400000025</v>
      </c>
      <c r="DT235" s="158">
        <v>3700866.9399999976</v>
      </c>
      <c r="DU235" s="158">
        <v>3550532.0599999996</v>
      </c>
      <c r="DV235" s="158">
        <v>3409279.4699999997</v>
      </c>
      <c r="DW235" s="158">
        <v>3957932.6900000013</v>
      </c>
      <c r="DX235" s="158">
        <v>5352100.1799999988</v>
      </c>
      <c r="DY235" s="158">
        <v>3532113.06</v>
      </c>
      <c r="DZ235" s="158">
        <v>3511014.1500000004</v>
      </c>
      <c r="EA235" s="158">
        <v>3146913.19</v>
      </c>
      <c r="EB235" s="158">
        <v>3484599.2</v>
      </c>
      <c r="EC235" s="158">
        <v>3298994.5200000005</v>
      </c>
      <c r="ED235" s="158">
        <v>3106767.620000001</v>
      </c>
      <c r="EE235" s="158">
        <v>3373968.5799999982</v>
      </c>
      <c r="EF235" s="158">
        <v>3945827.5399999991</v>
      </c>
      <c r="EG235" s="158">
        <v>3913061.9799999986</v>
      </c>
      <c r="EH235" s="158">
        <v>3756083.0799999977</v>
      </c>
      <c r="EI235" s="158">
        <v>4345078.0999999996</v>
      </c>
      <c r="EJ235" s="158">
        <v>5538927.0999999996</v>
      </c>
      <c r="EK235" s="158">
        <v>3390691.7699999996</v>
      </c>
      <c r="EL235" s="158">
        <v>3221784.5799999996</v>
      </c>
      <c r="EM235" s="158">
        <v>3592449.3800000018</v>
      </c>
      <c r="EO235" s="158">
        <f t="shared" si="932"/>
        <v>15743852.830000002</v>
      </c>
      <c r="EQ235" s="158">
        <f t="shared" ca="1" si="933"/>
        <v>15542140.579999998</v>
      </c>
      <c r="ER235" s="158"/>
      <c r="EV235" s="158">
        <f t="shared" si="934"/>
        <v>12229438.509999998</v>
      </c>
      <c r="EW235" s="158">
        <f t="shared" si="934"/>
        <v>10753966.109999999</v>
      </c>
      <c r="EX235" s="158">
        <f t="shared" si="934"/>
        <v>9971952</v>
      </c>
      <c r="EY235" s="158">
        <f t="shared" si="934"/>
        <v>10812421.060000001</v>
      </c>
      <c r="EZ235" s="158">
        <f t="shared" si="934"/>
        <v>12543931.529999997</v>
      </c>
      <c r="FA235" s="158">
        <f t="shared" si="934"/>
        <v>9853440.3100000024</v>
      </c>
      <c r="FB235" s="158">
        <f t="shared" si="934"/>
        <v>10461527.67</v>
      </c>
      <c r="FC235" s="158">
        <f t="shared" si="934"/>
        <v>10917744.220000001</v>
      </c>
      <c r="FD235" s="158">
        <f t="shared" si="934"/>
        <v>12395227.389999999</v>
      </c>
      <c r="FE235" s="158">
        <f t="shared" si="934"/>
        <v>9930506.9100000001</v>
      </c>
      <c r="FF235" s="158">
        <f t="shared" si="934"/>
        <v>10426563.739999998</v>
      </c>
      <c r="FG235" s="158">
        <f t="shared" si="934"/>
        <v>12014223.159999996</v>
      </c>
      <c r="FH235" s="158">
        <f t="shared" si="934"/>
        <v>12151403.449999999</v>
      </c>
      <c r="FI235" s="158">
        <f t="shared" si="934"/>
        <v>3592449.3800000018</v>
      </c>
      <c r="FK235" s="158">
        <f t="shared" si="935"/>
        <v>0</v>
      </c>
      <c r="FL235" s="158">
        <f t="shared" si="935"/>
        <v>0</v>
      </c>
      <c r="FM235" s="158">
        <f t="shared" si="935"/>
        <v>0</v>
      </c>
      <c r="FN235" s="158">
        <f t="shared" si="935"/>
        <v>39782956.960000001</v>
      </c>
      <c r="FO235" s="158">
        <f t="shared" si="935"/>
        <v>43767777.68</v>
      </c>
      <c r="FP235" s="158">
        <f t="shared" si="935"/>
        <v>43776643.730000004</v>
      </c>
      <c r="FQ235" s="158">
        <f t="shared" si="935"/>
        <v>44766521.199999996</v>
      </c>
      <c r="FR235" s="158">
        <f t="shared" si="935"/>
        <v>15743852.830000002</v>
      </c>
    </row>
    <row r="236" spans="2:174" ht="17.45" customHeight="1">
      <c r="B236" s="151" t="s">
        <v>94</v>
      </c>
      <c r="C236" s="152"/>
      <c r="D236" s="152"/>
      <c r="E236" s="152"/>
      <c r="F236" s="153"/>
      <c r="G236" s="153"/>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v>0</v>
      </c>
      <c r="CO236" s="154">
        <v>-104119.16</v>
      </c>
      <c r="CP236" s="154">
        <v>-97469.119999999995</v>
      </c>
      <c r="CQ236" s="154">
        <v>-194515.3</v>
      </c>
      <c r="CR236" s="154">
        <v>-57477.36</v>
      </c>
      <c r="CS236" s="154">
        <v>-137519.70000000001</v>
      </c>
      <c r="CT236" s="154">
        <v>-159498.32</v>
      </c>
      <c r="CU236" s="154">
        <v>-119878.07</v>
      </c>
      <c r="CV236" s="154">
        <v>-112292.62</v>
      </c>
      <c r="CW236" s="154">
        <v>-108963.93</v>
      </c>
      <c r="CX236" s="154">
        <v>-80459.360000000001</v>
      </c>
      <c r="CY236" s="154">
        <v>-89200.43</v>
      </c>
      <c r="CZ236" s="154">
        <v>-91526.68</v>
      </c>
      <c r="DA236" s="154">
        <v>-104380.13</v>
      </c>
      <c r="DB236" s="154">
        <v>-142932.56</v>
      </c>
      <c r="DC236" s="154">
        <v>-99471.22</v>
      </c>
      <c r="DD236" s="154">
        <v>-100763.34</v>
      </c>
      <c r="DE236" s="154">
        <v>-89296.57</v>
      </c>
      <c r="DF236" s="154">
        <v>-101622.61</v>
      </c>
      <c r="DG236" s="154">
        <v>-79112.62</v>
      </c>
      <c r="DH236" s="154">
        <v>-102064.89</v>
      </c>
      <c r="DI236" s="154">
        <v>-95065.34</v>
      </c>
      <c r="DJ236" s="154">
        <v>-101432.29</v>
      </c>
      <c r="DK236" s="154">
        <v>-68831.55</v>
      </c>
      <c r="DL236" s="154">
        <v>-77976.360000000015</v>
      </c>
      <c r="DM236" s="154">
        <v>-97557</v>
      </c>
      <c r="DN236" s="154">
        <v>-98274.559999999998</v>
      </c>
      <c r="DO236" s="154">
        <v>-166006.26999999999</v>
      </c>
      <c r="DP236" s="154">
        <v>-31887.05000000001</v>
      </c>
      <c r="DQ236" s="154">
        <v>-96076.579999999987</v>
      </c>
      <c r="DR236" s="154">
        <v>-73199.16</v>
      </c>
      <c r="DS236" s="154">
        <v>-104389.5</v>
      </c>
      <c r="DT236" s="154">
        <v>-99912.74</v>
      </c>
      <c r="DU236" s="154">
        <v>-92623.83</v>
      </c>
      <c r="DV236" s="154">
        <v>-81125.549999999988</v>
      </c>
      <c r="DW236" s="154">
        <v>-45290.13</v>
      </c>
      <c r="DX236" s="154">
        <v>-50553.78</v>
      </c>
      <c r="DY236" s="154">
        <v>-86179.92</v>
      </c>
      <c r="DZ236" s="154">
        <v>-89098.66</v>
      </c>
      <c r="EA236" s="154">
        <v>-88929.06</v>
      </c>
      <c r="EB236" s="154">
        <v>-38082.82</v>
      </c>
      <c r="EC236" s="154">
        <v>-61780.36</v>
      </c>
      <c r="ED236" s="154">
        <v>-50906.15</v>
      </c>
      <c r="EE236" s="154">
        <v>-49011.759999999995</v>
      </c>
      <c r="EF236" s="154">
        <v>-50704.009999999995</v>
      </c>
      <c r="EG236" s="154">
        <v>-74356.38</v>
      </c>
      <c r="EH236" s="154">
        <v>-70229.149999999994</v>
      </c>
      <c r="EI236" s="154">
        <v>-49384.800000000003</v>
      </c>
      <c r="EJ236" s="154">
        <v>-37200.550000000003</v>
      </c>
      <c r="EK236" s="154">
        <v>-75490.98</v>
      </c>
      <c r="EL236" s="154">
        <v>18968.370000000006</v>
      </c>
      <c r="EM236" s="154">
        <v>-30061.550000000003</v>
      </c>
      <c r="EN236" s="153"/>
      <c r="EO236" s="154">
        <f t="shared" si="932"/>
        <v>-123784.70999999999</v>
      </c>
      <c r="EP236" s="154"/>
      <c r="EQ236" s="154">
        <f t="shared" ca="1" si="933"/>
        <v>-314761.42000000004</v>
      </c>
      <c r="ER236" s="154"/>
      <c r="EV236" s="154">
        <f t="shared" si="934"/>
        <v>-338839.37</v>
      </c>
      <c r="EW236" s="154">
        <f t="shared" si="934"/>
        <v>-289531.13</v>
      </c>
      <c r="EX236" s="154">
        <f t="shared" si="934"/>
        <v>-282800.12</v>
      </c>
      <c r="EY236" s="154">
        <f t="shared" si="934"/>
        <v>-265329.18</v>
      </c>
      <c r="EZ236" s="154">
        <f t="shared" si="934"/>
        <v>-273807.92000000004</v>
      </c>
      <c r="FA236" s="154">
        <f t="shared" si="934"/>
        <v>-293969.90000000002</v>
      </c>
      <c r="FB236" s="154">
        <f t="shared" si="934"/>
        <v>-277501.40000000002</v>
      </c>
      <c r="FC236" s="154">
        <f t="shared" si="934"/>
        <v>-219039.51</v>
      </c>
      <c r="FD236" s="154">
        <f t="shared" si="934"/>
        <v>-225832.36000000002</v>
      </c>
      <c r="FE236" s="154">
        <f t="shared" si="934"/>
        <v>-188792.24</v>
      </c>
      <c r="FF236" s="154">
        <f t="shared" si="934"/>
        <v>-150621.91999999998</v>
      </c>
      <c r="FG236" s="154">
        <f t="shared" si="934"/>
        <v>-193970.33000000002</v>
      </c>
      <c r="FH236" s="154">
        <f t="shared" si="934"/>
        <v>-93723.159999999989</v>
      </c>
      <c r="FI236" s="154">
        <f t="shared" si="934"/>
        <v>-30061.550000000003</v>
      </c>
      <c r="FK236" s="154">
        <f t="shared" si="935"/>
        <v>0</v>
      </c>
      <c r="FL236" s="154">
        <f t="shared" si="935"/>
        <v>0</v>
      </c>
      <c r="FM236" s="154">
        <f t="shared" si="935"/>
        <v>0</v>
      </c>
      <c r="FN236" s="154">
        <f t="shared" si="935"/>
        <v>-1261393.3700000001</v>
      </c>
      <c r="FO236" s="154">
        <f t="shared" si="935"/>
        <v>-1176499.8</v>
      </c>
      <c r="FP236" s="154">
        <f t="shared" si="935"/>
        <v>-1064318.73</v>
      </c>
      <c r="FQ236" s="154">
        <f t="shared" si="935"/>
        <v>-759216.85000000009</v>
      </c>
      <c r="FR236" s="154">
        <f t="shared" si="935"/>
        <v>-123784.70999999999</v>
      </c>
    </row>
    <row r="237" spans="2:174" ht="17.45" customHeight="1">
      <c r="B237" s="151" t="s">
        <v>95</v>
      </c>
      <c r="C237" s="152"/>
      <c r="D237" s="152"/>
      <c r="E237" s="152"/>
      <c r="F237" s="153"/>
      <c r="G237" s="153"/>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v>-6075.8599999996441</v>
      </c>
      <c r="CO237" s="154">
        <v>-256362.84999999977</v>
      </c>
      <c r="CP237" s="154">
        <v>-822626.32</v>
      </c>
      <c r="CQ237" s="154">
        <v>-387660.60000000003</v>
      </c>
      <c r="CR237" s="154">
        <v>-3651.2200000014273</v>
      </c>
      <c r="CS237" s="154">
        <v>106627.6</v>
      </c>
      <c r="CT237" s="154">
        <v>-176138.89</v>
      </c>
      <c r="CU237" s="154">
        <v>-152112.79999999999</v>
      </c>
      <c r="CV237" s="154">
        <v>44436.800000000017</v>
      </c>
      <c r="CW237" s="154">
        <v>131513.66999999998</v>
      </c>
      <c r="CX237" s="154">
        <v>-11527.250000000015</v>
      </c>
      <c r="CY237" s="154">
        <v>-49297.200000000012</v>
      </c>
      <c r="CZ237" s="154">
        <v>-533703.50950000016</v>
      </c>
      <c r="DA237" s="154">
        <v>-492459.95999999996</v>
      </c>
      <c r="DB237" s="154">
        <v>-332701.70500000007</v>
      </c>
      <c r="DC237" s="154">
        <v>-483323.5</v>
      </c>
      <c r="DD237" s="154">
        <v>-761289.495</v>
      </c>
      <c r="DE237" s="154">
        <v>-486474.74000000005</v>
      </c>
      <c r="DF237" s="154">
        <v>-531504.9702081664</v>
      </c>
      <c r="DG237" s="154">
        <v>-324574.45999999996</v>
      </c>
      <c r="DH237" s="154">
        <v>-537575.22</v>
      </c>
      <c r="DI237" s="154">
        <v>-440969.59499999997</v>
      </c>
      <c r="DJ237" s="154">
        <v>-617420.66099999985</v>
      </c>
      <c r="DK237" s="154">
        <v>-362687.40335377649</v>
      </c>
      <c r="DL237" s="154">
        <v>-452133.23000000068</v>
      </c>
      <c r="DM237" s="154">
        <v>-655657.58939999994</v>
      </c>
      <c r="DN237" s="154">
        <v>-310042.40946979722</v>
      </c>
      <c r="DO237" s="154">
        <v>-552579.30718739866</v>
      </c>
      <c r="DP237" s="154">
        <v>-434874.1444444441</v>
      </c>
      <c r="DQ237" s="154">
        <v>-575619.07777777791</v>
      </c>
      <c r="DR237" s="154">
        <v>-505564.89333333331</v>
      </c>
      <c r="DS237" s="154">
        <v>-521119.65444444446</v>
      </c>
      <c r="DT237" s="154">
        <v>-463206.00333333318</v>
      </c>
      <c r="DU237" s="154">
        <v>-485814.64555555565</v>
      </c>
      <c r="DV237" s="154">
        <v>-449503.39333333325</v>
      </c>
      <c r="DW237" s="154">
        <v>-509188.98888888909</v>
      </c>
      <c r="DX237" s="154">
        <v>-811375.72555555555</v>
      </c>
      <c r="DY237" s="154">
        <v>-631823.31888888904</v>
      </c>
      <c r="DZ237" s="154">
        <v>-626396.12666666671</v>
      </c>
      <c r="EA237" s="154">
        <v>-631530.60555555555</v>
      </c>
      <c r="EB237" s="154">
        <v>-467124.6366666666</v>
      </c>
      <c r="EC237" s="154">
        <v>-563746.26555555558</v>
      </c>
      <c r="ED237" s="154">
        <v>-175450.01</v>
      </c>
      <c r="EE237" s="154">
        <v>-995846.85000000009</v>
      </c>
      <c r="EF237" s="154">
        <v>12443.489999999918</v>
      </c>
      <c r="EG237" s="154">
        <v>-190702.63</v>
      </c>
      <c r="EH237" s="154">
        <v>-428694.52</v>
      </c>
      <c r="EI237" s="154">
        <v>-545727.6</v>
      </c>
      <c r="EJ237" s="154">
        <v>-617749.32999999996</v>
      </c>
      <c r="EK237" s="154">
        <v>-524876.17999999982</v>
      </c>
      <c r="EL237" s="154">
        <v>-408707.02999999997</v>
      </c>
      <c r="EM237" s="154">
        <v>-739716.35999999987</v>
      </c>
      <c r="EN237" s="153"/>
      <c r="EO237" s="154">
        <f t="shared" si="932"/>
        <v>-2291048.8999999994</v>
      </c>
      <c r="EP237" s="154"/>
      <c r="EQ237" s="154">
        <f t="shared" ca="1" si="933"/>
        <v>-2701125.7766666668</v>
      </c>
      <c r="ER237" s="154"/>
      <c r="EV237" s="154">
        <f t="shared" si="934"/>
        <v>-1358865.1745000002</v>
      </c>
      <c r="EW237" s="154">
        <f t="shared" si="934"/>
        <v>-1731087.7350000001</v>
      </c>
      <c r="EX237" s="154">
        <f t="shared" si="934"/>
        <v>-1393654.6502081663</v>
      </c>
      <c r="EY237" s="154">
        <f t="shared" si="934"/>
        <v>-1421077.6593537764</v>
      </c>
      <c r="EZ237" s="154">
        <f t="shared" si="934"/>
        <v>-1417833.2288697979</v>
      </c>
      <c r="FA237" s="154">
        <f t="shared" si="934"/>
        <v>-1563072.5294096207</v>
      </c>
      <c r="FB237" s="154">
        <f t="shared" si="934"/>
        <v>-1489890.551111111</v>
      </c>
      <c r="FC237" s="154">
        <f t="shared" si="934"/>
        <v>-1444507.027777778</v>
      </c>
      <c r="FD237" s="154">
        <f t="shared" si="934"/>
        <v>-2069595.1711111113</v>
      </c>
      <c r="FE237" s="154">
        <f t="shared" si="934"/>
        <v>-1662401.5077777775</v>
      </c>
      <c r="FF237" s="154">
        <f t="shared" si="934"/>
        <v>-1158853.3700000001</v>
      </c>
      <c r="FG237" s="154">
        <f t="shared" si="934"/>
        <v>-1165124.75</v>
      </c>
      <c r="FH237" s="154">
        <f t="shared" si="934"/>
        <v>-1551332.5399999998</v>
      </c>
      <c r="FI237" s="154">
        <f t="shared" si="934"/>
        <v>-739716.35999999987</v>
      </c>
      <c r="FK237" s="154">
        <f t="shared" si="935"/>
        <v>0</v>
      </c>
      <c r="FL237" s="154">
        <f t="shared" si="935"/>
        <v>0</v>
      </c>
      <c r="FM237" s="154">
        <f t="shared" si="935"/>
        <v>0</v>
      </c>
      <c r="FN237" s="154">
        <f t="shared" si="935"/>
        <v>-1582874.9200000006</v>
      </c>
      <c r="FO237" s="154">
        <f t="shared" si="935"/>
        <v>-5904685.2190619428</v>
      </c>
      <c r="FP237" s="154">
        <f t="shared" si="935"/>
        <v>-5915303.337168308</v>
      </c>
      <c r="FQ237" s="154">
        <f t="shared" si="935"/>
        <v>-6055974.7988888882</v>
      </c>
      <c r="FR237" s="154">
        <f t="shared" si="935"/>
        <v>-2291048.8999999994</v>
      </c>
    </row>
    <row r="238" spans="2:174" ht="17.45" customHeight="1">
      <c r="B238" s="156" t="s">
        <v>21</v>
      </c>
      <c r="C238" s="157"/>
      <c r="D238" s="157"/>
      <c r="E238" s="157"/>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158"/>
      <c r="AW238" s="158"/>
      <c r="AX238" s="158"/>
      <c r="AY238" s="158"/>
      <c r="AZ238" s="158"/>
      <c r="BA238" s="158"/>
      <c r="BB238" s="158"/>
      <c r="BC238" s="158"/>
      <c r="BD238" s="158"/>
      <c r="BE238" s="158"/>
      <c r="BF238" s="158"/>
      <c r="BG238" s="158"/>
      <c r="BH238" s="158"/>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0"/>
      <c r="CJ238" s="160"/>
      <c r="CK238" s="160"/>
      <c r="CL238" s="160"/>
      <c r="CM238" s="160"/>
      <c r="CN238" s="160">
        <v>-6075.8599999996441</v>
      </c>
      <c r="CO238" s="160">
        <v>-360482.00999999978</v>
      </c>
      <c r="CP238" s="160">
        <v>-920095.44</v>
      </c>
      <c r="CQ238" s="160">
        <v>-582175.9</v>
      </c>
      <c r="CR238" s="160">
        <v>-61128.580000001428</v>
      </c>
      <c r="CS238" s="160">
        <v>-30892.100000000006</v>
      </c>
      <c r="CT238" s="160">
        <v>-335637.21</v>
      </c>
      <c r="CU238" s="160">
        <v>-271990.87</v>
      </c>
      <c r="CV238" s="160">
        <v>-67855.819999999978</v>
      </c>
      <c r="CW238" s="160">
        <v>22549.740000000005</v>
      </c>
      <c r="CX238" s="160">
        <v>-91986.610000000015</v>
      </c>
      <c r="CY238" s="160">
        <v>-138497.63</v>
      </c>
      <c r="CZ238" s="160">
        <v>-625230.18950000009</v>
      </c>
      <c r="DA238" s="160">
        <v>-596840.09</v>
      </c>
      <c r="DB238" s="160">
        <v>-475634.26500000007</v>
      </c>
      <c r="DC238" s="160">
        <v>-582794.72</v>
      </c>
      <c r="DD238" s="160">
        <v>-862052.83499999996</v>
      </c>
      <c r="DE238" s="160">
        <v>-575771.31000000006</v>
      </c>
      <c r="DF238" s="160">
        <v>-633127.58020816639</v>
      </c>
      <c r="DG238" s="160">
        <v>-403687.07999999996</v>
      </c>
      <c r="DH238" s="160">
        <v>-639640.11</v>
      </c>
      <c r="DI238" s="160">
        <v>-536034.93499999994</v>
      </c>
      <c r="DJ238" s="160">
        <v>-718852.95099999988</v>
      </c>
      <c r="DK238" s="160">
        <v>-431518.95335377648</v>
      </c>
      <c r="DL238" s="160">
        <v>-530109.59000000067</v>
      </c>
      <c r="DM238" s="160">
        <v>-753214.58939999994</v>
      </c>
      <c r="DN238" s="160">
        <v>-408316.96946979722</v>
      </c>
      <c r="DO238" s="160">
        <v>-718585.57718739868</v>
      </c>
      <c r="DP238" s="160">
        <v>-466761.19444444409</v>
      </c>
      <c r="DQ238" s="160">
        <v>-671695.65777777787</v>
      </c>
      <c r="DR238" s="160">
        <v>-578764.05333333334</v>
      </c>
      <c r="DS238" s="160">
        <v>-625509.15444444446</v>
      </c>
      <c r="DT238" s="160">
        <v>-563118.74333333317</v>
      </c>
      <c r="DU238" s="160">
        <v>-578438.47555555566</v>
      </c>
      <c r="DV238" s="160">
        <v>-530628.94333333324</v>
      </c>
      <c r="DW238" s="160">
        <v>-554479.11888888909</v>
      </c>
      <c r="DX238" s="160">
        <v>-861929.50555555557</v>
      </c>
      <c r="DY238" s="160">
        <v>-718003.23888888909</v>
      </c>
      <c r="DZ238" s="160">
        <v>-715494.78666666674</v>
      </c>
      <c r="EA238" s="160">
        <v>-720459.66555555561</v>
      </c>
      <c r="EB238" s="160">
        <v>-505207.45666666661</v>
      </c>
      <c r="EC238" s="160">
        <v>-625526.62555555557</v>
      </c>
      <c r="ED238" s="160">
        <v>-226356.16</v>
      </c>
      <c r="EE238" s="160">
        <v>-1044858.6100000001</v>
      </c>
      <c r="EF238" s="160">
        <v>-38260.520000000077</v>
      </c>
      <c r="EG238" s="160">
        <v>-265059.01</v>
      </c>
      <c r="EH238" s="160">
        <v>-498923.67000000004</v>
      </c>
      <c r="EI238" s="160">
        <v>-595112.4</v>
      </c>
      <c r="EJ238" s="160">
        <v>-654949.88</v>
      </c>
      <c r="EK238" s="160">
        <v>-600367.1599999998</v>
      </c>
      <c r="EL238" s="160">
        <v>-389738.66</v>
      </c>
      <c r="EM238" s="160">
        <v>-769777.90999999992</v>
      </c>
      <c r="EO238" s="160">
        <f t="shared" si="932"/>
        <v>-2414833.6099999994</v>
      </c>
      <c r="EQ238" s="160">
        <f t="shared" ca="1" si="933"/>
        <v>-3015887.1966666672</v>
      </c>
      <c r="ER238" s="160"/>
      <c r="EV238" s="160">
        <f t="shared" si="934"/>
        <v>-1697704.5445000003</v>
      </c>
      <c r="EW238" s="160">
        <f t="shared" si="934"/>
        <v>-2020618.865</v>
      </c>
      <c r="EX238" s="160">
        <f t="shared" si="934"/>
        <v>-1676454.7702081664</v>
      </c>
      <c r="EY238" s="160">
        <f t="shared" si="934"/>
        <v>-1686406.8393537765</v>
      </c>
      <c r="EZ238" s="160">
        <f t="shared" si="934"/>
        <v>-1691641.1488697981</v>
      </c>
      <c r="FA238" s="160">
        <f t="shared" si="934"/>
        <v>-1857042.4294096206</v>
      </c>
      <c r="FB238" s="160">
        <f t="shared" si="934"/>
        <v>-1767391.9511111109</v>
      </c>
      <c r="FC238" s="160">
        <f t="shared" si="934"/>
        <v>-1663546.5377777778</v>
      </c>
      <c r="FD238" s="160">
        <f t="shared" si="934"/>
        <v>-2295427.5311111114</v>
      </c>
      <c r="FE238" s="160">
        <f t="shared" si="934"/>
        <v>-1851193.7477777777</v>
      </c>
      <c r="FF238" s="160">
        <f t="shared" si="934"/>
        <v>-1309475.29</v>
      </c>
      <c r="FG238" s="160">
        <f t="shared" si="934"/>
        <v>-1359095.08</v>
      </c>
      <c r="FH238" s="160">
        <f t="shared" si="934"/>
        <v>-1645055.6999999997</v>
      </c>
      <c r="FI238" s="160">
        <f t="shared" si="934"/>
        <v>-769777.90999999992</v>
      </c>
      <c r="FK238" s="160">
        <f t="shared" si="935"/>
        <v>0</v>
      </c>
      <c r="FL238" s="160">
        <f t="shared" si="935"/>
        <v>0</v>
      </c>
      <c r="FM238" s="160">
        <f t="shared" si="935"/>
        <v>0</v>
      </c>
      <c r="FN238" s="160">
        <f t="shared" si="935"/>
        <v>-2844268.2900000005</v>
      </c>
      <c r="FO238" s="160">
        <f t="shared" si="935"/>
        <v>-7081185.0190619426</v>
      </c>
      <c r="FP238" s="160">
        <f t="shared" si="935"/>
        <v>-6979622.0671683084</v>
      </c>
      <c r="FQ238" s="160">
        <f t="shared" si="935"/>
        <v>-6815191.6488888906</v>
      </c>
      <c r="FR238" s="160">
        <f t="shared" si="935"/>
        <v>-2414833.6099999994</v>
      </c>
    </row>
    <row r="239" spans="2:174" ht="17.45" customHeight="1">
      <c r="B239" s="161" t="s">
        <v>191</v>
      </c>
      <c r="C239" s="162"/>
      <c r="D239" s="162"/>
      <c r="E239" s="162"/>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4"/>
      <c r="BX239" s="164"/>
      <c r="BY239" s="164"/>
      <c r="BZ239" s="164"/>
      <c r="CA239" s="164"/>
      <c r="CB239" s="164"/>
      <c r="CC239" s="164"/>
      <c r="CD239" s="164"/>
      <c r="CE239" s="164"/>
      <c r="CF239" s="164"/>
      <c r="CG239" s="164"/>
      <c r="CH239" s="164"/>
      <c r="CI239" s="164"/>
      <c r="CJ239" s="164"/>
      <c r="CK239" s="164"/>
      <c r="CL239" s="164"/>
      <c r="CM239" s="164"/>
      <c r="CN239" s="164">
        <v>4240861.1499999939</v>
      </c>
      <c r="CO239" s="164">
        <v>2889939.7200000109</v>
      </c>
      <c r="CP239" s="164">
        <v>2021889.31</v>
      </c>
      <c r="CQ239" s="164">
        <v>2464539.0200000005</v>
      </c>
      <c r="CR239" s="164">
        <v>3185020.9399999925</v>
      </c>
      <c r="CS239" s="164">
        <v>3202779.89</v>
      </c>
      <c r="CT239" s="164">
        <v>2862629.56</v>
      </c>
      <c r="CU239" s="164">
        <v>2691660.36</v>
      </c>
      <c r="CV239" s="164">
        <v>3207973.7</v>
      </c>
      <c r="CW239" s="164">
        <v>3239361.7200000007</v>
      </c>
      <c r="CX239" s="164">
        <v>3354104.4000000027</v>
      </c>
      <c r="CY239" s="164">
        <v>3577928.9</v>
      </c>
      <c r="CZ239" s="164">
        <v>4625141.0005000001</v>
      </c>
      <c r="DA239" s="164">
        <v>2972940.4299999983</v>
      </c>
      <c r="DB239" s="164">
        <v>2933652.5349999997</v>
      </c>
      <c r="DC239" s="164">
        <v>2918226.09</v>
      </c>
      <c r="DD239" s="164">
        <v>2676300.4450000008</v>
      </c>
      <c r="DE239" s="164">
        <v>3138820.7099999995</v>
      </c>
      <c r="DF239" s="164">
        <v>2572996.689791834</v>
      </c>
      <c r="DG239" s="164">
        <v>2883466.53</v>
      </c>
      <c r="DH239" s="164">
        <v>2839034.01</v>
      </c>
      <c r="DI239" s="164">
        <v>2851196.895</v>
      </c>
      <c r="DJ239" s="164">
        <v>2803323.6090000002</v>
      </c>
      <c r="DK239" s="164">
        <v>3471493.7166462238</v>
      </c>
      <c r="DL239" s="164">
        <v>5158105.9399999948</v>
      </c>
      <c r="DM239" s="164">
        <v>2754811.9506000001</v>
      </c>
      <c r="DN239" s="164">
        <v>2939372.4905302031</v>
      </c>
      <c r="DO239" s="164">
        <v>2629912.112812601</v>
      </c>
      <c r="DP239" s="164">
        <v>2743934.5155555559</v>
      </c>
      <c r="DQ239" s="164">
        <v>2622551.2522222232</v>
      </c>
      <c r="DR239" s="164">
        <v>2985165.5366666666</v>
      </c>
      <c r="DS239" s="164">
        <v>2571221.985555558</v>
      </c>
      <c r="DT239" s="164">
        <v>3137748.1966666644</v>
      </c>
      <c r="DU239" s="164">
        <v>2972093.5844444437</v>
      </c>
      <c r="DV239" s="164">
        <v>2878650.5266666664</v>
      </c>
      <c r="DW239" s="164">
        <v>3403453.5711111124</v>
      </c>
      <c r="DX239" s="164">
        <v>4490170.6744444435</v>
      </c>
      <c r="DY239" s="164">
        <v>2814109.821111111</v>
      </c>
      <c r="DZ239" s="164">
        <v>2795519.3633333337</v>
      </c>
      <c r="EA239" s="164">
        <v>2426453.5244444441</v>
      </c>
      <c r="EB239" s="164">
        <v>2979391.7433333336</v>
      </c>
      <c r="EC239" s="164">
        <v>2673467.8944444451</v>
      </c>
      <c r="ED239" s="164">
        <v>2880411.4600000009</v>
      </c>
      <c r="EE239" s="164">
        <v>2329109.9699999979</v>
      </c>
      <c r="EF239" s="164">
        <v>3907567.0199999991</v>
      </c>
      <c r="EG239" s="164">
        <v>3648002.9699999988</v>
      </c>
      <c r="EH239" s="164">
        <v>3257159.4099999978</v>
      </c>
      <c r="EI239" s="164">
        <v>3749965.6999999997</v>
      </c>
      <c r="EJ239" s="164">
        <v>4883977.22</v>
      </c>
      <c r="EK239" s="164">
        <v>2790324.61</v>
      </c>
      <c r="EL239" s="164">
        <v>2832045.9199999995</v>
      </c>
      <c r="EM239" s="164">
        <v>2822671.4700000016</v>
      </c>
      <c r="EO239" s="163">
        <f t="shared" si="932"/>
        <v>13329019.220000003</v>
      </c>
      <c r="EQ239" s="163">
        <f t="shared" ca="1" si="933"/>
        <v>12526253.383333333</v>
      </c>
      <c r="ER239" s="163"/>
      <c r="EV239" s="163">
        <f t="shared" si="934"/>
        <v>10531733.965499999</v>
      </c>
      <c r="EW239" s="163">
        <f t="shared" si="934"/>
        <v>8733347.2449999992</v>
      </c>
      <c r="EX239" s="163">
        <f t="shared" si="934"/>
        <v>8295497.2297918331</v>
      </c>
      <c r="EY239" s="163">
        <f t="shared" si="934"/>
        <v>9126014.2206462249</v>
      </c>
      <c r="EZ239" s="163">
        <f t="shared" si="934"/>
        <v>10852290.381130198</v>
      </c>
      <c r="FA239" s="163">
        <f t="shared" si="934"/>
        <v>7996397.8805903802</v>
      </c>
      <c r="FB239" s="163">
        <f t="shared" si="934"/>
        <v>8694135.71888889</v>
      </c>
      <c r="FC239" s="163">
        <f t="shared" si="934"/>
        <v>9254197.6822222229</v>
      </c>
      <c r="FD239" s="163">
        <f t="shared" si="934"/>
        <v>10099799.858888889</v>
      </c>
      <c r="FE239" s="163">
        <f t="shared" si="934"/>
        <v>8079313.1622222234</v>
      </c>
      <c r="FF239" s="163">
        <f t="shared" si="934"/>
        <v>9117088.4499999974</v>
      </c>
      <c r="FG239" s="163">
        <f t="shared" si="934"/>
        <v>10655128.079999996</v>
      </c>
      <c r="FH239" s="163">
        <f t="shared" si="934"/>
        <v>10506347.75</v>
      </c>
      <c r="FI239" s="163">
        <f t="shared" si="934"/>
        <v>2822671.4700000016</v>
      </c>
      <c r="FK239" s="163">
        <f t="shared" si="935"/>
        <v>0</v>
      </c>
      <c r="FL239" s="163">
        <f t="shared" si="935"/>
        <v>0</v>
      </c>
      <c r="FM239" s="163">
        <f t="shared" si="935"/>
        <v>0</v>
      </c>
      <c r="FN239" s="163">
        <f t="shared" si="935"/>
        <v>36938688.670000002</v>
      </c>
      <c r="FO239" s="163">
        <f t="shared" si="935"/>
        <v>36686592.660938054</v>
      </c>
      <c r="FP239" s="163">
        <f t="shared" si="935"/>
        <v>36797021.662831686</v>
      </c>
      <c r="FQ239" s="163">
        <f t="shared" si="935"/>
        <v>37951329.55111111</v>
      </c>
      <c r="FR239" s="163">
        <f t="shared" si="935"/>
        <v>13329019.220000003</v>
      </c>
    </row>
    <row r="240" spans="2:174" ht="17.45" customHeight="1" thickBot="1">
      <c r="B240" s="151" t="s">
        <v>96</v>
      </c>
      <c r="C240" s="152"/>
      <c r="D240" s="152"/>
      <c r="E240" s="152"/>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v>1057440.0442492352</v>
      </c>
      <c r="CO240" s="154">
        <v>617753.30719839409</v>
      </c>
      <c r="CP240" s="154">
        <v>516371.9686083796</v>
      </c>
      <c r="CQ240" s="154">
        <v>695642.11123827787</v>
      </c>
      <c r="CR240" s="154">
        <v>791040.07398047461</v>
      </c>
      <c r="CS240" s="154">
        <v>807251.21034367057</v>
      </c>
      <c r="CT240" s="154">
        <v>781611.96402145433</v>
      </c>
      <c r="CU240" s="154">
        <v>731306.65535473474</v>
      </c>
      <c r="CV240" s="154">
        <v>801914.23647848971</v>
      </c>
      <c r="CW240" s="154">
        <v>792328.85247696796</v>
      </c>
      <c r="CX240" s="154">
        <v>841701.34639928001</v>
      </c>
      <c r="CY240" s="154">
        <v>804026.32215457771</v>
      </c>
      <c r="CZ240" s="154">
        <v>1168678.7853394116</v>
      </c>
      <c r="DA240" s="154">
        <v>732793.14509266242</v>
      </c>
      <c r="DB240" s="154">
        <v>735502.45482323004</v>
      </c>
      <c r="DC240" s="154">
        <v>838769.49945920124</v>
      </c>
      <c r="DD240" s="154">
        <v>827768.67061036709</v>
      </c>
      <c r="DE240" s="154">
        <v>859137.82656185806</v>
      </c>
      <c r="DF240" s="154">
        <v>822978.87422139198</v>
      </c>
      <c r="DG240" s="154">
        <v>901868.49845974392</v>
      </c>
      <c r="DH240" s="154">
        <v>825537.80107252579</v>
      </c>
      <c r="DI240" s="154">
        <v>803423.57741034997</v>
      </c>
      <c r="DJ240" s="154">
        <v>916344.68608904839</v>
      </c>
      <c r="DK240" s="154">
        <v>1027878.6712618386</v>
      </c>
      <c r="DL240" s="154">
        <v>1373316.742560226</v>
      </c>
      <c r="DM240" s="154">
        <v>929171.7619842178</v>
      </c>
      <c r="DN240" s="154">
        <v>833936.00745610835</v>
      </c>
      <c r="DO240" s="154">
        <v>986004.63947892899</v>
      </c>
      <c r="DP240" s="154">
        <v>807823.94577870308</v>
      </c>
      <c r="DQ240" s="154">
        <v>977557.95529694366</v>
      </c>
      <c r="DR240" s="154">
        <v>1022019.2033159718</v>
      </c>
      <c r="DS240" s="154">
        <v>966557.21703642886</v>
      </c>
      <c r="DT240" s="154">
        <v>942503.71311012318</v>
      </c>
      <c r="DU240" s="154">
        <v>983273.26333666348</v>
      </c>
      <c r="DV240" s="154">
        <v>1146876.3756381201</v>
      </c>
      <c r="DW240" s="154">
        <v>1170503.8001739823</v>
      </c>
      <c r="DX240" s="154">
        <v>1569431.2591585238</v>
      </c>
      <c r="DY240" s="154">
        <v>919628.08205278008</v>
      </c>
      <c r="DZ240" s="154">
        <v>868986.09721012344</v>
      </c>
      <c r="EA240" s="154">
        <v>924602.27617840329</v>
      </c>
      <c r="EB240" s="154">
        <v>999533.71449029655</v>
      </c>
      <c r="EC240" s="154">
        <v>1101129.6290108263</v>
      </c>
      <c r="ED240" s="154">
        <v>1145957.0158195347</v>
      </c>
      <c r="EE240" s="154">
        <v>1138820.9583269365</v>
      </c>
      <c r="EF240" s="154">
        <v>1121918.8706654701</v>
      </c>
      <c r="EG240" s="154">
        <v>1016039.322814445</v>
      </c>
      <c r="EH240" s="154">
        <v>1117347.9937498062</v>
      </c>
      <c r="EI240" s="154">
        <v>1216205.8031428279</v>
      </c>
      <c r="EJ240" s="154">
        <v>1733949.0870635733</v>
      </c>
      <c r="EK240" s="154">
        <v>1086980.1313098001</v>
      </c>
      <c r="EL240" s="154">
        <v>955349.54908087477</v>
      </c>
      <c r="EM240" s="154">
        <v>1032321.9569168999</v>
      </c>
      <c r="EN240" s="153"/>
      <c r="EO240" s="154">
        <f t="shared" si="932"/>
        <v>4808600.7243711483</v>
      </c>
      <c r="EP240" s="154"/>
      <c r="EQ240" s="154">
        <f t="shared" ca="1" si="933"/>
        <v>4282647.714599831</v>
      </c>
      <c r="ER240" s="154"/>
      <c r="EV240" s="154">
        <f t="shared" si="934"/>
        <v>2636974.3852553042</v>
      </c>
      <c r="EW240" s="154">
        <f t="shared" si="934"/>
        <v>2525675.9966314263</v>
      </c>
      <c r="EX240" s="154">
        <f t="shared" si="934"/>
        <v>2550385.1737536616</v>
      </c>
      <c r="EY240" s="154">
        <f t="shared" si="934"/>
        <v>2747646.9347612369</v>
      </c>
      <c r="EZ240" s="154">
        <f t="shared" si="934"/>
        <v>3136424.5120005524</v>
      </c>
      <c r="FA240" s="154">
        <f t="shared" si="934"/>
        <v>2771386.5405545756</v>
      </c>
      <c r="FB240" s="154">
        <f t="shared" si="934"/>
        <v>2931080.133462524</v>
      </c>
      <c r="FC240" s="154">
        <f t="shared" si="934"/>
        <v>3300653.439148766</v>
      </c>
      <c r="FD240" s="154">
        <f t="shared" si="934"/>
        <v>3358045.4384214273</v>
      </c>
      <c r="FE240" s="154">
        <f t="shared" si="934"/>
        <v>3025265.6196795264</v>
      </c>
      <c r="FF240" s="154">
        <f t="shared" si="934"/>
        <v>3406696.8448119415</v>
      </c>
      <c r="FG240" s="154">
        <f t="shared" si="934"/>
        <v>3349593.1197070791</v>
      </c>
      <c r="FH240" s="154">
        <f t="shared" si="934"/>
        <v>3776278.7674542479</v>
      </c>
      <c r="FI240" s="154">
        <f t="shared" si="934"/>
        <v>1032321.9569168999</v>
      </c>
      <c r="FK240" s="154">
        <f t="shared" si="935"/>
        <v>0</v>
      </c>
      <c r="FL240" s="154">
        <f t="shared" si="935"/>
        <v>0</v>
      </c>
      <c r="FM240" s="154">
        <f t="shared" si="935"/>
        <v>0</v>
      </c>
      <c r="FN240" s="154">
        <f t="shared" si="935"/>
        <v>9238388.0925039351</v>
      </c>
      <c r="FO240" s="154">
        <f t="shared" si="935"/>
        <v>10460682.490401629</v>
      </c>
      <c r="FP240" s="154">
        <f t="shared" si="935"/>
        <v>12139544.625166418</v>
      </c>
      <c r="FQ240" s="154">
        <f t="shared" si="935"/>
        <v>13139601.022619974</v>
      </c>
      <c r="FR240" s="154">
        <f t="shared" si="935"/>
        <v>4808600.7243711483</v>
      </c>
    </row>
    <row r="241" spans="2:174" ht="17.45" customHeight="1">
      <c r="B241" s="165" t="s">
        <v>192</v>
      </c>
      <c r="C241" s="166"/>
      <c r="D241" s="166"/>
      <c r="E241" s="166"/>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8"/>
      <c r="BJ241" s="168"/>
      <c r="BK241" s="168"/>
      <c r="BL241" s="168"/>
      <c r="BM241" s="168"/>
      <c r="BN241" s="168"/>
      <c r="BO241" s="168"/>
      <c r="BP241" s="168"/>
      <c r="BQ241" s="168"/>
      <c r="BR241" s="168"/>
      <c r="BS241" s="168"/>
      <c r="BT241" s="168"/>
      <c r="BU241" s="168"/>
      <c r="BV241" s="168"/>
      <c r="BW241" s="169"/>
      <c r="BX241" s="169"/>
      <c r="BY241" s="169"/>
      <c r="BZ241" s="169"/>
      <c r="CA241" s="169"/>
      <c r="CB241" s="169"/>
      <c r="CC241" s="169"/>
      <c r="CD241" s="169"/>
      <c r="CE241" s="169"/>
      <c r="CF241" s="169"/>
      <c r="CG241" s="169"/>
      <c r="CH241" s="169"/>
      <c r="CI241" s="169"/>
      <c r="CJ241" s="169"/>
      <c r="CK241" s="169"/>
      <c r="CL241" s="169"/>
      <c r="CM241" s="169"/>
      <c r="CN241" s="169">
        <v>5298301.1942492295</v>
      </c>
      <c r="CO241" s="169">
        <v>3507693.027198405</v>
      </c>
      <c r="CP241" s="169">
        <v>2538261.2786083799</v>
      </c>
      <c r="CQ241" s="169">
        <v>3160181.1312382785</v>
      </c>
      <c r="CR241" s="169">
        <v>3976061.0139804669</v>
      </c>
      <c r="CS241" s="169">
        <v>4010031.1003436707</v>
      </c>
      <c r="CT241" s="169">
        <v>3644241.5240214542</v>
      </c>
      <c r="CU241" s="169">
        <v>3422967.0153547348</v>
      </c>
      <c r="CV241" s="169">
        <v>4009887.93647849</v>
      </c>
      <c r="CW241" s="169">
        <v>4031690.5724769686</v>
      </c>
      <c r="CX241" s="169">
        <v>4195805.7463992825</v>
      </c>
      <c r="CY241" s="169">
        <v>4381955.2221545773</v>
      </c>
      <c r="CZ241" s="169">
        <v>5793819.7858394114</v>
      </c>
      <c r="DA241" s="169">
        <v>3705733.5750926607</v>
      </c>
      <c r="DB241" s="169">
        <v>3669154.9898232296</v>
      </c>
      <c r="DC241" s="169">
        <v>3756995.5894592013</v>
      </c>
      <c r="DD241" s="169">
        <v>3504069.1156103676</v>
      </c>
      <c r="DE241" s="169">
        <v>3997958.5365618574</v>
      </c>
      <c r="DF241" s="169">
        <v>3395975.564013226</v>
      </c>
      <c r="DG241" s="169">
        <v>3785335.0284597436</v>
      </c>
      <c r="DH241" s="169">
        <v>3664571.8110725256</v>
      </c>
      <c r="DI241" s="169">
        <v>3654620.4724103501</v>
      </c>
      <c r="DJ241" s="169">
        <v>3719668.2950890483</v>
      </c>
      <c r="DK241" s="169">
        <v>4499372.387908062</v>
      </c>
      <c r="DL241" s="169">
        <v>6531422.6825602204</v>
      </c>
      <c r="DM241" s="169">
        <v>3683983.712584218</v>
      </c>
      <c r="DN241" s="169">
        <v>3773308.4979863116</v>
      </c>
      <c r="DO241" s="169">
        <v>3615916.7522915299</v>
      </c>
      <c r="DP241" s="169">
        <v>3551758.4613342592</v>
      </c>
      <c r="DQ241" s="169">
        <v>3600109.2075191671</v>
      </c>
      <c r="DR241" s="169">
        <v>4007184.7399826385</v>
      </c>
      <c r="DS241" s="169">
        <v>3537779.2025919869</v>
      </c>
      <c r="DT241" s="169">
        <v>4080251.9097767877</v>
      </c>
      <c r="DU241" s="169">
        <v>3955366.8477811073</v>
      </c>
      <c r="DV241" s="169">
        <v>4025526.9023047863</v>
      </c>
      <c r="DW241" s="169">
        <v>4573957.3712850949</v>
      </c>
      <c r="DX241" s="169">
        <v>6059601.9336029673</v>
      </c>
      <c r="DY241" s="169">
        <v>3733737.9031638913</v>
      </c>
      <c r="DZ241" s="169">
        <v>3664505.4605434574</v>
      </c>
      <c r="EA241" s="169">
        <v>3351055.8006228474</v>
      </c>
      <c r="EB241" s="169">
        <v>3978925.4578236304</v>
      </c>
      <c r="EC241" s="169">
        <v>3774597.5234552715</v>
      </c>
      <c r="ED241" s="169">
        <v>4026368.4758195356</v>
      </c>
      <c r="EE241" s="169">
        <v>3467930.9283269346</v>
      </c>
      <c r="EF241" s="169">
        <v>5029485.8906654697</v>
      </c>
      <c r="EG241" s="169">
        <v>4664042.2928144438</v>
      </c>
      <c r="EH241" s="169">
        <v>4374507.403749804</v>
      </c>
      <c r="EI241" s="169">
        <v>4966171.5031428281</v>
      </c>
      <c r="EJ241" s="169">
        <v>6617926.307063573</v>
      </c>
      <c r="EK241" s="169">
        <v>3877304.7413098002</v>
      </c>
      <c r="EL241" s="169">
        <v>3787395.4690808742</v>
      </c>
      <c r="EM241" s="169">
        <v>3854993.4269169015</v>
      </c>
      <c r="EO241" s="168">
        <f t="shared" si="932"/>
        <v>18137619.944371149</v>
      </c>
      <c r="EQ241" s="168">
        <f t="shared" ca="1" si="933"/>
        <v>16808901.097933162</v>
      </c>
      <c r="ER241" s="168"/>
      <c r="EV241" s="168">
        <f t="shared" si="934"/>
        <v>13168708.350755302</v>
      </c>
      <c r="EW241" s="168">
        <f t="shared" si="934"/>
        <v>11259023.241631426</v>
      </c>
      <c r="EX241" s="168">
        <f t="shared" si="934"/>
        <v>10845882.403545495</v>
      </c>
      <c r="EY241" s="168">
        <f t="shared" si="934"/>
        <v>11873661.15540746</v>
      </c>
      <c r="EZ241" s="168">
        <f t="shared" si="934"/>
        <v>13988714.893130749</v>
      </c>
      <c r="FA241" s="168">
        <f t="shared" si="934"/>
        <v>10767784.421144955</v>
      </c>
      <c r="FB241" s="168">
        <f t="shared" si="934"/>
        <v>11625215.852351414</v>
      </c>
      <c r="FC241" s="168">
        <f t="shared" si="934"/>
        <v>12554851.12137099</v>
      </c>
      <c r="FD241" s="168">
        <f t="shared" si="934"/>
        <v>13457845.297310315</v>
      </c>
      <c r="FE241" s="168">
        <f t="shared" si="934"/>
        <v>11104578.781901749</v>
      </c>
      <c r="FF241" s="168">
        <f t="shared" si="934"/>
        <v>12523785.29481194</v>
      </c>
      <c r="FG241" s="168">
        <f t="shared" si="934"/>
        <v>14004721.199707076</v>
      </c>
      <c r="FH241" s="168">
        <f t="shared" si="934"/>
        <v>14282626.517454248</v>
      </c>
      <c r="FI241" s="168">
        <f t="shared" si="934"/>
        <v>3854993.4269169015</v>
      </c>
      <c r="FK241" s="168">
        <f t="shared" si="935"/>
        <v>0</v>
      </c>
      <c r="FL241" s="168">
        <f t="shared" si="935"/>
        <v>0</v>
      </c>
      <c r="FM241" s="168">
        <f t="shared" si="935"/>
        <v>0</v>
      </c>
      <c r="FN241" s="168">
        <f t="shared" si="935"/>
        <v>46177076.762503937</v>
      </c>
      <c r="FO241" s="168">
        <f t="shared" si="935"/>
        <v>47147275.151339695</v>
      </c>
      <c r="FP241" s="168">
        <f t="shared" si="935"/>
        <v>48936566.287998103</v>
      </c>
      <c r="FQ241" s="168">
        <f t="shared" si="935"/>
        <v>51090930.573731072</v>
      </c>
      <c r="FR241" s="168">
        <f t="shared" si="935"/>
        <v>18137619.944371149</v>
      </c>
    </row>
    <row r="242" spans="2:174" ht="17.45" customHeight="1">
      <c r="B242" s="151" t="s">
        <v>22</v>
      </c>
      <c r="C242" s="170"/>
      <c r="D242" s="170"/>
      <c r="E242" s="170"/>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v>-149034.04999999999</v>
      </c>
      <c r="CO242" s="154">
        <v>-513908.1</v>
      </c>
      <c r="CP242" s="154">
        <v>-58885.32</v>
      </c>
      <c r="CQ242" s="154">
        <v>-58966.77</v>
      </c>
      <c r="CR242" s="154">
        <v>-224060.64</v>
      </c>
      <c r="CS242" s="154">
        <v>-244612.95</v>
      </c>
      <c r="CT242" s="154">
        <v>-479882.82</v>
      </c>
      <c r="CU242" s="154">
        <v>-1387470.91</v>
      </c>
      <c r="CV242" s="154">
        <v>-1261508.8</v>
      </c>
      <c r="CW242" s="154">
        <v>-1879127.24</v>
      </c>
      <c r="CX242" s="154">
        <v>-2154272.4600000004</v>
      </c>
      <c r="CY242" s="154">
        <v>-2265710.7999999998</v>
      </c>
      <c r="CZ242" s="154">
        <v>-697145.4</v>
      </c>
      <c r="DA242" s="154">
        <v>-158121.60999999999</v>
      </c>
      <c r="DB242" s="154">
        <v>-324117.17</v>
      </c>
      <c r="DC242" s="154">
        <v>-465001.85</v>
      </c>
      <c r="DD242" s="154">
        <v>-544053.18000000005</v>
      </c>
      <c r="DE242" s="154">
        <v>-473618.90000000008</v>
      </c>
      <c r="DF242" s="154">
        <v>-349232.53</v>
      </c>
      <c r="DG242" s="154">
        <v>-478978.16</v>
      </c>
      <c r="DH242" s="154">
        <v>-502413.12</v>
      </c>
      <c r="DI242" s="154">
        <v>-462251.78</v>
      </c>
      <c r="DJ242" s="154">
        <v>-73636.490000000005</v>
      </c>
      <c r="DK242" s="154">
        <v>-294754.12</v>
      </c>
      <c r="DL242" s="154">
        <v>-8841.1700000000019</v>
      </c>
      <c r="DM242" s="154">
        <v>0</v>
      </c>
      <c r="DN242" s="154">
        <v>0</v>
      </c>
      <c r="DO242" s="154">
        <v>-47300</v>
      </c>
      <c r="DP242" s="154">
        <v>-17500</v>
      </c>
      <c r="DQ242" s="154">
        <v>-149000</v>
      </c>
      <c r="DR242" s="154">
        <v>-232099.41</v>
      </c>
      <c r="DS242" s="154">
        <v>-238725.44</v>
      </c>
      <c r="DT242" s="154">
        <v>-13842.08</v>
      </c>
      <c r="DU242" s="154">
        <v>0</v>
      </c>
      <c r="DV242" s="154">
        <v>-383249.3</v>
      </c>
      <c r="DW242" s="154">
        <v>-4092.9</v>
      </c>
      <c r="DX242" s="154">
        <v>0</v>
      </c>
      <c r="DY242" s="154">
        <v>-48213.46</v>
      </c>
      <c r="DZ242" s="154">
        <v>-3489.98</v>
      </c>
      <c r="EA242" s="154">
        <v>-904.81</v>
      </c>
      <c r="EB242" s="154">
        <v>0</v>
      </c>
      <c r="EC242" s="154">
        <v>0</v>
      </c>
      <c r="ED242" s="154">
        <v>-200000</v>
      </c>
      <c r="EE242" s="154">
        <v>-1885.69</v>
      </c>
      <c r="EF242" s="154">
        <v>-3080</v>
      </c>
      <c r="EG242" s="154">
        <v>-172394.72</v>
      </c>
      <c r="EH242" s="154">
        <v>-36988.839999999997</v>
      </c>
      <c r="EI242" s="154">
        <v>-392839.58</v>
      </c>
      <c r="EJ242" s="154">
        <v>-61199.33</v>
      </c>
      <c r="EK242" s="154">
        <v>-93695</v>
      </c>
      <c r="EL242" s="154">
        <v>-639064.36</v>
      </c>
      <c r="EM242" s="154">
        <v>-211237.90999999997</v>
      </c>
      <c r="EN242" s="153"/>
      <c r="EO242" s="154">
        <f t="shared" si="932"/>
        <v>-1005196.5999999999</v>
      </c>
      <c r="EP242" s="153"/>
      <c r="EQ242" s="154">
        <f t="shared" ca="1" si="933"/>
        <v>-52608.25</v>
      </c>
      <c r="ER242" s="154"/>
      <c r="EV242" s="154">
        <f t="shared" si="934"/>
        <v>-1179384.18</v>
      </c>
      <c r="EW242" s="154">
        <f t="shared" si="934"/>
        <v>-1482673.9300000002</v>
      </c>
      <c r="EX242" s="154">
        <f t="shared" si="934"/>
        <v>-1330623.81</v>
      </c>
      <c r="EY242" s="154">
        <f t="shared" si="934"/>
        <v>-830642.39</v>
      </c>
      <c r="EZ242" s="154">
        <f t="shared" si="934"/>
        <v>-8841.1700000000019</v>
      </c>
      <c r="FA242" s="154">
        <f t="shared" si="934"/>
        <v>-213800</v>
      </c>
      <c r="FB242" s="154">
        <f t="shared" si="934"/>
        <v>-484666.93</v>
      </c>
      <c r="FC242" s="154">
        <f t="shared" si="934"/>
        <v>-387342.2</v>
      </c>
      <c r="FD242" s="154">
        <f t="shared" si="934"/>
        <v>-51703.44</v>
      </c>
      <c r="FE242" s="154">
        <f t="shared" si="934"/>
        <v>-904.81</v>
      </c>
      <c r="FF242" s="154">
        <f t="shared" si="934"/>
        <v>-204965.69</v>
      </c>
      <c r="FG242" s="154">
        <f t="shared" si="934"/>
        <v>-602223.14</v>
      </c>
      <c r="FH242" s="154">
        <f t="shared" si="934"/>
        <v>-793958.69</v>
      </c>
      <c r="FI242" s="154">
        <f t="shared" si="934"/>
        <v>-211237.90999999997</v>
      </c>
      <c r="FK242" s="154">
        <f t="shared" si="935"/>
        <v>0</v>
      </c>
      <c r="FL242" s="154">
        <f t="shared" si="935"/>
        <v>0</v>
      </c>
      <c r="FM242" s="154">
        <f t="shared" si="935"/>
        <v>0</v>
      </c>
      <c r="FN242" s="154">
        <f t="shared" si="935"/>
        <v>-10677440.859999999</v>
      </c>
      <c r="FO242" s="154">
        <f t="shared" si="935"/>
        <v>-4823324.3100000005</v>
      </c>
      <c r="FP242" s="154">
        <f t="shared" si="935"/>
        <v>-1094650.2999999998</v>
      </c>
      <c r="FQ242" s="154">
        <f t="shared" si="935"/>
        <v>-859797.08000000007</v>
      </c>
      <c r="FR242" s="154">
        <f t="shared" si="935"/>
        <v>-1005196.5999999999</v>
      </c>
    </row>
    <row r="243" spans="2:174" ht="17.45" customHeight="1">
      <c r="B243" s="151" t="s">
        <v>97</v>
      </c>
      <c r="C243" s="170"/>
      <c r="D243" s="170"/>
      <c r="E243" s="170"/>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v>-182092.75</v>
      </c>
      <c r="CO243" s="154">
        <v>3609.1799999999985</v>
      </c>
      <c r="CP243" s="154">
        <v>3020.0399999999972</v>
      </c>
      <c r="CQ243" s="154">
        <v>-64328.149999999994</v>
      </c>
      <c r="CR243" s="154">
        <v>14647.980000000005</v>
      </c>
      <c r="CS243" s="154">
        <v>22964.2</v>
      </c>
      <c r="CT243" s="154">
        <v>-56576.14</v>
      </c>
      <c r="CU243" s="154">
        <v>-30382.789999999994</v>
      </c>
      <c r="CV243" s="154">
        <v>-25064.93</v>
      </c>
      <c r="CW243" s="154">
        <v>-40004.44</v>
      </c>
      <c r="CX243" s="154">
        <v>-2967.4500000000035</v>
      </c>
      <c r="CY243" s="154">
        <v>10317.829999999998</v>
      </c>
      <c r="CZ243" s="154">
        <v>-191201.97999999998</v>
      </c>
      <c r="DA243" s="154">
        <v>-6551.3700000000008</v>
      </c>
      <c r="DB243" s="154">
        <v>7275.58</v>
      </c>
      <c r="DC243" s="154">
        <v>-50093.619999999981</v>
      </c>
      <c r="DD243" s="154">
        <v>29142.530000000017</v>
      </c>
      <c r="DE243" s="154">
        <v>-35540.879999999976</v>
      </c>
      <c r="DF243" s="154">
        <v>-80255.469999999987</v>
      </c>
      <c r="DG243" s="154">
        <v>-4800.1780832665172</v>
      </c>
      <c r="DH243" s="154">
        <v>-60345.119999999995</v>
      </c>
      <c r="DI243" s="154">
        <v>-5385.9200000000237</v>
      </c>
      <c r="DJ243" s="154">
        <v>15384.090000000015</v>
      </c>
      <c r="DK243" s="154">
        <v>-84613.920000000013</v>
      </c>
      <c r="DL243" s="154">
        <v>253743.94499999998</v>
      </c>
      <c r="DM243" s="154">
        <v>14286.879399999983</v>
      </c>
      <c r="DN243" s="154">
        <v>295232.35946979659</v>
      </c>
      <c r="DO243" s="154">
        <v>343614.357187399</v>
      </c>
      <c r="DP243" s="154">
        <v>656.27999999999884</v>
      </c>
      <c r="DQ243" s="154">
        <v>-3693.1700000000037</v>
      </c>
      <c r="DR243" s="154">
        <v>-708.58000000000538</v>
      </c>
      <c r="DS243" s="154">
        <v>1589.429999999993</v>
      </c>
      <c r="DT243" s="154">
        <v>766.92999999998574</v>
      </c>
      <c r="DU243" s="154">
        <v>10679.329999999987</v>
      </c>
      <c r="DV243" s="154">
        <v>-13682.310000000005</v>
      </c>
      <c r="DW243" s="154">
        <v>8870.840000000002</v>
      </c>
      <c r="DX243" s="154">
        <v>35456.680000000022</v>
      </c>
      <c r="DY243" s="154">
        <v>-8802.6099999999933</v>
      </c>
      <c r="DZ243" s="154">
        <v>-29915.830000000016</v>
      </c>
      <c r="EA243" s="154">
        <v>-144235.39999999962</v>
      </c>
      <c r="EB243" s="154">
        <v>5372.1600000000008</v>
      </c>
      <c r="EC243" s="154">
        <v>9766.58</v>
      </c>
      <c r="ED243" s="154">
        <v>-54374.8</v>
      </c>
      <c r="EE243" s="154">
        <v>-47116.850000000006</v>
      </c>
      <c r="EF243" s="154">
        <v>-39392.78</v>
      </c>
      <c r="EG243" s="154">
        <v>-42741.679999999993</v>
      </c>
      <c r="EH243" s="154">
        <v>-14119.31</v>
      </c>
      <c r="EI243" s="154">
        <v>-5327.4200000000019</v>
      </c>
      <c r="EJ243" s="154">
        <v>-25858.529999999995</v>
      </c>
      <c r="EK243" s="154">
        <v>-32558.91</v>
      </c>
      <c r="EL243" s="154">
        <v>-22207.520000000008</v>
      </c>
      <c r="EM243" s="154">
        <v>-41818.39</v>
      </c>
      <c r="EN243" s="170"/>
      <c r="EO243" s="154">
        <f t="shared" si="932"/>
        <v>-122443.35</v>
      </c>
      <c r="EP243" s="170"/>
      <c r="EQ243" s="154">
        <f t="shared" ca="1" si="933"/>
        <v>-147497.1599999996</v>
      </c>
      <c r="ER243" s="154"/>
      <c r="EV243" s="154">
        <f t="shared" si="934"/>
        <v>-190477.77</v>
      </c>
      <c r="EW243" s="154">
        <f t="shared" si="934"/>
        <v>-56491.969999999943</v>
      </c>
      <c r="EX243" s="154">
        <f t="shared" si="934"/>
        <v>-145400.76808326651</v>
      </c>
      <c r="EY243" s="154">
        <f t="shared" si="934"/>
        <v>-74615.750000000029</v>
      </c>
      <c r="EZ243" s="154">
        <f t="shared" si="934"/>
        <v>563263.18386979657</v>
      </c>
      <c r="FA243" s="154">
        <f t="shared" si="934"/>
        <v>340577.46718739899</v>
      </c>
      <c r="FB243" s="154">
        <f t="shared" si="934"/>
        <v>1647.7799999999734</v>
      </c>
      <c r="FC243" s="154">
        <f t="shared" si="934"/>
        <v>5867.8599999999842</v>
      </c>
      <c r="FD243" s="154">
        <f t="shared" si="934"/>
        <v>-3261.7599999999875</v>
      </c>
      <c r="FE243" s="154">
        <f t="shared" si="934"/>
        <v>-129096.65999999961</v>
      </c>
      <c r="FF243" s="154">
        <f t="shared" si="934"/>
        <v>-140884.43</v>
      </c>
      <c r="FG243" s="154">
        <f t="shared" si="934"/>
        <v>-62188.409999999989</v>
      </c>
      <c r="FH243" s="154">
        <f t="shared" si="934"/>
        <v>-80624.960000000006</v>
      </c>
      <c r="FI243" s="154">
        <f t="shared" si="934"/>
        <v>-41818.39</v>
      </c>
      <c r="FK243" s="154">
        <f t="shared" si="935"/>
        <v>0</v>
      </c>
      <c r="FL243" s="154">
        <f t="shared" si="935"/>
        <v>0</v>
      </c>
      <c r="FM243" s="154">
        <f t="shared" si="935"/>
        <v>0</v>
      </c>
      <c r="FN243" s="154">
        <f t="shared" si="935"/>
        <v>-346857.41999999993</v>
      </c>
      <c r="FO243" s="154">
        <f t="shared" si="935"/>
        <v>-466986.25808326644</v>
      </c>
      <c r="FP243" s="154">
        <f t="shared" si="935"/>
        <v>911356.29105719528</v>
      </c>
      <c r="FQ243" s="154">
        <f t="shared" si="935"/>
        <v>-335431.2599999996</v>
      </c>
      <c r="FR243" s="154">
        <f t="shared" si="935"/>
        <v>-122443.35</v>
      </c>
    </row>
    <row r="244" spans="2:174" ht="17.45" customHeight="1">
      <c r="B244" s="161" t="s">
        <v>98</v>
      </c>
      <c r="C244" s="162"/>
      <c r="D244" s="162"/>
      <c r="E244" s="162"/>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4"/>
      <c r="BX244" s="164"/>
      <c r="BY244" s="164"/>
      <c r="BZ244" s="164"/>
      <c r="CA244" s="164"/>
      <c r="CB244" s="164"/>
      <c r="CC244" s="164"/>
      <c r="CD244" s="164"/>
      <c r="CE244" s="164"/>
      <c r="CF244" s="164"/>
      <c r="CG244" s="164"/>
      <c r="CH244" s="164"/>
      <c r="CI244" s="164"/>
      <c r="CJ244" s="164"/>
      <c r="CK244" s="164"/>
      <c r="CL244" s="164"/>
      <c r="CM244" s="164"/>
      <c r="CN244" s="164">
        <v>4967174.3942492297</v>
      </c>
      <c r="CO244" s="164">
        <v>2997394.1071984051</v>
      </c>
      <c r="CP244" s="164">
        <v>2482395.9986083801</v>
      </c>
      <c r="CQ244" s="164">
        <v>3036886.2112382785</v>
      </c>
      <c r="CR244" s="164">
        <v>3766648.3539804667</v>
      </c>
      <c r="CS244" s="164">
        <v>3788382.3503436707</v>
      </c>
      <c r="CT244" s="164">
        <v>3107782.5640214542</v>
      </c>
      <c r="CU244" s="164">
        <v>2005113.3153547349</v>
      </c>
      <c r="CV244" s="164">
        <v>2723314.20647849</v>
      </c>
      <c r="CW244" s="164">
        <v>2112558.8924769689</v>
      </c>
      <c r="CX244" s="164">
        <v>2038565.8363992821</v>
      </c>
      <c r="CY244" s="164">
        <v>2126562.2521545775</v>
      </c>
      <c r="CZ244" s="164">
        <v>4905472.4058394115</v>
      </c>
      <c r="DA244" s="164">
        <v>3541060.5950926607</v>
      </c>
      <c r="DB244" s="164">
        <v>3352313.3998232298</v>
      </c>
      <c r="DC244" s="164">
        <v>3241900.1194592011</v>
      </c>
      <c r="DD244" s="164">
        <v>2989158.4656103672</v>
      </c>
      <c r="DE244" s="164">
        <v>3488798.7565618576</v>
      </c>
      <c r="DF244" s="164">
        <v>2966487.5640132255</v>
      </c>
      <c r="DG244" s="164">
        <v>3301556.6903764769</v>
      </c>
      <c r="DH244" s="164">
        <v>3101813.5710725253</v>
      </c>
      <c r="DI244" s="164">
        <v>3186982.7724103499</v>
      </c>
      <c r="DJ244" s="164">
        <v>3661415.895089048</v>
      </c>
      <c r="DK244" s="164">
        <v>4120004.3479080619</v>
      </c>
      <c r="DL244" s="164">
        <v>6776325.4575602207</v>
      </c>
      <c r="DM244" s="164">
        <v>3698270.591984218</v>
      </c>
      <c r="DN244" s="164">
        <v>4068540.8574561081</v>
      </c>
      <c r="DO244" s="164">
        <v>3912231.1094789291</v>
      </c>
      <c r="DP244" s="164">
        <v>3534914.741334259</v>
      </c>
      <c r="DQ244" s="164">
        <v>3447416.0375191672</v>
      </c>
      <c r="DR244" s="164">
        <v>3774376.7499826383</v>
      </c>
      <c r="DS244" s="164">
        <v>3300643.1925919871</v>
      </c>
      <c r="DT244" s="164">
        <v>4067176.7597767878</v>
      </c>
      <c r="DU244" s="164">
        <v>3966046.1777811074</v>
      </c>
      <c r="DV244" s="164">
        <v>3628595.2923047864</v>
      </c>
      <c r="DW244" s="164">
        <v>4578735.3112850944</v>
      </c>
      <c r="DX244" s="164">
        <v>6095058.613602967</v>
      </c>
      <c r="DY244" s="164">
        <v>3676721.8331638915</v>
      </c>
      <c r="DZ244" s="164">
        <v>3631099.6505434574</v>
      </c>
      <c r="EA244" s="164">
        <v>3205915.5906228479</v>
      </c>
      <c r="EB244" s="164">
        <v>3984297.6178236306</v>
      </c>
      <c r="EC244" s="164">
        <v>3784364.1034552716</v>
      </c>
      <c r="ED244" s="164">
        <v>3771993.6758195357</v>
      </c>
      <c r="EE244" s="164">
        <v>3418928.3883269345</v>
      </c>
      <c r="EF244" s="164">
        <v>4987013.1106654694</v>
      </c>
      <c r="EG244" s="164">
        <v>4448905.8928144444</v>
      </c>
      <c r="EH244" s="164">
        <v>4323399.2537498046</v>
      </c>
      <c r="EI244" s="164">
        <v>4568004.5031428281</v>
      </c>
      <c r="EJ244" s="164">
        <v>6530868.4470635727</v>
      </c>
      <c r="EK244" s="164">
        <v>3751050.8313098</v>
      </c>
      <c r="EL244" s="164">
        <v>3126123.5890808743</v>
      </c>
      <c r="EM244" s="164">
        <v>3601937.1269169012</v>
      </c>
      <c r="EO244" s="163">
        <f t="shared" si="932"/>
        <v>17009979.994371146</v>
      </c>
      <c r="EQ244" s="163">
        <f t="shared" ca="1" si="933"/>
        <v>16608795.687933164</v>
      </c>
      <c r="ER244" s="163"/>
      <c r="EV244" s="163">
        <f t="shared" si="934"/>
        <v>11798846.400755301</v>
      </c>
      <c r="EW244" s="163">
        <f t="shared" si="934"/>
        <v>9719857.3416314274</v>
      </c>
      <c r="EX244" s="163">
        <f t="shared" si="934"/>
        <v>9369857.8254622277</v>
      </c>
      <c r="EY244" s="163">
        <f t="shared" si="934"/>
        <v>10968403.01540746</v>
      </c>
      <c r="EZ244" s="163">
        <f t="shared" si="934"/>
        <v>14543136.907000547</v>
      </c>
      <c r="FA244" s="163">
        <f t="shared" si="934"/>
        <v>10894561.888332356</v>
      </c>
      <c r="FB244" s="163">
        <f t="shared" si="934"/>
        <v>11142196.702351414</v>
      </c>
      <c r="FC244" s="163">
        <f t="shared" si="934"/>
        <v>12173376.781370988</v>
      </c>
      <c r="FD244" s="163">
        <f t="shared" si="934"/>
        <v>13402880.097310316</v>
      </c>
      <c r="FE244" s="163">
        <f t="shared" si="934"/>
        <v>10974577.31190175</v>
      </c>
      <c r="FF244" s="163">
        <f t="shared" si="934"/>
        <v>12177935.174811941</v>
      </c>
      <c r="FG244" s="163">
        <f t="shared" si="934"/>
        <v>13340309.649707077</v>
      </c>
      <c r="FH244" s="163">
        <f t="shared" si="934"/>
        <v>13408042.867454246</v>
      </c>
      <c r="FI244" s="163">
        <f t="shared" si="934"/>
        <v>3601937.1269169012</v>
      </c>
      <c r="FK244" s="163">
        <f t="shared" si="935"/>
        <v>0</v>
      </c>
      <c r="FL244" s="163">
        <f t="shared" si="935"/>
        <v>0</v>
      </c>
      <c r="FM244" s="163">
        <f t="shared" si="935"/>
        <v>0</v>
      </c>
      <c r="FN244" s="163">
        <f t="shared" si="935"/>
        <v>35152778.482503936</v>
      </c>
      <c r="FO244" s="163">
        <f t="shared" si="935"/>
        <v>41856964.583256409</v>
      </c>
      <c r="FP244" s="163">
        <f t="shared" si="935"/>
        <v>48753272.279055297</v>
      </c>
      <c r="FQ244" s="163">
        <f t="shared" si="935"/>
        <v>49895702.233731076</v>
      </c>
      <c r="FR244" s="163">
        <f t="shared" si="935"/>
        <v>17009979.994371146</v>
      </c>
    </row>
    <row r="245" spans="2:174" ht="17.45" customHeight="1">
      <c r="B245" s="222"/>
    </row>
    <row r="246" spans="2:174" ht="17.45" customHeight="1">
      <c r="B246" s="147" t="s">
        <v>149</v>
      </c>
      <c r="C246" s="148"/>
      <c r="D246" s="148"/>
      <c r="E246" s="148"/>
      <c r="F246" s="149"/>
      <c r="G246" s="149"/>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50"/>
      <c r="BX246" s="150"/>
      <c r="BY246" s="150"/>
      <c r="BZ246" s="150"/>
      <c r="CA246" s="150"/>
      <c r="CB246" s="150"/>
      <c r="CC246" s="150"/>
      <c r="CD246" s="150"/>
      <c r="CE246" s="150"/>
      <c r="CF246" s="150"/>
      <c r="CG246" s="150"/>
      <c r="CH246" s="150"/>
      <c r="CI246" s="150"/>
      <c r="CJ246" s="150"/>
      <c r="CK246" s="150"/>
      <c r="CL246" s="150"/>
      <c r="CM246" s="150"/>
      <c r="CN246" s="150"/>
      <c r="CO246" s="150"/>
      <c r="CP246" s="150"/>
      <c r="CQ246" s="150"/>
      <c r="CR246" s="150"/>
      <c r="CS246" s="150"/>
      <c r="CT246" s="150"/>
      <c r="CU246" s="150"/>
      <c r="CV246" s="150"/>
      <c r="CW246" s="150"/>
      <c r="CX246" s="150"/>
      <c r="CY246" s="150"/>
      <c r="CZ246" s="150"/>
      <c r="DA246" s="150"/>
      <c r="DB246" s="150"/>
      <c r="DC246" s="150"/>
      <c r="DD246" s="150"/>
      <c r="DE246" s="150"/>
      <c r="DF246" s="150"/>
      <c r="DG246" s="150"/>
      <c r="DH246" s="150"/>
      <c r="DI246" s="150"/>
      <c r="DJ246" s="150"/>
      <c r="DK246" s="150"/>
      <c r="DL246" s="150"/>
      <c r="DM246" s="150"/>
      <c r="DN246" s="150"/>
      <c r="DO246" s="150"/>
      <c r="DP246" s="150"/>
      <c r="DQ246" s="150"/>
      <c r="DR246" s="150"/>
      <c r="DS246" s="150"/>
      <c r="DT246" s="150"/>
      <c r="DU246" s="150"/>
      <c r="DV246" s="150"/>
      <c r="DW246" s="150"/>
      <c r="DX246" s="150"/>
      <c r="DY246" s="150"/>
      <c r="DZ246" s="150"/>
      <c r="EA246" s="150"/>
      <c r="EB246" s="150"/>
      <c r="EC246" s="150"/>
      <c r="ED246" s="150"/>
      <c r="EE246" s="150"/>
      <c r="EF246" s="150"/>
      <c r="EG246" s="150"/>
      <c r="EH246" s="150"/>
      <c r="EI246" s="150"/>
      <c r="EJ246" s="150"/>
      <c r="EK246" s="150"/>
      <c r="EL246" s="150"/>
      <c r="EM246" s="150"/>
      <c r="EN246" s="149"/>
      <c r="EO246" s="148"/>
      <c r="EP246" s="148"/>
      <c r="EQ246" s="148"/>
      <c r="ER246" s="148"/>
      <c r="EV246" s="148"/>
      <c r="EW246" s="148"/>
      <c r="EX246" s="148"/>
      <c r="EY246" s="148"/>
      <c r="EZ246" s="148"/>
      <c r="FA246" s="148"/>
      <c r="FB246" s="148"/>
      <c r="FC246" s="148"/>
      <c r="FD246" s="148"/>
      <c r="FE246" s="148"/>
      <c r="FF246" s="148"/>
      <c r="FG246" s="148"/>
      <c r="FH246" s="148"/>
      <c r="FI246" s="148"/>
      <c r="FK246" s="148"/>
      <c r="FL246" s="148"/>
      <c r="FM246" s="148"/>
      <c r="FN246" s="148"/>
      <c r="FO246" s="148"/>
      <c r="FP246" s="148"/>
      <c r="FQ246" s="148"/>
      <c r="FR246" s="148"/>
    </row>
    <row r="247" spans="2:174" ht="17.45" customHeight="1">
      <c r="B247" s="151" t="s">
        <v>90</v>
      </c>
      <c r="C247" s="152"/>
      <c r="D247" s="152"/>
      <c r="E247" s="152"/>
      <c r="F247" s="153"/>
      <c r="G247" s="153"/>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v>1724177.6599999997</v>
      </c>
      <c r="CO247" s="154">
        <v>1065330.9199999997</v>
      </c>
      <c r="CP247" s="154">
        <v>1061904.08</v>
      </c>
      <c r="CQ247" s="154">
        <v>1070014.98</v>
      </c>
      <c r="CR247" s="154">
        <v>1233279.47</v>
      </c>
      <c r="CS247" s="154">
        <v>1125991.6499999994</v>
      </c>
      <c r="CT247" s="154">
        <v>1184214.6999999995</v>
      </c>
      <c r="CU247" s="154">
        <v>1219967.0899999996</v>
      </c>
      <c r="CV247" s="154">
        <v>1175939.7199999997</v>
      </c>
      <c r="CW247" s="154">
        <v>1145773.7799999991</v>
      </c>
      <c r="CX247" s="154">
        <v>1275201.7499999991</v>
      </c>
      <c r="CY247" s="154">
        <v>1352930.969999999</v>
      </c>
      <c r="CZ247" s="154">
        <v>1959897.0399999996</v>
      </c>
      <c r="DA247" s="154">
        <v>1327178.4899999995</v>
      </c>
      <c r="DB247" s="154">
        <v>1227450.8099999996</v>
      </c>
      <c r="DC247" s="154">
        <v>1273490.5499999993</v>
      </c>
      <c r="DD247" s="154">
        <v>1394742.7999999996</v>
      </c>
      <c r="DE247" s="154">
        <v>1336327.4599999997</v>
      </c>
      <c r="DF247" s="154">
        <v>1453019.45</v>
      </c>
      <c r="DG247" s="154">
        <v>1325084.7199999997</v>
      </c>
      <c r="DH247" s="154">
        <v>1383758.0399999998</v>
      </c>
      <c r="DI247" s="154">
        <v>1271821.4000000001</v>
      </c>
      <c r="DJ247" s="154">
        <v>1377178.42</v>
      </c>
      <c r="DK247" s="154">
        <v>1382242.8499999999</v>
      </c>
      <c r="DL247" s="154">
        <v>2274489</v>
      </c>
      <c r="DM247" s="154">
        <v>1325761</v>
      </c>
      <c r="DN247" s="154">
        <v>1463422</v>
      </c>
      <c r="DO247" s="154">
        <v>1388718</v>
      </c>
      <c r="DP247" s="154">
        <v>1415446</v>
      </c>
      <c r="DQ247" s="154">
        <v>1410250</v>
      </c>
      <c r="DR247" s="154">
        <v>1405464</v>
      </c>
      <c r="DS247" s="154">
        <v>1379229</v>
      </c>
      <c r="DT247" s="154">
        <v>1393630</v>
      </c>
      <c r="DU247" s="154">
        <v>1466625</v>
      </c>
      <c r="DV247" s="154">
        <v>1456663</v>
      </c>
      <c r="DW247" s="154">
        <v>1568338</v>
      </c>
      <c r="DX247" s="154">
        <v>2485124</v>
      </c>
      <c r="DY247" s="154">
        <v>1560961</v>
      </c>
      <c r="DZ247" s="154">
        <v>1556978</v>
      </c>
      <c r="EA247" s="154">
        <v>1484649</v>
      </c>
      <c r="EB247" s="154">
        <v>1544574</v>
      </c>
      <c r="EC247" s="154">
        <v>1664497</v>
      </c>
      <c r="ED247" s="154">
        <v>1618071</v>
      </c>
      <c r="EE247" s="154">
        <v>1493460</v>
      </c>
      <c r="EF247" s="154">
        <v>1500022.8</v>
      </c>
      <c r="EG247" s="154">
        <v>1492253.51</v>
      </c>
      <c r="EH247" s="154">
        <v>1513170.0999999999</v>
      </c>
      <c r="EI247" s="154">
        <v>1796382.5199999998</v>
      </c>
      <c r="EJ247" s="154">
        <v>2492863.4</v>
      </c>
      <c r="EK247" s="154">
        <v>1539626.98</v>
      </c>
      <c r="EL247" s="154">
        <v>1573793.6099999996</v>
      </c>
      <c r="EM247" s="154">
        <v>1562331.11</v>
      </c>
      <c r="EO247" s="154">
        <f t="shared" ref="EO247:EO260" si="936">SUMIFS($G247:$EN247,$G$13:$EN$13,$EO$7)</f>
        <v>7168615.0999999996</v>
      </c>
      <c r="EQ247" s="154">
        <f t="shared" ref="EQ247:EQ260" ca="1" si="937">SUM(OFFSET($B247,0,COLUMN($DX$7)-2,1,MONTH(MAX($G$7:$EN$7))))</f>
        <v>7087712</v>
      </c>
      <c r="ER247" s="154"/>
      <c r="EV247" s="154">
        <f t="shared" ref="EV247:FI260" si="938">SUMIF($H$6:$EN$6,EV$12,$H247:$EN247)</f>
        <v>4514526.3399999989</v>
      </c>
      <c r="EW247" s="154">
        <f t="shared" si="938"/>
        <v>4004560.8099999987</v>
      </c>
      <c r="EX247" s="154">
        <f t="shared" si="938"/>
        <v>4161862.21</v>
      </c>
      <c r="EY247" s="154">
        <f t="shared" si="938"/>
        <v>4031242.67</v>
      </c>
      <c r="EZ247" s="154">
        <f t="shared" si="938"/>
        <v>5063672</v>
      </c>
      <c r="FA247" s="154">
        <f t="shared" si="938"/>
        <v>4214414</v>
      </c>
      <c r="FB247" s="154">
        <f t="shared" si="938"/>
        <v>4178323</v>
      </c>
      <c r="FC247" s="154">
        <f t="shared" si="938"/>
        <v>4491626</v>
      </c>
      <c r="FD247" s="154">
        <f t="shared" si="938"/>
        <v>5603063</v>
      </c>
      <c r="FE247" s="154">
        <f t="shared" si="938"/>
        <v>4693720</v>
      </c>
      <c r="FF247" s="154">
        <f t="shared" si="938"/>
        <v>4611553.8</v>
      </c>
      <c r="FG247" s="154">
        <f t="shared" si="938"/>
        <v>4801806.13</v>
      </c>
      <c r="FH247" s="154">
        <f t="shared" si="938"/>
        <v>5606283.9899999993</v>
      </c>
      <c r="FI247" s="154">
        <f t="shared" si="938"/>
        <v>1562331.11</v>
      </c>
      <c r="FK247" s="154">
        <f t="shared" ref="FK247:FR260" si="939">SUMIF($H$5:$EN$5,FK$12,$H247:$EN247)</f>
        <v>0</v>
      </c>
      <c r="FL247" s="154">
        <f t="shared" si="939"/>
        <v>0</v>
      </c>
      <c r="FM247" s="154">
        <f t="shared" si="939"/>
        <v>0</v>
      </c>
      <c r="FN247" s="154">
        <f t="shared" si="939"/>
        <v>14634726.769999992</v>
      </c>
      <c r="FO247" s="154">
        <f t="shared" si="939"/>
        <v>16712192.029999996</v>
      </c>
      <c r="FP247" s="154">
        <f t="shared" si="939"/>
        <v>17948035</v>
      </c>
      <c r="FQ247" s="154">
        <f t="shared" si="939"/>
        <v>19710142.93</v>
      </c>
      <c r="FR247" s="154">
        <f t="shared" si="939"/>
        <v>7168615.0999999996</v>
      </c>
    </row>
    <row r="248" spans="2:174" ht="17.45" customHeight="1">
      <c r="B248" s="151" t="s">
        <v>91</v>
      </c>
      <c r="C248" s="152"/>
      <c r="D248" s="152"/>
      <c r="E248" s="152"/>
      <c r="F248" s="153"/>
      <c r="G248" s="153"/>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v>675123.44</v>
      </c>
      <c r="CO248" s="154">
        <v>557744.18000000017</v>
      </c>
      <c r="CP248" s="154">
        <v>173659.46999999994</v>
      </c>
      <c r="CQ248" s="154">
        <v>253612.41999999995</v>
      </c>
      <c r="CR248" s="154">
        <v>278896.67999999993</v>
      </c>
      <c r="CS248" s="154">
        <v>367348.26000000013</v>
      </c>
      <c r="CT248" s="154">
        <v>361151.89999999991</v>
      </c>
      <c r="CU248" s="154">
        <v>446212.54</v>
      </c>
      <c r="CV248" s="154">
        <v>309807.75</v>
      </c>
      <c r="CW248" s="154">
        <v>232384.25000000006</v>
      </c>
      <c r="CX248" s="154">
        <v>321386.16000000003</v>
      </c>
      <c r="CY248" s="154">
        <v>431884.91999999981</v>
      </c>
      <c r="CZ248" s="154">
        <v>1044992.9200000002</v>
      </c>
      <c r="DA248" s="154">
        <v>357409.35</v>
      </c>
      <c r="DB248" s="154">
        <v>176596.56</v>
      </c>
      <c r="DC248" s="154">
        <v>249923.60999999996</v>
      </c>
      <c r="DD248" s="154">
        <v>311183.11999999994</v>
      </c>
      <c r="DE248" s="154">
        <v>440233.42000000004</v>
      </c>
      <c r="DF248" s="154">
        <v>463784.72000000015</v>
      </c>
      <c r="DG248" s="154">
        <v>537055.72</v>
      </c>
      <c r="DH248" s="154">
        <v>400918.44000000018</v>
      </c>
      <c r="DI248" s="154">
        <v>310923.83999999985</v>
      </c>
      <c r="DJ248" s="154">
        <v>338744.60000000009</v>
      </c>
      <c r="DK248" s="154">
        <v>476801.0199999999</v>
      </c>
      <c r="DL248" s="154">
        <v>847029</v>
      </c>
      <c r="DM248" s="154">
        <v>352539</v>
      </c>
      <c r="DN248" s="154">
        <v>220870</v>
      </c>
      <c r="DO248" s="154">
        <v>376051</v>
      </c>
      <c r="DP248" s="154">
        <v>267847</v>
      </c>
      <c r="DQ248" s="154">
        <v>503253</v>
      </c>
      <c r="DR248" s="154">
        <v>596175</v>
      </c>
      <c r="DS248" s="154">
        <v>756479</v>
      </c>
      <c r="DT248" s="154">
        <v>588177</v>
      </c>
      <c r="DU248" s="154">
        <v>311753</v>
      </c>
      <c r="DV248" s="154">
        <v>452750</v>
      </c>
      <c r="DW248" s="154">
        <v>785815</v>
      </c>
      <c r="DX248" s="154">
        <v>902649</v>
      </c>
      <c r="DY248" s="154">
        <v>547781</v>
      </c>
      <c r="DZ248" s="154">
        <v>273443</v>
      </c>
      <c r="EA248" s="154">
        <v>388049</v>
      </c>
      <c r="EB248" s="154">
        <v>423794</v>
      </c>
      <c r="EC248" s="154">
        <v>587815</v>
      </c>
      <c r="ED248" s="154">
        <v>641762</v>
      </c>
      <c r="EE248" s="154">
        <v>630424.57000000007</v>
      </c>
      <c r="EF248" s="154">
        <v>481023.72000000003</v>
      </c>
      <c r="EG248" s="154">
        <v>298019.58999999997</v>
      </c>
      <c r="EH248" s="154">
        <v>371830.51</v>
      </c>
      <c r="EI248" s="154">
        <v>611786.01</v>
      </c>
      <c r="EJ248" s="154">
        <v>856752.1</v>
      </c>
      <c r="EK248" s="154">
        <v>428756.92</v>
      </c>
      <c r="EL248" s="154">
        <v>262605.02999999997</v>
      </c>
      <c r="EM248" s="154">
        <v>353043.25</v>
      </c>
      <c r="EO248" s="154">
        <f t="shared" si="936"/>
        <v>1901157.3</v>
      </c>
      <c r="EQ248" s="154">
        <f t="shared" ca="1" si="937"/>
        <v>2111922</v>
      </c>
      <c r="ER248" s="154"/>
      <c r="EV248" s="154">
        <f t="shared" si="938"/>
        <v>1578998.83</v>
      </c>
      <c r="EW248" s="154">
        <f t="shared" si="938"/>
        <v>1001340.1499999999</v>
      </c>
      <c r="EX248" s="154">
        <f t="shared" si="938"/>
        <v>1401758.8800000004</v>
      </c>
      <c r="EY248" s="154">
        <f t="shared" si="938"/>
        <v>1126469.46</v>
      </c>
      <c r="EZ248" s="154">
        <f t="shared" si="938"/>
        <v>1420438</v>
      </c>
      <c r="FA248" s="154">
        <f t="shared" si="938"/>
        <v>1147151</v>
      </c>
      <c r="FB248" s="154">
        <f t="shared" si="938"/>
        <v>1940831</v>
      </c>
      <c r="FC248" s="154">
        <f t="shared" si="938"/>
        <v>1550318</v>
      </c>
      <c r="FD248" s="154">
        <f t="shared" si="938"/>
        <v>1723873</v>
      </c>
      <c r="FE248" s="154">
        <f t="shared" si="938"/>
        <v>1399658</v>
      </c>
      <c r="FF248" s="154">
        <f t="shared" si="938"/>
        <v>1753210.29</v>
      </c>
      <c r="FG248" s="154">
        <f t="shared" si="938"/>
        <v>1281636.1099999999</v>
      </c>
      <c r="FH248" s="154">
        <f t="shared" si="938"/>
        <v>1548114.05</v>
      </c>
      <c r="FI248" s="154">
        <f t="shared" si="938"/>
        <v>353043.25</v>
      </c>
      <c r="FK248" s="154">
        <f t="shared" si="939"/>
        <v>0</v>
      </c>
      <c r="FL248" s="154">
        <f t="shared" si="939"/>
        <v>0</v>
      </c>
      <c r="FM248" s="154">
        <f t="shared" si="939"/>
        <v>0</v>
      </c>
      <c r="FN248" s="154">
        <f t="shared" si="939"/>
        <v>4409211.97</v>
      </c>
      <c r="FO248" s="154">
        <f t="shared" si="939"/>
        <v>5108567.32</v>
      </c>
      <c r="FP248" s="154">
        <f t="shared" si="939"/>
        <v>6058738</v>
      </c>
      <c r="FQ248" s="154">
        <f t="shared" si="939"/>
        <v>6158377.3999999994</v>
      </c>
      <c r="FR248" s="154">
        <f t="shared" si="939"/>
        <v>1901157.3</v>
      </c>
    </row>
    <row r="249" spans="2:174" ht="17.45" customHeight="1">
      <c r="B249" s="151" t="s">
        <v>190</v>
      </c>
      <c r="C249" s="155"/>
      <c r="D249" s="155"/>
      <c r="E249" s="155"/>
      <c r="F249" s="153"/>
      <c r="G249" s="153"/>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v>281237.42000000004</v>
      </c>
      <c r="CO249" s="154">
        <v>204097.25</v>
      </c>
      <c r="CP249" s="154">
        <v>281159.74</v>
      </c>
      <c r="CQ249" s="154">
        <v>240678.5</v>
      </c>
      <c r="CR249" s="154">
        <v>268989.23999999993</v>
      </c>
      <c r="CS249" s="154">
        <v>242837.44</v>
      </c>
      <c r="CT249" s="154">
        <v>332961.23</v>
      </c>
      <c r="CU249" s="154">
        <v>365820.73</v>
      </c>
      <c r="CV249" s="154">
        <v>300002.11</v>
      </c>
      <c r="CW249" s="154">
        <v>333791.31000000006</v>
      </c>
      <c r="CX249" s="154">
        <v>393778.69999999995</v>
      </c>
      <c r="CY249" s="154">
        <v>442964.47</v>
      </c>
      <c r="CZ249" s="154">
        <v>452362.49999999994</v>
      </c>
      <c r="DA249" s="154">
        <v>505162.77</v>
      </c>
      <c r="DB249" s="154">
        <v>441511.3</v>
      </c>
      <c r="DC249" s="154">
        <v>399493.14</v>
      </c>
      <c r="DD249" s="154">
        <v>388413.62000000011</v>
      </c>
      <c r="DE249" s="154">
        <v>391876.8</v>
      </c>
      <c r="DF249" s="154">
        <v>461226.94999999995</v>
      </c>
      <c r="DG249" s="154">
        <v>453947.01</v>
      </c>
      <c r="DH249" s="154">
        <v>425579.55</v>
      </c>
      <c r="DI249" s="154">
        <v>393156.74000000005</v>
      </c>
      <c r="DJ249" s="154">
        <v>424449.58000000007</v>
      </c>
      <c r="DK249" s="154">
        <v>602585.81000000006</v>
      </c>
      <c r="DL249" s="154">
        <v>371157</v>
      </c>
      <c r="DM249" s="154">
        <v>358075</v>
      </c>
      <c r="DN249" s="154">
        <v>494756</v>
      </c>
      <c r="DO249" s="154">
        <v>511891</v>
      </c>
      <c r="DP249" s="154">
        <v>464507</v>
      </c>
      <c r="DQ249" s="154">
        <v>439237</v>
      </c>
      <c r="DR249" s="154">
        <v>525893</v>
      </c>
      <c r="DS249" s="154">
        <v>482121</v>
      </c>
      <c r="DT249" s="154">
        <v>453859</v>
      </c>
      <c r="DU249" s="154">
        <v>545135</v>
      </c>
      <c r="DV249" s="154">
        <v>636240</v>
      </c>
      <c r="DW249" s="154">
        <v>682664</v>
      </c>
      <c r="DX249" s="154">
        <v>579561</v>
      </c>
      <c r="DY249" s="154">
        <v>487259</v>
      </c>
      <c r="DZ249" s="154">
        <v>502611</v>
      </c>
      <c r="EA249" s="154">
        <v>429112</v>
      </c>
      <c r="EB249" s="154">
        <v>559298</v>
      </c>
      <c r="EC249" s="154">
        <v>513481</v>
      </c>
      <c r="ED249" s="154">
        <v>536532</v>
      </c>
      <c r="EE249" s="154">
        <v>642742.89</v>
      </c>
      <c r="EF249" s="154">
        <v>527748.30000000005</v>
      </c>
      <c r="EG249" s="154">
        <v>604985.09000000008</v>
      </c>
      <c r="EH249" s="154">
        <v>697034.23</v>
      </c>
      <c r="EI249" s="154">
        <v>920469.08999999985</v>
      </c>
      <c r="EJ249" s="154">
        <v>509688.46</v>
      </c>
      <c r="EK249" s="154">
        <v>501845.68</v>
      </c>
      <c r="EL249" s="154">
        <v>496062.71000000008</v>
      </c>
      <c r="EM249" s="154">
        <v>465435.18</v>
      </c>
      <c r="EO249" s="154">
        <f t="shared" si="936"/>
        <v>1973032.03</v>
      </c>
      <c r="EQ249" s="154">
        <f t="shared" ca="1" si="937"/>
        <v>1998543</v>
      </c>
      <c r="ER249" s="154"/>
      <c r="EV249" s="154">
        <f t="shared" si="938"/>
        <v>1399036.57</v>
      </c>
      <c r="EW249" s="154">
        <f t="shared" si="938"/>
        <v>1179783.56</v>
      </c>
      <c r="EX249" s="154">
        <f t="shared" si="938"/>
        <v>1340753.51</v>
      </c>
      <c r="EY249" s="154">
        <f t="shared" si="938"/>
        <v>1420192.1300000001</v>
      </c>
      <c r="EZ249" s="154">
        <f t="shared" si="938"/>
        <v>1223988</v>
      </c>
      <c r="FA249" s="154">
        <f t="shared" si="938"/>
        <v>1415635</v>
      </c>
      <c r="FB249" s="154">
        <f t="shared" si="938"/>
        <v>1461873</v>
      </c>
      <c r="FC249" s="154">
        <f t="shared" si="938"/>
        <v>1864039</v>
      </c>
      <c r="FD249" s="154">
        <f t="shared" si="938"/>
        <v>1569431</v>
      </c>
      <c r="FE249" s="154">
        <f t="shared" si="938"/>
        <v>1501891</v>
      </c>
      <c r="FF249" s="154">
        <f t="shared" si="938"/>
        <v>1707023.1900000002</v>
      </c>
      <c r="FG249" s="154">
        <f t="shared" si="938"/>
        <v>2222488.41</v>
      </c>
      <c r="FH249" s="154">
        <f t="shared" si="938"/>
        <v>1507596.85</v>
      </c>
      <c r="FI249" s="154">
        <f t="shared" si="938"/>
        <v>465435.18</v>
      </c>
      <c r="FK249" s="154">
        <f t="shared" si="939"/>
        <v>0</v>
      </c>
      <c r="FL249" s="154">
        <f t="shared" si="939"/>
        <v>0</v>
      </c>
      <c r="FM249" s="154">
        <f t="shared" si="939"/>
        <v>0</v>
      </c>
      <c r="FN249" s="154">
        <f t="shared" si="939"/>
        <v>3688318.1399999997</v>
      </c>
      <c r="FO249" s="154">
        <f t="shared" si="939"/>
        <v>5339765.7699999996</v>
      </c>
      <c r="FP249" s="154">
        <f t="shared" si="939"/>
        <v>5965535</v>
      </c>
      <c r="FQ249" s="154">
        <f t="shared" si="939"/>
        <v>7000833.5999999996</v>
      </c>
      <c r="FR249" s="154">
        <f t="shared" si="939"/>
        <v>1973032.03</v>
      </c>
    </row>
    <row r="250" spans="2:174" ht="17.45" customHeight="1">
      <c r="B250" s="151" t="s">
        <v>92</v>
      </c>
      <c r="C250" s="152"/>
      <c r="D250" s="152"/>
      <c r="E250" s="152"/>
      <c r="F250" s="153"/>
      <c r="G250" s="153"/>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v>17619.98</v>
      </c>
      <c r="CO250" s="154">
        <v>120780.54000000001</v>
      </c>
      <c r="CP250" s="154">
        <v>16318.960000000001</v>
      </c>
      <c r="CQ250" s="154">
        <v>6280.9800000000014</v>
      </c>
      <c r="CR250" s="154">
        <v>10877.01</v>
      </c>
      <c r="CS250" s="154">
        <v>58824.13</v>
      </c>
      <c r="CT250" s="154">
        <v>9686.08</v>
      </c>
      <c r="CU250" s="154">
        <v>15537.130000000001</v>
      </c>
      <c r="CV250" s="154">
        <v>9636.43</v>
      </c>
      <c r="CW250" s="154">
        <v>11688.86</v>
      </c>
      <c r="CX250" s="154">
        <v>14782.000000000002</v>
      </c>
      <c r="CY250" s="154">
        <v>13819.330000000002</v>
      </c>
      <c r="CZ250" s="154">
        <v>71836.610000000015</v>
      </c>
      <c r="DA250" s="154">
        <v>53455.96</v>
      </c>
      <c r="DB250" s="154">
        <v>15040.550000000005</v>
      </c>
      <c r="DC250" s="154">
        <v>93026.700000000012</v>
      </c>
      <c r="DD250" s="154">
        <v>7956.8999999999942</v>
      </c>
      <c r="DE250" s="154">
        <v>28474.3</v>
      </c>
      <c r="DF250" s="154">
        <v>31408.3</v>
      </c>
      <c r="DG250" s="154">
        <v>110752.32999999999</v>
      </c>
      <c r="DH250" s="154">
        <v>25616.62</v>
      </c>
      <c r="DI250" s="154">
        <v>36138.100000000006</v>
      </c>
      <c r="DJ250" s="154">
        <v>30829.980000000003</v>
      </c>
      <c r="DK250" s="154">
        <v>20622.86</v>
      </c>
      <c r="DL250" s="154">
        <v>22850</v>
      </c>
      <c r="DM250" s="154">
        <v>14393</v>
      </c>
      <c r="DN250" s="154">
        <v>102278</v>
      </c>
      <c r="DO250" s="154">
        <v>60386</v>
      </c>
      <c r="DP250" s="154">
        <v>60157</v>
      </c>
      <c r="DQ250" s="154">
        <v>96941</v>
      </c>
      <c r="DR250" s="154">
        <v>79753</v>
      </c>
      <c r="DS250" s="154">
        <v>277371</v>
      </c>
      <c r="DT250" s="154">
        <v>27570</v>
      </c>
      <c r="DU250" s="154">
        <v>97275</v>
      </c>
      <c r="DV250" s="154">
        <v>28943</v>
      </c>
      <c r="DW250" s="154">
        <v>75509</v>
      </c>
      <c r="DX250" s="154">
        <v>38468</v>
      </c>
      <c r="DY250" s="154">
        <v>67051</v>
      </c>
      <c r="DZ250" s="154">
        <v>27036</v>
      </c>
      <c r="EA250" s="154">
        <v>27501</v>
      </c>
      <c r="EB250" s="154">
        <v>152912</v>
      </c>
      <c r="EC250" s="154">
        <v>95608</v>
      </c>
      <c r="ED250" s="154">
        <v>139824</v>
      </c>
      <c r="EE250" s="154">
        <v>30761.260000000002</v>
      </c>
      <c r="EF250" s="154">
        <v>27445.91</v>
      </c>
      <c r="EG250" s="154">
        <v>77331.17</v>
      </c>
      <c r="EH250" s="154">
        <v>97740.290000000008</v>
      </c>
      <c r="EI250" s="154">
        <v>109847.71</v>
      </c>
      <c r="EJ250" s="154">
        <v>84785.8</v>
      </c>
      <c r="EK250" s="154">
        <v>18129.050000000003</v>
      </c>
      <c r="EL250" s="154">
        <v>82287.709999999992</v>
      </c>
      <c r="EM250" s="154">
        <v>122539.72</v>
      </c>
      <c r="EO250" s="154">
        <f t="shared" si="936"/>
        <v>307742.28000000003</v>
      </c>
      <c r="EQ250" s="154">
        <f t="shared" ca="1" si="937"/>
        <v>160056</v>
      </c>
      <c r="ER250" s="154"/>
      <c r="EV250" s="154">
        <f t="shared" si="938"/>
        <v>140333.12000000002</v>
      </c>
      <c r="EW250" s="154">
        <f t="shared" si="938"/>
        <v>129457.90000000001</v>
      </c>
      <c r="EX250" s="154">
        <f t="shared" si="938"/>
        <v>167777.24999999997</v>
      </c>
      <c r="EY250" s="154">
        <f t="shared" si="938"/>
        <v>87590.940000000017</v>
      </c>
      <c r="EZ250" s="154">
        <f t="shared" si="938"/>
        <v>139521</v>
      </c>
      <c r="FA250" s="154">
        <f t="shared" si="938"/>
        <v>217484</v>
      </c>
      <c r="FB250" s="154">
        <f t="shared" si="938"/>
        <v>384694</v>
      </c>
      <c r="FC250" s="154">
        <f t="shared" si="938"/>
        <v>201727</v>
      </c>
      <c r="FD250" s="154">
        <f t="shared" si="938"/>
        <v>132555</v>
      </c>
      <c r="FE250" s="154">
        <f t="shared" si="938"/>
        <v>276021</v>
      </c>
      <c r="FF250" s="154">
        <f t="shared" si="938"/>
        <v>198031.17</v>
      </c>
      <c r="FG250" s="154">
        <f t="shared" si="938"/>
        <v>284919.17000000004</v>
      </c>
      <c r="FH250" s="154">
        <f t="shared" si="938"/>
        <v>185202.56</v>
      </c>
      <c r="FI250" s="154">
        <f t="shared" si="938"/>
        <v>122539.72</v>
      </c>
      <c r="FK250" s="154">
        <f t="shared" si="939"/>
        <v>0</v>
      </c>
      <c r="FL250" s="154">
        <f t="shared" si="939"/>
        <v>0</v>
      </c>
      <c r="FM250" s="154">
        <f t="shared" si="939"/>
        <v>0</v>
      </c>
      <c r="FN250" s="154">
        <f t="shared" si="939"/>
        <v>305851.43000000005</v>
      </c>
      <c r="FO250" s="154">
        <f t="shared" si="939"/>
        <v>525159.21</v>
      </c>
      <c r="FP250" s="154">
        <f t="shared" si="939"/>
        <v>943426</v>
      </c>
      <c r="FQ250" s="154">
        <f t="shared" si="939"/>
        <v>891526.34000000008</v>
      </c>
      <c r="FR250" s="154">
        <f t="shared" si="939"/>
        <v>307742.28000000003</v>
      </c>
    </row>
    <row r="251" spans="2:174" ht="17.45" customHeight="1">
      <c r="B251" s="156" t="s">
        <v>93</v>
      </c>
      <c r="C251" s="157"/>
      <c r="D251" s="157"/>
      <c r="E251" s="157"/>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c r="AU251" s="158"/>
      <c r="AV251" s="158"/>
      <c r="AW251" s="158"/>
      <c r="AX251" s="158"/>
      <c r="AY251" s="158"/>
      <c r="AZ251" s="158"/>
      <c r="BA251" s="158"/>
      <c r="BB251" s="158"/>
      <c r="BC251" s="158"/>
      <c r="BD251" s="158"/>
      <c r="BE251" s="158"/>
      <c r="BF251" s="158"/>
      <c r="BG251" s="158"/>
      <c r="BH251" s="158"/>
      <c r="BI251" s="158"/>
      <c r="BJ251" s="158"/>
      <c r="BK251" s="158"/>
      <c r="BL251" s="158"/>
      <c r="BM251" s="158"/>
      <c r="BN251" s="158"/>
      <c r="BO251" s="158"/>
      <c r="BP251" s="158"/>
      <c r="BQ251" s="158"/>
      <c r="BR251" s="158"/>
      <c r="BS251" s="158"/>
      <c r="BT251" s="158"/>
      <c r="BU251" s="158"/>
      <c r="BV251" s="158"/>
      <c r="BW251" s="158"/>
      <c r="BX251" s="158"/>
      <c r="BY251" s="158"/>
      <c r="BZ251" s="158"/>
      <c r="CA251" s="158"/>
      <c r="CB251" s="158"/>
      <c r="CC251" s="158"/>
      <c r="CD251" s="158"/>
      <c r="CE251" s="158"/>
      <c r="CF251" s="158"/>
      <c r="CG251" s="158"/>
      <c r="CH251" s="158"/>
      <c r="CI251" s="158"/>
      <c r="CJ251" s="158"/>
      <c r="CK251" s="158"/>
      <c r="CL251" s="158"/>
      <c r="CM251" s="158"/>
      <c r="CN251" s="158">
        <f>SUM(CN247:CN250)</f>
        <v>2698158.4999999995</v>
      </c>
      <c r="CO251" s="158">
        <f t="shared" ref="CO251:DK251" si="940">SUM(CO247:CO250)</f>
        <v>1947952.89</v>
      </c>
      <c r="CP251" s="158">
        <f t="shared" si="940"/>
        <v>1533042.25</v>
      </c>
      <c r="CQ251" s="158">
        <f t="shared" si="940"/>
        <v>1570586.88</v>
      </c>
      <c r="CR251" s="158">
        <f t="shared" si="940"/>
        <v>1792042.4</v>
      </c>
      <c r="CS251" s="158">
        <f t="shared" si="940"/>
        <v>1795001.4799999995</v>
      </c>
      <c r="CT251" s="158">
        <f t="shared" si="940"/>
        <v>1888013.9099999995</v>
      </c>
      <c r="CU251" s="158">
        <f t="shared" si="940"/>
        <v>2047537.4899999995</v>
      </c>
      <c r="CV251" s="158">
        <f t="shared" si="940"/>
        <v>1795386.0099999995</v>
      </c>
      <c r="CW251" s="158">
        <f t="shared" si="940"/>
        <v>1723638.1999999993</v>
      </c>
      <c r="CX251" s="158">
        <f t="shared" si="940"/>
        <v>2005148.6099999992</v>
      </c>
      <c r="CY251" s="158">
        <f t="shared" si="940"/>
        <v>2241599.6899999985</v>
      </c>
      <c r="CZ251" s="158">
        <f t="shared" si="940"/>
        <v>3529089.07</v>
      </c>
      <c r="DA251" s="158">
        <f t="shared" si="940"/>
        <v>2243206.5699999994</v>
      </c>
      <c r="DB251" s="158">
        <f t="shared" si="940"/>
        <v>1860599.2199999997</v>
      </c>
      <c r="DC251" s="158">
        <f t="shared" si="940"/>
        <v>2015933.9999999993</v>
      </c>
      <c r="DD251" s="158">
        <f t="shared" si="940"/>
        <v>2102296.4399999995</v>
      </c>
      <c r="DE251" s="158">
        <f t="shared" si="940"/>
        <v>2196911.9799999995</v>
      </c>
      <c r="DF251" s="158">
        <f t="shared" si="940"/>
        <v>2409439.42</v>
      </c>
      <c r="DG251" s="158">
        <f t="shared" si="940"/>
        <v>2426839.7799999998</v>
      </c>
      <c r="DH251" s="158">
        <f t="shared" si="940"/>
        <v>2235872.65</v>
      </c>
      <c r="DI251" s="158">
        <f t="shared" si="940"/>
        <v>2012040.08</v>
      </c>
      <c r="DJ251" s="158">
        <f t="shared" si="940"/>
        <v>2171202.58</v>
      </c>
      <c r="DK251" s="158">
        <f t="shared" si="940"/>
        <v>2482252.5399999996</v>
      </c>
      <c r="DL251" s="158">
        <f t="shared" ref="DL251" si="941">SUM(DL247:DL250)</f>
        <v>3515525</v>
      </c>
      <c r="DM251" s="158">
        <f t="shared" ref="DM251:DN251" si="942">SUM(DM247:DM250)</f>
        <v>2050768</v>
      </c>
      <c r="DN251" s="158">
        <f t="shared" si="942"/>
        <v>2281326</v>
      </c>
      <c r="DO251" s="158">
        <f t="shared" ref="DO251:DP251" si="943">SUM(DO247:DO250)</f>
        <v>2337046</v>
      </c>
      <c r="DP251" s="158">
        <f t="shared" si="943"/>
        <v>2207957</v>
      </c>
      <c r="DQ251" s="158">
        <f t="shared" ref="DQ251:DR251" si="944">SUM(DQ247:DQ250)</f>
        <v>2449681</v>
      </c>
      <c r="DR251" s="158">
        <f t="shared" si="944"/>
        <v>2607285</v>
      </c>
      <c r="DS251" s="158">
        <f t="shared" ref="DS251:DT251" si="945">SUM(DS247:DS250)</f>
        <v>2895200</v>
      </c>
      <c r="DT251" s="158">
        <f t="shared" si="945"/>
        <v>2463236</v>
      </c>
      <c r="DU251" s="158">
        <f t="shared" ref="DU251:DV251" si="946">SUM(DU247:DU250)</f>
        <v>2420788</v>
      </c>
      <c r="DV251" s="158">
        <f t="shared" si="946"/>
        <v>2574596</v>
      </c>
      <c r="DW251" s="158">
        <f t="shared" ref="DW251:DX251" si="947">SUM(DW247:DW250)</f>
        <v>3112326</v>
      </c>
      <c r="DX251" s="158">
        <f t="shared" si="947"/>
        <v>4005802</v>
      </c>
      <c r="DY251" s="158">
        <f t="shared" ref="DY251:DZ251" si="948">SUM(DY247:DY250)</f>
        <v>2663052</v>
      </c>
      <c r="DZ251" s="158">
        <f t="shared" si="948"/>
        <v>2360068</v>
      </c>
      <c r="EA251" s="158">
        <f t="shared" ref="EA251:EB251" si="949">SUM(EA247:EA250)</f>
        <v>2329311</v>
      </c>
      <c r="EB251" s="158">
        <f t="shared" si="949"/>
        <v>2680578</v>
      </c>
      <c r="EC251" s="158">
        <f t="shared" ref="EC251:ED251" si="950">SUM(EC247:EC250)</f>
        <v>2861401</v>
      </c>
      <c r="ED251" s="158">
        <f t="shared" si="950"/>
        <v>2936189</v>
      </c>
      <c r="EE251" s="158">
        <f t="shared" ref="EE251:EF251" si="951">SUM(EE247:EE250)</f>
        <v>2797388.72</v>
      </c>
      <c r="EF251" s="158">
        <f t="shared" si="951"/>
        <v>2536240.7300000004</v>
      </c>
      <c r="EG251" s="158">
        <f t="shared" ref="EG251:EH251" si="952">SUM(EG247:EG250)</f>
        <v>2472589.3600000003</v>
      </c>
      <c r="EH251" s="158">
        <f t="shared" si="952"/>
        <v>2679775.13</v>
      </c>
      <c r="EI251" s="158">
        <f t="shared" ref="EI251:EJ251" si="953">SUM(EI247:EI250)</f>
        <v>3438485.3299999996</v>
      </c>
      <c r="EJ251" s="158">
        <f t="shared" si="953"/>
        <v>3944089.76</v>
      </c>
      <c r="EK251" s="158">
        <f t="shared" ref="EK251:EL251" si="954">SUM(EK247:EK250)</f>
        <v>2488358.63</v>
      </c>
      <c r="EL251" s="158">
        <f t="shared" si="954"/>
        <v>2414749.0599999996</v>
      </c>
      <c r="EM251" s="158">
        <f t="shared" ref="EM251" si="955">SUM(EM247:EM250)</f>
        <v>2503349.2600000002</v>
      </c>
      <c r="EO251" s="158">
        <f t="shared" si="936"/>
        <v>11350546.709999999</v>
      </c>
      <c r="EQ251" s="158">
        <f t="shared" ca="1" si="937"/>
        <v>11358233</v>
      </c>
      <c r="ER251" s="158"/>
      <c r="EV251" s="158">
        <f t="shared" si="938"/>
        <v>7632894.8599999985</v>
      </c>
      <c r="EW251" s="158">
        <f t="shared" si="938"/>
        <v>6315142.4199999981</v>
      </c>
      <c r="EX251" s="158">
        <f t="shared" si="938"/>
        <v>7072151.8499999996</v>
      </c>
      <c r="EY251" s="158">
        <f t="shared" si="938"/>
        <v>6665495.1999999993</v>
      </c>
      <c r="EZ251" s="158">
        <f t="shared" si="938"/>
        <v>7847619</v>
      </c>
      <c r="FA251" s="158">
        <f t="shared" si="938"/>
        <v>6994684</v>
      </c>
      <c r="FB251" s="158">
        <f t="shared" si="938"/>
        <v>7965721</v>
      </c>
      <c r="FC251" s="158">
        <f t="shared" si="938"/>
        <v>8107710</v>
      </c>
      <c r="FD251" s="158">
        <f t="shared" si="938"/>
        <v>9028922</v>
      </c>
      <c r="FE251" s="158">
        <f t="shared" si="938"/>
        <v>7871290</v>
      </c>
      <c r="FF251" s="158">
        <f t="shared" si="938"/>
        <v>8269818.4500000011</v>
      </c>
      <c r="FG251" s="158">
        <f t="shared" si="938"/>
        <v>8590849.8200000003</v>
      </c>
      <c r="FH251" s="158">
        <f t="shared" si="938"/>
        <v>8847197.4499999993</v>
      </c>
      <c r="FI251" s="158">
        <f t="shared" si="938"/>
        <v>2503349.2600000002</v>
      </c>
      <c r="FK251" s="158">
        <f t="shared" si="939"/>
        <v>0</v>
      </c>
      <c r="FL251" s="158">
        <f t="shared" si="939"/>
        <v>0</v>
      </c>
      <c r="FM251" s="158">
        <f t="shared" si="939"/>
        <v>0</v>
      </c>
      <c r="FN251" s="158">
        <f t="shared" si="939"/>
        <v>23038108.309999995</v>
      </c>
      <c r="FO251" s="158">
        <f t="shared" si="939"/>
        <v>27685684.329999991</v>
      </c>
      <c r="FP251" s="158">
        <f t="shared" si="939"/>
        <v>30915734</v>
      </c>
      <c r="FQ251" s="158">
        <f t="shared" si="939"/>
        <v>33760880.269999996</v>
      </c>
      <c r="FR251" s="158">
        <f t="shared" si="939"/>
        <v>11350546.709999999</v>
      </c>
    </row>
    <row r="252" spans="2:174" ht="17.45" customHeight="1">
      <c r="B252" s="151" t="s">
        <v>94</v>
      </c>
      <c r="C252" s="152"/>
      <c r="D252" s="152"/>
      <c r="E252" s="152"/>
      <c r="F252" s="153"/>
      <c r="G252" s="153"/>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v>-23653.75</v>
      </c>
      <c r="CO252" s="154">
        <v>-27741.77</v>
      </c>
      <c r="CP252" s="154">
        <v>-41872.129999999997</v>
      </c>
      <c r="CQ252" s="154">
        <v>-44814.66</v>
      </c>
      <c r="CR252" s="154">
        <v>-40224.32</v>
      </c>
      <c r="CS252" s="154">
        <v>-32155.34</v>
      </c>
      <c r="CT252" s="154">
        <v>-28374.65</v>
      </c>
      <c r="CU252" s="154">
        <v>-31710.54</v>
      </c>
      <c r="CV252" s="154">
        <v>-29808.92</v>
      </c>
      <c r="CW252" s="154">
        <v>-43451.78</v>
      </c>
      <c r="CX252" s="154">
        <v>-45003.56</v>
      </c>
      <c r="CY252" s="154">
        <v>-30071.66</v>
      </c>
      <c r="CZ252" s="154">
        <v>-20710.79</v>
      </c>
      <c r="DA252" s="154">
        <v>-27495.39</v>
      </c>
      <c r="DB252" s="154">
        <v>-59741.539999999994</v>
      </c>
      <c r="DC252" s="154">
        <v>-76948.649999999994</v>
      </c>
      <c r="DD252" s="154">
        <v>-36382.11</v>
      </c>
      <c r="DE252" s="154">
        <v>-33361.74</v>
      </c>
      <c r="DF252" s="154">
        <v>-31024.399999999998</v>
      </c>
      <c r="DG252" s="154">
        <v>-41333.68</v>
      </c>
      <c r="DH252" s="154">
        <v>-40023.129999999997</v>
      </c>
      <c r="DI252" s="154">
        <v>-60104.01</v>
      </c>
      <c r="DJ252" s="154">
        <v>-40862.71</v>
      </c>
      <c r="DK252" s="154">
        <v>-33189.19</v>
      </c>
      <c r="DL252" s="154">
        <v>-33564</v>
      </c>
      <c r="DM252" s="154">
        <v>-32626</v>
      </c>
      <c r="DN252" s="154">
        <v>-44825</v>
      </c>
      <c r="DO252" s="154">
        <v>-42890</v>
      </c>
      <c r="DP252" s="154">
        <v>-46820</v>
      </c>
      <c r="DQ252" s="154">
        <v>-44027</v>
      </c>
      <c r="DR252" s="154">
        <v>-54001</v>
      </c>
      <c r="DS252" s="154">
        <v>-36557</v>
      </c>
      <c r="DT252" s="154">
        <v>-47753</v>
      </c>
      <c r="DU252" s="154">
        <v>-30696</v>
      </c>
      <c r="DV252" s="154">
        <v>-46339</v>
      </c>
      <c r="DW252" s="154">
        <v>-47716</v>
      </c>
      <c r="DX252" s="154">
        <v>-37511</v>
      </c>
      <c r="DY252" s="154">
        <v>-30613</v>
      </c>
      <c r="DZ252" s="154">
        <v>-35631</v>
      </c>
      <c r="EA252" s="154">
        <v>-42858</v>
      </c>
      <c r="EB252" s="154">
        <v>-40891</v>
      </c>
      <c r="EC252" s="154">
        <v>-41037</v>
      </c>
      <c r="ED252" s="154">
        <v>-64568</v>
      </c>
      <c r="EE252" s="154">
        <v>-71676.59</v>
      </c>
      <c r="EF252" s="154">
        <v>-72277.88</v>
      </c>
      <c r="EG252" s="154">
        <v>-70814.53</v>
      </c>
      <c r="EH252" s="154">
        <v>-48549.74</v>
      </c>
      <c r="EI252" s="154">
        <v>-48894.81</v>
      </c>
      <c r="EJ252" s="154">
        <v>-56936.24</v>
      </c>
      <c r="EK252" s="154">
        <v>-56804.97</v>
      </c>
      <c r="EL252" s="154">
        <v>-73316.87999999999</v>
      </c>
      <c r="EM252" s="154">
        <v>-80628.240000000005</v>
      </c>
      <c r="EN252" s="153"/>
      <c r="EO252" s="154">
        <f t="shared" si="936"/>
        <v>-267686.32999999996</v>
      </c>
      <c r="EP252" s="154"/>
      <c r="EQ252" s="154">
        <f t="shared" ca="1" si="937"/>
        <v>-146613</v>
      </c>
      <c r="ER252" s="154"/>
      <c r="EV252" s="154">
        <f t="shared" si="938"/>
        <v>-107947.72</v>
      </c>
      <c r="EW252" s="154">
        <f t="shared" si="938"/>
        <v>-146692.5</v>
      </c>
      <c r="EX252" s="154">
        <f t="shared" si="938"/>
        <v>-112381.20999999999</v>
      </c>
      <c r="EY252" s="154">
        <f t="shared" si="938"/>
        <v>-134155.91</v>
      </c>
      <c r="EZ252" s="154">
        <f t="shared" si="938"/>
        <v>-111015</v>
      </c>
      <c r="FA252" s="154">
        <f t="shared" si="938"/>
        <v>-133737</v>
      </c>
      <c r="FB252" s="154">
        <f t="shared" si="938"/>
        <v>-138311</v>
      </c>
      <c r="FC252" s="154">
        <f t="shared" si="938"/>
        <v>-124751</v>
      </c>
      <c r="FD252" s="154">
        <f t="shared" si="938"/>
        <v>-103755</v>
      </c>
      <c r="FE252" s="154">
        <f t="shared" si="938"/>
        <v>-124786</v>
      </c>
      <c r="FF252" s="154">
        <f t="shared" si="938"/>
        <v>-208522.47</v>
      </c>
      <c r="FG252" s="154">
        <f t="shared" si="938"/>
        <v>-168259.08</v>
      </c>
      <c r="FH252" s="154">
        <f t="shared" si="938"/>
        <v>-187058.08999999997</v>
      </c>
      <c r="FI252" s="154">
        <f t="shared" si="938"/>
        <v>-80628.240000000005</v>
      </c>
      <c r="FK252" s="154">
        <f t="shared" si="939"/>
        <v>0</v>
      </c>
      <c r="FL252" s="154">
        <f t="shared" si="939"/>
        <v>0</v>
      </c>
      <c r="FM252" s="154">
        <f t="shared" si="939"/>
        <v>0</v>
      </c>
      <c r="FN252" s="154">
        <f t="shared" si="939"/>
        <v>-418883.07999999996</v>
      </c>
      <c r="FO252" s="154">
        <f t="shared" si="939"/>
        <v>-501177.34</v>
      </c>
      <c r="FP252" s="154">
        <f t="shared" si="939"/>
        <v>-507814</v>
      </c>
      <c r="FQ252" s="154">
        <f t="shared" si="939"/>
        <v>-605322.55000000005</v>
      </c>
      <c r="FR252" s="154">
        <f t="shared" si="939"/>
        <v>-267686.32999999996</v>
      </c>
    </row>
    <row r="253" spans="2:174" ht="17.45" customHeight="1">
      <c r="B253" s="151" t="s">
        <v>95</v>
      </c>
      <c r="C253" s="152"/>
      <c r="D253" s="152"/>
      <c r="E253" s="152"/>
      <c r="F253" s="153"/>
      <c r="G253" s="153"/>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v>-338809.44</v>
      </c>
      <c r="CO253" s="154">
        <v>-275959.96000000002</v>
      </c>
      <c r="CP253" s="154">
        <v>-253760.99</v>
      </c>
      <c r="CQ253" s="154">
        <v>-237108.65000000005</v>
      </c>
      <c r="CR253" s="154">
        <v>-261385.05</v>
      </c>
      <c r="CS253" s="154">
        <v>-369480.31</v>
      </c>
      <c r="CT253" s="154">
        <v>-377743.55000000005</v>
      </c>
      <c r="CU253" s="154">
        <v>-316541.79000000004</v>
      </c>
      <c r="CV253" s="154">
        <v>-316122.22000000003</v>
      </c>
      <c r="CW253" s="154">
        <v>-354922.66000000003</v>
      </c>
      <c r="CX253" s="154">
        <v>-293201.54000000004</v>
      </c>
      <c r="CY253" s="154">
        <v>-397646.96</v>
      </c>
      <c r="CZ253" s="154">
        <v>-347712.54</v>
      </c>
      <c r="DA253" s="154">
        <v>-360715.71</v>
      </c>
      <c r="DB253" s="154">
        <v>-212296.89</v>
      </c>
      <c r="DC253" s="154">
        <v>-209517.11000000002</v>
      </c>
      <c r="DD253" s="154">
        <v>-283972.18</v>
      </c>
      <c r="DE253" s="154">
        <v>-319176.67000000004</v>
      </c>
      <c r="DF253" s="154">
        <v>-268128.48000000004</v>
      </c>
      <c r="DG253" s="154">
        <v>-353858.12</v>
      </c>
      <c r="DH253" s="154">
        <v>-385482.39</v>
      </c>
      <c r="DI253" s="154">
        <v>-220312.21000000002</v>
      </c>
      <c r="DJ253" s="154">
        <v>-232611.1</v>
      </c>
      <c r="DK253" s="154">
        <v>-213389.05</v>
      </c>
      <c r="DL253" s="154">
        <v>-339026.92</v>
      </c>
      <c r="DM253" s="154">
        <v>-413358.31</v>
      </c>
      <c r="DN253" s="154">
        <v>-366950.79000000004</v>
      </c>
      <c r="DO253" s="154">
        <v>-195726.03</v>
      </c>
      <c r="DP253" s="154">
        <v>-253910.93000000005</v>
      </c>
      <c r="DQ253" s="154">
        <v>-211526.08000000002</v>
      </c>
      <c r="DR253" s="154">
        <v>-226146.25</v>
      </c>
      <c r="DS253" s="154">
        <v>-355482.80000000005</v>
      </c>
      <c r="DT253" s="154">
        <v>-307482.77</v>
      </c>
      <c r="DU253" s="154">
        <v>-266382.98000000004</v>
      </c>
      <c r="DV253" s="154">
        <v>-295693.15000000002</v>
      </c>
      <c r="DW253" s="154">
        <v>-258329.19</v>
      </c>
      <c r="DX253" s="154">
        <v>-263931.27</v>
      </c>
      <c r="DY253" s="154">
        <v>-308385.47000000003</v>
      </c>
      <c r="DZ253" s="154">
        <v>-273221.08</v>
      </c>
      <c r="EA253" s="154">
        <v>-237013.38</v>
      </c>
      <c r="EB253" s="154">
        <v>-267102.80000000005</v>
      </c>
      <c r="EC253" s="154">
        <v>-316037.92</v>
      </c>
      <c r="ED253" s="154">
        <v>-298289.95</v>
      </c>
      <c r="EE253" s="154">
        <v>-346888.58999999997</v>
      </c>
      <c r="EF253" s="154">
        <v>100794.65999999997</v>
      </c>
      <c r="EG253" s="154">
        <v>-334074.64</v>
      </c>
      <c r="EH253" s="154">
        <v>-338595.34</v>
      </c>
      <c r="EI253" s="154">
        <v>-237837.76</v>
      </c>
      <c r="EJ253" s="154">
        <v>-446326.4</v>
      </c>
      <c r="EK253" s="154">
        <v>-355954.77</v>
      </c>
      <c r="EL253" s="154">
        <v>-361167.66000000003</v>
      </c>
      <c r="EM253" s="154">
        <v>-339855.85</v>
      </c>
      <c r="EN253" s="153"/>
      <c r="EO253" s="154">
        <f t="shared" si="936"/>
        <v>-1503304.6800000002</v>
      </c>
      <c r="EP253" s="154"/>
      <c r="EQ253" s="154">
        <f t="shared" ca="1" si="937"/>
        <v>-1082551.2000000002</v>
      </c>
      <c r="ER253" s="154"/>
      <c r="EV253" s="154">
        <f t="shared" si="938"/>
        <v>-920725.14</v>
      </c>
      <c r="EW253" s="154">
        <f t="shared" si="938"/>
        <v>-812665.96000000008</v>
      </c>
      <c r="EX253" s="154">
        <f t="shared" si="938"/>
        <v>-1007468.9900000001</v>
      </c>
      <c r="EY253" s="154">
        <f t="shared" si="938"/>
        <v>-666312.3600000001</v>
      </c>
      <c r="EZ253" s="154">
        <f t="shared" si="938"/>
        <v>-1119336.02</v>
      </c>
      <c r="FA253" s="154">
        <f t="shared" si="938"/>
        <v>-661163.04</v>
      </c>
      <c r="FB253" s="154">
        <f t="shared" si="938"/>
        <v>-889111.82000000007</v>
      </c>
      <c r="FC253" s="154">
        <f t="shared" si="938"/>
        <v>-820405.32000000007</v>
      </c>
      <c r="FD253" s="154">
        <f t="shared" si="938"/>
        <v>-845537.82000000007</v>
      </c>
      <c r="FE253" s="154">
        <f t="shared" si="938"/>
        <v>-820154.10000000009</v>
      </c>
      <c r="FF253" s="154">
        <f t="shared" si="938"/>
        <v>-544383.88000000012</v>
      </c>
      <c r="FG253" s="154">
        <f t="shared" si="938"/>
        <v>-910507.74</v>
      </c>
      <c r="FH253" s="154">
        <f t="shared" si="938"/>
        <v>-1163448.83</v>
      </c>
      <c r="FI253" s="154">
        <f t="shared" si="938"/>
        <v>-339855.85</v>
      </c>
      <c r="FK253" s="154">
        <f t="shared" si="939"/>
        <v>0</v>
      </c>
      <c r="FL253" s="154">
        <f t="shared" si="939"/>
        <v>0</v>
      </c>
      <c r="FM253" s="154">
        <f t="shared" si="939"/>
        <v>0</v>
      </c>
      <c r="FN253" s="154">
        <f t="shared" si="939"/>
        <v>-3792683.1200000006</v>
      </c>
      <c r="FO253" s="154">
        <f t="shared" si="939"/>
        <v>-3407172.45</v>
      </c>
      <c r="FP253" s="154">
        <f t="shared" si="939"/>
        <v>-3490016.2</v>
      </c>
      <c r="FQ253" s="154">
        <f t="shared" si="939"/>
        <v>-3120583.54</v>
      </c>
      <c r="FR253" s="154">
        <f t="shared" si="939"/>
        <v>-1503304.6800000002</v>
      </c>
    </row>
    <row r="254" spans="2:174" ht="17.45" customHeight="1">
      <c r="B254" s="156" t="s">
        <v>21</v>
      </c>
      <c r="C254" s="157"/>
      <c r="D254" s="157"/>
      <c r="E254" s="157"/>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0"/>
      <c r="CJ254" s="160"/>
      <c r="CK254" s="160"/>
      <c r="CL254" s="160"/>
      <c r="CM254" s="160"/>
      <c r="CN254" s="160">
        <f>CN252+CN253</f>
        <v>-362463.19</v>
      </c>
      <c r="CO254" s="160">
        <f t="shared" ref="CO254:DK254" si="956">CO252+CO253</f>
        <v>-303701.73000000004</v>
      </c>
      <c r="CP254" s="160">
        <f t="shared" si="956"/>
        <v>-295633.12</v>
      </c>
      <c r="CQ254" s="160">
        <f t="shared" si="956"/>
        <v>-281923.31000000006</v>
      </c>
      <c r="CR254" s="160">
        <f t="shared" si="956"/>
        <v>-301609.37</v>
      </c>
      <c r="CS254" s="160">
        <f t="shared" si="956"/>
        <v>-401635.65</v>
      </c>
      <c r="CT254" s="160">
        <f t="shared" si="956"/>
        <v>-406118.20000000007</v>
      </c>
      <c r="CU254" s="160">
        <f t="shared" si="956"/>
        <v>-348252.33</v>
      </c>
      <c r="CV254" s="160">
        <f t="shared" si="956"/>
        <v>-345931.14</v>
      </c>
      <c r="CW254" s="160">
        <f t="shared" si="956"/>
        <v>-398374.44000000006</v>
      </c>
      <c r="CX254" s="160">
        <f t="shared" si="956"/>
        <v>-338205.10000000003</v>
      </c>
      <c r="CY254" s="160">
        <f t="shared" si="956"/>
        <v>-427718.62</v>
      </c>
      <c r="CZ254" s="160">
        <f t="shared" si="956"/>
        <v>-368423.32999999996</v>
      </c>
      <c r="DA254" s="160">
        <f t="shared" si="956"/>
        <v>-388211.10000000003</v>
      </c>
      <c r="DB254" s="160">
        <f t="shared" si="956"/>
        <v>-272038.43</v>
      </c>
      <c r="DC254" s="160">
        <f t="shared" si="956"/>
        <v>-286465.76</v>
      </c>
      <c r="DD254" s="160">
        <f t="shared" si="956"/>
        <v>-320354.28999999998</v>
      </c>
      <c r="DE254" s="160">
        <f t="shared" si="956"/>
        <v>-352538.41000000003</v>
      </c>
      <c r="DF254" s="160">
        <f t="shared" si="956"/>
        <v>-299152.88000000006</v>
      </c>
      <c r="DG254" s="160">
        <f t="shared" si="956"/>
        <v>-395191.8</v>
      </c>
      <c r="DH254" s="160">
        <f t="shared" si="956"/>
        <v>-425505.52</v>
      </c>
      <c r="DI254" s="160">
        <f t="shared" si="956"/>
        <v>-280416.22000000003</v>
      </c>
      <c r="DJ254" s="160">
        <f t="shared" si="956"/>
        <v>-273473.81</v>
      </c>
      <c r="DK254" s="160">
        <f t="shared" si="956"/>
        <v>-246578.24</v>
      </c>
      <c r="DL254" s="160">
        <f t="shared" ref="DL254" si="957">DL252+DL253</f>
        <v>-372590.92</v>
      </c>
      <c r="DM254" s="160">
        <f t="shared" ref="DM254:DN254" si="958">DM252+DM253</f>
        <v>-445984.31</v>
      </c>
      <c r="DN254" s="160">
        <f t="shared" si="958"/>
        <v>-411775.79000000004</v>
      </c>
      <c r="DO254" s="160">
        <f t="shared" ref="DO254:DP254" si="959">DO252+DO253</f>
        <v>-238616.03</v>
      </c>
      <c r="DP254" s="160">
        <f t="shared" si="959"/>
        <v>-300730.93000000005</v>
      </c>
      <c r="DQ254" s="160">
        <f t="shared" ref="DQ254:DR254" si="960">DQ252+DQ253</f>
        <v>-255553.08000000002</v>
      </c>
      <c r="DR254" s="160">
        <f t="shared" si="960"/>
        <v>-280147.25</v>
      </c>
      <c r="DS254" s="160">
        <f t="shared" ref="DS254:DT254" si="961">DS252+DS253</f>
        <v>-392039.80000000005</v>
      </c>
      <c r="DT254" s="160">
        <f t="shared" si="961"/>
        <v>-355235.77</v>
      </c>
      <c r="DU254" s="160">
        <f t="shared" ref="DU254:DV254" si="962">DU252+DU253</f>
        <v>-297078.98000000004</v>
      </c>
      <c r="DV254" s="160">
        <f t="shared" si="962"/>
        <v>-342032.15</v>
      </c>
      <c r="DW254" s="160">
        <f t="shared" ref="DW254:DX254" si="963">DW252+DW253</f>
        <v>-306045.19</v>
      </c>
      <c r="DX254" s="160">
        <f t="shared" si="963"/>
        <v>-301442.27</v>
      </c>
      <c r="DY254" s="160">
        <f t="shared" ref="DY254:DZ254" si="964">DY252+DY253</f>
        <v>-338998.47000000003</v>
      </c>
      <c r="DZ254" s="160">
        <f t="shared" si="964"/>
        <v>-308852.08</v>
      </c>
      <c r="EA254" s="160">
        <f t="shared" ref="EA254:EB254" si="965">EA252+EA253</f>
        <v>-279871.38</v>
      </c>
      <c r="EB254" s="160">
        <f t="shared" si="965"/>
        <v>-307993.80000000005</v>
      </c>
      <c r="EC254" s="160">
        <f t="shared" ref="EC254:ED254" si="966">EC252+EC253</f>
        <v>-357074.92</v>
      </c>
      <c r="ED254" s="160">
        <f t="shared" si="966"/>
        <v>-362857.95</v>
      </c>
      <c r="EE254" s="160">
        <f t="shared" ref="EE254:EF254" si="967">EE252+EE253</f>
        <v>-418565.17999999993</v>
      </c>
      <c r="EF254" s="160">
        <f t="shared" si="967"/>
        <v>28516.77999999997</v>
      </c>
      <c r="EG254" s="160">
        <f t="shared" ref="EG254:EH254" si="968">EG252+EG253</f>
        <v>-404889.17000000004</v>
      </c>
      <c r="EH254" s="160">
        <f t="shared" si="968"/>
        <v>-387145.08</v>
      </c>
      <c r="EI254" s="160">
        <f t="shared" ref="EI254:EJ254" si="969">EI252+EI253</f>
        <v>-286732.57</v>
      </c>
      <c r="EJ254" s="160">
        <f t="shared" si="969"/>
        <v>-503262.64</v>
      </c>
      <c r="EK254" s="160">
        <f t="shared" ref="EK254:EL254" si="970">EK252+EK253</f>
        <v>-412759.74</v>
      </c>
      <c r="EL254" s="160">
        <f t="shared" si="970"/>
        <v>-434484.54000000004</v>
      </c>
      <c r="EM254" s="160">
        <f t="shared" ref="EM254" si="971">EM252+EM253</f>
        <v>-420484.08999999997</v>
      </c>
      <c r="EO254" s="160">
        <f t="shared" si="936"/>
        <v>-1770991.0099999998</v>
      </c>
      <c r="EQ254" s="160">
        <f t="shared" ca="1" si="937"/>
        <v>-1229164.2000000002</v>
      </c>
      <c r="ER254" s="160"/>
      <c r="EV254" s="160">
        <f t="shared" si="938"/>
        <v>-1028672.8599999999</v>
      </c>
      <c r="EW254" s="160">
        <f t="shared" si="938"/>
        <v>-959358.46000000008</v>
      </c>
      <c r="EX254" s="160">
        <f t="shared" si="938"/>
        <v>-1119850.2000000002</v>
      </c>
      <c r="EY254" s="160">
        <f t="shared" si="938"/>
        <v>-800468.27</v>
      </c>
      <c r="EZ254" s="160">
        <f t="shared" si="938"/>
        <v>-1230351.02</v>
      </c>
      <c r="FA254" s="160">
        <f t="shared" si="938"/>
        <v>-794900.04</v>
      </c>
      <c r="FB254" s="160">
        <f t="shared" si="938"/>
        <v>-1027422.8200000001</v>
      </c>
      <c r="FC254" s="160">
        <f t="shared" si="938"/>
        <v>-945156.32000000007</v>
      </c>
      <c r="FD254" s="160">
        <f t="shared" si="938"/>
        <v>-949292.82000000007</v>
      </c>
      <c r="FE254" s="160">
        <f t="shared" si="938"/>
        <v>-944940.10000000009</v>
      </c>
      <c r="FF254" s="160">
        <f t="shared" si="938"/>
        <v>-752906.34999999986</v>
      </c>
      <c r="FG254" s="160">
        <f t="shared" si="938"/>
        <v>-1078766.82</v>
      </c>
      <c r="FH254" s="160">
        <f t="shared" si="938"/>
        <v>-1350506.92</v>
      </c>
      <c r="FI254" s="160">
        <f t="shared" si="938"/>
        <v>-420484.08999999997</v>
      </c>
      <c r="FK254" s="160">
        <f t="shared" si="939"/>
        <v>0</v>
      </c>
      <c r="FL254" s="160">
        <f t="shared" si="939"/>
        <v>0</v>
      </c>
      <c r="FM254" s="160">
        <f t="shared" si="939"/>
        <v>0</v>
      </c>
      <c r="FN254" s="160">
        <f t="shared" si="939"/>
        <v>-4211566.2</v>
      </c>
      <c r="FO254" s="160">
        <f t="shared" si="939"/>
        <v>-3908349.79</v>
      </c>
      <c r="FP254" s="160">
        <f t="shared" si="939"/>
        <v>-3997830.2</v>
      </c>
      <c r="FQ254" s="160">
        <f t="shared" si="939"/>
        <v>-3725906.09</v>
      </c>
      <c r="FR254" s="160">
        <f t="shared" si="939"/>
        <v>-1770991.0099999998</v>
      </c>
    </row>
    <row r="255" spans="2:174" ht="17.45" customHeight="1">
      <c r="B255" s="161" t="s">
        <v>191</v>
      </c>
      <c r="C255" s="162"/>
      <c r="D255" s="162"/>
      <c r="E255" s="162"/>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4"/>
      <c r="BX255" s="164"/>
      <c r="BY255" s="164"/>
      <c r="BZ255" s="164"/>
      <c r="CA255" s="164"/>
      <c r="CB255" s="164"/>
      <c r="CC255" s="164"/>
      <c r="CD255" s="164"/>
      <c r="CE255" s="164"/>
      <c r="CF255" s="164"/>
      <c r="CG255" s="164"/>
      <c r="CH255" s="164"/>
      <c r="CI255" s="164"/>
      <c r="CJ255" s="164"/>
      <c r="CK255" s="164"/>
      <c r="CL255" s="164"/>
      <c r="CM255" s="164"/>
      <c r="CN255" s="164">
        <f>CN254+CN251</f>
        <v>2335695.3099999996</v>
      </c>
      <c r="CO255" s="164">
        <f t="shared" ref="CO255:DK255" si="972">CO254+CO251</f>
        <v>1644251.16</v>
      </c>
      <c r="CP255" s="164">
        <f t="shared" si="972"/>
        <v>1237409.1299999999</v>
      </c>
      <c r="CQ255" s="164">
        <f t="shared" si="972"/>
        <v>1288663.5699999998</v>
      </c>
      <c r="CR255" s="164">
        <f t="shared" si="972"/>
        <v>1490433.0299999998</v>
      </c>
      <c r="CS255" s="164">
        <f t="shared" si="972"/>
        <v>1393365.8299999996</v>
      </c>
      <c r="CT255" s="164">
        <f t="shared" si="972"/>
        <v>1481895.7099999995</v>
      </c>
      <c r="CU255" s="164">
        <f t="shared" si="972"/>
        <v>1699285.1599999995</v>
      </c>
      <c r="CV255" s="164">
        <f t="shared" si="972"/>
        <v>1449454.8699999996</v>
      </c>
      <c r="CW255" s="164">
        <f t="shared" si="972"/>
        <v>1325263.7599999993</v>
      </c>
      <c r="CX255" s="164">
        <f t="shared" si="972"/>
        <v>1666943.5099999991</v>
      </c>
      <c r="CY255" s="164">
        <f t="shared" si="972"/>
        <v>1813881.0699999984</v>
      </c>
      <c r="CZ255" s="164">
        <f t="shared" si="972"/>
        <v>3160665.7399999998</v>
      </c>
      <c r="DA255" s="164">
        <f t="shared" si="972"/>
        <v>1854995.4699999993</v>
      </c>
      <c r="DB255" s="164">
        <f t="shared" si="972"/>
        <v>1588560.7899999998</v>
      </c>
      <c r="DC255" s="164">
        <f t="shared" si="972"/>
        <v>1729468.2399999993</v>
      </c>
      <c r="DD255" s="164">
        <f t="shared" si="972"/>
        <v>1781942.1499999994</v>
      </c>
      <c r="DE255" s="164">
        <f t="shared" si="972"/>
        <v>1844373.5699999994</v>
      </c>
      <c r="DF255" s="164">
        <f t="shared" si="972"/>
        <v>2110286.54</v>
      </c>
      <c r="DG255" s="164">
        <f t="shared" si="972"/>
        <v>2031647.9799999997</v>
      </c>
      <c r="DH255" s="164">
        <f t="shared" si="972"/>
        <v>1810367.13</v>
      </c>
      <c r="DI255" s="164">
        <f t="shared" si="972"/>
        <v>1731623.86</v>
      </c>
      <c r="DJ255" s="164">
        <f t="shared" si="972"/>
        <v>1897728.77</v>
      </c>
      <c r="DK255" s="164">
        <f t="shared" si="972"/>
        <v>2235674.2999999998</v>
      </c>
      <c r="DL255" s="164">
        <f t="shared" ref="DL255" si="973">DL254+DL251</f>
        <v>3142934.08</v>
      </c>
      <c r="DM255" s="164">
        <f t="shared" ref="DM255:DN255" si="974">DM254+DM251</f>
        <v>1604783.69</v>
      </c>
      <c r="DN255" s="164">
        <f t="shared" si="974"/>
        <v>1869550.21</v>
      </c>
      <c r="DO255" s="164">
        <f t="shared" ref="DO255:DP255" si="975">DO254+DO251</f>
        <v>2098429.9700000002</v>
      </c>
      <c r="DP255" s="164">
        <f t="shared" si="975"/>
        <v>1907226.0699999998</v>
      </c>
      <c r="DQ255" s="164">
        <f t="shared" ref="DQ255:DR255" si="976">DQ254+DQ251</f>
        <v>2194127.92</v>
      </c>
      <c r="DR255" s="164">
        <f t="shared" si="976"/>
        <v>2327137.75</v>
      </c>
      <c r="DS255" s="164">
        <f t="shared" ref="DS255:DT255" si="977">DS254+DS251</f>
        <v>2503160.2000000002</v>
      </c>
      <c r="DT255" s="164">
        <f t="shared" si="977"/>
        <v>2108000.23</v>
      </c>
      <c r="DU255" s="164">
        <f t="shared" ref="DU255:DV255" si="978">DU254+DU251</f>
        <v>2123709.02</v>
      </c>
      <c r="DV255" s="164">
        <f t="shared" si="978"/>
        <v>2232563.85</v>
      </c>
      <c r="DW255" s="164">
        <f t="shared" ref="DW255:DX255" si="979">DW254+DW251</f>
        <v>2806280.81</v>
      </c>
      <c r="DX255" s="164">
        <f t="shared" si="979"/>
        <v>3704359.73</v>
      </c>
      <c r="DY255" s="164">
        <f t="shared" ref="DY255:DZ255" si="980">DY254+DY251</f>
        <v>2324053.5299999998</v>
      </c>
      <c r="DZ255" s="164">
        <f t="shared" si="980"/>
        <v>2051215.92</v>
      </c>
      <c r="EA255" s="164">
        <f t="shared" ref="EA255:EB255" si="981">EA254+EA251</f>
        <v>2049439.62</v>
      </c>
      <c r="EB255" s="164">
        <f t="shared" si="981"/>
        <v>2372584.2000000002</v>
      </c>
      <c r="EC255" s="164">
        <f t="shared" ref="EC255:ED255" si="982">EC254+EC251</f>
        <v>2504326.08</v>
      </c>
      <c r="ED255" s="164">
        <f t="shared" si="982"/>
        <v>2573331.0499999998</v>
      </c>
      <c r="EE255" s="164">
        <f t="shared" ref="EE255:EF255" si="983">EE254+EE251</f>
        <v>2378823.54</v>
      </c>
      <c r="EF255" s="164">
        <f t="shared" si="983"/>
        <v>2564757.5100000002</v>
      </c>
      <c r="EG255" s="164">
        <f t="shared" ref="EG255:EH255" si="984">EG254+EG251</f>
        <v>2067700.1900000004</v>
      </c>
      <c r="EH255" s="164">
        <f t="shared" si="984"/>
        <v>2292630.0499999998</v>
      </c>
      <c r="EI255" s="164">
        <f t="shared" ref="EI255:EJ255" si="985">EI254+EI251</f>
        <v>3151752.76</v>
      </c>
      <c r="EJ255" s="164">
        <f t="shared" si="985"/>
        <v>3440827.1199999996</v>
      </c>
      <c r="EK255" s="164">
        <f t="shared" ref="EK255:EL255" si="986">EK254+EK251</f>
        <v>2075598.89</v>
      </c>
      <c r="EL255" s="164">
        <f t="shared" si="986"/>
        <v>1980264.5199999996</v>
      </c>
      <c r="EM255" s="164">
        <f t="shared" ref="EM255" si="987">EM254+EM251</f>
        <v>2082865.1700000004</v>
      </c>
      <c r="EO255" s="163">
        <f t="shared" si="936"/>
        <v>9579555.6999999993</v>
      </c>
      <c r="EQ255" s="163">
        <f t="shared" ca="1" si="937"/>
        <v>10129068.800000001</v>
      </c>
      <c r="ER255" s="163"/>
      <c r="EV255" s="163">
        <f t="shared" si="938"/>
        <v>6604221.9999999991</v>
      </c>
      <c r="EW255" s="163">
        <f t="shared" si="938"/>
        <v>5355783.9599999981</v>
      </c>
      <c r="EX255" s="163">
        <f t="shared" si="938"/>
        <v>5952301.6499999994</v>
      </c>
      <c r="EY255" s="163">
        <f t="shared" si="938"/>
        <v>5865026.9299999997</v>
      </c>
      <c r="EZ255" s="163">
        <f t="shared" si="938"/>
        <v>6617267.9799999995</v>
      </c>
      <c r="FA255" s="163">
        <f t="shared" si="938"/>
        <v>6199783.96</v>
      </c>
      <c r="FB255" s="163">
        <f t="shared" si="938"/>
        <v>6938298.1799999997</v>
      </c>
      <c r="FC255" s="163">
        <f t="shared" si="938"/>
        <v>7162553.6799999997</v>
      </c>
      <c r="FD255" s="163">
        <f t="shared" si="938"/>
        <v>8079629.1799999997</v>
      </c>
      <c r="FE255" s="163">
        <f t="shared" si="938"/>
        <v>6926349.9000000004</v>
      </c>
      <c r="FF255" s="163">
        <f t="shared" si="938"/>
        <v>7516912.0999999996</v>
      </c>
      <c r="FG255" s="163">
        <f t="shared" si="938"/>
        <v>7512083</v>
      </c>
      <c r="FH255" s="163">
        <f t="shared" si="938"/>
        <v>7496690.5299999993</v>
      </c>
      <c r="FI255" s="163">
        <f t="shared" si="938"/>
        <v>2082865.1700000004</v>
      </c>
      <c r="FK255" s="163">
        <f t="shared" si="939"/>
        <v>0</v>
      </c>
      <c r="FL255" s="163">
        <f t="shared" si="939"/>
        <v>0</v>
      </c>
      <c r="FM255" s="163">
        <f t="shared" si="939"/>
        <v>0</v>
      </c>
      <c r="FN255" s="163">
        <f t="shared" si="939"/>
        <v>18826542.109999992</v>
      </c>
      <c r="FO255" s="163">
        <f t="shared" si="939"/>
        <v>23777334.539999995</v>
      </c>
      <c r="FP255" s="163">
        <f t="shared" si="939"/>
        <v>26917903.800000001</v>
      </c>
      <c r="FQ255" s="163">
        <f t="shared" si="939"/>
        <v>30034974.18</v>
      </c>
      <c r="FR255" s="163">
        <f t="shared" si="939"/>
        <v>9579555.6999999993</v>
      </c>
    </row>
    <row r="256" spans="2:174" ht="17.45" customHeight="1" thickBot="1">
      <c r="B256" s="151" t="s">
        <v>96</v>
      </c>
      <c r="C256" s="152"/>
      <c r="D256" s="152"/>
      <c r="E256" s="152"/>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v>414867.44102275203</v>
      </c>
      <c r="CO256" s="154">
        <v>213121.90968060473</v>
      </c>
      <c r="CP256" s="154">
        <v>172221.68659234664</v>
      </c>
      <c r="CQ256" s="154">
        <v>239537.90446447575</v>
      </c>
      <c r="CR256" s="154">
        <v>226248.87056674747</v>
      </c>
      <c r="CS256" s="154">
        <v>268388.77296171512</v>
      </c>
      <c r="CT256" s="154">
        <v>218815.66475616681</v>
      </c>
      <c r="CU256" s="154">
        <v>255972.1014929841</v>
      </c>
      <c r="CV256" s="154">
        <v>384609.70120291685</v>
      </c>
      <c r="CW256" s="154">
        <v>1035604.7309414466</v>
      </c>
      <c r="CX256" s="154">
        <v>270353.36154396413</v>
      </c>
      <c r="CY256" s="154">
        <v>293968.49288146396</v>
      </c>
      <c r="CZ256" s="154">
        <v>1294316.0900000001</v>
      </c>
      <c r="DA256" s="154">
        <v>437367.18000000005</v>
      </c>
      <c r="DB256" s="154">
        <v>262965.97000000003</v>
      </c>
      <c r="DC256" s="154">
        <v>304169.20999999996</v>
      </c>
      <c r="DD256" s="154">
        <v>319370.76</v>
      </c>
      <c r="DE256" s="154">
        <v>380505</v>
      </c>
      <c r="DF256" s="154">
        <v>401410.23</v>
      </c>
      <c r="DG256" s="154">
        <v>456014.42</v>
      </c>
      <c r="DH256" s="154">
        <v>367043.98</v>
      </c>
      <c r="DI256" s="154">
        <v>374916.92999999993</v>
      </c>
      <c r="DJ256" s="154">
        <v>402780.22000000003</v>
      </c>
      <c r="DK256" s="154">
        <v>418359.6</v>
      </c>
      <c r="DL256" s="154">
        <v>553152</v>
      </c>
      <c r="DM256" s="154">
        <v>508527</v>
      </c>
      <c r="DN256" s="154">
        <v>360808</v>
      </c>
      <c r="DO256" s="154">
        <v>406028</v>
      </c>
      <c r="DP256" s="154">
        <v>364824</v>
      </c>
      <c r="DQ256" s="154">
        <v>450644</v>
      </c>
      <c r="DR256" s="154">
        <v>467545</v>
      </c>
      <c r="DS256" s="154">
        <v>529122</v>
      </c>
      <c r="DT256" s="154">
        <v>486776</v>
      </c>
      <c r="DU256" s="154">
        <v>421021</v>
      </c>
      <c r="DV256" s="154">
        <v>475627</v>
      </c>
      <c r="DW256" s="154">
        <v>705223</v>
      </c>
      <c r="DX256" s="154">
        <v>709922</v>
      </c>
      <c r="DY256" s="154">
        <v>568537</v>
      </c>
      <c r="DZ256" s="154">
        <v>460553</v>
      </c>
      <c r="EA256" s="154">
        <v>496140</v>
      </c>
      <c r="EB256" s="154">
        <v>497659</v>
      </c>
      <c r="EC256" s="154">
        <v>544640</v>
      </c>
      <c r="ED256" s="154">
        <v>535029</v>
      </c>
      <c r="EE256" s="154">
        <v>669437.63</v>
      </c>
      <c r="EF256" s="154">
        <v>623193.32999999996</v>
      </c>
      <c r="EG256" s="154">
        <v>455074.4</v>
      </c>
      <c r="EH256" s="154">
        <v>384156.99</v>
      </c>
      <c r="EI256" s="154">
        <v>749043.01</v>
      </c>
      <c r="EJ256" s="154">
        <v>904233.89</v>
      </c>
      <c r="EK256" s="154">
        <v>370351</v>
      </c>
      <c r="EL256" s="154">
        <v>535101.35</v>
      </c>
      <c r="EM256" s="154">
        <v>512552.95</v>
      </c>
      <c r="EN256" s="153"/>
      <c r="EO256" s="154">
        <f t="shared" si="936"/>
        <v>2322239.1900000004</v>
      </c>
      <c r="EP256" s="154"/>
      <c r="EQ256" s="154">
        <f t="shared" ca="1" si="937"/>
        <v>2235152</v>
      </c>
      <c r="ER256" s="154"/>
      <c r="EV256" s="154">
        <f t="shared" si="938"/>
        <v>1994649.24</v>
      </c>
      <c r="EW256" s="154">
        <f t="shared" si="938"/>
        <v>1004044.97</v>
      </c>
      <c r="EX256" s="154">
        <f t="shared" si="938"/>
        <v>1224468.6299999999</v>
      </c>
      <c r="EY256" s="154">
        <f t="shared" si="938"/>
        <v>1196056.75</v>
      </c>
      <c r="EZ256" s="154">
        <f t="shared" si="938"/>
        <v>1422487</v>
      </c>
      <c r="FA256" s="154">
        <f t="shared" si="938"/>
        <v>1221496</v>
      </c>
      <c r="FB256" s="154">
        <f t="shared" si="938"/>
        <v>1483443</v>
      </c>
      <c r="FC256" s="154">
        <f t="shared" si="938"/>
        <v>1601871</v>
      </c>
      <c r="FD256" s="154">
        <f t="shared" si="938"/>
        <v>1739012</v>
      </c>
      <c r="FE256" s="154">
        <f t="shared" si="938"/>
        <v>1538439</v>
      </c>
      <c r="FF256" s="154">
        <f t="shared" si="938"/>
        <v>1827659.96</v>
      </c>
      <c r="FG256" s="154">
        <f t="shared" si="938"/>
        <v>1588274.4</v>
      </c>
      <c r="FH256" s="154">
        <f t="shared" si="938"/>
        <v>1809686.2400000002</v>
      </c>
      <c r="FI256" s="154">
        <f t="shared" si="938"/>
        <v>512552.95</v>
      </c>
      <c r="FK256" s="154">
        <f t="shared" si="939"/>
        <v>0</v>
      </c>
      <c r="FL256" s="154">
        <f t="shared" si="939"/>
        <v>0</v>
      </c>
      <c r="FM256" s="154">
        <f t="shared" si="939"/>
        <v>0</v>
      </c>
      <c r="FN256" s="154">
        <f t="shared" si="939"/>
        <v>3993710.6381075839</v>
      </c>
      <c r="FO256" s="154">
        <f t="shared" si="939"/>
        <v>5419219.5899999989</v>
      </c>
      <c r="FP256" s="154">
        <f t="shared" si="939"/>
        <v>5729297</v>
      </c>
      <c r="FQ256" s="154">
        <f t="shared" si="939"/>
        <v>6693385.3600000003</v>
      </c>
      <c r="FR256" s="154">
        <f t="shared" si="939"/>
        <v>2322239.1900000004</v>
      </c>
    </row>
    <row r="257" spans="2:174" ht="17.45" customHeight="1">
      <c r="B257" s="165" t="s">
        <v>192</v>
      </c>
      <c r="C257" s="166"/>
      <c r="D257" s="166"/>
      <c r="E257" s="166"/>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8"/>
      <c r="BJ257" s="168"/>
      <c r="BK257" s="168"/>
      <c r="BL257" s="168"/>
      <c r="BM257" s="168"/>
      <c r="BN257" s="168"/>
      <c r="BO257" s="168"/>
      <c r="BP257" s="168"/>
      <c r="BQ257" s="168"/>
      <c r="BR257" s="168"/>
      <c r="BS257" s="168"/>
      <c r="BT257" s="168"/>
      <c r="BU257" s="168"/>
      <c r="BV257" s="168"/>
      <c r="BW257" s="169"/>
      <c r="BX257" s="169"/>
      <c r="BY257" s="169"/>
      <c r="BZ257" s="169"/>
      <c r="CA257" s="169"/>
      <c r="CB257" s="169"/>
      <c r="CC257" s="169"/>
      <c r="CD257" s="169"/>
      <c r="CE257" s="169"/>
      <c r="CF257" s="169"/>
      <c r="CG257" s="169"/>
      <c r="CH257" s="169"/>
      <c r="CI257" s="169"/>
      <c r="CJ257" s="169"/>
      <c r="CK257" s="169"/>
      <c r="CL257" s="169"/>
      <c r="CM257" s="169"/>
      <c r="CN257" s="169">
        <f>CN255+CN256</f>
        <v>2750562.7510227514</v>
      </c>
      <c r="CO257" s="169">
        <f t="shared" ref="CO257:DK257" si="988">CO255+CO256</f>
        <v>1857373.0696806046</v>
      </c>
      <c r="CP257" s="169">
        <f t="shared" si="988"/>
        <v>1409630.8165923464</v>
      </c>
      <c r="CQ257" s="169">
        <f t="shared" si="988"/>
        <v>1528201.4744644756</v>
      </c>
      <c r="CR257" s="169">
        <f t="shared" si="988"/>
        <v>1716681.9005667472</v>
      </c>
      <c r="CS257" s="169">
        <f t="shared" si="988"/>
        <v>1661754.6029617148</v>
      </c>
      <c r="CT257" s="169">
        <f t="shared" si="988"/>
        <v>1700711.3747561662</v>
      </c>
      <c r="CU257" s="169">
        <f t="shared" si="988"/>
        <v>1955257.2614929834</v>
      </c>
      <c r="CV257" s="169">
        <f t="shared" si="988"/>
        <v>1834064.5712029166</v>
      </c>
      <c r="CW257" s="169">
        <f t="shared" si="988"/>
        <v>2360868.4909414458</v>
      </c>
      <c r="CX257" s="169">
        <f t="shared" si="988"/>
        <v>1937296.8715439632</v>
      </c>
      <c r="CY257" s="169">
        <f t="shared" si="988"/>
        <v>2107849.5628814623</v>
      </c>
      <c r="CZ257" s="169">
        <f t="shared" si="988"/>
        <v>4454981.83</v>
      </c>
      <c r="DA257" s="169">
        <f t="shared" si="988"/>
        <v>2292362.6499999994</v>
      </c>
      <c r="DB257" s="169">
        <f t="shared" si="988"/>
        <v>1851526.7599999998</v>
      </c>
      <c r="DC257" s="169">
        <f t="shared" si="988"/>
        <v>2033637.4499999993</v>
      </c>
      <c r="DD257" s="169">
        <f t="shared" si="988"/>
        <v>2101312.9099999992</v>
      </c>
      <c r="DE257" s="169">
        <f t="shared" si="988"/>
        <v>2224878.5699999994</v>
      </c>
      <c r="DF257" s="169">
        <f t="shared" si="988"/>
        <v>2511696.77</v>
      </c>
      <c r="DG257" s="169">
        <f t="shared" si="988"/>
        <v>2487662.4</v>
      </c>
      <c r="DH257" s="169">
        <f t="shared" si="988"/>
        <v>2177411.11</v>
      </c>
      <c r="DI257" s="169">
        <f t="shared" si="988"/>
        <v>2106540.79</v>
      </c>
      <c r="DJ257" s="169">
        <f t="shared" si="988"/>
        <v>2300508.9900000002</v>
      </c>
      <c r="DK257" s="169">
        <f t="shared" si="988"/>
        <v>2654033.9</v>
      </c>
      <c r="DL257" s="169">
        <f t="shared" ref="DL257" si="989">DL255+DL256</f>
        <v>3696086.08</v>
      </c>
      <c r="DM257" s="169">
        <f t="shared" ref="DM257:DN257" si="990">DM255+DM256</f>
        <v>2113310.69</v>
      </c>
      <c r="DN257" s="169">
        <f t="shared" si="990"/>
        <v>2230358.21</v>
      </c>
      <c r="DO257" s="169">
        <f t="shared" ref="DO257:DP257" si="991">DO255+DO256</f>
        <v>2504457.9700000002</v>
      </c>
      <c r="DP257" s="169">
        <f t="shared" si="991"/>
        <v>2272050.0699999998</v>
      </c>
      <c r="DQ257" s="169">
        <f t="shared" ref="DQ257:DR257" si="992">DQ255+DQ256</f>
        <v>2644771.92</v>
      </c>
      <c r="DR257" s="169">
        <f t="shared" si="992"/>
        <v>2794682.75</v>
      </c>
      <c r="DS257" s="169">
        <f t="shared" ref="DS257:DT257" si="993">DS255+DS256</f>
        <v>3032282.2</v>
      </c>
      <c r="DT257" s="169">
        <f t="shared" si="993"/>
        <v>2594776.23</v>
      </c>
      <c r="DU257" s="169">
        <f t="shared" ref="DU257:DV257" si="994">DU255+DU256</f>
        <v>2544730.02</v>
      </c>
      <c r="DV257" s="169">
        <f t="shared" si="994"/>
        <v>2708190.85</v>
      </c>
      <c r="DW257" s="169">
        <f t="shared" ref="DW257:DX257" si="995">DW255+DW256</f>
        <v>3511503.81</v>
      </c>
      <c r="DX257" s="169">
        <f t="shared" si="995"/>
        <v>4414281.7300000004</v>
      </c>
      <c r="DY257" s="169">
        <f t="shared" ref="DY257:DZ257" si="996">DY255+DY256</f>
        <v>2892590.53</v>
      </c>
      <c r="DZ257" s="169">
        <f t="shared" si="996"/>
        <v>2511768.92</v>
      </c>
      <c r="EA257" s="169">
        <f t="shared" ref="EA257:EB257" si="997">EA255+EA256</f>
        <v>2545579.62</v>
      </c>
      <c r="EB257" s="169">
        <f t="shared" si="997"/>
        <v>2870243.2</v>
      </c>
      <c r="EC257" s="169">
        <f t="shared" ref="EC257:ED257" si="998">EC255+EC256</f>
        <v>3048966.08</v>
      </c>
      <c r="ED257" s="169">
        <f t="shared" si="998"/>
        <v>3108360.05</v>
      </c>
      <c r="EE257" s="169">
        <f t="shared" ref="EE257:EF257" si="999">EE255+EE256</f>
        <v>3048261.17</v>
      </c>
      <c r="EF257" s="169">
        <f t="shared" si="999"/>
        <v>3187950.8400000003</v>
      </c>
      <c r="EG257" s="169">
        <f t="shared" ref="EG257:EH257" si="1000">EG255+EG256</f>
        <v>2522774.5900000003</v>
      </c>
      <c r="EH257" s="169">
        <f t="shared" si="1000"/>
        <v>2676787.04</v>
      </c>
      <c r="EI257" s="169">
        <f t="shared" ref="EI257:EJ257" si="1001">EI255+EI256</f>
        <v>3900795.7699999996</v>
      </c>
      <c r="EJ257" s="169">
        <f t="shared" si="1001"/>
        <v>4345061.01</v>
      </c>
      <c r="EK257" s="169">
        <f t="shared" ref="EK257:EL257" si="1002">EK255+EK256</f>
        <v>2445949.8899999997</v>
      </c>
      <c r="EL257" s="169">
        <f t="shared" si="1002"/>
        <v>2515365.8699999996</v>
      </c>
      <c r="EM257" s="169">
        <f t="shared" ref="EM257" si="1003">EM255+EM256</f>
        <v>2595418.1200000006</v>
      </c>
      <c r="EO257" s="168">
        <f t="shared" si="936"/>
        <v>11901794.890000001</v>
      </c>
      <c r="EQ257" s="168">
        <f t="shared" ca="1" si="937"/>
        <v>12364220.800000001</v>
      </c>
      <c r="ER257" s="168"/>
      <c r="EV257" s="168">
        <f t="shared" si="938"/>
        <v>8598871.2399999984</v>
      </c>
      <c r="EW257" s="168">
        <f t="shared" si="938"/>
        <v>6359828.9299999978</v>
      </c>
      <c r="EX257" s="168">
        <f t="shared" si="938"/>
        <v>7176770.2799999993</v>
      </c>
      <c r="EY257" s="168">
        <f t="shared" si="938"/>
        <v>7061083.6799999997</v>
      </c>
      <c r="EZ257" s="168">
        <f t="shared" si="938"/>
        <v>8039754.9799999995</v>
      </c>
      <c r="FA257" s="168">
        <f t="shared" si="938"/>
        <v>7421279.96</v>
      </c>
      <c r="FB257" s="168">
        <f t="shared" si="938"/>
        <v>8421741.1799999997</v>
      </c>
      <c r="FC257" s="168">
        <f t="shared" si="938"/>
        <v>8764424.6799999997</v>
      </c>
      <c r="FD257" s="168">
        <f t="shared" si="938"/>
        <v>9818641.1799999997</v>
      </c>
      <c r="FE257" s="168">
        <f t="shared" si="938"/>
        <v>8464788.9000000004</v>
      </c>
      <c r="FF257" s="168">
        <f t="shared" si="938"/>
        <v>9344572.0600000005</v>
      </c>
      <c r="FG257" s="168">
        <f t="shared" si="938"/>
        <v>9100357.4000000004</v>
      </c>
      <c r="FH257" s="168">
        <f t="shared" si="938"/>
        <v>9306376.7699999996</v>
      </c>
      <c r="FI257" s="168">
        <f t="shared" si="938"/>
        <v>2595418.1200000006</v>
      </c>
      <c r="FK257" s="168">
        <f t="shared" si="939"/>
        <v>0</v>
      </c>
      <c r="FL257" s="168">
        <f t="shared" si="939"/>
        <v>0</v>
      </c>
      <c r="FM257" s="168">
        <f t="shared" si="939"/>
        <v>0</v>
      </c>
      <c r="FN257" s="168">
        <f t="shared" si="939"/>
        <v>22820252.748107579</v>
      </c>
      <c r="FO257" s="168">
        <f t="shared" si="939"/>
        <v>29196554.129999995</v>
      </c>
      <c r="FP257" s="168">
        <f t="shared" si="939"/>
        <v>32647200.799999997</v>
      </c>
      <c r="FQ257" s="168">
        <f t="shared" si="939"/>
        <v>36728359.539999992</v>
      </c>
      <c r="FR257" s="168">
        <f t="shared" si="939"/>
        <v>11901794.890000001</v>
      </c>
    </row>
    <row r="258" spans="2:174" ht="17.45" customHeight="1">
      <c r="B258" s="151" t="s">
        <v>22</v>
      </c>
      <c r="C258" s="170"/>
      <c r="D258" s="170"/>
      <c r="E258" s="170"/>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v>0</v>
      </c>
      <c r="CO258" s="154">
        <v>0</v>
      </c>
      <c r="CP258" s="154">
        <v>0</v>
      </c>
      <c r="CQ258" s="154">
        <v>-71836.12000000001</v>
      </c>
      <c r="CR258" s="154">
        <v>-75244.420000000013</v>
      </c>
      <c r="CS258" s="154">
        <v>-71836.13</v>
      </c>
      <c r="CT258" s="154">
        <v>-22361.170000000002</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-5820</v>
      </c>
      <c r="DU258" s="154">
        <v>-34420</v>
      </c>
      <c r="DV258" s="154">
        <v>0</v>
      </c>
      <c r="DW258" s="154">
        <v>-107955</v>
      </c>
      <c r="DX258" s="154">
        <v>0</v>
      </c>
      <c r="DY258" s="154">
        <v>0</v>
      </c>
      <c r="DZ258" s="154">
        <v>0</v>
      </c>
      <c r="EA258" s="154">
        <v>-250000</v>
      </c>
      <c r="EB258" s="154">
        <v>-143590</v>
      </c>
      <c r="EC258" s="154">
        <v>-171371</v>
      </c>
      <c r="ED258" s="154">
        <v>-115362</v>
      </c>
      <c r="EE258" s="154">
        <v>-152720.97</v>
      </c>
      <c r="EF258" s="154">
        <v>-99165.14</v>
      </c>
      <c r="EG258" s="154">
        <v>-63128.86</v>
      </c>
      <c r="EH258" s="154">
        <v>-55376.65</v>
      </c>
      <c r="EI258" s="154">
        <v>0</v>
      </c>
      <c r="EJ258" s="154">
        <v>0</v>
      </c>
      <c r="EK258" s="154">
        <v>0</v>
      </c>
      <c r="EL258" s="154">
        <v>-147251</v>
      </c>
      <c r="EM258" s="154">
        <v>-104541.74</v>
      </c>
      <c r="EN258" s="153"/>
      <c r="EO258" s="154">
        <f t="shared" si="936"/>
        <v>-251792.74</v>
      </c>
      <c r="EP258" s="153"/>
      <c r="EQ258" s="154">
        <f t="shared" ca="1" si="937"/>
        <v>-250000</v>
      </c>
      <c r="ER258" s="154"/>
      <c r="EV258" s="154">
        <f t="shared" si="938"/>
        <v>0</v>
      </c>
      <c r="EW258" s="154">
        <f t="shared" si="938"/>
        <v>0</v>
      </c>
      <c r="EX258" s="154">
        <f t="shared" si="938"/>
        <v>0</v>
      </c>
      <c r="EY258" s="154">
        <f t="shared" si="938"/>
        <v>0</v>
      </c>
      <c r="EZ258" s="154">
        <f t="shared" si="938"/>
        <v>0</v>
      </c>
      <c r="FA258" s="154">
        <f t="shared" si="938"/>
        <v>0</v>
      </c>
      <c r="FB258" s="154">
        <f t="shared" si="938"/>
        <v>-5820</v>
      </c>
      <c r="FC258" s="154">
        <f t="shared" si="938"/>
        <v>-142375</v>
      </c>
      <c r="FD258" s="154">
        <f t="shared" si="938"/>
        <v>0</v>
      </c>
      <c r="FE258" s="154">
        <f t="shared" si="938"/>
        <v>-564961</v>
      </c>
      <c r="FF258" s="154">
        <f t="shared" si="938"/>
        <v>-367248.11</v>
      </c>
      <c r="FG258" s="154">
        <f t="shared" si="938"/>
        <v>-118505.51000000001</v>
      </c>
      <c r="FH258" s="154">
        <f t="shared" si="938"/>
        <v>-147251</v>
      </c>
      <c r="FI258" s="154">
        <f t="shared" si="938"/>
        <v>-104541.74</v>
      </c>
      <c r="FK258" s="154">
        <f t="shared" si="939"/>
        <v>0</v>
      </c>
      <c r="FL258" s="154">
        <f t="shared" si="939"/>
        <v>0</v>
      </c>
      <c r="FM258" s="154">
        <f t="shared" si="939"/>
        <v>0</v>
      </c>
      <c r="FN258" s="154">
        <f t="shared" si="939"/>
        <v>-241277.84000000005</v>
      </c>
      <c r="FO258" s="154">
        <f t="shared" si="939"/>
        <v>0</v>
      </c>
      <c r="FP258" s="154">
        <f t="shared" si="939"/>
        <v>-148195</v>
      </c>
      <c r="FQ258" s="154">
        <f t="shared" si="939"/>
        <v>-1050714.6199999999</v>
      </c>
      <c r="FR258" s="154">
        <f t="shared" si="939"/>
        <v>-251792.74</v>
      </c>
    </row>
    <row r="259" spans="2:174" ht="17.45" customHeight="1">
      <c r="B259" s="151" t="s">
        <v>97</v>
      </c>
      <c r="C259" s="170"/>
      <c r="D259" s="170"/>
      <c r="E259" s="170"/>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v>0</v>
      </c>
      <c r="CO259" s="154">
        <v>0</v>
      </c>
      <c r="CP259" s="154">
        <v>0</v>
      </c>
      <c r="CQ259" s="154">
        <v>0</v>
      </c>
      <c r="CR259" s="154">
        <v>0</v>
      </c>
      <c r="CS259" s="154">
        <v>0</v>
      </c>
      <c r="CT259" s="154">
        <v>0</v>
      </c>
      <c r="CU259" s="154">
        <v>0</v>
      </c>
      <c r="CV259" s="154">
        <v>0</v>
      </c>
      <c r="CW259" s="154">
        <v>0</v>
      </c>
      <c r="CX259" s="154">
        <v>0</v>
      </c>
      <c r="CY259" s="154">
        <v>0</v>
      </c>
      <c r="CZ259" s="154">
        <v>0</v>
      </c>
      <c r="DA259" s="154">
        <v>0</v>
      </c>
      <c r="DB259" s="154">
        <v>0</v>
      </c>
      <c r="DC259" s="154">
        <v>0</v>
      </c>
      <c r="DD259" s="154">
        <v>0</v>
      </c>
      <c r="DE259" s="154">
        <v>0</v>
      </c>
      <c r="DF259" s="154">
        <v>0</v>
      </c>
      <c r="DG259" s="154">
        <v>0</v>
      </c>
      <c r="DH259" s="154">
        <v>0</v>
      </c>
      <c r="DI259" s="154">
        <v>0</v>
      </c>
      <c r="DJ259" s="154">
        <v>0</v>
      </c>
      <c r="DK259" s="154">
        <v>0</v>
      </c>
      <c r="DL259" s="154">
        <v>0</v>
      </c>
      <c r="DM259" s="154">
        <v>0</v>
      </c>
      <c r="DN259" s="154">
        <v>0</v>
      </c>
      <c r="DO259" s="154">
        <v>0</v>
      </c>
      <c r="DP259" s="154">
        <v>0</v>
      </c>
      <c r="DQ259" s="154">
        <v>0</v>
      </c>
      <c r="DR259" s="154">
        <v>0</v>
      </c>
      <c r="DS259" s="154">
        <v>0</v>
      </c>
      <c r="DT259" s="154">
        <v>0</v>
      </c>
      <c r="DU259" s="154">
        <v>0</v>
      </c>
      <c r="DV259" s="154">
        <v>0</v>
      </c>
      <c r="DW259" s="154">
        <v>0</v>
      </c>
      <c r="DX259" s="154">
        <v>0</v>
      </c>
      <c r="DY259" s="154">
        <v>0</v>
      </c>
      <c r="DZ259" s="154">
        <v>0</v>
      </c>
      <c r="EA259" s="154">
        <v>0</v>
      </c>
      <c r="EB259" s="154">
        <v>0</v>
      </c>
      <c r="EC259" s="154">
        <v>0</v>
      </c>
      <c r="ED259" s="154">
        <v>0</v>
      </c>
      <c r="EE259" s="154">
        <v>0</v>
      </c>
      <c r="EF259" s="154">
        <v>0</v>
      </c>
      <c r="EG259" s="154">
        <v>0</v>
      </c>
      <c r="EH259" s="154">
        <v>0</v>
      </c>
      <c r="EI259" s="154">
        <v>0</v>
      </c>
      <c r="EJ259" s="154">
        <v>0</v>
      </c>
      <c r="EK259" s="154">
        <v>0</v>
      </c>
      <c r="EL259" s="154">
        <v>0</v>
      </c>
      <c r="EM259" s="154">
        <v>0</v>
      </c>
      <c r="EN259" s="170"/>
      <c r="EO259" s="154">
        <f t="shared" si="936"/>
        <v>0</v>
      </c>
      <c r="EP259" s="170"/>
      <c r="EQ259" s="154">
        <f t="shared" ca="1" si="937"/>
        <v>0</v>
      </c>
      <c r="ER259" s="154"/>
      <c r="EV259" s="154">
        <f t="shared" si="938"/>
        <v>0</v>
      </c>
      <c r="EW259" s="154">
        <f t="shared" si="938"/>
        <v>0</v>
      </c>
      <c r="EX259" s="154">
        <f t="shared" si="938"/>
        <v>0</v>
      </c>
      <c r="EY259" s="154">
        <f t="shared" si="938"/>
        <v>0</v>
      </c>
      <c r="EZ259" s="154">
        <f t="shared" si="938"/>
        <v>0</v>
      </c>
      <c r="FA259" s="154">
        <f t="shared" si="938"/>
        <v>0</v>
      </c>
      <c r="FB259" s="154">
        <f t="shared" si="938"/>
        <v>0</v>
      </c>
      <c r="FC259" s="154">
        <f t="shared" si="938"/>
        <v>0</v>
      </c>
      <c r="FD259" s="154">
        <f t="shared" si="938"/>
        <v>0</v>
      </c>
      <c r="FE259" s="154">
        <f t="shared" si="938"/>
        <v>0</v>
      </c>
      <c r="FF259" s="154">
        <f t="shared" si="938"/>
        <v>0</v>
      </c>
      <c r="FG259" s="154">
        <f t="shared" si="938"/>
        <v>0</v>
      </c>
      <c r="FH259" s="154">
        <f t="shared" si="938"/>
        <v>0</v>
      </c>
      <c r="FI259" s="154">
        <f t="shared" si="938"/>
        <v>0</v>
      </c>
      <c r="FK259" s="154">
        <f t="shared" si="939"/>
        <v>0</v>
      </c>
      <c r="FL259" s="154">
        <f t="shared" si="939"/>
        <v>0</v>
      </c>
      <c r="FM259" s="154">
        <f t="shared" si="939"/>
        <v>0</v>
      </c>
      <c r="FN259" s="154">
        <f t="shared" si="939"/>
        <v>0</v>
      </c>
      <c r="FO259" s="154">
        <f t="shared" si="939"/>
        <v>0</v>
      </c>
      <c r="FP259" s="154">
        <f t="shared" si="939"/>
        <v>0</v>
      </c>
      <c r="FQ259" s="154">
        <f t="shared" si="939"/>
        <v>0</v>
      </c>
      <c r="FR259" s="154">
        <f t="shared" si="939"/>
        <v>0</v>
      </c>
    </row>
    <row r="260" spans="2:174" ht="17.45" customHeight="1">
      <c r="B260" s="161" t="s">
        <v>98</v>
      </c>
      <c r="C260" s="162"/>
      <c r="D260" s="162"/>
      <c r="E260" s="162"/>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163"/>
      <c r="BU260" s="163"/>
      <c r="BV260" s="163"/>
      <c r="BW260" s="164"/>
      <c r="BX260" s="164"/>
      <c r="BY260" s="164"/>
      <c r="BZ260" s="164"/>
      <c r="CA260" s="164"/>
      <c r="CB260" s="164"/>
      <c r="CC260" s="164"/>
      <c r="CD260" s="164"/>
      <c r="CE260" s="164"/>
      <c r="CF260" s="164"/>
      <c r="CG260" s="164"/>
      <c r="CH260" s="164"/>
      <c r="CI260" s="164"/>
      <c r="CJ260" s="164"/>
      <c r="CK260" s="164"/>
      <c r="CL260" s="164"/>
      <c r="CM260" s="164"/>
      <c r="CN260" s="164">
        <f>CN257+CN258+CN259</f>
        <v>2750562.7510227514</v>
      </c>
      <c r="CO260" s="164">
        <f t="shared" ref="CO260:DK260" si="1004">CO257+CO258+CO259</f>
        <v>1857373.0696806046</v>
      </c>
      <c r="CP260" s="164">
        <f t="shared" si="1004"/>
        <v>1409630.8165923464</v>
      </c>
      <c r="CQ260" s="164">
        <f t="shared" si="1004"/>
        <v>1456365.3544644755</v>
      </c>
      <c r="CR260" s="164">
        <f t="shared" si="1004"/>
        <v>1641437.4805667473</v>
      </c>
      <c r="CS260" s="164">
        <f t="shared" si="1004"/>
        <v>1589918.472961715</v>
      </c>
      <c r="CT260" s="164">
        <f t="shared" si="1004"/>
        <v>1678350.2047561663</v>
      </c>
      <c r="CU260" s="164">
        <f t="shared" si="1004"/>
        <v>1955257.2614929834</v>
      </c>
      <c r="CV260" s="164">
        <f t="shared" si="1004"/>
        <v>1834064.5712029166</v>
      </c>
      <c r="CW260" s="164">
        <f t="shared" si="1004"/>
        <v>2360868.4909414458</v>
      </c>
      <c r="CX260" s="164">
        <f t="shared" si="1004"/>
        <v>1937296.8715439632</v>
      </c>
      <c r="CY260" s="164">
        <f t="shared" si="1004"/>
        <v>2107849.5628814623</v>
      </c>
      <c r="CZ260" s="164">
        <f t="shared" si="1004"/>
        <v>4454981.83</v>
      </c>
      <c r="DA260" s="164">
        <f t="shared" si="1004"/>
        <v>2292362.6499999994</v>
      </c>
      <c r="DB260" s="164">
        <f t="shared" si="1004"/>
        <v>1851526.7599999998</v>
      </c>
      <c r="DC260" s="164">
        <f t="shared" si="1004"/>
        <v>2033637.4499999993</v>
      </c>
      <c r="DD260" s="164">
        <f t="shared" si="1004"/>
        <v>2101312.9099999992</v>
      </c>
      <c r="DE260" s="164">
        <f t="shared" si="1004"/>
        <v>2224878.5699999994</v>
      </c>
      <c r="DF260" s="164">
        <f t="shared" si="1004"/>
        <v>2511696.77</v>
      </c>
      <c r="DG260" s="164">
        <f t="shared" si="1004"/>
        <v>2487662.4</v>
      </c>
      <c r="DH260" s="164">
        <f t="shared" si="1004"/>
        <v>2177411.11</v>
      </c>
      <c r="DI260" s="164">
        <f t="shared" si="1004"/>
        <v>2106540.79</v>
      </c>
      <c r="DJ260" s="164">
        <f t="shared" si="1004"/>
        <v>2300508.9900000002</v>
      </c>
      <c r="DK260" s="164">
        <f t="shared" si="1004"/>
        <v>2654033.9</v>
      </c>
      <c r="DL260" s="164">
        <f t="shared" ref="DL260" si="1005">DL257+DL258+DL259</f>
        <v>3696086.08</v>
      </c>
      <c r="DM260" s="164">
        <f t="shared" ref="DM260:DN260" si="1006">DM257+DM258+DM259</f>
        <v>2113310.69</v>
      </c>
      <c r="DN260" s="164">
        <f t="shared" si="1006"/>
        <v>2230358.21</v>
      </c>
      <c r="DO260" s="164">
        <f t="shared" ref="DO260:DP260" si="1007">DO257+DO258+DO259</f>
        <v>2504457.9700000002</v>
      </c>
      <c r="DP260" s="164">
        <f t="shared" si="1007"/>
        <v>2272050.0699999998</v>
      </c>
      <c r="DQ260" s="164">
        <f t="shared" ref="DQ260:DR260" si="1008">DQ257+DQ258+DQ259</f>
        <v>2644771.92</v>
      </c>
      <c r="DR260" s="164">
        <f t="shared" si="1008"/>
        <v>2794682.75</v>
      </c>
      <c r="DS260" s="164">
        <f t="shared" ref="DS260:DT260" si="1009">DS257+DS258+DS259</f>
        <v>3032282.2</v>
      </c>
      <c r="DT260" s="164">
        <f t="shared" si="1009"/>
        <v>2588956.23</v>
      </c>
      <c r="DU260" s="164">
        <f t="shared" ref="DU260:DV260" si="1010">DU257+DU258+DU259</f>
        <v>2510310.02</v>
      </c>
      <c r="DV260" s="164">
        <f t="shared" si="1010"/>
        <v>2708190.85</v>
      </c>
      <c r="DW260" s="164">
        <f t="shared" ref="DW260:DX260" si="1011">DW257+DW258+DW259</f>
        <v>3403548.81</v>
      </c>
      <c r="DX260" s="164">
        <f t="shared" si="1011"/>
        <v>4414281.7300000004</v>
      </c>
      <c r="DY260" s="164">
        <f t="shared" ref="DY260:DZ260" si="1012">DY257+DY258+DY259</f>
        <v>2892590.53</v>
      </c>
      <c r="DZ260" s="164">
        <f t="shared" si="1012"/>
        <v>2511768.92</v>
      </c>
      <c r="EA260" s="164">
        <f t="shared" ref="EA260:EB260" si="1013">EA257+EA258+EA259</f>
        <v>2295579.62</v>
      </c>
      <c r="EB260" s="164">
        <f t="shared" si="1013"/>
        <v>2726653.2</v>
      </c>
      <c r="EC260" s="164">
        <f t="shared" ref="EC260:ED260" si="1014">EC257+EC258+EC259</f>
        <v>2877595.08</v>
      </c>
      <c r="ED260" s="164">
        <f t="shared" si="1014"/>
        <v>2992998.05</v>
      </c>
      <c r="EE260" s="164">
        <f t="shared" ref="EE260:EF260" si="1015">EE257+EE258+EE259</f>
        <v>2895540.1999999997</v>
      </c>
      <c r="EF260" s="164">
        <f t="shared" si="1015"/>
        <v>3088785.7</v>
      </c>
      <c r="EG260" s="164">
        <f t="shared" ref="EG260:EH260" si="1016">EG257+EG258+EG259</f>
        <v>2459645.7300000004</v>
      </c>
      <c r="EH260" s="164">
        <f t="shared" si="1016"/>
        <v>2621410.39</v>
      </c>
      <c r="EI260" s="164">
        <f t="shared" ref="EI260:EJ260" si="1017">EI257+EI258+EI259</f>
        <v>3900795.7699999996</v>
      </c>
      <c r="EJ260" s="164">
        <f t="shared" si="1017"/>
        <v>4345061.01</v>
      </c>
      <c r="EK260" s="164">
        <f t="shared" ref="EK260:EL260" si="1018">EK257+EK258+EK259</f>
        <v>2445949.8899999997</v>
      </c>
      <c r="EL260" s="164">
        <f t="shared" si="1018"/>
        <v>2368114.8699999996</v>
      </c>
      <c r="EM260" s="164">
        <f t="shared" ref="EM260" si="1019">EM257+EM258+EM259</f>
        <v>2490876.3800000004</v>
      </c>
      <c r="EO260" s="163">
        <f t="shared" si="936"/>
        <v>11650002.15</v>
      </c>
      <c r="EQ260" s="163">
        <f t="shared" ca="1" si="937"/>
        <v>12114220.800000001</v>
      </c>
      <c r="ER260" s="163"/>
      <c r="EV260" s="163">
        <f t="shared" si="938"/>
        <v>8598871.2399999984</v>
      </c>
      <c r="EW260" s="163">
        <f t="shared" si="938"/>
        <v>6359828.9299999978</v>
      </c>
      <c r="EX260" s="163">
        <f t="shared" si="938"/>
        <v>7176770.2799999993</v>
      </c>
      <c r="EY260" s="163">
        <f t="shared" si="938"/>
        <v>7061083.6799999997</v>
      </c>
      <c r="EZ260" s="163">
        <f t="shared" si="938"/>
        <v>8039754.9799999995</v>
      </c>
      <c r="FA260" s="163">
        <f t="shared" si="938"/>
        <v>7421279.96</v>
      </c>
      <c r="FB260" s="163">
        <f t="shared" si="938"/>
        <v>8415921.1799999997</v>
      </c>
      <c r="FC260" s="163">
        <f t="shared" si="938"/>
        <v>8622049.6799999997</v>
      </c>
      <c r="FD260" s="163">
        <f t="shared" si="938"/>
        <v>9818641.1799999997</v>
      </c>
      <c r="FE260" s="163">
        <f t="shared" si="938"/>
        <v>7899827.9000000004</v>
      </c>
      <c r="FF260" s="163">
        <f t="shared" si="938"/>
        <v>8977323.9499999993</v>
      </c>
      <c r="FG260" s="163">
        <f t="shared" si="938"/>
        <v>8981851.8900000006</v>
      </c>
      <c r="FH260" s="163">
        <f t="shared" si="938"/>
        <v>9159125.7699999996</v>
      </c>
      <c r="FI260" s="163">
        <f t="shared" si="938"/>
        <v>2490876.3800000004</v>
      </c>
      <c r="FK260" s="163">
        <f t="shared" si="939"/>
        <v>0</v>
      </c>
      <c r="FL260" s="163">
        <f t="shared" si="939"/>
        <v>0</v>
      </c>
      <c r="FM260" s="163">
        <f t="shared" si="939"/>
        <v>0</v>
      </c>
      <c r="FN260" s="163">
        <f t="shared" si="939"/>
        <v>22578974.908107575</v>
      </c>
      <c r="FO260" s="163">
        <f t="shared" si="939"/>
        <v>29196554.129999995</v>
      </c>
      <c r="FP260" s="163">
        <f t="shared" si="939"/>
        <v>32499005.799999997</v>
      </c>
      <c r="FQ260" s="163">
        <f t="shared" si="939"/>
        <v>35677644.920000002</v>
      </c>
      <c r="FR260" s="163">
        <f t="shared" si="939"/>
        <v>11650002.15</v>
      </c>
    </row>
    <row r="261" spans="2:174" ht="17.45" customHeight="1">
      <c r="F261" s="133"/>
      <c r="G261" s="133"/>
      <c r="EN261" s="133"/>
      <c r="EP261" s="133"/>
    </row>
    <row r="262" spans="2:174" ht="17.45" customHeight="1">
      <c r="B262" s="147" t="s">
        <v>147</v>
      </c>
      <c r="C262" s="148"/>
      <c r="D262" s="148"/>
      <c r="E262" s="148"/>
      <c r="F262" s="149"/>
      <c r="G262" s="149"/>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50"/>
      <c r="BX262" s="150"/>
      <c r="BY262" s="150"/>
      <c r="BZ262" s="150"/>
      <c r="CA262" s="150"/>
      <c r="CB262" s="150"/>
      <c r="CC262" s="150"/>
      <c r="CD262" s="150"/>
      <c r="CE262" s="150"/>
      <c r="CF262" s="150"/>
      <c r="CG262" s="150"/>
      <c r="CH262" s="150"/>
      <c r="CI262" s="150"/>
      <c r="CJ262" s="150"/>
      <c r="CK262" s="150"/>
      <c r="CL262" s="150"/>
      <c r="CM262" s="150"/>
      <c r="CN262" s="150"/>
      <c r="CO262" s="150"/>
      <c r="CP262" s="150"/>
      <c r="CQ262" s="150"/>
      <c r="CR262" s="150"/>
      <c r="CS262" s="150"/>
      <c r="CT262" s="150"/>
      <c r="CU262" s="150"/>
      <c r="CV262" s="150"/>
      <c r="CW262" s="150"/>
      <c r="CX262" s="150"/>
      <c r="CY262" s="150"/>
      <c r="CZ262" s="150"/>
      <c r="DA262" s="150"/>
      <c r="DB262" s="150"/>
      <c r="DC262" s="150"/>
      <c r="DD262" s="150"/>
      <c r="DE262" s="150"/>
      <c r="DF262" s="150"/>
      <c r="DG262" s="150"/>
      <c r="DH262" s="150"/>
      <c r="DI262" s="150"/>
      <c r="DJ262" s="150"/>
      <c r="DK262" s="150"/>
      <c r="DL262" s="150"/>
      <c r="DM262" s="150"/>
      <c r="DN262" s="150"/>
      <c r="DO262" s="150"/>
      <c r="DP262" s="150"/>
      <c r="DQ262" s="150"/>
      <c r="DR262" s="150"/>
      <c r="DS262" s="150"/>
      <c r="DT262" s="150"/>
      <c r="DU262" s="150"/>
      <c r="DV262" s="150"/>
      <c r="DW262" s="150"/>
      <c r="DX262" s="150"/>
      <c r="DY262" s="150"/>
      <c r="DZ262" s="150"/>
      <c r="EA262" s="150"/>
      <c r="EB262" s="150"/>
      <c r="EC262" s="150"/>
      <c r="ED262" s="150"/>
      <c r="EE262" s="150"/>
      <c r="EF262" s="150"/>
      <c r="EG262" s="150"/>
      <c r="EH262" s="150"/>
      <c r="EI262" s="150"/>
      <c r="EJ262" s="150"/>
      <c r="EK262" s="150"/>
      <c r="EL262" s="150"/>
      <c r="EM262" s="150"/>
      <c r="EN262" s="149"/>
      <c r="EO262" s="148"/>
      <c r="EP262" s="148"/>
      <c r="EQ262" s="148"/>
      <c r="ER262" s="148"/>
      <c r="EV262" s="148"/>
      <c r="EW262" s="148"/>
      <c r="EX262" s="148"/>
      <c r="EY262" s="148"/>
      <c r="EZ262" s="148"/>
      <c r="FA262" s="148"/>
      <c r="FB262" s="148"/>
      <c r="FC262" s="148"/>
      <c r="FD262" s="148"/>
      <c r="FE262" s="148"/>
      <c r="FF262" s="148"/>
      <c r="FG262" s="148"/>
      <c r="FH262" s="148"/>
      <c r="FI262" s="148"/>
      <c r="FK262" s="148"/>
      <c r="FL262" s="148"/>
      <c r="FM262" s="148"/>
      <c r="FN262" s="148"/>
      <c r="FO262" s="148"/>
      <c r="FP262" s="148"/>
      <c r="FQ262" s="148"/>
      <c r="FR262" s="148"/>
    </row>
    <row r="263" spans="2:174" ht="17.45" customHeight="1">
      <c r="B263" s="151" t="s">
        <v>90</v>
      </c>
      <c r="C263" s="152"/>
      <c r="D263" s="152"/>
      <c r="E263" s="152"/>
      <c r="F263" s="153"/>
      <c r="G263" s="153"/>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v>1173276.1100000008</v>
      </c>
      <c r="CO263" s="154">
        <v>895199.71000000008</v>
      </c>
      <c r="CP263" s="154">
        <v>1145596.6100000003</v>
      </c>
      <c r="CQ263" s="154">
        <v>488500.39000000007</v>
      </c>
      <c r="CR263" s="154">
        <v>736211.96999999986</v>
      </c>
      <c r="CS263" s="154">
        <v>865163.02</v>
      </c>
      <c r="CT263" s="154">
        <v>802780.8600000001</v>
      </c>
      <c r="CU263" s="154">
        <v>1037169.6199999998</v>
      </c>
      <c r="CV263" s="154">
        <v>1029633.5700000001</v>
      </c>
      <c r="CW263" s="154">
        <v>1163763.5599999996</v>
      </c>
      <c r="CX263" s="154">
        <v>1037914.9800000002</v>
      </c>
      <c r="CY263" s="154">
        <v>1206018.58</v>
      </c>
      <c r="CZ263" s="154">
        <v>1834835.07</v>
      </c>
      <c r="DA263" s="154">
        <v>1099871.24</v>
      </c>
      <c r="DB263" s="154">
        <v>1214262.1399999999</v>
      </c>
      <c r="DC263" s="154">
        <v>1191493.6299999999</v>
      </c>
      <c r="DD263" s="154">
        <v>1285864.5300000005</v>
      </c>
      <c r="DE263" s="154">
        <v>1130038.0699999996</v>
      </c>
      <c r="DF263" s="154">
        <v>1260309.94</v>
      </c>
      <c r="DG263" s="154">
        <v>1237488.6400000001</v>
      </c>
      <c r="DH263" s="154">
        <v>1065010.6500000001</v>
      </c>
      <c r="DI263" s="154">
        <v>1115082.1299999992</v>
      </c>
      <c r="DJ263" s="154">
        <v>1134566.5599999996</v>
      </c>
      <c r="DK263" s="154">
        <v>1204082.04</v>
      </c>
      <c r="DL263" s="154">
        <v>1947816.320000001</v>
      </c>
      <c r="DM263" s="154">
        <v>1361584.9899999998</v>
      </c>
      <c r="DN263" s="154">
        <v>1069937.1100000001</v>
      </c>
      <c r="DO263" s="154">
        <v>1208027.2999999998</v>
      </c>
      <c r="DP263" s="154">
        <v>1191122.5</v>
      </c>
      <c r="DQ263" s="154">
        <v>1005941.5299999999</v>
      </c>
      <c r="DR263" s="154">
        <v>1376544.6400000006</v>
      </c>
      <c r="DS263" s="154">
        <v>1169926.1200000001</v>
      </c>
      <c r="DT263" s="154">
        <v>1152230.58</v>
      </c>
      <c r="DU263" s="154">
        <v>1092058.1300000001</v>
      </c>
      <c r="DV263" s="154">
        <v>1132550.8299999998</v>
      </c>
      <c r="DW263" s="154">
        <v>1390234.4200000002</v>
      </c>
      <c r="DX263" s="154">
        <v>2340384.6700000009</v>
      </c>
      <c r="DY263" s="154">
        <v>1232745.3200000008</v>
      </c>
      <c r="DZ263" s="154">
        <v>1164940.9300000004</v>
      </c>
      <c r="EA263" s="154">
        <v>1233875.1300000004</v>
      </c>
      <c r="EB263" s="154">
        <v>1173037.94</v>
      </c>
      <c r="EC263" s="154">
        <v>1221590.2800000003</v>
      </c>
      <c r="ED263" s="154">
        <v>1415247.0400000003</v>
      </c>
      <c r="EE263" s="154">
        <v>1251183.9500000004</v>
      </c>
      <c r="EF263" s="154">
        <v>1243139.2800000003</v>
      </c>
      <c r="EG263" s="154">
        <v>1232572.5399999998</v>
      </c>
      <c r="EH263" s="154">
        <v>1235739.1400000001</v>
      </c>
      <c r="EI263" s="154">
        <v>1689510.65</v>
      </c>
      <c r="EJ263" s="154">
        <v>2224842.8699999992</v>
      </c>
      <c r="EK263" s="154">
        <v>1212816.5999999996</v>
      </c>
      <c r="EL263" s="154">
        <v>1265142.2599999991</v>
      </c>
      <c r="EM263" s="154">
        <v>1239616.9899999995</v>
      </c>
      <c r="EO263" s="154">
        <f t="shared" ref="EO263:EO276" si="1020">SUMIFS($G263:$EN263,$G$13:$EN$13,$EO$7)</f>
        <v>5942418.7199999969</v>
      </c>
      <c r="EQ263" s="154">
        <f t="shared" ref="EQ263:EQ276" ca="1" si="1021">SUM(OFFSET($B263,0,COLUMN($DX$7)-2,1,MONTH(MAX($G$7:$EN$7))))</f>
        <v>5971946.0500000026</v>
      </c>
      <c r="ER263" s="154"/>
      <c r="EV263" s="154">
        <f t="shared" ref="EV263:FI276" si="1022">SUMIF($H$6:$EN$6,EV$12,$H263:$EN263)</f>
        <v>4148968.45</v>
      </c>
      <c r="EW263" s="154">
        <f t="shared" si="1022"/>
        <v>3607396.2299999995</v>
      </c>
      <c r="EX263" s="154">
        <f t="shared" si="1022"/>
        <v>3562809.2300000004</v>
      </c>
      <c r="EY263" s="154">
        <f t="shared" si="1022"/>
        <v>3453730.7299999986</v>
      </c>
      <c r="EZ263" s="154">
        <f t="shared" si="1022"/>
        <v>4379338.4200000009</v>
      </c>
      <c r="FA263" s="154">
        <f t="shared" si="1022"/>
        <v>3405091.3299999996</v>
      </c>
      <c r="FB263" s="154">
        <f t="shared" si="1022"/>
        <v>3698701.3400000008</v>
      </c>
      <c r="FC263" s="154">
        <f t="shared" si="1022"/>
        <v>3614843.38</v>
      </c>
      <c r="FD263" s="154">
        <f t="shared" si="1022"/>
        <v>4738070.9200000018</v>
      </c>
      <c r="FE263" s="154">
        <f t="shared" si="1022"/>
        <v>3628503.3500000006</v>
      </c>
      <c r="FF263" s="154">
        <f t="shared" si="1022"/>
        <v>3909570.2700000009</v>
      </c>
      <c r="FG263" s="154">
        <f t="shared" si="1022"/>
        <v>4157822.3299999996</v>
      </c>
      <c r="FH263" s="154">
        <f t="shared" si="1022"/>
        <v>4702801.7299999977</v>
      </c>
      <c r="FI263" s="154">
        <f t="shared" si="1022"/>
        <v>1239616.9899999995</v>
      </c>
      <c r="FK263" s="154">
        <f t="shared" ref="FK263:FR276" si="1023">SUMIF($H$5:$EN$5,FK$12,$H263:$EN263)</f>
        <v>0</v>
      </c>
      <c r="FL263" s="154">
        <f t="shared" si="1023"/>
        <v>0</v>
      </c>
      <c r="FM263" s="154">
        <f t="shared" si="1023"/>
        <v>0</v>
      </c>
      <c r="FN263" s="154">
        <f t="shared" si="1023"/>
        <v>11581228.980000002</v>
      </c>
      <c r="FO263" s="154">
        <f t="shared" si="1023"/>
        <v>14772904.639999997</v>
      </c>
      <c r="FP263" s="154">
        <f t="shared" si="1023"/>
        <v>15097974.470000003</v>
      </c>
      <c r="FQ263" s="154">
        <f t="shared" si="1023"/>
        <v>16433966.870000003</v>
      </c>
      <c r="FR263" s="154">
        <f t="shared" si="1023"/>
        <v>5942418.7199999969</v>
      </c>
    </row>
    <row r="264" spans="2:174" ht="17.45" customHeight="1">
      <c r="B264" s="151" t="s">
        <v>91</v>
      </c>
      <c r="C264" s="152"/>
      <c r="D264" s="152"/>
      <c r="E264" s="152"/>
      <c r="F264" s="153"/>
      <c r="G264" s="153"/>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v>587814.90999999992</v>
      </c>
      <c r="CO264" s="154">
        <v>76795.359999999986</v>
      </c>
      <c r="CP264" s="154">
        <v>69625.720000000016</v>
      </c>
      <c r="CQ264" s="154">
        <v>268640.55</v>
      </c>
      <c r="CR264" s="154">
        <v>135135.93999999997</v>
      </c>
      <c r="CS264" s="154">
        <v>307011.76</v>
      </c>
      <c r="CT264" s="154">
        <v>146589.31000000003</v>
      </c>
      <c r="CU264" s="154">
        <v>105427.06</v>
      </c>
      <c r="CV264" s="154">
        <v>135550.43</v>
      </c>
      <c r="CW264" s="154">
        <v>94137.160000000018</v>
      </c>
      <c r="CX264" s="154">
        <v>134987.46999999997</v>
      </c>
      <c r="CY264" s="154">
        <v>157407.10999999999</v>
      </c>
      <c r="CZ264" s="154">
        <v>436602.78</v>
      </c>
      <c r="DA264" s="154">
        <v>133701.82999999999</v>
      </c>
      <c r="DB264" s="154">
        <v>93273.400000000009</v>
      </c>
      <c r="DC264" s="154">
        <v>123121.26999999999</v>
      </c>
      <c r="DD264" s="154">
        <v>170309.57</v>
      </c>
      <c r="DE264" s="154">
        <v>144796.61999999997</v>
      </c>
      <c r="DF264" s="154">
        <v>149117.13</v>
      </c>
      <c r="DG264" s="154">
        <v>214092.40000000005</v>
      </c>
      <c r="DH264" s="154">
        <v>120551.04000000004</v>
      </c>
      <c r="DI264" s="154">
        <v>142715.37999999998</v>
      </c>
      <c r="DJ264" s="154">
        <v>188457.03</v>
      </c>
      <c r="DK264" s="154">
        <v>284272.6599999998</v>
      </c>
      <c r="DL264" s="154">
        <v>488134.03999999986</v>
      </c>
      <c r="DM264" s="154">
        <v>125049.80000000005</v>
      </c>
      <c r="DN264" s="154">
        <v>86054.690000000017</v>
      </c>
      <c r="DO264" s="154">
        <v>197916.42999999996</v>
      </c>
      <c r="DP264" s="154">
        <v>115151.09999999999</v>
      </c>
      <c r="DQ264" s="154">
        <v>209244.06000000006</v>
      </c>
      <c r="DR264" s="154">
        <v>136724.03999999998</v>
      </c>
      <c r="DS264" s="154">
        <v>214947.8900000001</v>
      </c>
      <c r="DT264" s="154">
        <v>141353.32999999999</v>
      </c>
      <c r="DU264" s="154">
        <v>134817.57000000004</v>
      </c>
      <c r="DV264" s="154">
        <v>187357.59000000011</v>
      </c>
      <c r="DW264" s="154">
        <v>362905.07999999984</v>
      </c>
      <c r="DX264" s="154">
        <v>592430.91999999993</v>
      </c>
      <c r="DY264" s="154">
        <v>162787.68000000002</v>
      </c>
      <c r="DZ264" s="154">
        <v>92855.56</v>
      </c>
      <c r="EA264" s="154">
        <v>160566.74</v>
      </c>
      <c r="EB264" s="154">
        <v>209880.72999999995</v>
      </c>
      <c r="EC264" s="154">
        <v>303875.18</v>
      </c>
      <c r="ED264" s="154">
        <v>241225.39</v>
      </c>
      <c r="EE264" s="154">
        <v>220984.61000000002</v>
      </c>
      <c r="EF264" s="154">
        <v>184649.12000000005</v>
      </c>
      <c r="EG264" s="154">
        <v>119734.01999999997</v>
      </c>
      <c r="EH264" s="154">
        <v>206396.33000000002</v>
      </c>
      <c r="EI264" s="154">
        <v>422922.24999999983</v>
      </c>
      <c r="EJ264" s="154">
        <v>628049.65000000026</v>
      </c>
      <c r="EK264" s="154">
        <v>188767.94999999998</v>
      </c>
      <c r="EL264" s="154">
        <v>95773.63</v>
      </c>
      <c r="EM264" s="154">
        <v>177938.91000000003</v>
      </c>
      <c r="EO264" s="154">
        <f t="shared" si="1020"/>
        <v>1090530.1400000001</v>
      </c>
      <c r="EQ264" s="154">
        <f t="shared" ca="1" si="1021"/>
        <v>1008640.8999999999</v>
      </c>
      <c r="ER264" s="154"/>
      <c r="EV264" s="154">
        <f t="shared" si="1022"/>
        <v>663578.01</v>
      </c>
      <c r="EW264" s="154">
        <f t="shared" si="1022"/>
        <v>438227.45999999996</v>
      </c>
      <c r="EX264" s="154">
        <f t="shared" si="1022"/>
        <v>483760.57000000007</v>
      </c>
      <c r="EY264" s="154">
        <f t="shared" si="1022"/>
        <v>615445.06999999983</v>
      </c>
      <c r="EZ264" s="154">
        <f t="shared" si="1022"/>
        <v>699238.52999999991</v>
      </c>
      <c r="FA264" s="154">
        <f t="shared" si="1022"/>
        <v>522311.59</v>
      </c>
      <c r="FB264" s="154">
        <f t="shared" si="1022"/>
        <v>493025.26</v>
      </c>
      <c r="FC264" s="154">
        <f t="shared" si="1022"/>
        <v>685080.24</v>
      </c>
      <c r="FD264" s="154">
        <f t="shared" si="1022"/>
        <v>848074.15999999992</v>
      </c>
      <c r="FE264" s="154">
        <f t="shared" si="1022"/>
        <v>674322.64999999991</v>
      </c>
      <c r="FF264" s="154">
        <f t="shared" si="1022"/>
        <v>646859.12000000011</v>
      </c>
      <c r="FG264" s="154">
        <f t="shared" si="1022"/>
        <v>749052.59999999986</v>
      </c>
      <c r="FH264" s="154">
        <f t="shared" si="1022"/>
        <v>912591.23000000021</v>
      </c>
      <c r="FI264" s="154">
        <f t="shared" si="1022"/>
        <v>177938.91000000003</v>
      </c>
      <c r="FK264" s="154">
        <f t="shared" si="1023"/>
        <v>0</v>
      </c>
      <c r="FL264" s="154">
        <f t="shared" si="1023"/>
        <v>0</v>
      </c>
      <c r="FM264" s="154">
        <f t="shared" si="1023"/>
        <v>0</v>
      </c>
      <c r="FN264" s="154">
        <f t="shared" si="1023"/>
        <v>2219122.7799999998</v>
      </c>
      <c r="FO264" s="154">
        <f t="shared" si="1023"/>
        <v>2201011.11</v>
      </c>
      <c r="FP264" s="154">
        <f t="shared" si="1023"/>
        <v>2399655.62</v>
      </c>
      <c r="FQ264" s="154">
        <f t="shared" si="1023"/>
        <v>2918308.53</v>
      </c>
      <c r="FR264" s="154">
        <f t="shared" si="1023"/>
        <v>1090530.1400000001</v>
      </c>
    </row>
    <row r="265" spans="2:174" ht="17.45" customHeight="1">
      <c r="B265" s="151" t="s">
        <v>190</v>
      </c>
      <c r="C265" s="155"/>
      <c r="D265" s="155"/>
      <c r="E265" s="155"/>
      <c r="F265" s="153"/>
      <c r="G265" s="153"/>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v>339802.41000000003</v>
      </c>
      <c r="CO265" s="154">
        <v>252631.1</v>
      </c>
      <c r="CP265" s="154">
        <v>314825.33999999997</v>
      </c>
      <c r="CQ265" s="154">
        <v>314264.5</v>
      </c>
      <c r="CR265" s="154">
        <v>230391.11000000004</v>
      </c>
      <c r="CS265" s="154">
        <v>236647.16</v>
      </c>
      <c r="CT265" s="154">
        <v>277236.09999999998</v>
      </c>
      <c r="CU265" s="154">
        <v>313384.95</v>
      </c>
      <c r="CV265" s="154">
        <v>283466.44999999995</v>
      </c>
      <c r="CW265" s="154">
        <v>291309.33999999997</v>
      </c>
      <c r="CX265" s="154">
        <v>341018.7</v>
      </c>
      <c r="CY265" s="154">
        <v>572048.1</v>
      </c>
      <c r="CZ265" s="154">
        <v>380600.76999999996</v>
      </c>
      <c r="DA265" s="154">
        <v>251356.05999999997</v>
      </c>
      <c r="DB265" s="154">
        <v>285074.39</v>
      </c>
      <c r="DC265" s="154">
        <v>230835.56</v>
      </c>
      <c r="DD265" s="154">
        <v>309583</v>
      </c>
      <c r="DE265" s="154">
        <v>281777.98999999993</v>
      </c>
      <c r="DF265" s="154">
        <v>280065.60000000003</v>
      </c>
      <c r="DG265" s="154">
        <v>391603.79</v>
      </c>
      <c r="DH265" s="154">
        <v>346095.45</v>
      </c>
      <c r="DI265" s="154">
        <v>264276.42</v>
      </c>
      <c r="DJ265" s="154">
        <v>380653.60999999993</v>
      </c>
      <c r="DK265" s="154">
        <v>593023.26</v>
      </c>
      <c r="DL265" s="154">
        <v>360019.61</v>
      </c>
      <c r="DM265" s="154">
        <v>291437.82999999996</v>
      </c>
      <c r="DN265" s="154">
        <v>281770.76</v>
      </c>
      <c r="DO265" s="154">
        <v>299099.26</v>
      </c>
      <c r="DP265" s="154">
        <v>320415.90999999997</v>
      </c>
      <c r="DQ265" s="154">
        <v>280668.49</v>
      </c>
      <c r="DR265" s="154">
        <v>327314.61999999994</v>
      </c>
      <c r="DS265" s="154">
        <v>323275.61000000004</v>
      </c>
      <c r="DT265" s="154">
        <v>297365.64</v>
      </c>
      <c r="DU265" s="154">
        <v>366863.94999999995</v>
      </c>
      <c r="DV265" s="154">
        <v>370296.76</v>
      </c>
      <c r="DW265" s="154">
        <v>616577.2699999999</v>
      </c>
      <c r="DX265" s="154">
        <v>345959.65</v>
      </c>
      <c r="DY265" s="154">
        <v>358863.30999999994</v>
      </c>
      <c r="DZ265" s="154">
        <v>275404.43999999994</v>
      </c>
      <c r="EA265" s="154">
        <v>287432.18</v>
      </c>
      <c r="EB265" s="154">
        <v>464265.63000000006</v>
      </c>
      <c r="EC265" s="154">
        <v>402401.41000000009</v>
      </c>
      <c r="ED265" s="154">
        <v>393498.27000000008</v>
      </c>
      <c r="EE265" s="154">
        <v>375026.30000000005</v>
      </c>
      <c r="EF265" s="154">
        <v>345528.51</v>
      </c>
      <c r="EG265" s="154">
        <v>329297.82000000007</v>
      </c>
      <c r="EH265" s="154">
        <v>372327.65000000008</v>
      </c>
      <c r="EI265" s="154">
        <v>713390.8</v>
      </c>
      <c r="EJ265" s="154">
        <v>384719.76000000007</v>
      </c>
      <c r="EK265" s="154">
        <v>402734.14000000007</v>
      </c>
      <c r="EL265" s="154">
        <v>302122.41000000003</v>
      </c>
      <c r="EM265" s="154">
        <v>401689.20999999996</v>
      </c>
      <c r="EO265" s="154">
        <f t="shared" si="1020"/>
        <v>1491265.52</v>
      </c>
      <c r="EQ265" s="154">
        <f t="shared" ca="1" si="1021"/>
        <v>1267659.5799999998</v>
      </c>
      <c r="ER265" s="154"/>
      <c r="EV265" s="154">
        <f t="shared" si="1022"/>
        <v>917031.22</v>
      </c>
      <c r="EW265" s="154">
        <f t="shared" si="1022"/>
        <v>822196.55</v>
      </c>
      <c r="EX265" s="154">
        <f t="shared" si="1022"/>
        <v>1017764.8400000001</v>
      </c>
      <c r="EY265" s="154">
        <f t="shared" si="1022"/>
        <v>1237953.29</v>
      </c>
      <c r="EZ265" s="154">
        <f t="shared" si="1022"/>
        <v>933228.2</v>
      </c>
      <c r="FA265" s="154">
        <f t="shared" si="1022"/>
        <v>900183.65999999992</v>
      </c>
      <c r="FB265" s="154">
        <f t="shared" si="1022"/>
        <v>947955.87</v>
      </c>
      <c r="FC265" s="154">
        <f t="shared" si="1022"/>
        <v>1353737.98</v>
      </c>
      <c r="FD265" s="154">
        <f t="shared" si="1022"/>
        <v>980227.39999999991</v>
      </c>
      <c r="FE265" s="154">
        <f t="shared" si="1022"/>
        <v>1154099.2200000002</v>
      </c>
      <c r="FF265" s="154">
        <f t="shared" si="1022"/>
        <v>1114053.08</v>
      </c>
      <c r="FG265" s="154">
        <f t="shared" si="1022"/>
        <v>1415016.2700000003</v>
      </c>
      <c r="FH265" s="154">
        <f t="shared" si="1022"/>
        <v>1089576.31</v>
      </c>
      <c r="FI265" s="154">
        <f t="shared" si="1022"/>
        <v>401689.20999999996</v>
      </c>
      <c r="FK265" s="154">
        <f t="shared" si="1023"/>
        <v>0</v>
      </c>
      <c r="FL265" s="154">
        <f t="shared" si="1023"/>
        <v>0</v>
      </c>
      <c r="FM265" s="154">
        <f t="shared" si="1023"/>
        <v>0</v>
      </c>
      <c r="FN265" s="154">
        <f t="shared" si="1023"/>
        <v>3767025.2600000002</v>
      </c>
      <c r="FO265" s="154">
        <f t="shared" si="1023"/>
        <v>3994945.9000000004</v>
      </c>
      <c r="FP265" s="154">
        <f t="shared" si="1023"/>
        <v>4135105.7099999995</v>
      </c>
      <c r="FQ265" s="154">
        <f t="shared" si="1023"/>
        <v>4663395.9700000007</v>
      </c>
      <c r="FR265" s="154">
        <f t="shared" si="1023"/>
        <v>1491265.52</v>
      </c>
    </row>
    <row r="266" spans="2:174" ht="17.45" customHeight="1">
      <c r="B266" s="151" t="s">
        <v>92</v>
      </c>
      <c r="C266" s="152"/>
      <c r="D266" s="152"/>
      <c r="E266" s="152"/>
      <c r="F266" s="153"/>
      <c r="G266" s="153"/>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v>-110153.07999999999</v>
      </c>
      <c r="CO266" s="154">
        <v>81102.17</v>
      </c>
      <c r="CP266" s="154">
        <v>14672.120000000004</v>
      </c>
      <c r="CQ266" s="154">
        <v>3433.67</v>
      </c>
      <c r="CR266" s="154">
        <v>4552.01</v>
      </c>
      <c r="CS266" s="154">
        <v>4001.1499999999996</v>
      </c>
      <c r="CT266" s="154">
        <v>10787.109999999999</v>
      </c>
      <c r="CU266" s="154">
        <v>58069.13</v>
      </c>
      <c r="CV266" s="154">
        <v>6705.8500000000013</v>
      </c>
      <c r="CW266" s="154">
        <v>7558.4400000000005</v>
      </c>
      <c r="CX266" s="154">
        <v>13763.35</v>
      </c>
      <c r="CY266" s="154">
        <v>7380.27</v>
      </c>
      <c r="CZ266" s="154">
        <v>12042.52</v>
      </c>
      <c r="DA266" s="154">
        <v>7249.1400000000012</v>
      </c>
      <c r="DB266" s="154">
        <v>32096.14</v>
      </c>
      <c r="DC266" s="154">
        <v>13088.320000000002</v>
      </c>
      <c r="DD266" s="154">
        <v>58949.55</v>
      </c>
      <c r="DE266" s="154">
        <v>39901.870000000003</v>
      </c>
      <c r="DF266" s="154">
        <v>7783.7099999999991</v>
      </c>
      <c r="DG266" s="154">
        <v>38261.899999999994</v>
      </c>
      <c r="DH266" s="154">
        <v>20468.43</v>
      </c>
      <c r="DI266" s="154">
        <v>21514.620000000003</v>
      </c>
      <c r="DJ266" s="154">
        <v>20995.670000000002</v>
      </c>
      <c r="DK266" s="154">
        <v>27618</v>
      </c>
      <c r="DL266" s="154">
        <v>16967.54</v>
      </c>
      <c r="DM266" s="154">
        <v>12525.55</v>
      </c>
      <c r="DN266" s="154">
        <v>10247.870000000001</v>
      </c>
      <c r="DO266" s="154">
        <v>24139.25</v>
      </c>
      <c r="DP266" s="154">
        <v>17703.669999999998</v>
      </c>
      <c r="DQ266" s="154">
        <v>14713.66</v>
      </c>
      <c r="DR266" s="154">
        <v>31891.260000000002</v>
      </c>
      <c r="DS266" s="154">
        <v>22906.97</v>
      </c>
      <c r="DT266" s="154">
        <v>15205.560000000001</v>
      </c>
      <c r="DU266" s="154">
        <v>34321.31</v>
      </c>
      <c r="DV266" s="154">
        <v>22459.39</v>
      </c>
      <c r="DW266" s="154">
        <v>27041.98</v>
      </c>
      <c r="DX266" s="154">
        <v>-109837.70999999998</v>
      </c>
      <c r="DY266" s="154">
        <v>-4706.6399999999994</v>
      </c>
      <c r="DZ266" s="154">
        <v>18511.300000000003</v>
      </c>
      <c r="EA266" s="154">
        <v>122896.45</v>
      </c>
      <c r="EB266" s="154">
        <v>-26981.189999999991</v>
      </c>
      <c r="EC266" s="154">
        <v>34828.03</v>
      </c>
      <c r="ED266" s="154">
        <v>72635.91</v>
      </c>
      <c r="EE266" s="154">
        <v>36679.870000000003</v>
      </c>
      <c r="EF266" s="154">
        <v>56100.310000000012</v>
      </c>
      <c r="EG266" s="154">
        <v>28277.13</v>
      </c>
      <c r="EH266" s="154">
        <v>33912.949999999997</v>
      </c>
      <c r="EI266" s="154">
        <v>55538.239999999991</v>
      </c>
      <c r="EJ266" s="154">
        <v>17476.64</v>
      </c>
      <c r="EK266" s="154">
        <v>35376.369999999995</v>
      </c>
      <c r="EL266" s="154">
        <v>13721.829999999998</v>
      </c>
      <c r="EM266" s="154">
        <v>18799.34</v>
      </c>
      <c r="EO266" s="154">
        <f t="shared" si="1020"/>
        <v>85374.18</v>
      </c>
      <c r="EQ266" s="154">
        <f t="shared" ca="1" si="1021"/>
        <v>26863.400000000023</v>
      </c>
      <c r="ER266" s="154"/>
      <c r="EV266" s="154">
        <f t="shared" si="1022"/>
        <v>51387.8</v>
      </c>
      <c r="EW266" s="154">
        <f t="shared" si="1022"/>
        <v>111939.74000000002</v>
      </c>
      <c r="EX266" s="154">
        <f t="shared" si="1022"/>
        <v>66514.039999999994</v>
      </c>
      <c r="EY266" s="154">
        <f t="shared" si="1022"/>
        <v>70128.290000000008</v>
      </c>
      <c r="EZ266" s="154">
        <f t="shared" si="1022"/>
        <v>39740.959999999999</v>
      </c>
      <c r="FA266" s="154">
        <f t="shared" si="1022"/>
        <v>56556.58</v>
      </c>
      <c r="FB266" s="154">
        <f t="shared" si="1022"/>
        <v>70003.790000000008</v>
      </c>
      <c r="FC266" s="154">
        <f t="shared" si="1022"/>
        <v>83822.679999999993</v>
      </c>
      <c r="FD266" s="154">
        <f t="shared" si="1022"/>
        <v>-96033.049999999974</v>
      </c>
      <c r="FE266" s="154">
        <f t="shared" si="1022"/>
        <v>130743.29000000001</v>
      </c>
      <c r="FF266" s="154">
        <f t="shared" si="1022"/>
        <v>165416.09000000003</v>
      </c>
      <c r="FG266" s="154">
        <f t="shared" si="1022"/>
        <v>117728.31999999999</v>
      </c>
      <c r="FH266" s="154">
        <f t="shared" si="1022"/>
        <v>66574.84</v>
      </c>
      <c r="FI266" s="154">
        <f t="shared" si="1022"/>
        <v>18799.34</v>
      </c>
      <c r="FK266" s="154">
        <f t="shared" si="1023"/>
        <v>0</v>
      </c>
      <c r="FL266" s="154">
        <f t="shared" si="1023"/>
        <v>0</v>
      </c>
      <c r="FM266" s="154">
        <f t="shared" si="1023"/>
        <v>0</v>
      </c>
      <c r="FN266" s="154">
        <f t="shared" si="1023"/>
        <v>101872.19000000003</v>
      </c>
      <c r="FO266" s="154">
        <f t="shared" si="1023"/>
        <v>299969.87</v>
      </c>
      <c r="FP266" s="154">
        <f t="shared" si="1023"/>
        <v>250124.01000000004</v>
      </c>
      <c r="FQ266" s="154">
        <f t="shared" si="1023"/>
        <v>317854.65000000008</v>
      </c>
      <c r="FR266" s="154">
        <f t="shared" si="1023"/>
        <v>85374.18</v>
      </c>
    </row>
    <row r="267" spans="2:174" ht="17.45" customHeight="1">
      <c r="B267" s="156" t="s">
        <v>93</v>
      </c>
      <c r="C267" s="157"/>
      <c r="D267" s="157"/>
      <c r="E267" s="157"/>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c r="AU267" s="158"/>
      <c r="AV267" s="158"/>
      <c r="AW267" s="158"/>
      <c r="AX267" s="158"/>
      <c r="AY267" s="158"/>
      <c r="AZ267" s="158"/>
      <c r="BA267" s="158"/>
      <c r="BB267" s="158"/>
      <c r="BC267" s="158"/>
      <c r="BD267" s="158"/>
      <c r="BE267" s="158"/>
      <c r="BF267" s="158"/>
      <c r="BG267" s="158"/>
      <c r="BH267" s="158"/>
      <c r="BI267" s="158"/>
      <c r="BJ267" s="158"/>
      <c r="BK267" s="158"/>
      <c r="BL267" s="158"/>
      <c r="BM267" s="158"/>
      <c r="BN267" s="158"/>
      <c r="BO267" s="158"/>
      <c r="BP267" s="158"/>
      <c r="BQ267" s="158"/>
      <c r="BR267" s="158"/>
      <c r="BS267" s="158"/>
      <c r="BT267" s="158"/>
      <c r="BU267" s="158"/>
      <c r="BV267" s="158"/>
      <c r="BW267" s="158"/>
      <c r="BX267" s="158"/>
      <c r="BY267" s="158"/>
      <c r="BZ267" s="158"/>
      <c r="CA267" s="158"/>
      <c r="CB267" s="158"/>
      <c r="CC267" s="158"/>
      <c r="CD267" s="158"/>
      <c r="CE267" s="158"/>
      <c r="CF267" s="158"/>
      <c r="CG267" s="158"/>
      <c r="CH267" s="158"/>
      <c r="CI267" s="158"/>
      <c r="CJ267" s="158"/>
      <c r="CK267" s="158"/>
      <c r="CL267" s="158"/>
      <c r="CM267" s="158"/>
      <c r="CN267" s="158">
        <f t="shared" ref="CN267:CY267" si="1024">SUM(CN263:CN266)</f>
        <v>1990740.3500000006</v>
      </c>
      <c r="CO267" s="158">
        <f t="shared" si="1024"/>
        <v>1305728.3400000001</v>
      </c>
      <c r="CP267" s="158">
        <f t="shared" si="1024"/>
        <v>1544719.7900000005</v>
      </c>
      <c r="CQ267" s="158">
        <f t="shared" si="1024"/>
        <v>1074839.1099999999</v>
      </c>
      <c r="CR267" s="158">
        <f t="shared" si="1024"/>
        <v>1106291.0299999998</v>
      </c>
      <c r="CS267" s="158">
        <f t="shared" si="1024"/>
        <v>1412823.0899999999</v>
      </c>
      <c r="CT267" s="158">
        <f t="shared" si="1024"/>
        <v>1237393.3800000001</v>
      </c>
      <c r="CU267" s="158">
        <f t="shared" si="1024"/>
        <v>1514050.7599999995</v>
      </c>
      <c r="CV267" s="158">
        <f t="shared" si="1024"/>
        <v>1455356.3</v>
      </c>
      <c r="CW267" s="158">
        <f t="shared" si="1024"/>
        <v>1556768.4999999995</v>
      </c>
      <c r="CX267" s="158">
        <f t="shared" si="1024"/>
        <v>1527684.5000000002</v>
      </c>
      <c r="CY267" s="158">
        <f t="shared" si="1024"/>
        <v>1942854.06</v>
      </c>
      <c r="CZ267" s="158">
        <f t="shared" ref="CZ267:DK267" si="1025">SUM(CZ263:CZ266)</f>
        <v>2664081.14</v>
      </c>
      <c r="DA267" s="158">
        <f t="shared" si="1025"/>
        <v>1492178.27</v>
      </c>
      <c r="DB267" s="158">
        <f t="shared" si="1025"/>
        <v>1624706.0699999996</v>
      </c>
      <c r="DC267" s="158">
        <f t="shared" si="1025"/>
        <v>1558538.78</v>
      </c>
      <c r="DD267" s="158">
        <f t="shared" si="1025"/>
        <v>1824706.6500000006</v>
      </c>
      <c r="DE267" s="158">
        <f t="shared" si="1025"/>
        <v>1596514.5499999996</v>
      </c>
      <c r="DF267" s="158">
        <f t="shared" si="1025"/>
        <v>1697276.38</v>
      </c>
      <c r="DG267" s="158">
        <f t="shared" si="1025"/>
        <v>1881446.7300000002</v>
      </c>
      <c r="DH267" s="158">
        <f t="shared" si="1025"/>
        <v>1552125.57</v>
      </c>
      <c r="DI267" s="158">
        <f t="shared" si="1025"/>
        <v>1543588.5499999991</v>
      </c>
      <c r="DJ267" s="158">
        <f t="shared" si="1025"/>
        <v>1724672.8699999994</v>
      </c>
      <c r="DK267" s="158">
        <f t="shared" si="1025"/>
        <v>2108995.96</v>
      </c>
      <c r="DL267" s="158">
        <f t="shared" ref="DL267" si="1026">SUM(DL263:DL266)</f>
        <v>2812937.5100000007</v>
      </c>
      <c r="DM267" s="158">
        <f t="shared" ref="DM267:DN267" si="1027">SUM(DM263:DM266)</f>
        <v>1790598.1699999997</v>
      </c>
      <c r="DN267" s="158">
        <f t="shared" si="1027"/>
        <v>1448010.4300000002</v>
      </c>
      <c r="DO267" s="158">
        <f t="shared" ref="DO267:DP267" si="1028">SUM(DO263:DO266)</f>
        <v>1729182.2399999998</v>
      </c>
      <c r="DP267" s="158">
        <f t="shared" si="1028"/>
        <v>1644393.18</v>
      </c>
      <c r="DQ267" s="158">
        <f t="shared" ref="DQ267:DR267" si="1029">SUM(DQ263:DQ266)</f>
        <v>1510567.7399999998</v>
      </c>
      <c r="DR267" s="158">
        <f t="shared" si="1029"/>
        <v>1872474.5600000005</v>
      </c>
      <c r="DS267" s="158">
        <f t="shared" ref="DS267:DT267" si="1030">SUM(DS263:DS266)</f>
        <v>1731056.5900000003</v>
      </c>
      <c r="DT267" s="158">
        <f t="shared" si="1030"/>
        <v>1606155.1100000003</v>
      </c>
      <c r="DU267" s="158">
        <f t="shared" ref="DU267:DV267" si="1031">SUM(DU263:DU266)</f>
        <v>1628060.9600000002</v>
      </c>
      <c r="DV267" s="158">
        <f t="shared" si="1031"/>
        <v>1712664.5699999998</v>
      </c>
      <c r="DW267" s="158">
        <f t="shared" ref="DW267:DX267" si="1032">SUM(DW263:DW266)</f>
        <v>2396758.75</v>
      </c>
      <c r="DX267" s="158">
        <f t="shared" si="1032"/>
        <v>3168937.5300000007</v>
      </c>
      <c r="DY267" s="158">
        <f t="shared" ref="DY267:DZ267" si="1033">SUM(DY263:DY266)</f>
        <v>1749689.6700000006</v>
      </c>
      <c r="DZ267" s="158">
        <f t="shared" si="1033"/>
        <v>1551712.2300000004</v>
      </c>
      <c r="EA267" s="158">
        <f t="shared" ref="EA267:EB267" si="1034">SUM(EA263:EA266)</f>
        <v>1804770.5000000002</v>
      </c>
      <c r="EB267" s="158">
        <f t="shared" si="1034"/>
        <v>1820203.11</v>
      </c>
      <c r="EC267" s="158">
        <f t="shared" ref="EC267:ED267" si="1035">SUM(EC263:EC266)</f>
        <v>1962694.9000000004</v>
      </c>
      <c r="ED267" s="158">
        <f t="shared" si="1035"/>
        <v>2122606.6100000003</v>
      </c>
      <c r="EE267" s="158">
        <f t="shared" ref="EE267:EF267" si="1036">SUM(EE263:EE266)</f>
        <v>1883874.7300000007</v>
      </c>
      <c r="EF267" s="158">
        <f t="shared" si="1036"/>
        <v>1829417.2200000004</v>
      </c>
      <c r="EG267" s="158">
        <f t="shared" ref="EG267:EH267" si="1037">SUM(EG263:EG266)</f>
        <v>1709881.5099999998</v>
      </c>
      <c r="EH267" s="158">
        <f t="shared" si="1037"/>
        <v>1848376.0700000003</v>
      </c>
      <c r="EI267" s="158">
        <f t="shared" ref="EI267:EJ267" si="1038">SUM(EI263:EI266)</f>
        <v>2881361.9400000004</v>
      </c>
      <c r="EJ267" s="158">
        <f t="shared" si="1038"/>
        <v>3255088.92</v>
      </c>
      <c r="EK267" s="158">
        <f t="shared" ref="EK267:EL267" si="1039">SUM(EK263:EK266)</f>
        <v>1839695.0599999996</v>
      </c>
      <c r="EL267" s="158">
        <f t="shared" si="1039"/>
        <v>1676760.1299999994</v>
      </c>
      <c r="EM267" s="158">
        <f t="shared" ref="EM267" si="1040">SUM(EM263:EM266)</f>
        <v>1838044.4499999995</v>
      </c>
      <c r="EO267" s="158">
        <f t="shared" si="1020"/>
        <v>8609588.5599999987</v>
      </c>
      <c r="EQ267" s="158">
        <f t="shared" ca="1" si="1021"/>
        <v>8275109.9300000016</v>
      </c>
      <c r="ER267" s="158"/>
      <c r="EV267" s="158">
        <f t="shared" si="1022"/>
        <v>5780965.4799999995</v>
      </c>
      <c r="EW267" s="158">
        <f t="shared" si="1022"/>
        <v>4979759.9800000004</v>
      </c>
      <c r="EX267" s="158">
        <f t="shared" si="1022"/>
        <v>5130848.6800000006</v>
      </c>
      <c r="EY267" s="158">
        <f t="shared" si="1022"/>
        <v>5377257.379999999</v>
      </c>
      <c r="EZ267" s="158">
        <f t="shared" si="1022"/>
        <v>6051546.1100000013</v>
      </c>
      <c r="FA267" s="158">
        <f t="shared" si="1022"/>
        <v>4884143.16</v>
      </c>
      <c r="FB267" s="158">
        <f t="shared" si="1022"/>
        <v>5209686.2600000016</v>
      </c>
      <c r="FC267" s="158">
        <f t="shared" si="1022"/>
        <v>5737484.2800000003</v>
      </c>
      <c r="FD267" s="158">
        <f t="shared" si="1022"/>
        <v>6470339.4300000016</v>
      </c>
      <c r="FE267" s="158">
        <f t="shared" si="1022"/>
        <v>5587668.5100000007</v>
      </c>
      <c r="FF267" s="158">
        <f t="shared" si="1022"/>
        <v>5835898.5600000015</v>
      </c>
      <c r="FG267" s="158">
        <f t="shared" si="1022"/>
        <v>6439619.5200000005</v>
      </c>
      <c r="FH267" s="158">
        <f t="shared" si="1022"/>
        <v>6771544.1099999994</v>
      </c>
      <c r="FI267" s="158">
        <f t="shared" si="1022"/>
        <v>1838044.4499999995</v>
      </c>
      <c r="FK267" s="158">
        <f t="shared" si="1023"/>
        <v>0</v>
      </c>
      <c r="FL267" s="158">
        <f t="shared" si="1023"/>
        <v>0</v>
      </c>
      <c r="FM267" s="158">
        <f t="shared" si="1023"/>
        <v>0</v>
      </c>
      <c r="FN267" s="158">
        <f t="shared" si="1023"/>
        <v>17669249.210000001</v>
      </c>
      <c r="FO267" s="158">
        <f t="shared" si="1023"/>
        <v>21268831.520000003</v>
      </c>
      <c r="FP267" s="158">
        <f t="shared" si="1023"/>
        <v>21882859.810000002</v>
      </c>
      <c r="FQ267" s="158">
        <f t="shared" si="1023"/>
        <v>24333526.02</v>
      </c>
      <c r="FR267" s="158">
        <f t="shared" si="1023"/>
        <v>8609588.5599999987</v>
      </c>
    </row>
    <row r="268" spans="2:174" ht="17.45" customHeight="1">
      <c r="B268" s="151" t="s">
        <v>94</v>
      </c>
      <c r="C268" s="152"/>
      <c r="D268" s="152"/>
      <c r="E268" s="152"/>
      <c r="F268" s="153"/>
      <c r="G268" s="153"/>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v>-280944.94</v>
      </c>
      <c r="CO268" s="154">
        <v>-275716.75</v>
      </c>
      <c r="CP268" s="154">
        <v>-214031.09000000003</v>
      </c>
      <c r="CQ268" s="154">
        <v>-214691.64</v>
      </c>
      <c r="CR268" s="154">
        <v>-204357.90000000002</v>
      </c>
      <c r="CS268" s="154">
        <v>-58458.57</v>
      </c>
      <c r="CT268" s="154">
        <v>-377211.08999999997</v>
      </c>
      <c r="CU268" s="154">
        <v>-201371.56</v>
      </c>
      <c r="CV268" s="154">
        <v>-189868.46</v>
      </c>
      <c r="CW268" s="154">
        <v>-185306.15</v>
      </c>
      <c r="CX268" s="154">
        <v>-197739.12999999998</v>
      </c>
      <c r="CY268" s="154">
        <v>-181692.51</v>
      </c>
      <c r="CZ268" s="154">
        <v>-226836.50999999998</v>
      </c>
      <c r="DA268" s="154">
        <v>-174142.77</v>
      </c>
      <c r="DB268" s="154">
        <v>-190682.77</v>
      </c>
      <c r="DC268" s="154">
        <v>-200581.05000000002</v>
      </c>
      <c r="DD268" s="154">
        <v>-178733.11</v>
      </c>
      <c r="DE268" s="154">
        <v>-218443.44</v>
      </c>
      <c r="DF268" s="154">
        <v>-265973.3</v>
      </c>
      <c r="DG268" s="154">
        <v>-234053.33</v>
      </c>
      <c r="DH268" s="154">
        <v>-238513.13999999998</v>
      </c>
      <c r="DI268" s="154">
        <v>-214365.18</v>
      </c>
      <c r="DJ268" s="154">
        <v>-226113.85</v>
      </c>
      <c r="DK268" s="154">
        <v>-246789.74</v>
      </c>
      <c r="DL268" s="154">
        <v>-228962.6</v>
      </c>
      <c r="DM268" s="154">
        <v>-235641.53</v>
      </c>
      <c r="DN268" s="154">
        <v>-284499.03000000003</v>
      </c>
      <c r="DO268" s="154">
        <v>-229627.38999999998</v>
      </c>
      <c r="DP268" s="154">
        <v>-191444.05</v>
      </c>
      <c r="DQ268" s="154">
        <v>0</v>
      </c>
      <c r="DR268" s="154">
        <v>-389569.67000000004</v>
      </c>
      <c r="DS268" s="154">
        <v>-197819.59</v>
      </c>
      <c r="DT268" s="154">
        <v>-230378.33</v>
      </c>
      <c r="DU268" s="154">
        <v>-211052.28999999998</v>
      </c>
      <c r="DV268" s="154">
        <v>-203770.56</v>
      </c>
      <c r="DW268" s="154">
        <v>-226968.62</v>
      </c>
      <c r="DX268" s="154">
        <v>-229054.76</v>
      </c>
      <c r="DY268" s="154">
        <v>-196459.5</v>
      </c>
      <c r="DZ268" s="154">
        <v>-203363.64</v>
      </c>
      <c r="EA268" s="154">
        <v>-245732.26</v>
      </c>
      <c r="EB268" s="154">
        <v>-197801.90999999997</v>
      </c>
      <c r="EC268" s="154">
        <v>-200819.72</v>
      </c>
      <c r="ED268" s="154">
        <v>-172264.25</v>
      </c>
      <c r="EE268" s="154">
        <v>-190167.8</v>
      </c>
      <c r="EF268" s="154">
        <v>-203094.19</v>
      </c>
      <c r="EG268" s="154">
        <v>-220015.3</v>
      </c>
      <c r="EH268" s="154">
        <v>-210274.45</v>
      </c>
      <c r="EI268" s="154">
        <v>-194352.91</v>
      </c>
      <c r="EJ268" s="154">
        <v>-158419.28999999998</v>
      </c>
      <c r="EK268" s="154">
        <v>-159217.95000000001</v>
      </c>
      <c r="EL268" s="154">
        <v>-174058.38</v>
      </c>
      <c r="EM268" s="154">
        <v>-179813.4</v>
      </c>
      <c r="EN268" s="153"/>
      <c r="EO268" s="154">
        <f t="shared" si="1020"/>
        <v>-671509.02</v>
      </c>
      <c r="EP268" s="154"/>
      <c r="EQ268" s="154">
        <f t="shared" ca="1" si="1021"/>
        <v>-874610.16</v>
      </c>
      <c r="ER268" s="154"/>
      <c r="EV268" s="154">
        <f t="shared" si="1022"/>
        <v>-591662.04999999993</v>
      </c>
      <c r="EW268" s="154">
        <f t="shared" si="1022"/>
        <v>-597757.60000000009</v>
      </c>
      <c r="EX268" s="154">
        <f t="shared" si="1022"/>
        <v>-738539.77</v>
      </c>
      <c r="EY268" s="154">
        <f t="shared" si="1022"/>
        <v>-687268.77</v>
      </c>
      <c r="EZ268" s="154">
        <f t="shared" si="1022"/>
        <v>-749103.16</v>
      </c>
      <c r="FA268" s="154">
        <f t="shared" si="1022"/>
        <v>-421071.43999999994</v>
      </c>
      <c r="FB268" s="154">
        <f t="shared" si="1022"/>
        <v>-817767.59</v>
      </c>
      <c r="FC268" s="154">
        <f t="shared" si="1022"/>
        <v>-641791.47</v>
      </c>
      <c r="FD268" s="154">
        <f t="shared" si="1022"/>
        <v>-628877.9</v>
      </c>
      <c r="FE268" s="154">
        <f t="shared" si="1022"/>
        <v>-644353.89</v>
      </c>
      <c r="FF268" s="154">
        <f t="shared" si="1022"/>
        <v>-565526.24</v>
      </c>
      <c r="FG268" s="154">
        <f t="shared" si="1022"/>
        <v>-624642.66</v>
      </c>
      <c r="FH268" s="154">
        <f t="shared" si="1022"/>
        <v>-491695.62</v>
      </c>
      <c r="FI268" s="154">
        <f t="shared" si="1022"/>
        <v>-179813.4</v>
      </c>
      <c r="FK268" s="154">
        <f t="shared" si="1023"/>
        <v>0</v>
      </c>
      <c r="FL268" s="154">
        <f t="shared" si="1023"/>
        <v>0</v>
      </c>
      <c r="FM268" s="154">
        <f t="shared" si="1023"/>
        <v>0</v>
      </c>
      <c r="FN268" s="154">
        <f t="shared" si="1023"/>
        <v>-2581389.79</v>
      </c>
      <c r="FO268" s="154">
        <f t="shared" si="1023"/>
        <v>-2615228.1900000004</v>
      </c>
      <c r="FP268" s="154">
        <f t="shared" si="1023"/>
        <v>-2629733.66</v>
      </c>
      <c r="FQ268" s="154">
        <f t="shared" si="1023"/>
        <v>-2463400.6900000004</v>
      </c>
      <c r="FR268" s="154">
        <f t="shared" si="1023"/>
        <v>-671509.02</v>
      </c>
    </row>
    <row r="269" spans="2:174" ht="17.45" customHeight="1">
      <c r="B269" s="151" t="s">
        <v>95</v>
      </c>
      <c r="C269" s="152"/>
      <c r="D269" s="152"/>
      <c r="E269" s="152"/>
      <c r="F269" s="153"/>
      <c r="G269" s="153"/>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v>-75307.349999999977</v>
      </c>
      <c r="CO269" s="154">
        <v>50612.209999999963</v>
      </c>
      <c r="CP269" s="154">
        <v>116235</v>
      </c>
      <c r="CQ269" s="154">
        <v>-108841.39000000001</v>
      </c>
      <c r="CR269" s="154">
        <v>-163803.74</v>
      </c>
      <c r="CS269" s="154">
        <v>-39521.68</v>
      </c>
      <c r="CT269" s="154">
        <v>-235979.96000000008</v>
      </c>
      <c r="CU269" s="154">
        <v>-211625.30000000005</v>
      </c>
      <c r="CV269" s="154">
        <v>283328.5</v>
      </c>
      <c r="CW269" s="154">
        <v>-228800.01000000004</v>
      </c>
      <c r="CX269" s="154">
        <v>-267059.30000000005</v>
      </c>
      <c r="CY269" s="154">
        <v>-100774.91000000003</v>
      </c>
      <c r="CZ269" s="154">
        <v>-309213.66019999993</v>
      </c>
      <c r="DA269" s="154">
        <v>-269905.05190000008</v>
      </c>
      <c r="DB269" s="154">
        <v>-172678.80000000002</v>
      </c>
      <c r="DC269" s="154">
        <v>-299634.36039999989</v>
      </c>
      <c r="DD269" s="154">
        <v>-251824.28570000001</v>
      </c>
      <c r="DE269" s="154">
        <v>-367894.70549999998</v>
      </c>
      <c r="DF269" s="154">
        <v>-210083.31469999999</v>
      </c>
      <c r="DG269" s="154">
        <v>-259212.07100000003</v>
      </c>
      <c r="DH269" s="154">
        <v>-327038.92420000001</v>
      </c>
      <c r="DI269" s="154">
        <v>-300669.11590677762</v>
      </c>
      <c r="DJ269" s="154">
        <v>-278084.48421766656</v>
      </c>
      <c r="DK269" s="154">
        <v>-83568.137259838288</v>
      </c>
      <c r="DL269" s="154">
        <v>-155510.54061166671</v>
      </c>
      <c r="DM269" s="154">
        <v>-176799.9</v>
      </c>
      <c r="DN269" s="154">
        <v>-188688.93999999994</v>
      </c>
      <c r="DO269" s="154">
        <v>-258657.67</v>
      </c>
      <c r="DP269" s="154">
        <v>-237859.99</v>
      </c>
      <c r="DQ269" s="154">
        <v>-136950.01999999999</v>
      </c>
      <c r="DR269" s="154">
        <v>-232134.62</v>
      </c>
      <c r="DS269" s="154">
        <v>-237174.17</v>
      </c>
      <c r="DT269" s="154">
        <v>-219621.93000000002</v>
      </c>
      <c r="DU269" s="154">
        <v>-251184.72000000003</v>
      </c>
      <c r="DV269" s="154">
        <v>-231982.12</v>
      </c>
      <c r="DW269" s="154">
        <v>-162375.28999999998</v>
      </c>
      <c r="DX269" s="154">
        <v>-222127.90999999997</v>
      </c>
      <c r="DY269" s="154">
        <v>-274559.09999999998</v>
      </c>
      <c r="DZ269" s="154">
        <v>-267133.42999999993</v>
      </c>
      <c r="EA269" s="154">
        <v>-302350.15999999992</v>
      </c>
      <c r="EB269" s="154">
        <v>-252440.04999999993</v>
      </c>
      <c r="EC269" s="154">
        <v>-222732.73999999996</v>
      </c>
      <c r="ED269" s="154">
        <v>-255948.37999999989</v>
      </c>
      <c r="EE269" s="154">
        <v>-266307.48</v>
      </c>
      <c r="EF269" s="154">
        <v>-236373.86999999994</v>
      </c>
      <c r="EG269" s="154">
        <v>-194408.91999999998</v>
      </c>
      <c r="EH269" s="154">
        <v>-266570.63000000006</v>
      </c>
      <c r="EI269" s="154">
        <v>-230746.94999999998</v>
      </c>
      <c r="EJ269" s="154">
        <v>-124300.56</v>
      </c>
      <c r="EK269" s="154">
        <v>-220799.27999999997</v>
      </c>
      <c r="EL269" s="154">
        <v>-62233.460000000021</v>
      </c>
      <c r="EM269" s="154">
        <v>-146230.11000000007</v>
      </c>
      <c r="EN269" s="153"/>
      <c r="EO269" s="154">
        <f t="shared" si="1020"/>
        <v>-553563.41</v>
      </c>
      <c r="EP269" s="154"/>
      <c r="EQ269" s="154">
        <f t="shared" ca="1" si="1021"/>
        <v>-1066170.5999999999</v>
      </c>
      <c r="ER269" s="154"/>
      <c r="EV269" s="154">
        <f t="shared" si="1022"/>
        <v>-751797.51210000005</v>
      </c>
      <c r="EW269" s="154">
        <f t="shared" si="1022"/>
        <v>-919353.35159999994</v>
      </c>
      <c r="EX269" s="154">
        <f t="shared" si="1022"/>
        <v>-796334.30989999999</v>
      </c>
      <c r="EY269" s="154">
        <f t="shared" si="1022"/>
        <v>-662321.7373842824</v>
      </c>
      <c r="EZ269" s="154">
        <f t="shared" si="1022"/>
        <v>-520999.38061166665</v>
      </c>
      <c r="FA269" s="154">
        <f t="shared" si="1022"/>
        <v>-633467.68000000005</v>
      </c>
      <c r="FB269" s="154">
        <f t="shared" si="1022"/>
        <v>-688930.72000000009</v>
      </c>
      <c r="FC269" s="154">
        <f t="shared" si="1022"/>
        <v>-645542.13</v>
      </c>
      <c r="FD269" s="154">
        <f t="shared" si="1022"/>
        <v>-763820.44</v>
      </c>
      <c r="FE269" s="154">
        <f t="shared" si="1022"/>
        <v>-777522.94999999984</v>
      </c>
      <c r="FF269" s="154">
        <f t="shared" si="1022"/>
        <v>-758629.72999999975</v>
      </c>
      <c r="FG269" s="154">
        <f t="shared" si="1022"/>
        <v>-691726.5</v>
      </c>
      <c r="FH269" s="154">
        <f t="shared" si="1022"/>
        <v>-407333.3</v>
      </c>
      <c r="FI269" s="154">
        <f t="shared" si="1022"/>
        <v>-146230.11000000007</v>
      </c>
      <c r="FK269" s="154">
        <f t="shared" si="1023"/>
        <v>0</v>
      </c>
      <c r="FL269" s="154">
        <f t="shared" si="1023"/>
        <v>0</v>
      </c>
      <c r="FM269" s="154">
        <f t="shared" si="1023"/>
        <v>0</v>
      </c>
      <c r="FN269" s="154">
        <f t="shared" si="1023"/>
        <v>-981537.93000000028</v>
      </c>
      <c r="FO269" s="154">
        <f t="shared" si="1023"/>
        <v>-3129806.9109842828</v>
      </c>
      <c r="FP269" s="154">
        <f t="shared" si="1023"/>
        <v>-2488939.9106116667</v>
      </c>
      <c r="FQ269" s="154">
        <f t="shared" si="1023"/>
        <v>-2991699.6199999996</v>
      </c>
      <c r="FR269" s="154">
        <f t="shared" si="1023"/>
        <v>-553563.41</v>
      </c>
    </row>
    <row r="270" spans="2:174" ht="17.45" customHeight="1">
      <c r="B270" s="156" t="s">
        <v>21</v>
      </c>
      <c r="C270" s="157"/>
      <c r="D270" s="157"/>
      <c r="E270" s="157"/>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c r="AU270" s="158"/>
      <c r="AV270" s="158"/>
      <c r="AW270" s="158"/>
      <c r="AX270" s="158"/>
      <c r="AY270" s="158"/>
      <c r="AZ270" s="158"/>
      <c r="BA270" s="158"/>
      <c r="BB270" s="158"/>
      <c r="BC270" s="158"/>
      <c r="BD270" s="158"/>
      <c r="BE270" s="158"/>
      <c r="BF270" s="158"/>
      <c r="BG270" s="158"/>
      <c r="BH270" s="158"/>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c r="CG270" s="160"/>
      <c r="CH270" s="160"/>
      <c r="CI270" s="160"/>
      <c r="CJ270" s="160"/>
      <c r="CK270" s="160"/>
      <c r="CL270" s="160"/>
      <c r="CM270" s="160"/>
      <c r="CN270" s="160">
        <f t="shared" ref="CN270:CY270" si="1041">CN268+CN269</f>
        <v>-356252.29</v>
      </c>
      <c r="CO270" s="160">
        <f t="shared" si="1041"/>
        <v>-225104.54000000004</v>
      </c>
      <c r="CP270" s="160">
        <f t="shared" si="1041"/>
        <v>-97796.090000000026</v>
      </c>
      <c r="CQ270" s="160">
        <f t="shared" si="1041"/>
        <v>-323533.03000000003</v>
      </c>
      <c r="CR270" s="160">
        <f t="shared" si="1041"/>
        <v>-368161.64</v>
      </c>
      <c r="CS270" s="160">
        <f t="shared" si="1041"/>
        <v>-97980.25</v>
      </c>
      <c r="CT270" s="160">
        <f t="shared" si="1041"/>
        <v>-613191.05000000005</v>
      </c>
      <c r="CU270" s="160">
        <f t="shared" si="1041"/>
        <v>-412996.86000000004</v>
      </c>
      <c r="CV270" s="160">
        <f t="shared" si="1041"/>
        <v>93460.040000000008</v>
      </c>
      <c r="CW270" s="160">
        <f t="shared" si="1041"/>
        <v>-414106.16000000003</v>
      </c>
      <c r="CX270" s="160">
        <f t="shared" si="1041"/>
        <v>-464798.43000000005</v>
      </c>
      <c r="CY270" s="160">
        <f t="shared" si="1041"/>
        <v>-282467.42000000004</v>
      </c>
      <c r="CZ270" s="160">
        <f t="shared" ref="CZ270:DJ270" si="1042">CZ268+CZ269</f>
        <v>-536050.17019999993</v>
      </c>
      <c r="DA270" s="160">
        <f t="shared" si="1042"/>
        <v>-444047.8219000001</v>
      </c>
      <c r="DB270" s="160">
        <f t="shared" si="1042"/>
        <v>-363361.57</v>
      </c>
      <c r="DC270" s="160">
        <f t="shared" si="1042"/>
        <v>-500215.41039999994</v>
      </c>
      <c r="DD270" s="160">
        <f t="shared" si="1042"/>
        <v>-430557.39569999999</v>
      </c>
      <c r="DE270" s="160">
        <f t="shared" si="1042"/>
        <v>-586338.14549999998</v>
      </c>
      <c r="DF270" s="160">
        <f t="shared" si="1042"/>
        <v>-476056.61469999998</v>
      </c>
      <c r="DG270" s="160">
        <f t="shared" si="1042"/>
        <v>-493265.40100000001</v>
      </c>
      <c r="DH270" s="160">
        <f t="shared" si="1042"/>
        <v>-565552.06420000002</v>
      </c>
      <c r="DI270" s="160">
        <f t="shared" si="1042"/>
        <v>-515034.29590677761</v>
      </c>
      <c r="DJ270" s="160">
        <f t="shared" si="1042"/>
        <v>-504198.33421766653</v>
      </c>
      <c r="DK270" s="160">
        <f t="shared" ref="DK270:DP270" si="1043">DK268+DK269</f>
        <v>-330357.87725983828</v>
      </c>
      <c r="DL270" s="160">
        <f t="shared" si="1043"/>
        <v>-384473.14061166672</v>
      </c>
      <c r="DM270" s="160">
        <f t="shared" si="1043"/>
        <v>-412441.43</v>
      </c>
      <c r="DN270" s="160">
        <f t="shared" si="1043"/>
        <v>-473187.97</v>
      </c>
      <c r="DO270" s="160">
        <f t="shared" si="1043"/>
        <v>-488285.06</v>
      </c>
      <c r="DP270" s="160">
        <f t="shared" si="1043"/>
        <v>-429304.04</v>
      </c>
      <c r="DQ270" s="160">
        <f t="shared" ref="DQ270:DR270" si="1044">DQ268+DQ269</f>
        <v>-136950.01999999999</v>
      </c>
      <c r="DR270" s="160">
        <f t="shared" si="1044"/>
        <v>-621704.29</v>
      </c>
      <c r="DS270" s="160">
        <f t="shared" ref="DS270:DT270" si="1045">DS268+DS269</f>
        <v>-434993.76</v>
      </c>
      <c r="DT270" s="160">
        <f t="shared" si="1045"/>
        <v>-450000.26</v>
      </c>
      <c r="DU270" s="160">
        <f t="shared" ref="DU270:DV270" si="1046">DU268+DU269</f>
        <v>-462237.01</v>
      </c>
      <c r="DV270" s="160">
        <f t="shared" si="1046"/>
        <v>-435752.68</v>
      </c>
      <c r="DW270" s="160">
        <f t="shared" ref="DW270:DX270" si="1047">DW268+DW269</f>
        <v>-389343.91</v>
      </c>
      <c r="DX270" s="160">
        <f t="shared" si="1047"/>
        <v>-451182.67</v>
      </c>
      <c r="DY270" s="160">
        <f t="shared" ref="DY270:DZ270" si="1048">DY268+DY269</f>
        <v>-471018.6</v>
      </c>
      <c r="DZ270" s="160">
        <f t="shared" si="1048"/>
        <v>-470497.06999999995</v>
      </c>
      <c r="EA270" s="160">
        <f t="shared" ref="EA270:EB270" si="1049">EA268+EA269</f>
        <v>-548082.41999999993</v>
      </c>
      <c r="EB270" s="160">
        <f t="shared" si="1049"/>
        <v>-450241.9599999999</v>
      </c>
      <c r="EC270" s="160">
        <f t="shared" ref="EC270:ED270" si="1050">EC268+EC269</f>
        <v>-423552.45999999996</v>
      </c>
      <c r="ED270" s="160">
        <f t="shared" si="1050"/>
        <v>-428212.62999999989</v>
      </c>
      <c r="EE270" s="160">
        <f t="shared" ref="EE270:EF270" si="1051">EE268+EE269</f>
        <v>-456475.27999999997</v>
      </c>
      <c r="EF270" s="160">
        <f t="shared" si="1051"/>
        <v>-439468.05999999994</v>
      </c>
      <c r="EG270" s="160">
        <f t="shared" ref="EG270:EH270" si="1052">EG268+EG269</f>
        <v>-414424.22</v>
      </c>
      <c r="EH270" s="160">
        <f t="shared" si="1052"/>
        <v>-476845.08000000007</v>
      </c>
      <c r="EI270" s="160">
        <f t="shared" ref="EI270:EJ270" si="1053">EI268+EI269</f>
        <v>-425099.86</v>
      </c>
      <c r="EJ270" s="160">
        <f t="shared" si="1053"/>
        <v>-282719.84999999998</v>
      </c>
      <c r="EK270" s="160">
        <f t="shared" ref="EK270:EL270" si="1054">EK268+EK269</f>
        <v>-380017.23</v>
      </c>
      <c r="EL270" s="160">
        <f t="shared" si="1054"/>
        <v>-236291.84000000003</v>
      </c>
      <c r="EM270" s="160">
        <f t="shared" ref="EM270" si="1055">EM268+EM269</f>
        <v>-326043.51000000007</v>
      </c>
      <c r="EO270" s="160">
        <f t="shared" si="1020"/>
        <v>-1225072.43</v>
      </c>
      <c r="EQ270" s="160">
        <f t="shared" ca="1" si="1021"/>
        <v>-1940780.7599999998</v>
      </c>
      <c r="ER270" s="160"/>
      <c r="EV270" s="160">
        <f t="shared" si="1022"/>
        <v>-1343459.5621</v>
      </c>
      <c r="EW270" s="160">
        <f t="shared" si="1022"/>
        <v>-1517110.9515999998</v>
      </c>
      <c r="EX270" s="160">
        <f t="shared" si="1022"/>
        <v>-1534874.0799</v>
      </c>
      <c r="EY270" s="160">
        <f t="shared" si="1022"/>
        <v>-1349590.5073842825</v>
      </c>
      <c r="EZ270" s="160">
        <f t="shared" si="1022"/>
        <v>-1270102.5406116666</v>
      </c>
      <c r="FA270" s="160">
        <f t="shared" si="1022"/>
        <v>-1054539.1199999999</v>
      </c>
      <c r="FB270" s="160">
        <f t="shared" si="1022"/>
        <v>-1506698.31</v>
      </c>
      <c r="FC270" s="160">
        <f t="shared" si="1022"/>
        <v>-1287333.5999999999</v>
      </c>
      <c r="FD270" s="160">
        <f t="shared" si="1022"/>
        <v>-1392698.3399999999</v>
      </c>
      <c r="FE270" s="160">
        <f t="shared" si="1022"/>
        <v>-1421876.8399999999</v>
      </c>
      <c r="FF270" s="160">
        <f t="shared" si="1022"/>
        <v>-1324155.9699999997</v>
      </c>
      <c r="FG270" s="160">
        <f t="shared" si="1022"/>
        <v>-1316369.1600000001</v>
      </c>
      <c r="FH270" s="160">
        <f t="shared" si="1022"/>
        <v>-899028.91999999993</v>
      </c>
      <c r="FI270" s="160">
        <f t="shared" si="1022"/>
        <v>-326043.51000000007</v>
      </c>
      <c r="FK270" s="160">
        <f t="shared" si="1023"/>
        <v>0</v>
      </c>
      <c r="FL270" s="160">
        <f t="shared" si="1023"/>
        <v>0</v>
      </c>
      <c r="FM270" s="160">
        <f t="shared" si="1023"/>
        <v>0</v>
      </c>
      <c r="FN270" s="160">
        <f t="shared" si="1023"/>
        <v>-3562927.7200000007</v>
      </c>
      <c r="FO270" s="160">
        <f t="shared" si="1023"/>
        <v>-5745035.1009842828</v>
      </c>
      <c r="FP270" s="160">
        <f t="shared" si="1023"/>
        <v>-5118673.570611666</v>
      </c>
      <c r="FQ270" s="160">
        <f t="shared" si="1023"/>
        <v>-5455100.3099999996</v>
      </c>
      <c r="FR270" s="160">
        <f t="shared" si="1023"/>
        <v>-1225072.43</v>
      </c>
    </row>
    <row r="271" spans="2:174" ht="17.45" customHeight="1">
      <c r="B271" s="161" t="s">
        <v>191</v>
      </c>
      <c r="C271" s="162"/>
      <c r="D271" s="162"/>
      <c r="E271" s="162"/>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4"/>
      <c r="BX271" s="164"/>
      <c r="BY271" s="164"/>
      <c r="BZ271" s="164"/>
      <c r="CA271" s="164"/>
      <c r="CB271" s="164"/>
      <c r="CC271" s="164"/>
      <c r="CD271" s="164"/>
      <c r="CE271" s="164"/>
      <c r="CF271" s="164"/>
      <c r="CG271" s="164"/>
      <c r="CH271" s="164"/>
      <c r="CI271" s="164"/>
      <c r="CJ271" s="164"/>
      <c r="CK271" s="164"/>
      <c r="CL271" s="164"/>
      <c r="CM271" s="164"/>
      <c r="CN271" s="164">
        <f t="shared" ref="CN271:CY271" si="1056">CN267+CN270</f>
        <v>1634488.0600000005</v>
      </c>
      <c r="CO271" s="164">
        <f t="shared" si="1056"/>
        <v>1080623.8</v>
      </c>
      <c r="CP271" s="164">
        <f t="shared" si="1056"/>
        <v>1446923.7000000004</v>
      </c>
      <c r="CQ271" s="164">
        <f t="shared" si="1056"/>
        <v>751306.07999999984</v>
      </c>
      <c r="CR271" s="164">
        <f t="shared" si="1056"/>
        <v>738129.38999999978</v>
      </c>
      <c r="CS271" s="164">
        <f t="shared" si="1056"/>
        <v>1314842.8399999999</v>
      </c>
      <c r="CT271" s="164">
        <f t="shared" si="1056"/>
        <v>624202.33000000007</v>
      </c>
      <c r="CU271" s="164">
        <f t="shared" si="1056"/>
        <v>1101053.8999999994</v>
      </c>
      <c r="CV271" s="164">
        <f t="shared" si="1056"/>
        <v>1548816.34</v>
      </c>
      <c r="CW271" s="164">
        <f t="shared" si="1056"/>
        <v>1142662.3399999994</v>
      </c>
      <c r="CX271" s="164">
        <f t="shared" si="1056"/>
        <v>1062886.0700000003</v>
      </c>
      <c r="CY271" s="164">
        <f t="shared" si="1056"/>
        <v>1660386.6400000001</v>
      </c>
      <c r="CZ271" s="164">
        <f t="shared" ref="CZ271:DJ271" si="1057">CZ267+CZ270</f>
        <v>2128030.9698000001</v>
      </c>
      <c r="DA271" s="164">
        <f t="shared" si="1057"/>
        <v>1048130.4480999999</v>
      </c>
      <c r="DB271" s="164">
        <f t="shared" si="1057"/>
        <v>1261344.4999999995</v>
      </c>
      <c r="DC271" s="164">
        <f t="shared" si="1057"/>
        <v>1058323.3696000001</v>
      </c>
      <c r="DD271" s="164">
        <f t="shared" si="1057"/>
        <v>1394149.2543000006</v>
      </c>
      <c r="DE271" s="164">
        <f t="shared" si="1057"/>
        <v>1010176.4044999996</v>
      </c>
      <c r="DF271" s="164">
        <f t="shared" si="1057"/>
        <v>1221219.7652999999</v>
      </c>
      <c r="DG271" s="164">
        <f t="shared" si="1057"/>
        <v>1388181.3290000001</v>
      </c>
      <c r="DH271" s="164">
        <f t="shared" si="1057"/>
        <v>986573.50580000004</v>
      </c>
      <c r="DI271" s="164">
        <f t="shared" si="1057"/>
        <v>1028554.2540932215</v>
      </c>
      <c r="DJ271" s="164">
        <f t="shared" si="1057"/>
        <v>1220474.535782333</v>
      </c>
      <c r="DK271" s="164">
        <f t="shared" ref="DK271:DP271" si="1058">DK267+DK270</f>
        <v>1778638.0827401616</v>
      </c>
      <c r="DL271" s="164">
        <f t="shared" si="1058"/>
        <v>2428464.369388334</v>
      </c>
      <c r="DM271" s="164">
        <f t="shared" si="1058"/>
        <v>1378156.7399999998</v>
      </c>
      <c r="DN271" s="164">
        <f t="shared" si="1058"/>
        <v>974822.4600000002</v>
      </c>
      <c r="DO271" s="164">
        <f t="shared" si="1058"/>
        <v>1240897.1799999997</v>
      </c>
      <c r="DP271" s="164">
        <f t="shared" si="1058"/>
        <v>1215089.1399999999</v>
      </c>
      <c r="DQ271" s="164">
        <f t="shared" ref="DQ271:DR271" si="1059">DQ267+DQ270</f>
        <v>1373617.7199999997</v>
      </c>
      <c r="DR271" s="164">
        <f t="shared" si="1059"/>
        <v>1250770.2700000005</v>
      </c>
      <c r="DS271" s="164">
        <f t="shared" ref="DS271:DT271" si="1060">DS267+DS270</f>
        <v>1296062.8300000003</v>
      </c>
      <c r="DT271" s="164">
        <f t="shared" si="1060"/>
        <v>1156154.8500000003</v>
      </c>
      <c r="DU271" s="164">
        <f t="shared" ref="DU271:DV271" si="1061">DU267+DU270</f>
        <v>1165823.9500000002</v>
      </c>
      <c r="DV271" s="164">
        <f t="shared" si="1061"/>
        <v>1276911.8899999999</v>
      </c>
      <c r="DW271" s="164">
        <f t="shared" ref="DW271:DX271" si="1062">DW267+DW270</f>
        <v>2007414.84</v>
      </c>
      <c r="DX271" s="164">
        <f t="shared" si="1062"/>
        <v>2717754.8600000008</v>
      </c>
      <c r="DY271" s="164">
        <f t="shared" ref="DY271:DZ271" si="1063">DY267+DY270</f>
        <v>1278671.0700000008</v>
      </c>
      <c r="DZ271" s="164">
        <f t="shared" si="1063"/>
        <v>1081215.1600000006</v>
      </c>
      <c r="EA271" s="164">
        <f t="shared" ref="EA271:EB271" si="1064">EA267+EA270</f>
        <v>1256688.0800000003</v>
      </c>
      <c r="EB271" s="164">
        <f t="shared" si="1064"/>
        <v>1369961.1500000001</v>
      </c>
      <c r="EC271" s="164">
        <f t="shared" ref="EC271:ED271" si="1065">EC267+EC270</f>
        <v>1539142.4400000004</v>
      </c>
      <c r="ED271" s="164">
        <f t="shared" si="1065"/>
        <v>1694393.9800000004</v>
      </c>
      <c r="EE271" s="164">
        <f t="shared" ref="EE271:EF271" si="1066">EE267+EE270</f>
        <v>1427399.4500000007</v>
      </c>
      <c r="EF271" s="164">
        <f t="shared" si="1066"/>
        <v>1389949.1600000006</v>
      </c>
      <c r="EG271" s="164">
        <f t="shared" ref="EG271:EH271" si="1067">EG267+EG270</f>
        <v>1295457.2899999998</v>
      </c>
      <c r="EH271" s="164">
        <f t="shared" si="1067"/>
        <v>1371530.9900000002</v>
      </c>
      <c r="EI271" s="164">
        <f t="shared" ref="EI271:EJ271" si="1068">EI267+EI270</f>
        <v>2456262.0800000005</v>
      </c>
      <c r="EJ271" s="164">
        <f t="shared" si="1068"/>
        <v>2972369.07</v>
      </c>
      <c r="EK271" s="164">
        <f t="shared" ref="EK271:EL271" si="1069">EK267+EK270</f>
        <v>1459677.8299999996</v>
      </c>
      <c r="EL271" s="164">
        <f t="shared" si="1069"/>
        <v>1440468.2899999993</v>
      </c>
      <c r="EM271" s="164">
        <f t="shared" ref="EM271" si="1070">EM267+EM270</f>
        <v>1512000.9399999995</v>
      </c>
      <c r="EO271" s="163">
        <f t="shared" si="1020"/>
        <v>7384516.129999998</v>
      </c>
      <c r="EQ271" s="163">
        <f t="shared" ca="1" si="1021"/>
        <v>6334329.1700000018</v>
      </c>
      <c r="ER271" s="163"/>
      <c r="EV271" s="163">
        <f t="shared" si="1022"/>
        <v>4437505.9178999998</v>
      </c>
      <c r="EW271" s="163">
        <f t="shared" si="1022"/>
        <v>3462649.0284000007</v>
      </c>
      <c r="EX271" s="163">
        <f t="shared" si="1022"/>
        <v>3595974.6000999999</v>
      </c>
      <c r="EY271" s="163">
        <f t="shared" si="1022"/>
        <v>4027666.872615716</v>
      </c>
      <c r="EZ271" s="163">
        <f t="shared" si="1022"/>
        <v>4781443.5693883337</v>
      </c>
      <c r="FA271" s="163">
        <f t="shared" si="1022"/>
        <v>3829604.0399999991</v>
      </c>
      <c r="FB271" s="163">
        <f t="shared" si="1022"/>
        <v>3702987.9500000011</v>
      </c>
      <c r="FC271" s="163">
        <f t="shared" si="1022"/>
        <v>4450150.68</v>
      </c>
      <c r="FD271" s="163">
        <f t="shared" si="1022"/>
        <v>5077641.0900000017</v>
      </c>
      <c r="FE271" s="163">
        <f t="shared" si="1022"/>
        <v>4165791.6700000009</v>
      </c>
      <c r="FF271" s="163">
        <f t="shared" si="1022"/>
        <v>4511742.5900000017</v>
      </c>
      <c r="FG271" s="163">
        <f t="shared" si="1022"/>
        <v>5123250.3600000013</v>
      </c>
      <c r="FH271" s="163">
        <f t="shared" si="1022"/>
        <v>5872515.1899999985</v>
      </c>
      <c r="FI271" s="163">
        <f t="shared" si="1022"/>
        <v>1512000.9399999995</v>
      </c>
      <c r="FK271" s="163">
        <f t="shared" si="1023"/>
        <v>0</v>
      </c>
      <c r="FL271" s="163">
        <f t="shared" si="1023"/>
        <v>0</v>
      </c>
      <c r="FM271" s="163">
        <f t="shared" si="1023"/>
        <v>0</v>
      </c>
      <c r="FN271" s="163">
        <f t="shared" si="1023"/>
        <v>14106321.49</v>
      </c>
      <c r="FO271" s="163">
        <f t="shared" si="1023"/>
        <v>15523796.419015715</v>
      </c>
      <c r="FP271" s="163">
        <f t="shared" si="1023"/>
        <v>16764186.239388332</v>
      </c>
      <c r="FQ271" s="163">
        <f t="shared" si="1023"/>
        <v>18878425.710000005</v>
      </c>
      <c r="FR271" s="163">
        <f t="shared" si="1023"/>
        <v>7384516.129999998</v>
      </c>
    </row>
    <row r="272" spans="2:174" ht="17.45" customHeight="1" thickBot="1">
      <c r="B272" s="151" t="s">
        <v>96</v>
      </c>
      <c r="C272" s="152"/>
      <c r="D272" s="152"/>
      <c r="E272" s="152"/>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v>317367.42000000004</v>
      </c>
      <c r="CO272" s="154">
        <v>173751.18</v>
      </c>
      <c r="CP272" s="154">
        <v>274140.71000000002</v>
      </c>
      <c r="CQ272" s="154">
        <v>390616.70999999996</v>
      </c>
      <c r="CR272" s="154">
        <v>373803.19</v>
      </c>
      <c r="CS272" s="154">
        <v>285802.50000000006</v>
      </c>
      <c r="CT272" s="154">
        <v>312992.11000000004</v>
      </c>
      <c r="CU272" s="154">
        <v>362754.49</v>
      </c>
      <c r="CV272" s="154">
        <v>242049.65</v>
      </c>
      <c r="CW272" s="154">
        <v>396863.52999999997</v>
      </c>
      <c r="CX272" s="154">
        <v>356189.99</v>
      </c>
      <c r="CY272" s="154">
        <v>440687.08999999997</v>
      </c>
      <c r="CZ272" s="154">
        <v>516777.0399999998</v>
      </c>
      <c r="DA272" s="154">
        <v>298782.55000000005</v>
      </c>
      <c r="DB272" s="154">
        <v>276537.57999999984</v>
      </c>
      <c r="DC272" s="154">
        <v>308601.29999999993</v>
      </c>
      <c r="DD272" s="154">
        <v>386908.23999999987</v>
      </c>
      <c r="DE272" s="154">
        <v>340891.88</v>
      </c>
      <c r="DF272" s="154">
        <v>391264.22</v>
      </c>
      <c r="DG272" s="154">
        <v>319381.71999999986</v>
      </c>
      <c r="DH272" s="154">
        <v>389052.3576694408</v>
      </c>
      <c r="DI272" s="154">
        <v>395394.17544166662</v>
      </c>
      <c r="DJ272" s="154">
        <v>444451.23149595701</v>
      </c>
      <c r="DK272" s="154">
        <v>619994.84529166657</v>
      </c>
      <c r="DL272" s="154">
        <v>363831.37692250503</v>
      </c>
      <c r="DM272" s="154">
        <v>286943.89091773471</v>
      </c>
      <c r="DN272" s="154">
        <v>419060.16216767934</v>
      </c>
      <c r="DO272" s="154">
        <v>293208.13359932852</v>
      </c>
      <c r="DP272" s="154">
        <v>370554.264384293</v>
      </c>
      <c r="DQ272" s="154">
        <v>363246.25599855906</v>
      </c>
      <c r="DR272" s="154">
        <v>426166.57913217688</v>
      </c>
      <c r="DS272" s="154">
        <v>374506.38167630997</v>
      </c>
      <c r="DT272" s="154">
        <v>346867.07274529024</v>
      </c>
      <c r="DU272" s="154">
        <v>383855.51232012734</v>
      </c>
      <c r="DV272" s="154">
        <v>496425.07274765114</v>
      </c>
      <c r="DW272" s="154">
        <v>707885.99132142984</v>
      </c>
      <c r="DX272" s="154">
        <v>419874.09974027285</v>
      </c>
      <c r="DY272" s="154">
        <v>340350.20499068784</v>
      </c>
      <c r="DZ272" s="154">
        <v>431366.35441471671</v>
      </c>
      <c r="EA272" s="154">
        <v>434315.81109421828</v>
      </c>
      <c r="EB272" s="154">
        <v>532425.46377999999</v>
      </c>
      <c r="EC272" s="154">
        <v>473787.77895999997</v>
      </c>
      <c r="ED272" s="154">
        <v>499107.16667113529</v>
      </c>
      <c r="EE272" s="154">
        <v>455032.76775787538</v>
      </c>
      <c r="EF272" s="154">
        <v>419026.16648823785</v>
      </c>
      <c r="EG272" s="154">
        <v>448643.84595703869</v>
      </c>
      <c r="EH272" s="154">
        <v>649085.18412410154</v>
      </c>
      <c r="EI272" s="154">
        <v>845974.41207114316</v>
      </c>
      <c r="EJ272" s="154">
        <v>578955.63840019598</v>
      </c>
      <c r="EK272" s="154">
        <v>465927.09849857178</v>
      </c>
      <c r="EL272" s="154">
        <v>454014.66399999999</v>
      </c>
      <c r="EM272" s="154">
        <v>545317.1</v>
      </c>
      <c r="EN272" s="153"/>
      <c r="EO272" s="154">
        <f t="shared" si="1020"/>
        <v>2044214.5008987677</v>
      </c>
      <c r="EP272" s="154"/>
      <c r="EQ272" s="154">
        <f t="shared" ca="1" si="1021"/>
        <v>1625906.4702398959</v>
      </c>
      <c r="ER272" s="154"/>
      <c r="EV272" s="154">
        <f t="shared" si="1022"/>
        <v>1092097.1699999997</v>
      </c>
      <c r="EW272" s="154">
        <f t="shared" si="1022"/>
        <v>1036401.4199999998</v>
      </c>
      <c r="EX272" s="154">
        <f t="shared" si="1022"/>
        <v>1099698.2976694405</v>
      </c>
      <c r="EY272" s="154">
        <f t="shared" si="1022"/>
        <v>1459840.2522292901</v>
      </c>
      <c r="EZ272" s="154">
        <f t="shared" si="1022"/>
        <v>1069835.430007919</v>
      </c>
      <c r="FA272" s="154">
        <f t="shared" si="1022"/>
        <v>1027008.6539821806</v>
      </c>
      <c r="FB272" s="154">
        <f t="shared" si="1022"/>
        <v>1147540.0335537773</v>
      </c>
      <c r="FC272" s="154">
        <f t="shared" si="1022"/>
        <v>1588166.5763892084</v>
      </c>
      <c r="FD272" s="154">
        <f t="shared" si="1022"/>
        <v>1191590.6591456775</v>
      </c>
      <c r="FE272" s="154">
        <f t="shared" si="1022"/>
        <v>1440529.0538342183</v>
      </c>
      <c r="FF272" s="154">
        <f t="shared" si="1022"/>
        <v>1373166.1009172485</v>
      </c>
      <c r="FG272" s="154">
        <f t="shared" si="1022"/>
        <v>1943703.4421522836</v>
      </c>
      <c r="FH272" s="154">
        <f t="shared" si="1022"/>
        <v>1498897.4008987676</v>
      </c>
      <c r="FI272" s="154">
        <f t="shared" si="1022"/>
        <v>545317.1</v>
      </c>
      <c r="FK272" s="154">
        <f t="shared" si="1023"/>
        <v>0</v>
      </c>
      <c r="FL272" s="154">
        <f t="shared" si="1023"/>
        <v>0</v>
      </c>
      <c r="FM272" s="154">
        <f t="shared" si="1023"/>
        <v>0</v>
      </c>
      <c r="FN272" s="154">
        <f t="shared" si="1023"/>
        <v>3927018.5699999994</v>
      </c>
      <c r="FO272" s="154">
        <f t="shared" si="1023"/>
        <v>4688037.1398987304</v>
      </c>
      <c r="FP272" s="154">
        <f t="shared" si="1023"/>
        <v>4832550.6939330846</v>
      </c>
      <c r="FQ272" s="154">
        <f t="shared" si="1023"/>
        <v>5948989.2560494281</v>
      </c>
      <c r="FR272" s="154">
        <f t="shared" si="1023"/>
        <v>2044214.5008987677</v>
      </c>
    </row>
    <row r="273" spans="2:174" ht="17.45" customHeight="1">
      <c r="B273" s="165" t="s">
        <v>192</v>
      </c>
      <c r="C273" s="166"/>
      <c r="D273" s="166"/>
      <c r="E273" s="166"/>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c r="BF273" s="167"/>
      <c r="BG273" s="167"/>
      <c r="BH273" s="167"/>
      <c r="BI273" s="168"/>
      <c r="BJ273" s="168"/>
      <c r="BK273" s="168"/>
      <c r="BL273" s="168"/>
      <c r="BM273" s="168"/>
      <c r="BN273" s="168"/>
      <c r="BO273" s="168"/>
      <c r="BP273" s="168"/>
      <c r="BQ273" s="168"/>
      <c r="BR273" s="168"/>
      <c r="BS273" s="168"/>
      <c r="BT273" s="168"/>
      <c r="BU273" s="168"/>
      <c r="BV273" s="168"/>
      <c r="BW273" s="169"/>
      <c r="BX273" s="169"/>
      <c r="BY273" s="169"/>
      <c r="BZ273" s="169"/>
      <c r="CA273" s="169"/>
      <c r="CB273" s="169"/>
      <c r="CC273" s="169"/>
      <c r="CD273" s="169"/>
      <c r="CE273" s="169"/>
      <c r="CF273" s="169"/>
      <c r="CG273" s="169"/>
      <c r="CH273" s="169"/>
      <c r="CI273" s="169"/>
      <c r="CJ273" s="169"/>
      <c r="CK273" s="169"/>
      <c r="CL273" s="169"/>
      <c r="CM273" s="169"/>
      <c r="CN273" s="169">
        <f t="shared" ref="CN273:CY273" si="1071">CN271+CN272</f>
        <v>1951855.4800000004</v>
      </c>
      <c r="CO273" s="169">
        <f t="shared" si="1071"/>
        <v>1254374.98</v>
      </c>
      <c r="CP273" s="169">
        <f t="shared" si="1071"/>
        <v>1721064.4100000004</v>
      </c>
      <c r="CQ273" s="169">
        <f t="shared" si="1071"/>
        <v>1141922.7899999998</v>
      </c>
      <c r="CR273" s="169">
        <f t="shared" si="1071"/>
        <v>1111932.5799999998</v>
      </c>
      <c r="CS273" s="169">
        <f t="shared" si="1071"/>
        <v>1600645.3399999999</v>
      </c>
      <c r="CT273" s="169">
        <f t="shared" si="1071"/>
        <v>937194.44000000018</v>
      </c>
      <c r="CU273" s="169">
        <f t="shared" si="1071"/>
        <v>1463808.3899999994</v>
      </c>
      <c r="CV273" s="169">
        <f t="shared" si="1071"/>
        <v>1790865.99</v>
      </c>
      <c r="CW273" s="169">
        <f t="shared" si="1071"/>
        <v>1539525.8699999994</v>
      </c>
      <c r="CX273" s="169">
        <f t="shared" si="1071"/>
        <v>1419076.0600000003</v>
      </c>
      <c r="CY273" s="169">
        <f t="shared" si="1071"/>
        <v>2101073.73</v>
      </c>
      <c r="CZ273" s="169">
        <f t="shared" ref="CZ273:DJ273" si="1072">CZ271+CZ272</f>
        <v>2644808.0098000001</v>
      </c>
      <c r="DA273" s="169">
        <f t="shared" si="1072"/>
        <v>1346912.9981</v>
      </c>
      <c r="DB273" s="169">
        <f t="shared" si="1072"/>
        <v>1537882.0799999994</v>
      </c>
      <c r="DC273" s="169">
        <f t="shared" si="1072"/>
        <v>1366924.6696000001</v>
      </c>
      <c r="DD273" s="169">
        <f t="shared" si="1072"/>
        <v>1781057.4943000004</v>
      </c>
      <c r="DE273" s="169">
        <f t="shared" si="1072"/>
        <v>1351068.2844999996</v>
      </c>
      <c r="DF273" s="169">
        <f t="shared" si="1072"/>
        <v>1612483.9852999998</v>
      </c>
      <c r="DG273" s="169">
        <f t="shared" si="1072"/>
        <v>1707563.0490000001</v>
      </c>
      <c r="DH273" s="169">
        <f t="shared" si="1072"/>
        <v>1375625.863469441</v>
      </c>
      <c r="DI273" s="169">
        <f t="shared" si="1072"/>
        <v>1423948.4295348881</v>
      </c>
      <c r="DJ273" s="169">
        <f t="shared" si="1072"/>
        <v>1664925.7672782899</v>
      </c>
      <c r="DK273" s="169">
        <f t="shared" ref="DK273:DP273" si="1073">DK271+DK272</f>
        <v>2398632.9280318283</v>
      </c>
      <c r="DL273" s="169">
        <f t="shared" si="1073"/>
        <v>2792295.746310839</v>
      </c>
      <c r="DM273" s="169">
        <f t="shared" si="1073"/>
        <v>1665100.6309177345</v>
      </c>
      <c r="DN273" s="169">
        <f t="shared" si="1073"/>
        <v>1393882.6221676795</v>
      </c>
      <c r="DO273" s="169">
        <f t="shared" si="1073"/>
        <v>1534105.3135993283</v>
      </c>
      <c r="DP273" s="169">
        <f t="shared" si="1073"/>
        <v>1585643.4043842929</v>
      </c>
      <c r="DQ273" s="169">
        <f t="shared" ref="DQ273:DR273" si="1074">DQ271+DQ272</f>
        <v>1736863.9759985588</v>
      </c>
      <c r="DR273" s="169">
        <f t="shared" si="1074"/>
        <v>1676936.8491321774</v>
      </c>
      <c r="DS273" s="169">
        <f t="shared" ref="DS273:DT273" si="1075">DS271+DS272</f>
        <v>1670569.2116763103</v>
      </c>
      <c r="DT273" s="169">
        <f t="shared" si="1075"/>
        <v>1503021.9227452907</v>
      </c>
      <c r="DU273" s="169">
        <f t="shared" ref="DU273:DV273" si="1076">DU271+DU272</f>
        <v>1549679.4623201275</v>
      </c>
      <c r="DV273" s="169">
        <f t="shared" si="1076"/>
        <v>1773336.9627476512</v>
      </c>
      <c r="DW273" s="169">
        <f t="shared" ref="DW273:DX273" si="1077">DW271+DW272</f>
        <v>2715300.8313214299</v>
      </c>
      <c r="DX273" s="169">
        <f t="shared" si="1077"/>
        <v>3137628.9597402737</v>
      </c>
      <c r="DY273" s="169">
        <f t="shared" ref="DY273:DZ273" si="1078">DY271+DY272</f>
        <v>1619021.2749906885</v>
      </c>
      <c r="DZ273" s="169">
        <f t="shared" si="1078"/>
        <v>1512581.5144147174</v>
      </c>
      <c r="EA273" s="169">
        <f t="shared" ref="EA273:EB273" si="1079">EA271+EA272</f>
        <v>1691003.8910942185</v>
      </c>
      <c r="EB273" s="169">
        <f t="shared" si="1079"/>
        <v>1902386.6137800002</v>
      </c>
      <c r="EC273" s="169">
        <f t="shared" ref="EC273:ED273" si="1080">EC271+EC272</f>
        <v>2012930.2189600004</v>
      </c>
      <c r="ED273" s="169">
        <f t="shared" si="1080"/>
        <v>2193501.1466711359</v>
      </c>
      <c r="EE273" s="169">
        <f t="shared" ref="EE273:EF273" si="1081">EE271+EE272</f>
        <v>1882432.217757876</v>
      </c>
      <c r="EF273" s="169">
        <f t="shared" si="1081"/>
        <v>1808975.3264882385</v>
      </c>
      <c r="EG273" s="169">
        <f t="shared" ref="EG273:EH273" si="1082">EG271+EG272</f>
        <v>1744101.1359570385</v>
      </c>
      <c r="EH273" s="169">
        <f t="shared" si="1082"/>
        <v>2020616.1741241016</v>
      </c>
      <c r="EI273" s="169">
        <f t="shared" ref="EI273:EJ273" si="1083">EI271+EI272</f>
        <v>3302236.4920711438</v>
      </c>
      <c r="EJ273" s="169">
        <f t="shared" si="1083"/>
        <v>3551324.7084001959</v>
      </c>
      <c r="EK273" s="169">
        <f t="shared" ref="EK273:EL273" si="1084">EK271+EK272</f>
        <v>1925604.9284985713</v>
      </c>
      <c r="EL273" s="169">
        <f t="shared" si="1084"/>
        <v>1894482.9539999994</v>
      </c>
      <c r="EM273" s="169">
        <f t="shared" ref="EM273" si="1085">EM271+EM272</f>
        <v>2057318.0399999996</v>
      </c>
      <c r="EO273" s="168">
        <f t="shared" si="1020"/>
        <v>9428730.6308987662</v>
      </c>
      <c r="EQ273" s="168">
        <f t="shared" ca="1" si="1021"/>
        <v>7960235.6402398981</v>
      </c>
      <c r="ER273" s="168"/>
      <c r="EV273" s="168">
        <f t="shared" si="1022"/>
        <v>5529603.0878999997</v>
      </c>
      <c r="EW273" s="168">
        <f t="shared" si="1022"/>
        <v>4499050.4484000001</v>
      </c>
      <c r="EX273" s="168">
        <f t="shared" si="1022"/>
        <v>4695672.8977694409</v>
      </c>
      <c r="EY273" s="168">
        <f t="shared" si="1022"/>
        <v>5487507.1248450065</v>
      </c>
      <c r="EZ273" s="168">
        <f t="shared" si="1022"/>
        <v>5851278.9993962524</v>
      </c>
      <c r="FA273" s="168">
        <f t="shared" si="1022"/>
        <v>4856612.6939821802</v>
      </c>
      <c r="FB273" s="168">
        <f t="shared" si="1022"/>
        <v>4850527.9835537784</v>
      </c>
      <c r="FC273" s="168">
        <f t="shared" si="1022"/>
        <v>6038317.2563892081</v>
      </c>
      <c r="FD273" s="168">
        <f t="shared" si="1022"/>
        <v>6269231.7491456801</v>
      </c>
      <c r="FE273" s="168">
        <f t="shared" si="1022"/>
        <v>5606320.7238342194</v>
      </c>
      <c r="FF273" s="168">
        <f t="shared" si="1022"/>
        <v>5884908.6909172507</v>
      </c>
      <c r="FG273" s="168">
        <f t="shared" si="1022"/>
        <v>7066953.8021522835</v>
      </c>
      <c r="FH273" s="168">
        <f t="shared" si="1022"/>
        <v>7371412.5908987671</v>
      </c>
      <c r="FI273" s="168">
        <f t="shared" si="1022"/>
        <v>2057318.0399999996</v>
      </c>
      <c r="FK273" s="168">
        <f t="shared" si="1023"/>
        <v>0</v>
      </c>
      <c r="FL273" s="168">
        <f t="shared" si="1023"/>
        <v>0</v>
      </c>
      <c r="FM273" s="168">
        <f t="shared" si="1023"/>
        <v>0</v>
      </c>
      <c r="FN273" s="168">
        <f t="shared" si="1023"/>
        <v>18033340.059999999</v>
      </c>
      <c r="FO273" s="168">
        <f t="shared" si="1023"/>
        <v>20211833.558914449</v>
      </c>
      <c r="FP273" s="168">
        <f t="shared" si="1023"/>
        <v>21596736.93332142</v>
      </c>
      <c r="FQ273" s="168">
        <f t="shared" si="1023"/>
        <v>24827414.966049436</v>
      </c>
      <c r="FR273" s="168">
        <f t="shared" si="1023"/>
        <v>9428730.6308987662</v>
      </c>
    </row>
    <row r="274" spans="2:174" ht="17.45" customHeight="1">
      <c r="B274" s="151" t="s">
        <v>22</v>
      </c>
      <c r="C274" s="170"/>
      <c r="D274" s="170"/>
      <c r="E274" s="170"/>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v>-2135.04</v>
      </c>
      <c r="CO274" s="154">
        <v>-106712.04000000001</v>
      </c>
      <c r="CP274" s="154">
        <v>-167985</v>
      </c>
      <c r="CQ274" s="154">
        <v>0</v>
      </c>
      <c r="CR274" s="154">
        <v>-78490.240000000005</v>
      </c>
      <c r="CS274" s="154">
        <v>-82500</v>
      </c>
      <c r="CT274" s="154">
        <v>-15842.81</v>
      </c>
      <c r="CU274" s="154">
        <v>-247901.4</v>
      </c>
      <c r="CV274" s="154">
        <v>-282129.54000000004</v>
      </c>
      <c r="CW274" s="154">
        <v>-256183.79</v>
      </c>
      <c r="CX274" s="154">
        <v>-90440</v>
      </c>
      <c r="CY274" s="154">
        <v>-694123.65</v>
      </c>
      <c r="CZ274" s="154">
        <v>-253050</v>
      </c>
      <c r="DA274" s="154">
        <v>0</v>
      </c>
      <c r="DB274" s="154">
        <v>0</v>
      </c>
      <c r="DC274" s="154">
        <v>-1589.96</v>
      </c>
      <c r="DD274" s="154">
        <v>0</v>
      </c>
      <c r="DE274" s="154">
        <v>0</v>
      </c>
      <c r="DF274" s="154">
        <v>0</v>
      </c>
      <c r="DG274" s="154">
        <v>0</v>
      </c>
      <c r="DH274" s="154">
        <v>0</v>
      </c>
      <c r="DI274" s="154">
        <v>0</v>
      </c>
      <c r="DJ274" s="154">
        <v>0</v>
      </c>
      <c r="DK274" s="154">
        <v>0</v>
      </c>
      <c r="DL274" s="154">
        <v>0</v>
      </c>
      <c r="DM274" s="154">
        <v>0</v>
      </c>
      <c r="DN274" s="154">
        <v>0</v>
      </c>
      <c r="DO274" s="154">
        <v>0</v>
      </c>
      <c r="DP274" s="154">
        <v>-114164.09</v>
      </c>
      <c r="DQ274" s="154">
        <v>-270</v>
      </c>
      <c r="DR274" s="154">
        <v>0</v>
      </c>
      <c r="DS274" s="154">
        <v>-37697.35</v>
      </c>
      <c r="DT274" s="154">
        <v>-78031.39</v>
      </c>
      <c r="DU274" s="154">
        <v>-153847.29999999999</v>
      </c>
      <c r="DV274" s="154">
        <v>-298741</v>
      </c>
      <c r="DW274" s="154">
        <v>-60727.310000000005</v>
      </c>
      <c r="DX274" s="154">
        <v>-2649.25</v>
      </c>
      <c r="DY274" s="154">
        <v>0</v>
      </c>
      <c r="DZ274" s="154">
        <v>0</v>
      </c>
      <c r="EA274" s="154">
        <v>0</v>
      </c>
      <c r="EB274" s="154">
        <v>0</v>
      </c>
      <c r="EC274" s="154">
        <v>0</v>
      </c>
      <c r="ED274" s="154">
        <v>-125000</v>
      </c>
      <c r="EE274" s="154">
        <v>-272168.83999999997</v>
      </c>
      <c r="EF274" s="154">
        <v>-357305.37</v>
      </c>
      <c r="EG274" s="154">
        <v>-575864.4</v>
      </c>
      <c r="EH274" s="154">
        <v>-142729.5</v>
      </c>
      <c r="EI274" s="154">
        <v>-34232.770000000004</v>
      </c>
      <c r="EJ274" s="154">
        <v>-125716.48</v>
      </c>
      <c r="EK274" s="154">
        <v>-3400</v>
      </c>
      <c r="EL274" s="154">
        <v>-5466.76</v>
      </c>
      <c r="EM274" s="154">
        <v>-358.24</v>
      </c>
      <c r="EN274" s="153"/>
      <c r="EO274" s="154">
        <f t="shared" si="1020"/>
        <v>-134941.47999999998</v>
      </c>
      <c r="EP274" s="153"/>
      <c r="EQ274" s="154">
        <f t="shared" ca="1" si="1021"/>
        <v>-2649.25</v>
      </c>
      <c r="ER274" s="154"/>
      <c r="EV274" s="154">
        <f t="shared" si="1022"/>
        <v>-253050</v>
      </c>
      <c r="EW274" s="154">
        <f t="shared" si="1022"/>
        <v>-1589.96</v>
      </c>
      <c r="EX274" s="154">
        <f t="shared" si="1022"/>
        <v>0</v>
      </c>
      <c r="EY274" s="154">
        <f t="shared" si="1022"/>
        <v>0</v>
      </c>
      <c r="EZ274" s="154">
        <f t="shared" si="1022"/>
        <v>0</v>
      </c>
      <c r="FA274" s="154">
        <f t="shared" si="1022"/>
        <v>-114434.09</v>
      </c>
      <c r="FB274" s="154">
        <f t="shared" si="1022"/>
        <v>-115728.73999999999</v>
      </c>
      <c r="FC274" s="154">
        <f t="shared" si="1022"/>
        <v>-513315.61</v>
      </c>
      <c r="FD274" s="154">
        <f t="shared" si="1022"/>
        <v>-2649.25</v>
      </c>
      <c r="FE274" s="154">
        <f t="shared" si="1022"/>
        <v>0</v>
      </c>
      <c r="FF274" s="154">
        <f t="shared" si="1022"/>
        <v>-754474.21</v>
      </c>
      <c r="FG274" s="154">
        <f t="shared" si="1022"/>
        <v>-752826.67</v>
      </c>
      <c r="FH274" s="154">
        <f t="shared" si="1022"/>
        <v>-134583.24</v>
      </c>
      <c r="FI274" s="154">
        <f t="shared" si="1022"/>
        <v>-358.24</v>
      </c>
      <c r="FK274" s="154">
        <f t="shared" si="1023"/>
        <v>0</v>
      </c>
      <c r="FL274" s="154">
        <f t="shared" si="1023"/>
        <v>0</v>
      </c>
      <c r="FM274" s="154">
        <f t="shared" si="1023"/>
        <v>0</v>
      </c>
      <c r="FN274" s="154">
        <f t="shared" si="1023"/>
        <v>-2024443.5100000002</v>
      </c>
      <c r="FO274" s="154">
        <f t="shared" si="1023"/>
        <v>-254639.96</v>
      </c>
      <c r="FP274" s="154">
        <f t="shared" si="1023"/>
        <v>-743478.44000000006</v>
      </c>
      <c r="FQ274" s="154">
        <f t="shared" si="1023"/>
        <v>-1509950.13</v>
      </c>
      <c r="FR274" s="154">
        <f t="shared" si="1023"/>
        <v>-134941.47999999998</v>
      </c>
    </row>
    <row r="275" spans="2:174" ht="17.45" customHeight="1">
      <c r="B275" s="151" t="s">
        <v>97</v>
      </c>
      <c r="C275" s="170"/>
      <c r="D275" s="170"/>
      <c r="E275" s="170"/>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v>3010.34</v>
      </c>
      <c r="CO275" s="154">
        <v>-85128.859999999986</v>
      </c>
      <c r="CP275" s="154">
        <v>-98998.44</v>
      </c>
      <c r="CQ275" s="154">
        <v>0</v>
      </c>
      <c r="CR275" s="154">
        <v>0</v>
      </c>
      <c r="CS275" s="154">
        <v>0</v>
      </c>
      <c r="CT275" s="154">
        <v>0</v>
      </c>
      <c r="CU275" s="154">
        <v>0</v>
      </c>
      <c r="CV275" s="154">
        <v>0</v>
      </c>
      <c r="CW275" s="154">
        <v>0</v>
      </c>
      <c r="CX275" s="154">
        <v>0</v>
      </c>
      <c r="CY275" s="154">
        <v>0</v>
      </c>
      <c r="CZ275" s="154">
        <v>0</v>
      </c>
      <c r="DA275" s="154">
        <v>0</v>
      </c>
      <c r="DB275" s="154">
        <v>-185000</v>
      </c>
      <c r="DC275" s="154">
        <v>0</v>
      </c>
      <c r="DD275" s="154">
        <v>0</v>
      </c>
      <c r="DE275" s="154">
        <v>0</v>
      </c>
      <c r="DF275" s="154">
        <v>0</v>
      </c>
      <c r="DG275" s="154">
        <v>0</v>
      </c>
      <c r="DH275" s="154">
        <v>0</v>
      </c>
      <c r="DI275" s="154">
        <v>-9.9999999999909051E-3</v>
      </c>
      <c r="DJ275" s="154">
        <v>302.23</v>
      </c>
      <c r="DK275" s="154">
        <v>-285167.27</v>
      </c>
      <c r="DL275" s="154">
        <v>-55319.969999999994</v>
      </c>
      <c r="DM275" s="154">
        <v>-78775.329999999944</v>
      </c>
      <c r="DN275" s="154">
        <v>12802.789999999997</v>
      </c>
      <c r="DO275" s="154">
        <v>16249.939999999917</v>
      </c>
      <c r="DP275" s="154">
        <v>5128.6200000000008</v>
      </c>
      <c r="DQ275" s="154">
        <v>58722.969999999972</v>
      </c>
      <c r="DR275" s="154">
        <v>-20896.280000000013</v>
      </c>
      <c r="DS275" s="154">
        <v>18474.509999999998</v>
      </c>
      <c r="DT275" s="154">
        <v>16027.88</v>
      </c>
      <c r="DU275" s="154">
        <v>14529.73</v>
      </c>
      <c r="DV275" s="154">
        <v>11278.91</v>
      </c>
      <c r="DW275" s="154">
        <v>49929.100000000006</v>
      </c>
      <c r="DX275" s="154">
        <v>-6110.2300000000014</v>
      </c>
      <c r="DY275" s="154">
        <v>12222.06</v>
      </c>
      <c r="DZ275" s="154">
        <v>11810.18</v>
      </c>
      <c r="EA275" s="154">
        <v>8656.67</v>
      </c>
      <c r="EB275" s="154">
        <v>1206.56</v>
      </c>
      <c r="EC275" s="154">
        <v>56543.32</v>
      </c>
      <c r="ED275" s="154">
        <v>12438.349999999999</v>
      </c>
      <c r="EE275" s="154">
        <v>12049.789999999999</v>
      </c>
      <c r="EF275" s="154">
        <v>12009.75</v>
      </c>
      <c r="EG275" s="154">
        <v>12120.64</v>
      </c>
      <c r="EH275" s="154">
        <v>11936.91</v>
      </c>
      <c r="EI275" s="154">
        <v>12026.269999999999</v>
      </c>
      <c r="EJ275" s="154">
        <v>119.75000000000001</v>
      </c>
      <c r="EK275" s="154">
        <v>0</v>
      </c>
      <c r="EL275" s="154">
        <v>0</v>
      </c>
      <c r="EM275" s="154">
        <v>-350000</v>
      </c>
      <c r="EN275" s="170"/>
      <c r="EO275" s="154">
        <f t="shared" si="1020"/>
        <v>-349880.25</v>
      </c>
      <c r="EP275" s="170"/>
      <c r="EQ275" s="154">
        <f t="shared" ca="1" si="1021"/>
        <v>26578.68</v>
      </c>
      <c r="ER275" s="154"/>
      <c r="EV275" s="154">
        <f t="shared" si="1022"/>
        <v>-185000</v>
      </c>
      <c r="EW275" s="154">
        <f t="shared" si="1022"/>
        <v>0</v>
      </c>
      <c r="EX275" s="154">
        <f t="shared" si="1022"/>
        <v>0</v>
      </c>
      <c r="EY275" s="154">
        <f t="shared" si="1022"/>
        <v>-284865.05000000005</v>
      </c>
      <c r="EZ275" s="154">
        <f t="shared" si="1022"/>
        <v>-121292.50999999994</v>
      </c>
      <c r="FA275" s="154">
        <f t="shared" si="1022"/>
        <v>80101.529999999882</v>
      </c>
      <c r="FB275" s="154">
        <f t="shared" si="1022"/>
        <v>13606.109999999984</v>
      </c>
      <c r="FC275" s="154">
        <f t="shared" si="1022"/>
        <v>75737.740000000005</v>
      </c>
      <c r="FD275" s="154">
        <f t="shared" si="1022"/>
        <v>17922.009999999998</v>
      </c>
      <c r="FE275" s="154">
        <f t="shared" si="1022"/>
        <v>66406.55</v>
      </c>
      <c r="FF275" s="154">
        <f t="shared" si="1022"/>
        <v>36497.89</v>
      </c>
      <c r="FG275" s="154">
        <f t="shared" si="1022"/>
        <v>36083.82</v>
      </c>
      <c r="FH275" s="154">
        <f t="shared" si="1022"/>
        <v>119.75000000000001</v>
      </c>
      <c r="FI275" s="154">
        <f t="shared" si="1022"/>
        <v>-350000</v>
      </c>
      <c r="FK275" s="154">
        <f t="shared" si="1023"/>
        <v>0</v>
      </c>
      <c r="FL275" s="154">
        <f t="shared" si="1023"/>
        <v>0</v>
      </c>
      <c r="FM275" s="154">
        <f t="shared" si="1023"/>
        <v>0</v>
      </c>
      <c r="FN275" s="154">
        <f t="shared" si="1023"/>
        <v>-181116.96</v>
      </c>
      <c r="FO275" s="154">
        <f t="shared" si="1023"/>
        <v>-469865.05000000005</v>
      </c>
      <c r="FP275" s="154">
        <f t="shared" si="1023"/>
        <v>48152.86999999993</v>
      </c>
      <c r="FQ275" s="154">
        <f t="shared" si="1023"/>
        <v>156910.26999999999</v>
      </c>
      <c r="FR275" s="154">
        <f t="shared" si="1023"/>
        <v>-349880.25</v>
      </c>
    </row>
    <row r="276" spans="2:174" ht="17.45" customHeight="1">
      <c r="B276" s="161" t="s">
        <v>98</v>
      </c>
      <c r="C276" s="162"/>
      <c r="D276" s="162"/>
      <c r="E276" s="162"/>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4"/>
      <c r="BX276" s="164"/>
      <c r="BY276" s="164"/>
      <c r="BZ276" s="164"/>
      <c r="CA276" s="164"/>
      <c r="CB276" s="164"/>
      <c r="CC276" s="164"/>
      <c r="CD276" s="164"/>
      <c r="CE276" s="164"/>
      <c r="CF276" s="164"/>
      <c r="CG276" s="164"/>
      <c r="CH276" s="164"/>
      <c r="CI276" s="164"/>
      <c r="CJ276" s="164"/>
      <c r="CK276" s="164"/>
      <c r="CL276" s="164"/>
      <c r="CM276" s="164"/>
      <c r="CN276" s="164">
        <f t="shared" ref="CN276:CY276" si="1086">CN273+CN274+CN275</f>
        <v>1952730.7800000005</v>
      </c>
      <c r="CO276" s="164">
        <f t="shared" si="1086"/>
        <v>1062534.08</v>
      </c>
      <c r="CP276" s="164">
        <f t="shared" si="1086"/>
        <v>1454080.9700000004</v>
      </c>
      <c r="CQ276" s="164">
        <f t="shared" si="1086"/>
        <v>1141922.7899999998</v>
      </c>
      <c r="CR276" s="164">
        <f t="shared" si="1086"/>
        <v>1033442.3399999999</v>
      </c>
      <c r="CS276" s="164">
        <f t="shared" si="1086"/>
        <v>1518145.3399999999</v>
      </c>
      <c r="CT276" s="164">
        <f t="shared" si="1086"/>
        <v>921351.63000000012</v>
      </c>
      <c r="CU276" s="164">
        <f t="shared" si="1086"/>
        <v>1215906.9899999995</v>
      </c>
      <c r="CV276" s="164">
        <f t="shared" si="1086"/>
        <v>1508736.45</v>
      </c>
      <c r="CW276" s="164">
        <f t="shared" si="1086"/>
        <v>1283342.0799999994</v>
      </c>
      <c r="CX276" s="164">
        <f t="shared" si="1086"/>
        <v>1328636.0600000003</v>
      </c>
      <c r="CY276" s="164">
        <f t="shared" si="1086"/>
        <v>1406950.08</v>
      </c>
      <c r="CZ276" s="164">
        <f t="shared" ref="CZ276:DJ276" si="1087">CZ273+CZ274+CZ275</f>
        <v>2391758.0098000001</v>
      </c>
      <c r="DA276" s="164">
        <f t="shared" si="1087"/>
        <v>1346912.9981</v>
      </c>
      <c r="DB276" s="164">
        <f t="shared" si="1087"/>
        <v>1352882.0799999994</v>
      </c>
      <c r="DC276" s="164">
        <f t="shared" si="1087"/>
        <v>1365334.7096000002</v>
      </c>
      <c r="DD276" s="164">
        <f t="shared" si="1087"/>
        <v>1781057.4943000004</v>
      </c>
      <c r="DE276" s="164">
        <f t="shared" si="1087"/>
        <v>1351068.2844999996</v>
      </c>
      <c r="DF276" s="164">
        <f t="shared" si="1087"/>
        <v>1612483.9852999998</v>
      </c>
      <c r="DG276" s="164">
        <f t="shared" si="1087"/>
        <v>1707563.0490000001</v>
      </c>
      <c r="DH276" s="164">
        <f t="shared" si="1087"/>
        <v>1375625.863469441</v>
      </c>
      <c r="DI276" s="164">
        <f t="shared" si="1087"/>
        <v>1423948.4195348881</v>
      </c>
      <c r="DJ276" s="164">
        <f t="shared" si="1087"/>
        <v>1665227.9972782899</v>
      </c>
      <c r="DK276" s="164">
        <f t="shared" ref="DK276:DP276" si="1088">DK273+DK274+DK275</f>
        <v>2113465.6580318282</v>
      </c>
      <c r="DL276" s="164">
        <f t="shared" si="1088"/>
        <v>2736975.7763108388</v>
      </c>
      <c r="DM276" s="164">
        <f t="shared" si="1088"/>
        <v>1586325.3009177346</v>
      </c>
      <c r="DN276" s="164">
        <f t="shared" si="1088"/>
        <v>1406685.4121676795</v>
      </c>
      <c r="DO276" s="164">
        <f t="shared" si="1088"/>
        <v>1550355.2535993282</v>
      </c>
      <c r="DP276" s="164">
        <f t="shared" si="1088"/>
        <v>1476607.9343842929</v>
      </c>
      <c r="DQ276" s="164">
        <f t="shared" ref="DQ276:DR276" si="1089">DQ273+DQ274+DQ275</f>
        <v>1795316.9459985588</v>
      </c>
      <c r="DR276" s="164">
        <f t="shared" si="1089"/>
        <v>1656040.5691321774</v>
      </c>
      <c r="DS276" s="164">
        <f t="shared" ref="DS276:DT276" si="1090">DS273+DS274+DS275</f>
        <v>1651346.3716763102</v>
      </c>
      <c r="DT276" s="164">
        <f t="shared" si="1090"/>
        <v>1441018.4127452907</v>
      </c>
      <c r="DU276" s="164">
        <f t="shared" ref="DU276:DV276" si="1091">DU273+DU274+DU275</f>
        <v>1410361.8923201275</v>
      </c>
      <c r="DV276" s="164">
        <f t="shared" si="1091"/>
        <v>1485874.8727476511</v>
      </c>
      <c r="DW276" s="164">
        <f t="shared" ref="DW276:DX276" si="1092">DW273+DW274+DW275</f>
        <v>2704502.62132143</v>
      </c>
      <c r="DX276" s="164">
        <f t="shared" si="1092"/>
        <v>3128869.4797402737</v>
      </c>
      <c r="DY276" s="164">
        <f t="shared" ref="DY276:DZ276" si="1093">DY273+DY274+DY275</f>
        <v>1631243.3349906886</v>
      </c>
      <c r="DZ276" s="164">
        <f t="shared" si="1093"/>
        <v>1524391.6944147174</v>
      </c>
      <c r="EA276" s="164">
        <f t="shared" ref="EA276:EB276" si="1094">EA273+EA274+EA275</f>
        <v>1699660.5610942184</v>
      </c>
      <c r="EB276" s="164">
        <f t="shared" si="1094"/>
        <v>1903593.1737800003</v>
      </c>
      <c r="EC276" s="164">
        <f t="shared" ref="EC276:ED276" si="1095">EC273+EC274+EC275</f>
        <v>2069473.5389600005</v>
      </c>
      <c r="ED276" s="164">
        <f t="shared" si="1095"/>
        <v>2080939.496671136</v>
      </c>
      <c r="EE276" s="164">
        <f t="shared" ref="EE276:EF276" si="1096">EE273+EE274+EE275</f>
        <v>1622313.1677578762</v>
      </c>
      <c r="EF276" s="164">
        <f t="shared" si="1096"/>
        <v>1463679.7064882386</v>
      </c>
      <c r="EG276" s="164">
        <f t="shared" ref="EG276:EH276" si="1097">EG273+EG274+EG275</f>
        <v>1180357.3759570385</v>
      </c>
      <c r="EH276" s="164">
        <f t="shared" si="1097"/>
        <v>1889823.5841241016</v>
      </c>
      <c r="EI276" s="164">
        <f t="shared" ref="EI276:EJ276" si="1098">EI273+EI274+EI275</f>
        <v>3280029.9920711438</v>
      </c>
      <c r="EJ276" s="164">
        <f t="shared" si="1098"/>
        <v>3425727.9784001959</v>
      </c>
      <c r="EK276" s="164">
        <f t="shared" ref="EK276:EL276" si="1099">EK273+EK274+EK275</f>
        <v>1922204.9284985713</v>
      </c>
      <c r="EL276" s="164">
        <f t="shared" si="1099"/>
        <v>1889016.1939999994</v>
      </c>
      <c r="EM276" s="164">
        <f t="shared" ref="EM276" si="1100">EM273+EM274+EM275</f>
        <v>1706959.7999999996</v>
      </c>
      <c r="EO276" s="163">
        <f t="shared" si="1020"/>
        <v>8943908.9008987658</v>
      </c>
      <c r="EQ276" s="163">
        <f t="shared" ca="1" si="1021"/>
        <v>7984165.0702398978</v>
      </c>
      <c r="ER276" s="163"/>
      <c r="EV276" s="163">
        <f t="shared" si="1022"/>
        <v>5091553.0878999997</v>
      </c>
      <c r="EW276" s="163">
        <f t="shared" si="1022"/>
        <v>4497460.4884000001</v>
      </c>
      <c r="EX276" s="163">
        <f t="shared" si="1022"/>
        <v>4695672.8977694409</v>
      </c>
      <c r="EY276" s="163">
        <f t="shared" si="1022"/>
        <v>5202642.0748450067</v>
      </c>
      <c r="EZ276" s="163">
        <f t="shared" si="1022"/>
        <v>5729986.4893962527</v>
      </c>
      <c r="FA276" s="163">
        <f t="shared" si="1022"/>
        <v>4822280.1339821797</v>
      </c>
      <c r="FB276" s="163">
        <f t="shared" si="1022"/>
        <v>4748405.3535537785</v>
      </c>
      <c r="FC276" s="163">
        <f t="shared" si="1022"/>
        <v>5600739.386389209</v>
      </c>
      <c r="FD276" s="163">
        <f t="shared" si="1022"/>
        <v>6284504.5091456799</v>
      </c>
      <c r="FE276" s="163">
        <f t="shared" si="1022"/>
        <v>5672727.2738342192</v>
      </c>
      <c r="FF276" s="163">
        <f t="shared" si="1022"/>
        <v>5166932.3709172513</v>
      </c>
      <c r="FG276" s="163">
        <f t="shared" si="1022"/>
        <v>6350210.9521522839</v>
      </c>
      <c r="FH276" s="163">
        <f t="shared" si="1022"/>
        <v>7236949.100898766</v>
      </c>
      <c r="FI276" s="163">
        <f t="shared" si="1022"/>
        <v>1706959.7999999996</v>
      </c>
      <c r="FK276" s="163">
        <f t="shared" si="1023"/>
        <v>0</v>
      </c>
      <c r="FL276" s="163">
        <f t="shared" si="1023"/>
        <v>0</v>
      </c>
      <c r="FM276" s="163">
        <f t="shared" si="1023"/>
        <v>0</v>
      </c>
      <c r="FN276" s="163">
        <f t="shared" si="1023"/>
        <v>15827779.590000002</v>
      </c>
      <c r="FO276" s="163">
        <f t="shared" si="1023"/>
        <v>19487328.548914447</v>
      </c>
      <c r="FP276" s="163">
        <f t="shared" si="1023"/>
        <v>20901411.36332142</v>
      </c>
      <c r="FQ276" s="163">
        <f t="shared" si="1023"/>
        <v>23474375.106049437</v>
      </c>
      <c r="FR276" s="163">
        <f t="shared" si="1023"/>
        <v>8943908.9008987658</v>
      </c>
    </row>
    <row r="278" spans="2:174" ht="17.45" customHeight="1">
      <c r="B278" s="147" t="s">
        <v>183</v>
      </c>
      <c r="C278" s="148"/>
      <c r="D278" s="148"/>
      <c r="E278" s="148"/>
      <c r="F278" s="149"/>
      <c r="G278" s="149"/>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50"/>
      <c r="BX278" s="150"/>
      <c r="BY278" s="150"/>
      <c r="BZ278" s="150"/>
      <c r="CA278" s="150"/>
      <c r="CB278" s="150"/>
      <c r="CC278" s="150"/>
      <c r="CD278" s="150"/>
      <c r="CE278" s="150"/>
      <c r="CF278" s="150"/>
      <c r="CG278" s="150"/>
      <c r="CH278" s="150"/>
      <c r="CI278" s="150"/>
      <c r="CJ278" s="150"/>
      <c r="CK278" s="150"/>
      <c r="CL278" s="150"/>
      <c r="CM278" s="150"/>
      <c r="CN278" s="150"/>
      <c r="CO278" s="150"/>
      <c r="CP278" s="150"/>
      <c r="CQ278" s="150"/>
      <c r="CR278" s="150"/>
      <c r="CS278" s="150"/>
      <c r="CT278" s="150"/>
      <c r="CU278" s="150"/>
      <c r="CV278" s="150"/>
      <c r="CW278" s="150"/>
      <c r="CX278" s="150"/>
      <c r="CY278" s="150"/>
      <c r="CZ278" s="150"/>
      <c r="DA278" s="150"/>
      <c r="DB278" s="150"/>
      <c r="DC278" s="150"/>
      <c r="DD278" s="150"/>
      <c r="DE278" s="150"/>
      <c r="DF278" s="150"/>
      <c r="DG278" s="150"/>
      <c r="DH278" s="150"/>
      <c r="DI278" s="150"/>
      <c r="DJ278" s="150"/>
      <c r="DK278" s="150"/>
      <c r="DL278" s="150"/>
      <c r="DM278" s="150"/>
      <c r="DN278" s="150"/>
      <c r="DO278" s="150"/>
      <c r="DP278" s="150"/>
      <c r="DQ278" s="150"/>
      <c r="DR278" s="150"/>
      <c r="DS278" s="150"/>
      <c r="DT278" s="150"/>
      <c r="DU278" s="150"/>
      <c r="DV278" s="150"/>
      <c r="DW278" s="150"/>
      <c r="DX278" s="150"/>
      <c r="DY278" s="150"/>
      <c r="DZ278" s="150"/>
      <c r="EA278" s="150"/>
      <c r="EB278" s="150"/>
      <c r="EC278" s="150"/>
      <c r="ED278" s="150"/>
      <c r="EE278" s="150"/>
      <c r="EF278" s="150"/>
      <c r="EG278" s="150"/>
      <c r="EH278" s="150"/>
      <c r="EI278" s="150"/>
      <c r="EJ278" s="150"/>
      <c r="EK278" s="150"/>
      <c r="EL278" s="150"/>
      <c r="EM278" s="150"/>
      <c r="EN278" s="149"/>
      <c r="EO278" s="148"/>
      <c r="EP278" s="148"/>
      <c r="EQ278" s="148"/>
      <c r="ER278" s="148"/>
      <c r="EV278" s="148"/>
      <c r="EW278" s="148"/>
      <c r="EX278" s="148"/>
      <c r="EY278" s="148"/>
      <c r="EZ278" s="148"/>
      <c r="FA278" s="148"/>
      <c r="FB278" s="148"/>
      <c r="FC278" s="148"/>
      <c r="FD278" s="148"/>
      <c r="FE278" s="148"/>
      <c r="FF278" s="148"/>
      <c r="FG278" s="148"/>
      <c r="FH278" s="148"/>
      <c r="FI278" s="148"/>
      <c r="FK278" s="148"/>
      <c r="FL278" s="148"/>
      <c r="FM278" s="148"/>
      <c r="FN278" s="148"/>
      <c r="FO278" s="148"/>
      <c r="FP278" s="148"/>
      <c r="FQ278" s="148"/>
      <c r="FR278" s="148"/>
    </row>
    <row r="279" spans="2:174" ht="17.45" customHeight="1">
      <c r="B279" s="151" t="s">
        <v>90</v>
      </c>
      <c r="C279" s="152"/>
      <c r="D279" s="152"/>
      <c r="E279" s="152"/>
      <c r="F279" s="153"/>
      <c r="G279" s="153"/>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v>888927.59999999986</v>
      </c>
      <c r="CO279" s="154">
        <v>786616.62999999989</v>
      </c>
      <c r="CP279" s="154">
        <v>901085.08</v>
      </c>
      <c r="CQ279" s="154">
        <v>642091.97</v>
      </c>
      <c r="CR279" s="154">
        <v>974276.62</v>
      </c>
      <c r="CS279" s="154">
        <v>1204066.8099999998</v>
      </c>
      <c r="CT279" s="154">
        <v>421178.62999999995</v>
      </c>
      <c r="CU279" s="154">
        <v>469092.87000000011</v>
      </c>
      <c r="CV279" s="154">
        <v>524135.2000000003</v>
      </c>
      <c r="CW279" s="154">
        <v>608904.27999999991</v>
      </c>
      <c r="CX279" s="154">
        <v>575364.11</v>
      </c>
      <c r="CY279" s="154">
        <v>690926.92999999993</v>
      </c>
      <c r="CZ279" s="154">
        <v>1082360.22</v>
      </c>
      <c r="DA279" s="154">
        <v>631354.94999999984</v>
      </c>
      <c r="DB279" s="154">
        <v>713074.83791429305</v>
      </c>
      <c r="DC279" s="154">
        <v>698477.61999999988</v>
      </c>
      <c r="DD279" s="154">
        <v>734032.8899999999</v>
      </c>
      <c r="DE279" s="154">
        <v>967093.91000000038</v>
      </c>
      <c r="DF279" s="154">
        <v>793966.63</v>
      </c>
      <c r="DG279" s="154">
        <v>772805.46000000066</v>
      </c>
      <c r="DH279" s="154">
        <v>882890.4500000003</v>
      </c>
      <c r="DI279" s="154">
        <v>859490.93000000017</v>
      </c>
      <c r="DJ279" s="154">
        <v>901197.59000000008</v>
      </c>
      <c r="DK279" s="154">
        <v>850357.90000000026</v>
      </c>
      <c r="DL279" s="154">
        <v>1254670.81</v>
      </c>
      <c r="DM279" s="154">
        <v>1024739.0299999999</v>
      </c>
      <c r="DN279" s="154">
        <v>763734.38000000012</v>
      </c>
      <c r="DO279" s="154">
        <v>762055.79000000015</v>
      </c>
      <c r="DP279" s="154">
        <v>816255.43000000017</v>
      </c>
      <c r="DQ279" s="154">
        <v>716959.82</v>
      </c>
      <c r="DR279" s="154">
        <v>779886.59</v>
      </c>
      <c r="DS279" s="154">
        <v>739323.85</v>
      </c>
      <c r="DT279" s="154">
        <v>734516.39999999991</v>
      </c>
      <c r="DU279" s="154">
        <v>811839.85000000009</v>
      </c>
      <c r="DV279" s="154">
        <v>763766.06</v>
      </c>
      <c r="DW279" s="154">
        <v>724071.16000000015</v>
      </c>
      <c r="DX279" s="154">
        <v>1310014.31</v>
      </c>
      <c r="DY279" s="154">
        <v>1002690.6300000001</v>
      </c>
      <c r="DZ279" s="154">
        <v>812249.56999999972</v>
      </c>
      <c r="EA279" s="154">
        <v>791568.33000000007</v>
      </c>
      <c r="EB279" s="154">
        <v>857193.69</v>
      </c>
      <c r="EC279" s="154">
        <v>858746.5199999999</v>
      </c>
      <c r="ED279" s="154">
        <v>865388.87999999989</v>
      </c>
      <c r="EE279" s="154">
        <v>855093.32</v>
      </c>
      <c r="EF279" s="154">
        <v>851053.12</v>
      </c>
      <c r="EG279" s="154">
        <v>832823.44</v>
      </c>
      <c r="EH279" s="154">
        <v>861300.79999999981</v>
      </c>
      <c r="EI279" s="154">
        <v>898993.73999999964</v>
      </c>
      <c r="EJ279" s="154">
        <v>1462479.5899999996</v>
      </c>
      <c r="EK279" s="154">
        <v>1064848.3899999997</v>
      </c>
      <c r="EL279" s="154">
        <v>878181.82999999961</v>
      </c>
      <c r="EM279" s="154">
        <v>872610.7300000001</v>
      </c>
      <c r="EO279" s="154">
        <f t="shared" ref="EO279:EO292" si="1101">SUMIFS($G279:$EN279,$G$13:$EN$13,$EO$7)</f>
        <v>4278120.5399999991</v>
      </c>
      <c r="EQ279" s="154">
        <f t="shared" ref="EQ279:EQ292" ca="1" si="1102">SUM(OFFSET($B279,0,COLUMN($DX$7)-2,1,MONTH(MAX($G$7:$EN$7))))</f>
        <v>3916522.8400000003</v>
      </c>
      <c r="ER279" s="154"/>
      <c r="EV279" s="154">
        <f t="shared" ref="EV279:FI292" si="1103">SUMIF($H$6:$EN$6,EV$12,$H279:$EN279)</f>
        <v>2426790.0079142931</v>
      </c>
      <c r="EW279" s="154">
        <f t="shared" si="1103"/>
        <v>2399604.42</v>
      </c>
      <c r="EX279" s="154">
        <f t="shared" si="1103"/>
        <v>2449662.540000001</v>
      </c>
      <c r="EY279" s="154">
        <f t="shared" si="1103"/>
        <v>2611046.4200000004</v>
      </c>
      <c r="EZ279" s="154">
        <f t="shared" si="1103"/>
        <v>3043144.2199999997</v>
      </c>
      <c r="FA279" s="154">
        <f t="shared" si="1103"/>
        <v>2295271.04</v>
      </c>
      <c r="FB279" s="154">
        <f t="shared" si="1103"/>
        <v>2253726.84</v>
      </c>
      <c r="FC279" s="154">
        <f t="shared" si="1103"/>
        <v>2299677.0700000003</v>
      </c>
      <c r="FD279" s="154">
        <f t="shared" si="1103"/>
        <v>3124954.5100000002</v>
      </c>
      <c r="FE279" s="154">
        <f t="shared" si="1103"/>
        <v>2507508.54</v>
      </c>
      <c r="FF279" s="154">
        <f t="shared" si="1103"/>
        <v>2571535.3199999998</v>
      </c>
      <c r="FG279" s="154">
        <f t="shared" si="1103"/>
        <v>2593117.9799999995</v>
      </c>
      <c r="FH279" s="154">
        <f t="shared" si="1103"/>
        <v>3405509.8099999991</v>
      </c>
      <c r="FI279" s="154">
        <f t="shared" si="1103"/>
        <v>872610.7300000001</v>
      </c>
      <c r="FK279" s="154">
        <f t="shared" ref="FK279:FR292" si="1104">SUMIF($H$5:$EN$5,FK$12,$H279:$EN279)</f>
        <v>0</v>
      </c>
      <c r="FL279" s="154">
        <f t="shared" si="1104"/>
        <v>0</v>
      </c>
      <c r="FM279" s="154">
        <f t="shared" si="1104"/>
        <v>0</v>
      </c>
      <c r="FN279" s="154">
        <f t="shared" si="1104"/>
        <v>8686666.7300000004</v>
      </c>
      <c r="FO279" s="154">
        <f t="shared" si="1104"/>
        <v>9887103.3879142944</v>
      </c>
      <c r="FP279" s="154">
        <f t="shared" si="1104"/>
        <v>9891819.1699999999</v>
      </c>
      <c r="FQ279" s="154">
        <f t="shared" si="1104"/>
        <v>10797116.35</v>
      </c>
      <c r="FR279" s="154">
        <f t="shared" si="1104"/>
        <v>4278120.5399999991</v>
      </c>
    </row>
    <row r="280" spans="2:174" ht="17.45" customHeight="1">
      <c r="B280" s="151" t="s">
        <v>91</v>
      </c>
      <c r="C280" s="152"/>
      <c r="D280" s="152"/>
      <c r="E280" s="152"/>
      <c r="F280" s="153"/>
      <c r="G280" s="153"/>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v>335589.07999999996</v>
      </c>
      <c r="CO280" s="154">
        <v>104059.75</v>
      </c>
      <c r="CP280" s="154">
        <v>104110.16</v>
      </c>
      <c r="CQ280" s="154">
        <v>133158.1</v>
      </c>
      <c r="CR280" s="154">
        <v>166845.68</v>
      </c>
      <c r="CS280" s="154">
        <v>0</v>
      </c>
      <c r="CT280" s="154">
        <v>113226.31</v>
      </c>
      <c r="CU280" s="154">
        <v>188052.11</v>
      </c>
      <c r="CV280" s="154">
        <v>148982.63</v>
      </c>
      <c r="CW280" s="154">
        <v>122606.34000000001</v>
      </c>
      <c r="CX280" s="154">
        <v>172638.31</v>
      </c>
      <c r="CY280" s="154">
        <v>171665.63</v>
      </c>
      <c r="CZ280" s="154">
        <v>358405.38</v>
      </c>
      <c r="DA280" s="154">
        <v>124613.50000000001</v>
      </c>
      <c r="DB280" s="154">
        <v>100450.86</v>
      </c>
      <c r="DC280" s="154">
        <v>112817.53</v>
      </c>
      <c r="DD280" s="154">
        <v>182553.9</v>
      </c>
      <c r="DE280" s="154">
        <v>188701.01</v>
      </c>
      <c r="DF280" s="154">
        <v>183198.73</v>
      </c>
      <c r="DG280" s="154">
        <v>230543.37</v>
      </c>
      <c r="DH280" s="154">
        <v>111001.39</v>
      </c>
      <c r="DI280" s="154">
        <v>134362.26999999999</v>
      </c>
      <c r="DJ280" s="154">
        <v>195363.28</v>
      </c>
      <c r="DK280" s="154">
        <v>270185.49</v>
      </c>
      <c r="DL280" s="154">
        <v>417529.70999999996</v>
      </c>
      <c r="DM280" s="154">
        <v>186717.48999999996</v>
      </c>
      <c r="DN280" s="154">
        <v>131404.5</v>
      </c>
      <c r="DO280" s="154">
        <v>192937.75999999995</v>
      </c>
      <c r="DP280" s="154">
        <v>140449.29999999993</v>
      </c>
      <c r="DQ280" s="154">
        <v>236709.61</v>
      </c>
      <c r="DR280" s="154">
        <v>247650.50000000003</v>
      </c>
      <c r="DS280" s="154">
        <v>371763.41000000003</v>
      </c>
      <c r="DT280" s="154">
        <v>201221.07</v>
      </c>
      <c r="DU280" s="154">
        <v>141064.98000000001</v>
      </c>
      <c r="DV280" s="154">
        <v>198433.05999999997</v>
      </c>
      <c r="DW280" s="154">
        <v>289445.13000000006</v>
      </c>
      <c r="DX280" s="154">
        <v>481325.25000000006</v>
      </c>
      <c r="DY280" s="154">
        <v>155172.89000000001</v>
      </c>
      <c r="DZ280" s="154">
        <v>118894.59</v>
      </c>
      <c r="EA280" s="154">
        <v>152184.67000000001</v>
      </c>
      <c r="EB280" s="154">
        <v>185851.62</v>
      </c>
      <c r="EC280" s="154">
        <v>271125.11000000004</v>
      </c>
      <c r="ED280" s="154">
        <v>201422.93000000002</v>
      </c>
      <c r="EE280" s="154">
        <v>164846.67000000004</v>
      </c>
      <c r="EF280" s="154">
        <v>161643.87000000002</v>
      </c>
      <c r="EG280" s="154">
        <v>127600.76</v>
      </c>
      <c r="EH280" s="154">
        <v>128003.62</v>
      </c>
      <c r="EI280" s="154">
        <v>240879.29000000007</v>
      </c>
      <c r="EJ280" s="154">
        <v>425730.08000000007</v>
      </c>
      <c r="EK280" s="154">
        <v>160535.66000000003</v>
      </c>
      <c r="EL280" s="154">
        <v>84114.040000000008</v>
      </c>
      <c r="EM280" s="154">
        <v>133857.49</v>
      </c>
      <c r="EO280" s="154">
        <f t="shared" si="1101"/>
        <v>804237.27000000014</v>
      </c>
      <c r="EQ280" s="154">
        <f t="shared" ca="1" si="1102"/>
        <v>907577.40000000014</v>
      </c>
      <c r="ER280" s="154"/>
      <c r="EV280" s="154">
        <f t="shared" si="1103"/>
        <v>583469.74</v>
      </c>
      <c r="EW280" s="154">
        <f t="shared" si="1103"/>
        <v>484072.44</v>
      </c>
      <c r="EX280" s="154">
        <f t="shared" si="1103"/>
        <v>524743.49</v>
      </c>
      <c r="EY280" s="154">
        <f t="shared" si="1103"/>
        <v>599911.04</v>
      </c>
      <c r="EZ280" s="154">
        <f t="shared" si="1103"/>
        <v>735651.7</v>
      </c>
      <c r="FA280" s="154">
        <f t="shared" si="1103"/>
        <v>570096.66999999993</v>
      </c>
      <c r="FB280" s="154">
        <f t="shared" si="1103"/>
        <v>820634.98</v>
      </c>
      <c r="FC280" s="154">
        <f t="shared" si="1103"/>
        <v>628943.17000000004</v>
      </c>
      <c r="FD280" s="154">
        <f t="shared" si="1103"/>
        <v>755392.7300000001</v>
      </c>
      <c r="FE280" s="154">
        <f t="shared" si="1103"/>
        <v>609161.40000000014</v>
      </c>
      <c r="FF280" s="154">
        <f t="shared" si="1103"/>
        <v>527913.47000000009</v>
      </c>
      <c r="FG280" s="154">
        <f t="shared" si="1103"/>
        <v>496483.67000000004</v>
      </c>
      <c r="FH280" s="154">
        <f t="shared" si="1103"/>
        <v>670379.78000000014</v>
      </c>
      <c r="FI280" s="154">
        <f t="shared" si="1103"/>
        <v>133857.49</v>
      </c>
      <c r="FK280" s="154">
        <f t="shared" si="1104"/>
        <v>0</v>
      </c>
      <c r="FL280" s="154">
        <f t="shared" si="1104"/>
        <v>0</v>
      </c>
      <c r="FM280" s="154">
        <f t="shared" si="1104"/>
        <v>0</v>
      </c>
      <c r="FN280" s="154">
        <f t="shared" si="1104"/>
        <v>1760934.1</v>
      </c>
      <c r="FO280" s="154">
        <f t="shared" si="1104"/>
        <v>2192196.71</v>
      </c>
      <c r="FP280" s="154">
        <f t="shared" si="1104"/>
        <v>2755326.5199999996</v>
      </c>
      <c r="FQ280" s="154">
        <f t="shared" si="1104"/>
        <v>2388951.27</v>
      </c>
      <c r="FR280" s="154">
        <f t="shared" si="1104"/>
        <v>804237.27000000014</v>
      </c>
    </row>
    <row r="281" spans="2:174" ht="17.45" customHeight="1">
      <c r="B281" s="151" t="s">
        <v>190</v>
      </c>
      <c r="C281" s="155"/>
      <c r="D281" s="155"/>
      <c r="E281" s="155"/>
      <c r="F281" s="153"/>
      <c r="G281" s="153"/>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v>0</v>
      </c>
      <c r="CO281" s="154">
        <v>0</v>
      </c>
      <c r="CP281" s="154">
        <v>0</v>
      </c>
      <c r="CQ281" s="154">
        <v>0</v>
      </c>
      <c r="CR281" s="154">
        <v>0</v>
      </c>
      <c r="CS281" s="154">
        <v>0</v>
      </c>
      <c r="CT281" s="154">
        <v>209485.95</v>
      </c>
      <c r="CU281" s="154">
        <v>169281.2</v>
      </c>
      <c r="CV281" s="154">
        <v>130428.12</v>
      </c>
      <c r="CW281" s="154">
        <v>177313.93000000002</v>
      </c>
      <c r="CX281" s="154">
        <v>165434.06000000003</v>
      </c>
      <c r="CY281" s="154">
        <v>261010.28999999998</v>
      </c>
      <c r="CZ281" s="154">
        <v>216574.63000000003</v>
      </c>
      <c r="DA281" s="154">
        <v>184623.09</v>
      </c>
      <c r="DB281" s="154">
        <v>178758.87999999998</v>
      </c>
      <c r="DC281" s="154">
        <v>211176.28</v>
      </c>
      <c r="DD281" s="154">
        <v>295059.56000000006</v>
      </c>
      <c r="DE281" s="154">
        <v>288281.14999999997</v>
      </c>
      <c r="DF281" s="154">
        <v>299440.86999999994</v>
      </c>
      <c r="DG281" s="154">
        <v>378592.63</v>
      </c>
      <c r="DH281" s="154">
        <v>289160.81</v>
      </c>
      <c r="DI281" s="154">
        <v>341443.37</v>
      </c>
      <c r="DJ281" s="154">
        <v>432186.36</v>
      </c>
      <c r="DK281" s="154">
        <v>466064.11000000004</v>
      </c>
      <c r="DL281" s="154">
        <v>324204.71000000002</v>
      </c>
      <c r="DM281" s="154">
        <v>471852.39</v>
      </c>
      <c r="DN281" s="154">
        <v>282651.32999999996</v>
      </c>
      <c r="DO281" s="154">
        <v>395473.9</v>
      </c>
      <c r="DP281" s="154">
        <v>456984.95999999996</v>
      </c>
      <c r="DQ281" s="154">
        <v>310911.08</v>
      </c>
      <c r="DR281" s="154">
        <v>449591.16</v>
      </c>
      <c r="DS281" s="154">
        <v>444111.60999999993</v>
      </c>
      <c r="DT281" s="154">
        <v>343796.1</v>
      </c>
      <c r="DU281" s="154">
        <v>448321.18</v>
      </c>
      <c r="DV281" s="154">
        <v>468727.74999999988</v>
      </c>
      <c r="DW281" s="154">
        <v>572201.47</v>
      </c>
      <c r="DX281" s="154">
        <v>491671.64</v>
      </c>
      <c r="DY281" s="154">
        <v>385090.9499999999</v>
      </c>
      <c r="DZ281" s="154">
        <v>476728.78</v>
      </c>
      <c r="EA281" s="154">
        <v>460713.12000000005</v>
      </c>
      <c r="EB281" s="154">
        <v>629225.17000000004</v>
      </c>
      <c r="EC281" s="154">
        <v>375090.45999999996</v>
      </c>
      <c r="ED281" s="154">
        <v>491566.78999999992</v>
      </c>
      <c r="EE281" s="154">
        <v>541512.28</v>
      </c>
      <c r="EF281" s="154">
        <v>450613.15000000008</v>
      </c>
      <c r="EG281" s="154">
        <v>503734.61999999982</v>
      </c>
      <c r="EH281" s="154">
        <v>589133.97000000009</v>
      </c>
      <c r="EI281" s="154">
        <v>757185.87</v>
      </c>
      <c r="EJ281" s="154">
        <v>496459.12</v>
      </c>
      <c r="EK281" s="154">
        <v>463138.26</v>
      </c>
      <c r="EL281" s="154">
        <v>564756.65</v>
      </c>
      <c r="EM281" s="154">
        <v>519317.11</v>
      </c>
      <c r="EO281" s="154">
        <f t="shared" si="1101"/>
        <v>2043671.1400000001</v>
      </c>
      <c r="EQ281" s="154">
        <f t="shared" ca="1" si="1102"/>
        <v>1814204.49</v>
      </c>
      <c r="ER281" s="154"/>
      <c r="EV281" s="154">
        <f t="shared" si="1103"/>
        <v>579956.6</v>
      </c>
      <c r="EW281" s="154">
        <f t="shared" si="1103"/>
        <v>794516.99</v>
      </c>
      <c r="EX281" s="154">
        <f t="shared" si="1103"/>
        <v>967194.31</v>
      </c>
      <c r="EY281" s="154">
        <f t="shared" si="1103"/>
        <v>1239693.8400000001</v>
      </c>
      <c r="EZ281" s="154">
        <f t="shared" si="1103"/>
        <v>1078708.4300000002</v>
      </c>
      <c r="FA281" s="154">
        <f t="shared" si="1103"/>
        <v>1163369.94</v>
      </c>
      <c r="FB281" s="154">
        <f t="shared" si="1103"/>
        <v>1237498.8699999999</v>
      </c>
      <c r="FC281" s="154">
        <f t="shared" si="1103"/>
        <v>1489250.4</v>
      </c>
      <c r="FD281" s="154">
        <f t="shared" si="1103"/>
        <v>1353491.3699999999</v>
      </c>
      <c r="FE281" s="154">
        <f t="shared" si="1103"/>
        <v>1465028.75</v>
      </c>
      <c r="FF281" s="154">
        <f t="shared" si="1103"/>
        <v>1483692.22</v>
      </c>
      <c r="FG281" s="154">
        <f t="shared" si="1103"/>
        <v>1850054.46</v>
      </c>
      <c r="FH281" s="154">
        <f t="shared" si="1103"/>
        <v>1524354.03</v>
      </c>
      <c r="FI281" s="154">
        <f t="shared" si="1103"/>
        <v>519317.11</v>
      </c>
      <c r="FK281" s="154">
        <f t="shared" si="1104"/>
        <v>0</v>
      </c>
      <c r="FL281" s="154">
        <f t="shared" si="1104"/>
        <v>0</v>
      </c>
      <c r="FM281" s="154">
        <f t="shared" si="1104"/>
        <v>0</v>
      </c>
      <c r="FN281" s="154">
        <f t="shared" si="1104"/>
        <v>1112953.55</v>
      </c>
      <c r="FO281" s="154">
        <f t="shared" si="1104"/>
        <v>3581361.7399999998</v>
      </c>
      <c r="FP281" s="154">
        <f t="shared" si="1104"/>
        <v>4968827.6399999997</v>
      </c>
      <c r="FQ281" s="154">
        <f t="shared" si="1104"/>
        <v>6152266.8000000007</v>
      </c>
      <c r="FR281" s="154">
        <f t="shared" si="1104"/>
        <v>2043671.1400000001</v>
      </c>
    </row>
    <row r="282" spans="2:174" ht="17.45" customHeight="1">
      <c r="B282" s="151" t="s">
        <v>92</v>
      </c>
      <c r="C282" s="152"/>
      <c r="D282" s="152"/>
      <c r="E282" s="152"/>
      <c r="F282" s="153"/>
      <c r="G282" s="153"/>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v>4487.8</v>
      </c>
      <c r="CO282" s="154">
        <v>3527.0299999999997</v>
      </c>
      <c r="CP282" s="154">
        <v>4401.76</v>
      </c>
      <c r="CQ282" s="154">
        <v>2820.96</v>
      </c>
      <c r="CR282" s="154">
        <v>1670.16</v>
      </c>
      <c r="CS282" s="154">
        <v>12100.779999999999</v>
      </c>
      <c r="CT282" s="154">
        <v>1008</v>
      </c>
      <c r="CU282" s="154">
        <v>2008</v>
      </c>
      <c r="CV282" s="154">
        <v>3750.0499999999997</v>
      </c>
      <c r="CW282" s="154">
        <v>2720.9599999999987</v>
      </c>
      <c r="CX282" s="154">
        <v>4970.83</v>
      </c>
      <c r="CY282" s="154">
        <v>17096.199999999997</v>
      </c>
      <c r="CZ282" s="154">
        <v>23726.799999999999</v>
      </c>
      <c r="DA282" s="154">
        <v>6708.82</v>
      </c>
      <c r="DB282" s="154">
        <v>15621.270000000002</v>
      </c>
      <c r="DC282" s="154">
        <v>79236.820000000007</v>
      </c>
      <c r="DD282" s="154">
        <v>21792.02</v>
      </c>
      <c r="DE282" s="154">
        <v>10274.419999999998</v>
      </c>
      <c r="DF282" s="154">
        <v>18994.729999999996</v>
      </c>
      <c r="DG282" s="154">
        <v>18194.64</v>
      </c>
      <c r="DH282" s="154">
        <v>27744.36</v>
      </c>
      <c r="DI282" s="154">
        <v>26157.389999999996</v>
      </c>
      <c r="DJ282" s="154">
        <v>25614.74</v>
      </c>
      <c r="DK282" s="154">
        <v>39791.850000000006</v>
      </c>
      <c r="DL282" s="154">
        <v>13391.430000000002</v>
      </c>
      <c r="DM282" s="154">
        <v>54043.97</v>
      </c>
      <c r="DN282" s="154">
        <v>83312.010000000009</v>
      </c>
      <c r="DO282" s="154">
        <v>17098.66</v>
      </c>
      <c r="DP282" s="154">
        <v>20639.099999999999</v>
      </c>
      <c r="DQ282" s="154">
        <v>10359.06</v>
      </c>
      <c r="DR282" s="154">
        <v>34157.4</v>
      </c>
      <c r="DS282" s="154">
        <v>22389</v>
      </c>
      <c r="DT282" s="154">
        <v>78422.209999999992</v>
      </c>
      <c r="DU282" s="154">
        <v>45596.91</v>
      </c>
      <c r="DV282" s="154">
        <v>16461.82</v>
      </c>
      <c r="DW282" s="154">
        <v>24420.600000000002</v>
      </c>
      <c r="DX282" s="154">
        <v>14502.619999999999</v>
      </c>
      <c r="DY282" s="154">
        <v>47655.72</v>
      </c>
      <c r="DZ282" s="154">
        <v>46220.369999999995</v>
      </c>
      <c r="EA282" s="154">
        <v>14287.99</v>
      </c>
      <c r="EB282" s="154">
        <v>27451.55</v>
      </c>
      <c r="EC282" s="154">
        <v>70824.3</v>
      </c>
      <c r="ED282" s="154">
        <v>10202.120000000001</v>
      </c>
      <c r="EE282" s="154">
        <v>78581.66</v>
      </c>
      <c r="EF282" s="154">
        <v>39275.61</v>
      </c>
      <c r="EG282" s="154">
        <v>12325.88</v>
      </c>
      <c r="EH282" s="154">
        <v>13296.91</v>
      </c>
      <c r="EI282" s="154">
        <v>28944.33</v>
      </c>
      <c r="EJ282" s="154">
        <v>4522.8499999999995</v>
      </c>
      <c r="EK282" s="154">
        <v>9907.2800000000007</v>
      </c>
      <c r="EL282" s="154">
        <v>8880.5300000000007</v>
      </c>
      <c r="EM282" s="154">
        <v>13123.160000000002</v>
      </c>
      <c r="EO282" s="154">
        <f t="shared" si="1101"/>
        <v>36433.820000000007</v>
      </c>
      <c r="EQ282" s="154">
        <f t="shared" ca="1" si="1102"/>
        <v>122666.7</v>
      </c>
      <c r="ER282" s="154"/>
      <c r="EV282" s="154">
        <f t="shared" si="1103"/>
        <v>46056.89</v>
      </c>
      <c r="EW282" s="154">
        <f t="shared" si="1103"/>
        <v>111303.26000000001</v>
      </c>
      <c r="EX282" s="154">
        <f t="shared" si="1103"/>
        <v>64933.729999999996</v>
      </c>
      <c r="EY282" s="154">
        <f t="shared" si="1103"/>
        <v>91563.98000000001</v>
      </c>
      <c r="EZ282" s="154">
        <f t="shared" si="1103"/>
        <v>150747.41000000003</v>
      </c>
      <c r="FA282" s="154">
        <f t="shared" si="1103"/>
        <v>48096.819999999992</v>
      </c>
      <c r="FB282" s="154">
        <f t="shared" si="1103"/>
        <v>134968.60999999999</v>
      </c>
      <c r="FC282" s="154">
        <f t="shared" si="1103"/>
        <v>86479.33</v>
      </c>
      <c r="FD282" s="154">
        <f t="shared" si="1103"/>
        <v>108378.70999999999</v>
      </c>
      <c r="FE282" s="154">
        <f t="shared" si="1103"/>
        <v>112563.84</v>
      </c>
      <c r="FF282" s="154">
        <f t="shared" si="1103"/>
        <v>128059.39</v>
      </c>
      <c r="FG282" s="154">
        <f t="shared" si="1103"/>
        <v>54567.12</v>
      </c>
      <c r="FH282" s="154">
        <f t="shared" si="1103"/>
        <v>23310.660000000003</v>
      </c>
      <c r="FI282" s="154">
        <f t="shared" si="1103"/>
        <v>13123.160000000002</v>
      </c>
      <c r="FK282" s="154">
        <f t="shared" si="1104"/>
        <v>0</v>
      </c>
      <c r="FL282" s="154">
        <f t="shared" si="1104"/>
        <v>0</v>
      </c>
      <c r="FM282" s="154">
        <f t="shared" si="1104"/>
        <v>0</v>
      </c>
      <c r="FN282" s="154">
        <f t="shared" si="1104"/>
        <v>60562.53</v>
      </c>
      <c r="FO282" s="154">
        <f t="shared" si="1104"/>
        <v>313857.86</v>
      </c>
      <c r="FP282" s="154">
        <f t="shared" si="1104"/>
        <v>420292.17</v>
      </c>
      <c r="FQ282" s="154">
        <f t="shared" si="1104"/>
        <v>403569.05999999994</v>
      </c>
      <c r="FR282" s="154">
        <f t="shared" si="1104"/>
        <v>36433.820000000007</v>
      </c>
    </row>
    <row r="283" spans="2:174" ht="17.45" customHeight="1">
      <c r="B283" s="156" t="s">
        <v>93</v>
      </c>
      <c r="C283" s="157"/>
      <c r="D283" s="157"/>
      <c r="E283" s="157"/>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58"/>
      <c r="AP283" s="158"/>
      <c r="AQ283" s="158"/>
      <c r="AR283" s="158"/>
      <c r="AS283" s="158"/>
      <c r="AT283" s="158"/>
      <c r="AU283" s="158"/>
      <c r="AV283" s="158"/>
      <c r="AW283" s="158"/>
      <c r="AX283" s="158"/>
      <c r="AY283" s="158"/>
      <c r="AZ283" s="158"/>
      <c r="BA283" s="158"/>
      <c r="BB283" s="158"/>
      <c r="BC283" s="158"/>
      <c r="BD283" s="158"/>
      <c r="BE283" s="158"/>
      <c r="BF283" s="158"/>
      <c r="BG283" s="158"/>
      <c r="BH283" s="158"/>
      <c r="BI283" s="158"/>
      <c r="BJ283" s="158"/>
      <c r="BK283" s="158"/>
      <c r="BL283" s="158"/>
      <c r="BM283" s="158"/>
      <c r="BN283" s="158"/>
      <c r="BO283" s="158"/>
      <c r="BP283" s="158"/>
      <c r="BQ283" s="158"/>
      <c r="BR283" s="158"/>
      <c r="BS283" s="158"/>
      <c r="BT283" s="158"/>
      <c r="BU283" s="158"/>
      <c r="BV283" s="158"/>
      <c r="BW283" s="158"/>
      <c r="BX283" s="158"/>
      <c r="BY283" s="158"/>
      <c r="BZ283" s="158"/>
      <c r="CA283" s="158"/>
      <c r="CB283" s="158"/>
      <c r="CC283" s="158"/>
      <c r="CD283" s="158"/>
      <c r="CE283" s="158"/>
      <c r="CF283" s="158"/>
      <c r="CG283" s="158"/>
      <c r="CH283" s="158"/>
      <c r="CI283" s="158"/>
      <c r="CJ283" s="158"/>
      <c r="CK283" s="158"/>
      <c r="CL283" s="158"/>
      <c r="CM283" s="158"/>
      <c r="CN283" s="158">
        <f t="shared" ref="CN283:DK283" si="1105">SUM(CN279:CN282)</f>
        <v>1229004.4799999997</v>
      </c>
      <c r="CO283" s="158">
        <f t="shared" si="1105"/>
        <v>894203.40999999992</v>
      </c>
      <c r="CP283" s="158">
        <f t="shared" si="1105"/>
        <v>1009597</v>
      </c>
      <c r="CQ283" s="158">
        <f t="shared" si="1105"/>
        <v>778071.02999999991</v>
      </c>
      <c r="CR283" s="158">
        <f t="shared" si="1105"/>
        <v>1142792.46</v>
      </c>
      <c r="CS283" s="158">
        <f t="shared" si="1105"/>
        <v>1216167.5899999999</v>
      </c>
      <c r="CT283" s="158">
        <f t="shared" si="1105"/>
        <v>744898.8899999999</v>
      </c>
      <c r="CU283" s="158">
        <f t="shared" si="1105"/>
        <v>828434.18000000017</v>
      </c>
      <c r="CV283" s="158">
        <f t="shared" si="1105"/>
        <v>807296.00000000035</v>
      </c>
      <c r="CW283" s="158">
        <f t="shared" si="1105"/>
        <v>911545.50999999989</v>
      </c>
      <c r="CX283" s="158">
        <f t="shared" si="1105"/>
        <v>918407.30999999994</v>
      </c>
      <c r="CY283" s="158">
        <f t="shared" si="1105"/>
        <v>1140699.0499999998</v>
      </c>
      <c r="CZ283" s="158">
        <f t="shared" si="1105"/>
        <v>1681067.0300000003</v>
      </c>
      <c r="DA283" s="158">
        <f t="shared" si="1105"/>
        <v>947300.35999999975</v>
      </c>
      <c r="DB283" s="158">
        <f t="shared" si="1105"/>
        <v>1007905.8479142931</v>
      </c>
      <c r="DC283" s="158">
        <f t="shared" si="1105"/>
        <v>1101708.25</v>
      </c>
      <c r="DD283" s="158">
        <f t="shared" si="1105"/>
        <v>1233438.3700000001</v>
      </c>
      <c r="DE283" s="158">
        <f t="shared" si="1105"/>
        <v>1454350.4900000002</v>
      </c>
      <c r="DF283" s="158">
        <f t="shared" si="1105"/>
        <v>1295600.96</v>
      </c>
      <c r="DG283" s="158">
        <f t="shared" si="1105"/>
        <v>1400136.1000000006</v>
      </c>
      <c r="DH283" s="158">
        <f t="shared" si="1105"/>
        <v>1310797.0100000005</v>
      </c>
      <c r="DI283" s="158">
        <f t="shared" si="1105"/>
        <v>1361453.9600000002</v>
      </c>
      <c r="DJ283" s="158">
        <f t="shared" si="1105"/>
        <v>1554361.97</v>
      </c>
      <c r="DK283" s="158">
        <f t="shared" si="1105"/>
        <v>1626399.3500000003</v>
      </c>
      <c r="DL283" s="158">
        <f t="shared" ref="DL283:DX283" si="1106">SUM(DL279:DL282)</f>
        <v>2009796.66</v>
      </c>
      <c r="DM283" s="158">
        <f t="shared" si="1106"/>
        <v>1737352.8799999997</v>
      </c>
      <c r="DN283" s="158">
        <f t="shared" si="1106"/>
        <v>1261102.22</v>
      </c>
      <c r="DO283" s="158">
        <f t="shared" si="1106"/>
        <v>1367566.11</v>
      </c>
      <c r="DP283" s="158">
        <f t="shared" si="1106"/>
        <v>1434328.79</v>
      </c>
      <c r="DQ283" s="158">
        <f t="shared" si="1106"/>
        <v>1274939.57</v>
      </c>
      <c r="DR283" s="158">
        <f t="shared" si="1106"/>
        <v>1511285.65</v>
      </c>
      <c r="DS283" s="158">
        <f t="shared" si="1106"/>
        <v>1577587.8699999999</v>
      </c>
      <c r="DT283" s="158">
        <f t="shared" si="1106"/>
        <v>1357955.7799999998</v>
      </c>
      <c r="DU283" s="158">
        <f t="shared" si="1106"/>
        <v>1446822.92</v>
      </c>
      <c r="DV283" s="158">
        <f t="shared" si="1106"/>
        <v>1447388.69</v>
      </c>
      <c r="DW283" s="158">
        <f t="shared" si="1106"/>
        <v>1610138.3600000003</v>
      </c>
      <c r="DX283" s="158">
        <f t="shared" si="1106"/>
        <v>2297513.8200000003</v>
      </c>
      <c r="DY283" s="158">
        <f t="shared" ref="DY283:DZ283" si="1107">SUM(DY279:DY282)</f>
        <v>1590610.19</v>
      </c>
      <c r="DZ283" s="158">
        <f t="shared" si="1107"/>
        <v>1454093.3099999996</v>
      </c>
      <c r="EA283" s="158">
        <f t="shared" ref="EA283:EB283" si="1108">SUM(EA279:EA282)</f>
        <v>1418754.11</v>
      </c>
      <c r="EB283" s="158">
        <f t="shared" si="1108"/>
        <v>1699722.03</v>
      </c>
      <c r="EC283" s="158">
        <f t="shared" ref="EC283:ED283" si="1109">SUM(EC279:EC282)</f>
        <v>1575786.39</v>
      </c>
      <c r="ED283" s="158">
        <f t="shared" si="1109"/>
        <v>1568580.7199999997</v>
      </c>
      <c r="EE283" s="158">
        <f t="shared" ref="EE283:EF283" si="1110">SUM(EE279:EE282)</f>
        <v>1640033.93</v>
      </c>
      <c r="EF283" s="158">
        <f t="shared" si="1110"/>
        <v>1502585.7500000002</v>
      </c>
      <c r="EG283" s="158">
        <f t="shared" ref="EG283:EH283" si="1111">SUM(EG279:EG282)</f>
        <v>1476484.6999999997</v>
      </c>
      <c r="EH283" s="158">
        <f t="shared" si="1111"/>
        <v>1591735.2999999998</v>
      </c>
      <c r="EI283" s="158">
        <f t="shared" ref="EI283:EJ283" si="1112">SUM(EI279:EI282)</f>
        <v>1926003.23</v>
      </c>
      <c r="EJ283" s="158">
        <f t="shared" si="1112"/>
        <v>2389191.6399999997</v>
      </c>
      <c r="EK283" s="158">
        <f t="shared" ref="EK283:EL283" si="1113">SUM(EK279:EK282)</f>
        <v>1698429.5899999999</v>
      </c>
      <c r="EL283" s="158">
        <f t="shared" si="1113"/>
        <v>1535933.0499999996</v>
      </c>
      <c r="EM283" s="158">
        <f t="shared" ref="EM283" si="1114">SUM(EM279:EM282)</f>
        <v>1538908.49</v>
      </c>
      <c r="EO283" s="158">
        <f t="shared" si="1101"/>
        <v>7162462.7699999996</v>
      </c>
      <c r="EQ283" s="158">
        <f t="shared" ca="1" si="1102"/>
        <v>6760971.4300000006</v>
      </c>
      <c r="ER283" s="158"/>
      <c r="EV283" s="158">
        <f t="shared" si="1103"/>
        <v>3636273.2379142931</v>
      </c>
      <c r="EW283" s="158">
        <f t="shared" si="1103"/>
        <v>3789497.1100000003</v>
      </c>
      <c r="EX283" s="158">
        <f t="shared" si="1103"/>
        <v>4006534.0700000012</v>
      </c>
      <c r="EY283" s="158">
        <f t="shared" si="1103"/>
        <v>4542215.28</v>
      </c>
      <c r="EZ283" s="158">
        <f t="shared" si="1103"/>
        <v>5008251.76</v>
      </c>
      <c r="FA283" s="158">
        <f t="shared" si="1103"/>
        <v>4076834.4700000007</v>
      </c>
      <c r="FB283" s="158">
        <f t="shared" si="1103"/>
        <v>4446829.2999999989</v>
      </c>
      <c r="FC283" s="158">
        <f t="shared" si="1103"/>
        <v>4504349.9700000007</v>
      </c>
      <c r="FD283" s="158">
        <f t="shared" si="1103"/>
        <v>5342217.32</v>
      </c>
      <c r="FE283" s="158">
        <f t="shared" si="1103"/>
        <v>4694262.53</v>
      </c>
      <c r="FF283" s="158">
        <f t="shared" si="1103"/>
        <v>4711200.3999999994</v>
      </c>
      <c r="FG283" s="158">
        <f t="shared" si="1103"/>
        <v>4994223.2299999995</v>
      </c>
      <c r="FH283" s="158">
        <f t="shared" si="1103"/>
        <v>5623554.2799999993</v>
      </c>
      <c r="FI283" s="158">
        <f t="shared" si="1103"/>
        <v>1538908.49</v>
      </c>
      <c r="FK283" s="158">
        <f t="shared" si="1104"/>
        <v>0</v>
      </c>
      <c r="FL283" s="158">
        <f t="shared" si="1104"/>
        <v>0</v>
      </c>
      <c r="FM283" s="158">
        <f t="shared" si="1104"/>
        <v>0</v>
      </c>
      <c r="FN283" s="158">
        <f t="shared" si="1104"/>
        <v>11621116.91</v>
      </c>
      <c r="FO283" s="158">
        <f t="shared" si="1104"/>
        <v>15974519.697914297</v>
      </c>
      <c r="FP283" s="158">
        <f t="shared" si="1104"/>
        <v>18036265.5</v>
      </c>
      <c r="FQ283" s="158">
        <f t="shared" si="1104"/>
        <v>19741903.48</v>
      </c>
      <c r="FR283" s="158">
        <f t="shared" si="1104"/>
        <v>7162462.7699999996</v>
      </c>
    </row>
    <row r="284" spans="2:174" ht="17.45" customHeight="1">
      <c r="B284" s="151" t="s">
        <v>94</v>
      </c>
      <c r="C284" s="152"/>
      <c r="D284" s="152"/>
      <c r="E284" s="152"/>
      <c r="F284" s="153"/>
      <c r="G284" s="153"/>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v>-120564.34</v>
      </c>
      <c r="CO284" s="154">
        <v>-114762.75</v>
      </c>
      <c r="CP284" s="154">
        <v>-104908.20999999999</v>
      </c>
      <c r="CQ284" s="154">
        <v>-125499.26</v>
      </c>
      <c r="CR284" s="154">
        <v>-84025.33</v>
      </c>
      <c r="CS284" s="154">
        <v>0</v>
      </c>
      <c r="CT284" s="154">
        <v>0</v>
      </c>
      <c r="CU284" s="154">
        <v>-338723.5</v>
      </c>
      <c r="CV284" s="154">
        <v>-95007.93</v>
      </c>
      <c r="CW284" s="154">
        <v>-113265.91</v>
      </c>
      <c r="CX284" s="154">
        <v>-103838.24</v>
      </c>
      <c r="CY284" s="154">
        <v>-102869.56</v>
      </c>
      <c r="CZ284" s="154">
        <v>-81246.649999999994</v>
      </c>
      <c r="DA284" s="154">
        <v>-93710.720000000001</v>
      </c>
      <c r="DB284" s="154">
        <v>-98118.04</v>
      </c>
      <c r="DC284" s="154">
        <v>-101189.06</v>
      </c>
      <c r="DD284" s="154">
        <v>-97388.17</v>
      </c>
      <c r="DE284" s="154">
        <v>-93913.74</v>
      </c>
      <c r="DF284" s="154">
        <v>-92784.21</v>
      </c>
      <c r="DG284" s="154">
        <v>-121007.06</v>
      </c>
      <c r="DH284" s="154">
        <v>-97014.44</v>
      </c>
      <c r="DI284" s="154">
        <v>-87063.25</v>
      </c>
      <c r="DJ284" s="154">
        <v>-80223.7</v>
      </c>
      <c r="DK284" s="154">
        <v>-129724.75</v>
      </c>
      <c r="DL284" s="154">
        <v>-78893.66</v>
      </c>
      <c r="DM284" s="154">
        <v>-72231.679999999993</v>
      </c>
      <c r="DN284" s="154">
        <v>-95173</v>
      </c>
      <c r="DO284" s="154">
        <v>-107675.81000000001</v>
      </c>
      <c r="DP284" s="154">
        <v>-117963.42</v>
      </c>
      <c r="DQ284" s="154">
        <v>-114742.96</v>
      </c>
      <c r="DR284" s="154">
        <v>-113131.11</v>
      </c>
      <c r="DS284" s="154">
        <v>-104339.74</v>
      </c>
      <c r="DT284" s="154">
        <v>-84866.459999999992</v>
      </c>
      <c r="DU284" s="154">
        <v>-82573.63</v>
      </c>
      <c r="DV284" s="154">
        <v>-83146.95</v>
      </c>
      <c r="DW284" s="154">
        <v>-84844.22</v>
      </c>
      <c r="DX284" s="154">
        <v>-63421.270000000004</v>
      </c>
      <c r="DY284" s="154">
        <v>-88254.64</v>
      </c>
      <c r="DZ284" s="154">
        <v>-75818.209999999992</v>
      </c>
      <c r="EA284" s="154">
        <v>-71628.91</v>
      </c>
      <c r="EB284" s="154">
        <v>-81675.240000000005</v>
      </c>
      <c r="EC284" s="154">
        <v>-88782.569999999992</v>
      </c>
      <c r="ED284" s="154">
        <v>-78993.899999999994</v>
      </c>
      <c r="EE284" s="154">
        <v>-86640</v>
      </c>
      <c r="EF284" s="154">
        <v>-105657.38</v>
      </c>
      <c r="EG284" s="154">
        <v>-85409.02</v>
      </c>
      <c r="EH284" s="154">
        <v>-72245.350000000006</v>
      </c>
      <c r="EI284" s="154">
        <v>-71539.239999999991</v>
      </c>
      <c r="EJ284" s="154">
        <v>-82596.950000000012</v>
      </c>
      <c r="EK284" s="154">
        <v>-93669.97</v>
      </c>
      <c r="EL284" s="154">
        <v>-82739.199999999997</v>
      </c>
      <c r="EM284" s="154">
        <v>-82916.100000000006</v>
      </c>
      <c r="EN284" s="153"/>
      <c r="EO284" s="154">
        <f t="shared" si="1101"/>
        <v>-341922.22</v>
      </c>
      <c r="EP284" s="154"/>
      <c r="EQ284" s="154">
        <f t="shared" ca="1" si="1102"/>
        <v>-299123.03000000003</v>
      </c>
      <c r="ER284" s="154"/>
      <c r="EV284" s="154">
        <f t="shared" si="1103"/>
        <v>-273075.40999999997</v>
      </c>
      <c r="EW284" s="154">
        <f t="shared" si="1103"/>
        <v>-292490.96999999997</v>
      </c>
      <c r="EX284" s="154">
        <f t="shared" si="1103"/>
        <v>-310805.71000000002</v>
      </c>
      <c r="EY284" s="154">
        <f t="shared" si="1103"/>
        <v>-297011.7</v>
      </c>
      <c r="EZ284" s="154">
        <f t="shared" si="1103"/>
        <v>-246298.34</v>
      </c>
      <c r="FA284" s="154">
        <f t="shared" si="1103"/>
        <v>-340382.19</v>
      </c>
      <c r="FB284" s="154">
        <f t="shared" si="1103"/>
        <v>-302337.31</v>
      </c>
      <c r="FC284" s="154">
        <f t="shared" si="1103"/>
        <v>-250564.80000000002</v>
      </c>
      <c r="FD284" s="154">
        <f t="shared" si="1103"/>
        <v>-227494.12</v>
      </c>
      <c r="FE284" s="154">
        <f t="shared" si="1103"/>
        <v>-242086.72000000003</v>
      </c>
      <c r="FF284" s="154">
        <f t="shared" si="1103"/>
        <v>-271291.28000000003</v>
      </c>
      <c r="FG284" s="154">
        <f t="shared" si="1103"/>
        <v>-229193.61</v>
      </c>
      <c r="FH284" s="154">
        <f t="shared" si="1103"/>
        <v>-259006.12</v>
      </c>
      <c r="FI284" s="154">
        <f t="shared" si="1103"/>
        <v>-82916.100000000006</v>
      </c>
      <c r="FK284" s="154">
        <f t="shared" si="1104"/>
        <v>0</v>
      </c>
      <c r="FL284" s="154">
        <f t="shared" si="1104"/>
        <v>0</v>
      </c>
      <c r="FM284" s="154">
        <f t="shared" si="1104"/>
        <v>0</v>
      </c>
      <c r="FN284" s="154">
        <f t="shared" si="1104"/>
        <v>-1303465.03</v>
      </c>
      <c r="FO284" s="154">
        <f t="shared" si="1104"/>
        <v>-1173383.7899999998</v>
      </c>
      <c r="FP284" s="154">
        <f t="shared" si="1104"/>
        <v>-1139582.6399999999</v>
      </c>
      <c r="FQ284" s="154">
        <f t="shared" si="1104"/>
        <v>-970065.73</v>
      </c>
      <c r="FR284" s="154">
        <f t="shared" si="1104"/>
        <v>-341922.22</v>
      </c>
    </row>
    <row r="285" spans="2:174" ht="17.45" customHeight="1">
      <c r="B285" s="151" t="s">
        <v>95</v>
      </c>
      <c r="C285" s="152"/>
      <c r="D285" s="152"/>
      <c r="E285" s="152"/>
      <c r="F285" s="153"/>
      <c r="G285" s="153"/>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v>-128082.89000000001</v>
      </c>
      <c r="CO285" s="154">
        <v>-119807.68000000002</v>
      </c>
      <c r="CP285" s="154">
        <v>-24580.367614000003</v>
      </c>
      <c r="CQ285" s="154">
        <v>-101167.27999999998</v>
      </c>
      <c r="CR285" s="154">
        <v>-114137.46</v>
      </c>
      <c r="CS285" s="154">
        <v>-98705.1</v>
      </c>
      <c r="CT285" s="154">
        <v>-351.83</v>
      </c>
      <c r="CU285" s="154">
        <v>-93632.299999999988</v>
      </c>
      <c r="CV285" s="154">
        <v>-61680.680000000022</v>
      </c>
      <c r="CW285" s="154">
        <v>-65972.680000000197</v>
      </c>
      <c r="CX285" s="154">
        <v>-28207.590000000011</v>
      </c>
      <c r="CY285" s="154">
        <v>-46418.770000000019</v>
      </c>
      <c r="CZ285" s="154">
        <v>-92693.06</v>
      </c>
      <c r="DA285" s="154">
        <v>-66112.709999999992</v>
      </c>
      <c r="DB285" s="154">
        <v>-59905.460000000006</v>
      </c>
      <c r="DC285" s="154">
        <v>-39181.429999999993</v>
      </c>
      <c r="DD285" s="154">
        <v>-105893.08</v>
      </c>
      <c r="DE285" s="154">
        <v>-60272.599999999991</v>
      </c>
      <c r="DF285" s="154">
        <v>-152306.75999999995</v>
      </c>
      <c r="DG285" s="154">
        <v>-103411.38999999996</v>
      </c>
      <c r="DH285" s="154">
        <v>-109454.83999999997</v>
      </c>
      <c r="DI285" s="154">
        <v>-187600.04000000004</v>
      </c>
      <c r="DJ285" s="154">
        <v>-98956.780000000013</v>
      </c>
      <c r="DK285" s="154">
        <v>-144699.68999999994</v>
      </c>
      <c r="DL285" s="154">
        <v>-93789.41</v>
      </c>
      <c r="DM285" s="154">
        <v>-106163.54999999999</v>
      </c>
      <c r="DN285" s="154">
        <v>-69208.949999999983</v>
      </c>
      <c r="DO285" s="154">
        <v>-220966.42000000004</v>
      </c>
      <c r="DP285" s="154">
        <v>-79759.009999999995</v>
      </c>
      <c r="DQ285" s="154">
        <v>-109504.90000000001</v>
      </c>
      <c r="DR285" s="154">
        <v>-80667.340000000011</v>
      </c>
      <c r="DS285" s="154">
        <v>-214538.40000000002</v>
      </c>
      <c r="DT285" s="154">
        <v>-110298.66</v>
      </c>
      <c r="DU285" s="154">
        <v>-171721.16</v>
      </c>
      <c r="DV285" s="154">
        <v>-100018.76000000002</v>
      </c>
      <c r="DW285" s="154">
        <v>-104601.62</v>
      </c>
      <c r="DX285" s="154">
        <v>-131924.95000000001</v>
      </c>
      <c r="DY285" s="154">
        <v>-128039.69000000002</v>
      </c>
      <c r="DZ285" s="154">
        <v>-88838.500000000029</v>
      </c>
      <c r="EA285" s="154">
        <v>-109922.44999999998</v>
      </c>
      <c r="EB285" s="154">
        <v>-152296.01</v>
      </c>
      <c r="EC285" s="154">
        <v>-209631.22000000003</v>
      </c>
      <c r="ED285" s="154">
        <v>-152954.91</v>
      </c>
      <c r="EE285" s="154">
        <v>-156990.46999999997</v>
      </c>
      <c r="EF285" s="154">
        <v>-120741.83000000002</v>
      </c>
      <c r="EG285" s="154">
        <v>-141217.897</v>
      </c>
      <c r="EH285" s="154">
        <v>-137231.26999999999</v>
      </c>
      <c r="EI285" s="154">
        <v>-136596.53999999998</v>
      </c>
      <c r="EJ285" s="154">
        <v>-243105.54140000005</v>
      </c>
      <c r="EK285" s="154">
        <v>-138063.35</v>
      </c>
      <c r="EL285" s="154">
        <v>-115566.80999999998</v>
      </c>
      <c r="EM285" s="154">
        <v>-83545.599999999977</v>
      </c>
      <c r="EN285" s="153"/>
      <c r="EO285" s="154">
        <f t="shared" si="1101"/>
        <v>-580281.3014</v>
      </c>
      <c r="EP285" s="154"/>
      <c r="EQ285" s="154">
        <f t="shared" ca="1" si="1102"/>
        <v>-458725.58999999997</v>
      </c>
      <c r="ER285" s="154"/>
      <c r="EV285" s="154">
        <f t="shared" si="1103"/>
        <v>-218711.22999999998</v>
      </c>
      <c r="EW285" s="154">
        <f t="shared" si="1103"/>
        <v>-205347.11</v>
      </c>
      <c r="EX285" s="154">
        <f t="shared" si="1103"/>
        <v>-365172.98999999987</v>
      </c>
      <c r="EY285" s="154">
        <f t="shared" si="1103"/>
        <v>-431256.51</v>
      </c>
      <c r="EZ285" s="154">
        <f t="shared" si="1103"/>
        <v>-269161.90999999997</v>
      </c>
      <c r="FA285" s="154">
        <f t="shared" si="1103"/>
        <v>-410230.33000000007</v>
      </c>
      <c r="FB285" s="154">
        <f t="shared" si="1103"/>
        <v>-405504.4</v>
      </c>
      <c r="FC285" s="154">
        <f t="shared" si="1103"/>
        <v>-376341.54000000004</v>
      </c>
      <c r="FD285" s="154">
        <f t="shared" si="1103"/>
        <v>-348803.14</v>
      </c>
      <c r="FE285" s="154">
        <f t="shared" si="1103"/>
        <v>-471849.68</v>
      </c>
      <c r="FF285" s="154">
        <f t="shared" si="1103"/>
        <v>-430687.21</v>
      </c>
      <c r="FG285" s="154">
        <f t="shared" si="1103"/>
        <v>-415045.70699999999</v>
      </c>
      <c r="FH285" s="154">
        <f t="shared" si="1103"/>
        <v>-496735.70140000008</v>
      </c>
      <c r="FI285" s="154">
        <f t="shared" si="1103"/>
        <v>-83545.599999999977</v>
      </c>
      <c r="FK285" s="154">
        <f t="shared" si="1104"/>
        <v>0</v>
      </c>
      <c r="FL285" s="154">
        <f t="shared" si="1104"/>
        <v>0</v>
      </c>
      <c r="FM285" s="154">
        <f t="shared" si="1104"/>
        <v>0</v>
      </c>
      <c r="FN285" s="154">
        <f t="shared" si="1104"/>
        <v>-882744.62761400011</v>
      </c>
      <c r="FO285" s="154">
        <f t="shared" si="1104"/>
        <v>-1220487.8399999996</v>
      </c>
      <c r="FP285" s="154">
        <f t="shared" si="1104"/>
        <v>-1461238.1799999997</v>
      </c>
      <c r="FQ285" s="154">
        <f t="shared" si="1104"/>
        <v>-1666385.7370000002</v>
      </c>
      <c r="FR285" s="154">
        <f t="shared" si="1104"/>
        <v>-580281.3014</v>
      </c>
    </row>
    <row r="286" spans="2:174" ht="17.45" customHeight="1">
      <c r="B286" s="156" t="s">
        <v>21</v>
      </c>
      <c r="C286" s="157"/>
      <c r="D286" s="157"/>
      <c r="E286" s="157"/>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c r="CG286" s="160"/>
      <c r="CH286" s="160"/>
      <c r="CI286" s="160"/>
      <c r="CJ286" s="160"/>
      <c r="CK286" s="160"/>
      <c r="CL286" s="160"/>
      <c r="CM286" s="160"/>
      <c r="CN286" s="160">
        <f t="shared" ref="CN286:DK286" si="1115">CN284+CN285</f>
        <v>-248647.23</v>
      </c>
      <c r="CO286" s="160">
        <f t="shared" si="1115"/>
        <v>-234570.43000000002</v>
      </c>
      <c r="CP286" s="160">
        <f t="shared" si="1115"/>
        <v>-129488.57761399999</v>
      </c>
      <c r="CQ286" s="160">
        <f t="shared" si="1115"/>
        <v>-226666.53999999998</v>
      </c>
      <c r="CR286" s="160">
        <f t="shared" si="1115"/>
        <v>-198162.79</v>
      </c>
      <c r="CS286" s="160">
        <f t="shared" si="1115"/>
        <v>-98705.1</v>
      </c>
      <c r="CT286" s="160">
        <f t="shared" si="1115"/>
        <v>-351.83</v>
      </c>
      <c r="CU286" s="160">
        <f t="shared" si="1115"/>
        <v>-432355.8</v>
      </c>
      <c r="CV286" s="160">
        <f t="shared" si="1115"/>
        <v>-156688.61000000002</v>
      </c>
      <c r="CW286" s="160">
        <f t="shared" si="1115"/>
        <v>-179238.5900000002</v>
      </c>
      <c r="CX286" s="160">
        <f t="shared" si="1115"/>
        <v>-132045.83000000002</v>
      </c>
      <c r="CY286" s="160">
        <f t="shared" si="1115"/>
        <v>-149288.33000000002</v>
      </c>
      <c r="CZ286" s="160">
        <f t="shared" si="1115"/>
        <v>-173939.71</v>
      </c>
      <c r="DA286" s="160">
        <f t="shared" si="1115"/>
        <v>-159823.43</v>
      </c>
      <c r="DB286" s="160">
        <f t="shared" si="1115"/>
        <v>-158023.5</v>
      </c>
      <c r="DC286" s="160">
        <f t="shared" si="1115"/>
        <v>-140370.49</v>
      </c>
      <c r="DD286" s="160">
        <f t="shared" si="1115"/>
        <v>-203281.25</v>
      </c>
      <c r="DE286" s="160">
        <f t="shared" si="1115"/>
        <v>-154186.34</v>
      </c>
      <c r="DF286" s="160">
        <f t="shared" si="1115"/>
        <v>-245090.96999999997</v>
      </c>
      <c r="DG286" s="160">
        <f t="shared" si="1115"/>
        <v>-224418.44999999995</v>
      </c>
      <c r="DH286" s="160">
        <f t="shared" si="1115"/>
        <v>-206469.27999999997</v>
      </c>
      <c r="DI286" s="160">
        <f t="shared" si="1115"/>
        <v>-274663.29000000004</v>
      </c>
      <c r="DJ286" s="160">
        <f t="shared" si="1115"/>
        <v>-179180.48</v>
      </c>
      <c r="DK286" s="160">
        <f t="shared" si="1115"/>
        <v>-274424.43999999994</v>
      </c>
      <c r="DL286" s="160">
        <f t="shared" ref="DL286:DX286" si="1116">DL284+DL285</f>
        <v>-172683.07</v>
      </c>
      <c r="DM286" s="160">
        <f t="shared" si="1116"/>
        <v>-178395.22999999998</v>
      </c>
      <c r="DN286" s="160">
        <f t="shared" si="1116"/>
        <v>-164381.94999999998</v>
      </c>
      <c r="DO286" s="160">
        <f t="shared" si="1116"/>
        <v>-328642.23000000004</v>
      </c>
      <c r="DP286" s="160">
        <f t="shared" si="1116"/>
        <v>-197722.43</v>
      </c>
      <c r="DQ286" s="160">
        <f t="shared" si="1116"/>
        <v>-224247.86000000002</v>
      </c>
      <c r="DR286" s="160">
        <f t="shared" si="1116"/>
        <v>-193798.45</v>
      </c>
      <c r="DS286" s="160">
        <f t="shared" si="1116"/>
        <v>-318878.14</v>
      </c>
      <c r="DT286" s="160">
        <f t="shared" si="1116"/>
        <v>-195165.12</v>
      </c>
      <c r="DU286" s="160">
        <f t="shared" si="1116"/>
        <v>-254294.79</v>
      </c>
      <c r="DV286" s="160">
        <f t="shared" si="1116"/>
        <v>-183165.71000000002</v>
      </c>
      <c r="DW286" s="160">
        <f t="shared" si="1116"/>
        <v>-189445.84</v>
      </c>
      <c r="DX286" s="160">
        <f t="shared" si="1116"/>
        <v>-195346.22000000003</v>
      </c>
      <c r="DY286" s="160">
        <f t="shared" ref="DY286:DZ286" si="1117">DY284+DY285</f>
        <v>-216294.33000000002</v>
      </c>
      <c r="DZ286" s="160">
        <f t="shared" si="1117"/>
        <v>-164656.71000000002</v>
      </c>
      <c r="EA286" s="160">
        <f t="shared" ref="EA286:EB286" si="1118">EA284+EA285</f>
        <v>-181551.35999999999</v>
      </c>
      <c r="EB286" s="160">
        <f t="shared" si="1118"/>
        <v>-233971.25</v>
      </c>
      <c r="EC286" s="160">
        <f t="shared" ref="EC286:ED286" si="1119">EC284+EC285</f>
        <v>-298413.79000000004</v>
      </c>
      <c r="ED286" s="160">
        <f t="shared" si="1119"/>
        <v>-231948.81</v>
      </c>
      <c r="EE286" s="160">
        <f t="shared" ref="EE286:EF286" si="1120">EE284+EE285</f>
        <v>-243630.46999999997</v>
      </c>
      <c r="EF286" s="160">
        <f t="shared" si="1120"/>
        <v>-226399.21000000002</v>
      </c>
      <c r="EG286" s="160">
        <f t="shared" ref="EG286:EH286" si="1121">EG284+EG285</f>
        <v>-226626.91700000002</v>
      </c>
      <c r="EH286" s="160">
        <f t="shared" si="1121"/>
        <v>-209476.62</v>
      </c>
      <c r="EI286" s="160">
        <f t="shared" ref="EI286:EJ286" si="1122">EI284+EI285</f>
        <v>-208135.77999999997</v>
      </c>
      <c r="EJ286" s="160">
        <f t="shared" si="1122"/>
        <v>-325702.49140000006</v>
      </c>
      <c r="EK286" s="160">
        <f t="shared" ref="EK286:EL286" si="1123">EK284+EK285</f>
        <v>-231733.32</v>
      </c>
      <c r="EL286" s="160">
        <f t="shared" si="1123"/>
        <v>-198306.00999999998</v>
      </c>
      <c r="EM286" s="160">
        <f t="shared" ref="EM286" si="1124">EM284+EM285</f>
        <v>-166461.69999999998</v>
      </c>
      <c r="EO286" s="160">
        <f t="shared" si="1101"/>
        <v>-922203.52139999997</v>
      </c>
      <c r="EQ286" s="160">
        <f t="shared" ca="1" si="1102"/>
        <v>-757848.62</v>
      </c>
      <c r="ER286" s="160"/>
      <c r="EV286" s="160">
        <f t="shared" si="1103"/>
        <v>-491786.64</v>
      </c>
      <c r="EW286" s="160">
        <f t="shared" si="1103"/>
        <v>-497838.07999999996</v>
      </c>
      <c r="EX286" s="160">
        <f t="shared" si="1103"/>
        <v>-675978.7</v>
      </c>
      <c r="EY286" s="160">
        <f t="shared" si="1103"/>
        <v>-728268.21</v>
      </c>
      <c r="EZ286" s="160">
        <f t="shared" si="1103"/>
        <v>-515460.25</v>
      </c>
      <c r="FA286" s="160">
        <f t="shared" si="1103"/>
        <v>-750612.52</v>
      </c>
      <c r="FB286" s="160">
        <f t="shared" si="1103"/>
        <v>-707841.71</v>
      </c>
      <c r="FC286" s="160">
        <f t="shared" si="1103"/>
        <v>-626906.34</v>
      </c>
      <c r="FD286" s="160">
        <f t="shared" si="1103"/>
        <v>-576297.26</v>
      </c>
      <c r="FE286" s="160">
        <f t="shared" si="1103"/>
        <v>-713936.4</v>
      </c>
      <c r="FF286" s="160">
        <f t="shared" si="1103"/>
        <v>-701978.49</v>
      </c>
      <c r="FG286" s="160">
        <f t="shared" si="1103"/>
        <v>-644239.31700000004</v>
      </c>
      <c r="FH286" s="160">
        <f t="shared" si="1103"/>
        <v>-755741.82140000002</v>
      </c>
      <c r="FI286" s="160">
        <f t="shared" si="1103"/>
        <v>-166461.69999999998</v>
      </c>
      <c r="FK286" s="160">
        <f t="shared" si="1104"/>
        <v>0</v>
      </c>
      <c r="FL286" s="160">
        <f t="shared" si="1104"/>
        <v>0</v>
      </c>
      <c r="FM286" s="160">
        <f t="shared" si="1104"/>
        <v>0</v>
      </c>
      <c r="FN286" s="160">
        <f t="shared" si="1104"/>
        <v>-2186209.6576140006</v>
      </c>
      <c r="FO286" s="160">
        <f t="shared" si="1104"/>
        <v>-2393871.63</v>
      </c>
      <c r="FP286" s="160">
        <f t="shared" si="1104"/>
        <v>-2600820.8199999998</v>
      </c>
      <c r="FQ286" s="160">
        <f t="shared" si="1104"/>
        <v>-2636451.4670000002</v>
      </c>
      <c r="FR286" s="160">
        <f t="shared" si="1104"/>
        <v>-922203.52139999997</v>
      </c>
    </row>
    <row r="287" spans="2:174" ht="17.45" customHeight="1">
      <c r="B287" s="161" t="s">
        <v>191</v>
      </c>
      <c r="C287" s="162"/>
      <c r="D287" s="162"/>
      <c r="E287" s="162"/>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c r="BW287" s="164"/>
      <c r="BX287" s="164"/>
      <c r="BY287" s="164"/>
      <c r="BZ287" s="164"/>
      <c r="CA287" s="164"/>
      <c r="CB287" s="164"/>
      <c r="CC287" s="164"/>
      <c r="CD287" s="164"/>
      <c r="CE287" s="164"/>
      <c r="CF287" s="164"/>
      <c r="CG287" s="164"/>
      <c r="CH287" s="164"/>
      <c r="CI287" s="164"/>
      <c r="CJ287" s="164"/>
      <c r="CK287" s="164"/>
      <c r="CL287" s="164"/>
      <c r="CM287" s="164"/>
      <c r="CN287" s="164">
        <f t="shared" ref="CN287:DK287" si="1125">CN283+CN286</f>
        <v>980357.24999999977</v>
      </c>
      <c r="CO287" s="164">
        <f t="shared" si="1125"/>
        <v>659632.97999999986</v>
      </c>
      <c r="CP287" s="164">
        <f t="shared" si="1125"/>
        <v>880108.42238600005</v>
      </c>
      <c r="CQ287" s="164">
        <f t="shared" si="1125"/>
        <v>551404.49</v>
      </c>
      <c r="CR287" s="164">
        <f t="shared" si="1125"/>
        <v>944629.66999999993</v>
      </c>
      <c r="CS287" s="164">
        <f t="shared" si="1125"/>
        <v>1117462.4899999998</v>
      </c>
      <c r="CT287" s="164">
        <f t="shared" si="1125"/>
        <v>744547.05999999994</v>
      </c>
      <c r="CU287" s="164">
        <f t="shared" si="1125"/>
        <v>396078.38000000018</v>
      </c>
      <c r="CV287" s="164">
        <f t="shared" si="1125"/>
        <v>650607.39000000036</v>
      </c>
      <c r="CW287" s="164">
        <f t="shared" si="1125"/>
        <v>732306.91999999969</v>
      </c>
      <c r="CX287" s="164">
        <f t="shared" si="1125"/>
        <v>786361.48</v>
      </c>
      <c r="CY287" s="164">
        <f t="shared" si="1125"/>
        <v>991410.71999999974</v>
      </c>
      <c r="CZ287" s="164">
        <f t="shared" si="1125"/>
        <v>1507127.3200000003</v>
      </c>
      <c r="DA287" s="164">
        <f t="shared" si="1125"/>
        <v>787476.9299999997</v>
      </c>
      <c r="DB287" s="164">
        <f t="shared" si="1125"/>
        <v>849882.34791429306</v>
      </c>
      <c r="DC287" s="164">
        <f t="shared" si="1125"/>
        <v>961337.76</v>
      </c>
      <c r="DD287" s="164">
        <f t="shared" si="1125"/>
        <v>1030157.1200000001</v>
      </c>
      <c r="DE287" s="164">
        <f t="shared" si="1125"/>
        <v>1300164.1500000001</v>
      </c>
      <c r="DF287" s="164">
        <f t="shared" si="1125"/>
        <v>1050509.99</v>
      </c>
      <c r="DG287" s="164">
        <f t="shared" si="1125"/>
        <v>1175717.6500000006</v>
      </c>
      <c r="DH287" s="164">
        <f t="shared" si="1125"/>
        <v>1104327.7300000004</v>
      </c>
      <c r="DI287" s="164">
        <f t="shared" si="1125"/>
        <v>1086790.6700000002</v>
      </c>
      <c r="DJ287" s="164">
        <f t="shared" si="1125"/>
        <v>1375181.49</v>
      </c>
      <c r="DK287" s="164">
        <f t="shared" si="1125"/>
        <v>1351974.9100000004</v>
      </c>
      <c r="DL287" s="164">
        <f t="shared" ref="DL287:DX287" si="1126">DL283+DL286</f>
        <v>1837113.5899999999</v>
      </c>
      <c r="DM287" s="164">
        <f t="shared" si="1126"/>
        <v>1558957.6499999997</v>
      </c>
      <c r="DN287" s="164">
        <f t="shared" si="1126"/>
        <v>1096720.27</v>
      </c>
      <c r="DO287" s="164">
        <f t="shared" si="1126"/>
        <v>1038923.8800000001</v>
      </c>
      <c r="DP287" s="164">
        <f t="shared" si="1126"/>
        <v>1236606.3600000001</v>
      </c>
      <c r="DQ287" s="164">
        <f t="shared" si="1126"/>
        <v>1050691.71</v>
      </c>
      <c r="DR287" s="164">
        <f t="shared" si="1126"/>
        <v>1317487.2</v>
      </c>
      <c r="DS287" s="164">
        <f t="shared" si="1126"/>
        <v>1258709.73</v>
      </c>
      <c r="DT287" s="164">
        <f t="shared" si="1126"/>
        <v>1162790.6599999997</v>
      </c>
      <c r="DU287" s="164">
        <f t="shared" si="1126"/>
        <v>1192528.1299999999</v>
      </c>
      <c r="DV287" s="164">
        <f t="shared" si="1126"/>
        <v>1264222.98</v>
      </c>
      <c r="DW287" s="164">
        <f t="shared" si="1126"/>
        <v>1420692.5200000003</v>
      </c>
      <c r="DX287" s="164">
        <f t="shared" si="1126"/>
        <v>2102167.6</v>
      </c>
      <c r="DY287" s="164">
        <f t="shared" ref="DY287:DZ287" si="1127">DY283+DY286</f>
        <v>1374315.8599999999</v>
      </c>
      <c r="DZ287" s="164">
        <f t="shared" si="1127"/>
        <v>1289436.5999999996</v>
      </c>
      <c r="EA287" s="164">
        <f t="shared" ref="EA287:EB287" si="1128">EA283+EA286</f>
        <v>1237202.75</v>
      </c>
      <c r="EB287" s="164">
        <f t="shared" si="1128"/>
        <v>1465750.78</v>
      </c>
      <c r="EC287" s="164">
        <f t="shared" ref="EC287:ED287" si="1129">EC283+EC286</f>
        <v>1277372.5999999999</v>
      </c>
      <c r="ED287" s="164">
        <f t="shared" si="1129"/>
        <v>1336631.9099999997</v>
      </c>
      <c r="EE287" s="164">
        <f t="shared" ref="EE287:EF287" si="1130">EE283+EE286</f>
        <v>1396403.46</v>
      </c>
      <c r="EF287" s="164">
        <f t="shared" si="1130"/>
        <v>1276186.5400000003</v>
      </c>
      <c r="EG287" s="164">
        <f t="shared" ref="EG287:EH287" si="1131">EG283+EG286</f>
        <v>1249857.7829999998</v>
      </c>
      <c r="EH287" s="164">
        <f t="shared" si="1131"/>
        <v>1382258.6799999997</v>
      </c>
      <c r="EI287" s="164">
        <f t="shared" ref="EI287:EJ287" si="1132">EI283+EI286</f>
        <v>1717867.45</v>
      </c>
      <c r="EJ287" s="164">
        <f t="shared" si="1132"/>
        <v>2063489.1485999995</v>
      </c>
      <c r="EK287" s="164">
        <f t="shared" ref="EK287:EL287" si="1133">EK283+EK286</f>
        <v>1466696.2699999998</v>
      </c>
      <c r="EL287" s="164">
        <f t="shared" si="1133"/>
        <v>1337627.0399999996</v>
      </c>
      <c r="EM287" s="164">
        <f t="shared" ref="EM287" si="1134">EM283+EM286</f>
        <v>1372446.79</v>
      </c>
      <c r="EO287" s="163">
        <f t="shared" si="1101"/>
        <v>6240259.2485999996</v>
      </c>
      <c r="EQ287" s="163">
        <f t="shared" ca="1" si="1102"/>
        <v>6003122.8099999996</v>
      </c>
      <c r="ER287" s="163"/>
      <c r="EV287" s="163">
        <f t="shared" si="1103"/>
        <v>3144486.5979142929</v>
      </c>
      <c r="EW287" s="163">
        <f t="shared" si="1103"/>
        <v>3291659.0300000003</v>
      </c>
      <c r="EX287" s="163">
        <f t="shared" si="1103"/>
        <v>3330555.370000001</v>
      </c>
      <c r="EY287" s="163">
        <f t="shared" si="1103"/>
        <v>3813947.0700000003</v>
      </c>
      <c r="EZ287" s="163">
        <f t="shared" si="1103"/>
        <v>4492791.51</v>
      </c>
      <c r="FA287" s="163">
        <f t="shared" si="1103"/>
        <v>3326221.95</v>
      </c>
      <c r="FB287" s="163">
        <f t="shared" si="1103"/>
        <v>3738987.5899999994</v>
      </c>
      <c r="FC287" s="163">
        <f t="shared" si="1103"/>
        <v>3877443.63</v>
      </c>
      <c r="FD287" s="163">
        <f t="shared" si="1103"/>
        <v>4765920.0599999996</v>
      </c>
      <c r="FE287" s="163">
        <f t="shared" si="1103"/>
        <v>3980326.13</v>
      </c>
      <c r="FF287" s="163">
        <f t="shared" si="1103"/>
        <v>4009221.91</v>
      </c>
      <c r="FG287" s="163">
        <f t="shared" si="1103"/>
        <v>4349983.9129999997</v>
      </c>
      <c r="FH287" s="163">
        <f t="shared" si="1103"/>
        <v>4867812.4585999995</v>
      </c>
      <c r="FI287" s="163">
        <f t="shared" si="1103"/>
        <v>1372446.79</v>
      </c>
      <c r="FK287" s="163">
        <f t="shared" si="1104"/>
        <v>0</v>
      </c>
      <c r="FL287" s="163">
        <f t="shared" si="1104"/>
        <v>0</v>
      </c>
      <c r="FM287" s="163">
        <f t="shared" si="1104"/>
        <v>0</v>
      </c>
      <c r="FN287" s="163">
        <f t="shared" si="1104"/>
        <v>9434907.252386</v>
      </c>
      <c r="FO287" s="163">
        <f t="shared" si="1104"/>
        <v>13580648.067914296</v>
      </c>
      <c r="FP287" s="163">
        <f t="shared" si="1104"/>
        <v>15435444.68</v>
      </c>
      <c r="FQ287" s="163">
        <f t="shared" si="1104"/>
        <v>17105452.013</v>
      </c>
      <c r="FR287" s="163">
        <f t="shared" si="1104"/>
        <v>6240259.2485999996</v>
      </c>
    </row>
    <row r="288" spans="2:174" ht="17.45" customHeight="1" thickBot="1">
      <c r="B288" s="151" t="s">
        <v>96</v>
      </c>
      <c r="C288" s="152"/>
      <c r="D288" s="152"/>
      <c r="E288" s="152"/>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v>274762.13</v>
      </c>
      <c r="CO288" s="154">
        <v>0</v>
      </c>
      <c r="CP288" s="154">
        <v>0</v>
      </c>
      <c r="CQ288" s="154">
        <v>293341.63</v>
      </c>
      <c r="CR288" s="154">
        <v>200734.25</v>
      </c>
      <c r="CS288" s="154">
        <v>0</v>
      </c>
      <c r="CT288" s="154">
        <v>170782.92</v>
      </c>
      <c r="CU288" s="154">
        <v>194596.08</v>
      </c>
      <c r="CV288" s="154">
        <v>186180.58</v>
      </c>
      <c r="CW288" s="154">
        <v>175863.46</v>
      </c>
      <c r="CX288" s="154">
        <v>203603.1</v>
      </c>
      <c r="CY288" s="154">
        <v>207169.94</v>
      </c>
      <c r="CZ288" s="154">
        <v>333110.8</v>
      </c>
      <c r="DA288" s="154">
        <v>173830.22</v>
      </c>
      <c r="DB288" s="154">
        <v>152380.06</v>
      </c>
      <c r="DC288" s="154">
        <v>190833.77</v>
      </c>
      <c r="DD288" s="154">
        <v>220817.86</v>
      </c>
      <c r="DE288" s="154">
        <v>230256.47773482741</v>
      </c>
      <c r="DF288" s="154">
        <v>230826.43</v>
      </c>
      <c r="DG288" s="154">
        <v>323382.33961332729</v>
      </c>
      <c r="DH288" s="154">
        <v>231152.45944655698</v>
      </c>
      <c r="DI288" s="154">
        <v>228612.53</v>
      </c>
      <c r="DJ288" s="154">
        <v>308467.34999999998</v>
      </c>
      <c r="DK288" s="154">
        <v>315039.59999999998</v>
      </c>
      <c r="DL288" s="154">
        <v>470947.88</v>
      </c>
      <c r="DM288" s="154">
        <v>299293.63</v>
      </c>
      <c r="DN288" s="154">
        <v>257512.02</v>
      </c>
      <c r="DO288" s="154">
        <v>304012.03000000003</v>
      </c>
      <c r="DP288" s="154">
        <v>281731.86644800002</v>
      </c>
      <c r="DQ288" s="154">
        <v>393007.31418400002</v>
      </c>
      <c r="DR288" s="154">
        <v>391595.34</v>
      </c>
      <c r="DS288" s="154">
        <v>423916.71</v>
      </c>
      <c r="DT288" s="154">
        <v>368899.70569600002</v>
      </c>
      <c r="DU288" s="154">
        <v>309462.96999999997</v>
      </c>
      <c r="DV288" s="154">
        <v>342365.73</v>
      </c>
      <c r="DW288" s="154">
        <v>405210.48</v>
      </c>
      <c r="DX288" s="154">
        <v>570987.75</v>
      </c>
      <c r="DY288" s="154">
        <v>367414.35</v>
      </c>
      <c r="DZ288" s="154">
        <v>331432.73</v>
      </c>
      <c r="EA288" s="154">
        <v>384620.13</v>
      </c>
      <c r="EB288" s="154">
        <v>462382.9</v>
      </c>
      <c r="EC288" s="154">
        <v>541996.26</v>
      </c>
      <c r="ED288" s="154">
        <v>489666.24</v>
      </c>
      <c r="EE288" s="154">
        <v>473359.15</v>
      </c>
      <c r="EF288" s="154">
        <v>472419.89999999997</v>
      </c>
      <c r="EG288" s="154">
        <v>401965.05</v>
      </c>
      <c r="EH288" s="154">
        <v>431627.02758400014</v>
      </c>
      <c r="EI288" s="154">
        <v>559708.01632000017</v>
      </c>
      <c r="EJ288" s="154">
        <v>749901.40544800018</v>
      </c>
      <c r="EK288" s="154">
        <v>467940.02</v>
      </c>
      <c r="EL288" s="154">
        <v>387573.09</v>
      </c>
      <c r="EM288" s="154">
        <v>429279.4</v>
      </c>
      <c r="EN288" s="153"/>
      <c r="EO288" s="154">
        <f t="shared" si="1101"/>
        <v>2034693.9154480002</v>
      </c>
      <c r="EP288" s="154"/>
      <c r="EQ288" s="154">
        <f t="shared" ca="1" si="1102"/>
        <v>1654454.96</v>
      </c>
      <c r="ER288" s="154"/>
      <c r="EV288" s="154">
        <f t="shared" si="1103"/>
        <v>659321.08000000007</v>
      </c>
      <c r="EW288" s="154">
        <f t="shared" si="1103"/>
        <v>641908.10773482744</v>
      </c>
      <c r="EX288" s="154">
        <f t="shared" si="1103"/>
        <v>785361.22905988421</v>
      </c>
      <c r="EY288" s="154">
        <f t="shared" si="1103"/>
        <v>852119.48</v>
      </c>
      <c r="EZ288" s="154">
        <f t="shared" si="1103"/>
        <v>1027753.53</v>
      </c>
      <c r="FA288" s="154">
        <f t="shared" si="1103"/>
        <v>978751.21063200012</v>
      </c>
      <c r="FB288" s="154">
        <f t="shared" si="1103"/>
        <v>1184411.7556960001</v>
      </c>
      <c r="FC288" s="154">
        <f t="shared" si="1103"/>
        <v>1057039.18</v>
      </c>
      <c r="FD288" s="154">
        <f t="shared" si="1103"/>
        <v>1269834.83</v>
      </c>
      <c r="FE288" s="154">
        <f t="shared" si="1103"/>
        <v>1388999.29</v>
      </c>
      <c r="FF288" s="154">
        <f t="shared" si="1103"/>
        <v>1435445.29</v>
      </c>
      <c r="FG288" s="154">
        <f t="shared" si="1103"/>
        <v>1393300.0939040002</v>
      </c>
      <c r="FH288" s="154">
        <f t="shared" si="1103"/>
        <v>1605414.5154480003</v>
      </c>
      <c r="FI288" s="154">
        <f t="shared" si="1103"/>
        <v>429279.4</v>
      </c>
      <c r="FK288" s="154">
        <f t="shared" si="1104"/>
        <v>0</v>
      </c>
      <c r="FL288" s="154">
        <f t="shared" si="1104"/>
        <v>0</v>
      </c>
      <c r="FM288" s="154">
        <f t="shared" si="1104"/>
        <v>0</v>
      </c>
      <c r="FN288" s="154">
        <f t="shared" si="1104"/>
        <v>1907034.09</v>
      </c>
      <c r="FO288" s="154">
        <f t="shared" si="1104"/>
        <v>2938709.8967947117</v>
      </c>
      <c r="FP288" s="154">
        <f t="shared" si="1104"/>
        <v>4247955.6763279997</v>
      </c>
      <c r="FQ288" s="154">
        <f t="shared" si="1104"/>
        <v>5487579.5039040009</v>
      </c>
      <c r="FR288" s="154">
        <f t="shared" si="1104"/>
        <v>2034693.9154480002</v>
      </c>
    </row>
    <row r="289" spans="2:174" ht="17.45" customHeight="1">
      <c r="B289" s="165" t="s">
        <v>192</v>
      </c>
      <c r="C289" s="166"/>
      <c r="D289" s="166"/>
      <c r="E289" s="166"/>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c r="BF289" s="167"/>
      <c r="BG289" s="167"/>
      <c r="BH289" s="167"/>
      <c r="BI289" s="168"/>
      <c r="BJ289" s="168"/>
      <c r="BK289" s="168"/>
      <c r="BL289" s="168"/>
      <c r="BM289" s="168"/>
      <c r="BN289" s="168"/>
      <c r="BO289" s="168"/>
      <c r="BP289" s="168"/>
      <c r="BQ289" s="168"/>
      <c r="BR289" s="168"/>
      <c r="BS289" s="168"/>
      <c r="BT289" s="168"/>
      <c r="BU289" s="168"/>
      <c r="BV289" s="168"/>
      <c r="BW289" s="169"/>
      <c r="BX289" s="169"/>
      <c r="BY289" s="169"/>
      <c r="BZ289" s="169"/>
      <c r="CA289" s="169"/>
      <c r="CB289" s="169"/>
      <c r="CC289" s="169"/>
      <c r="CD289" s="169"/>
      <c r="CE289" s="169"/>
      <c r="CF289" s="169"/>
      <c r="CG289" s="169"/>
      <c r="CH289" s="169"/>
      <c r="CI289" s="169"/>
      <c r="CJ289" s="169"/>
      <c r="CK289" s="169"/>
      <c r="CL289" s="169"/>
      <c r="CM289" s="169"/>
      <c r="CN289" s="169">
        <f t="shared" ref="CN289:DK289" si="1135">CN287+CN288</f>
        <v>1255119.3799999999</v>
      </c>
      <c r="CO289" s="169">
        <f t="shared" si="1135"/>
        <v>659632.97999999986</v>
      </c>
      <c r="CP289" s="169">
        <f t="shared" si="1135"/>
        <v>880108.42238600005</v>
      </c>
      <c r="CQ289" s="169">
        <f t="shared" si="1135"/>
        <v>844746.12</v>
      </c>
      <c r="CR289" s="169">
        <f t="shared" si="1135"/>
        <v>1145363.92</v>
      </c>
      <c r="CS289" s="169">
        <f t="shared" si="1135"/>
        <v>1117462.4899999998</v>
      </c>
      <c r="CT289" s="169">
        <f t="shared" si="1135"/>
        <v>915329.98</v>
      </c>
      <c r="CU289" s="169">
        <f t="shared" si="1135"/>
        <v>590674.4600000002</v>
      </c>
      <c r="CV289" s="169">
        <f t="shared" si="1135"/>
        <v>836787.97000000032</v>
      </c>
      <c r="CW289" s="169">
        <f t="shared" si="1135"/>
        <v>908170.37999999966</v>
      </c>
      <c r="CX289" s="169">
        <f t="shared" si="1135"/>
        <v>989964.58</v>
      </c>
      <c r="CY289" s="169">
        <f t="shared" si="1135"/>
        <v>1198580.6599999997</v>
      </c>
      <c r="CZ289" s="169">
        <f t="shared" si="1135"/>
        <v>1840238.1200000003</v>
      </c>
      <c r="DA289" s="169">
        <f t="shared" si="1135"/>
        <v>961307.14999999967</v>
      </c>
      <c r="DB289" s="169">
        <f t="shared" si="1135"/>
        <v>1002262.407914293</v>
      </c>
      <c r="DC289" s="169">
        <f t="shared" si="1135"/>
        <v>1152171.53</v>
      </c>
      <c r="DD289" s="169">
        <f t="shared" si="1135"/>
        <v>1250974.98</v>
      </c>
      <c r="DE289" s="169">
        <f t="shared" si="1135"/>
        <v>1530420.6277348276</v>
      </c>
      <c r="DF289" s="169">
        <f t="shared" si="1135"/>
        <v>1281336.42</v>
      </c>
      <c r="DG289" s="169">
        <f t="shared" si="1135"/>
        <v>1499099.9896133279</v>
      </c>
      <c r="DH289" s="169">
        <f t="shared" si="1135"/>
        <v>1335480.1894465573</v>
      </c>
      <c r="DI289" s="169">
        <f t="shared" si="1135"/>
        <v>1315403.2000000002</v>
      </c>
      <c r="DJ289" s="169">
        <f t="shared" si="1135"/>
        <v>1683648.8399999999</v>
      </c>
      <c r="DK289" s="169">
        <f t="shared" si="1135"/>
        <v>1667014.5100000002</v>
      </c>
      <c r="DL289" s="169">
        <f t="shared" ref="DL289:DX289" si="1136">DL287+DL288</f>
        <v>2308061.4699999997</v>
      </c>
      <c r="DM289" s="169">
        <f t="shared" si="1136"/>
        <v>1858251.2799999998</v>
      </c>
      <c r="DN289" s="169">
        <f t="shared" si="1136"/>
        <v>1354232.29</v>
      </c>
      <c r="DO289" s="169">
        <f t="shared" si="1136"/>
        <v>1342935.9100000001</v>
      </c>
      <c r="DP289" s="169">
        <f t="shared" si="1136"/>
        <v>1518338.2264480002</v>
      </c>
      <c r="DQ289" s="169">
        <f t="shared" si="1136"/>
        <v>1443699.024184</v>
      </c>
      <c r="DR289" s="169">
        <f t="shared" si="1136"/>
        <v>1709082.54</v>
      </c>
      <c r="DS289" s="169">
        <f t="shared" si="1136"/>
        <v>1682626.44</v>
      </c>
      <c r="DT289" s="169">
        <f t="shared" si="1136"/>
        <v>1531690.3656959997</v>
      </c>
      <c r="DU289" s="169">
        <f t="shared" si="1136"/>
        <v>1501991.0999999999</v>
      </c>
      <c r="DV289" s="169">
        <f t="shared" si="1136"/>
        <v>1606588.71</v>
      </c>
      <c r="DW289" s="169">
        <f t="shared" si="1136"/>
        <v>1825903.0000000002</v>
      </c>
      <c r="DX289" s="169">
        <f t="shared" si="1136"/>
        <v>2673155.35</v>
      </c>
      <c r="DY289" s="169">
        <f t="shared" ref="DY289:DZ289" si="1137">DY287+DY288</f>
        <v>1741730.21</v>
      </c>
      <c r="DZ289" s="169">
        <f t="shared" si="1137"/>
        <v>1620869.3299999996</v>
      </c>
      <c r="EA289" s="169">
        <f t="shared" ref="EA289:EB289" si="1138">EA287+EA288</f>
        <v>1621822.88</v>
      </c>
      <c r="EB289" s="169">
        <f t="shared" si="1138"/>
        <v>1928133.6800000002</v>
      </c>
      <c r="EC289" s="169">
        <f t="shared" ref="EC289:ED289" si="1139">EC287+EC288</f>
        <v>1819368.8599999999</v>
      </c>
      <c r="ED289" s="169">
        <f t="shared" si="1139"/>
        <v>1826298.1499999997</v>
      </c>
      <c r="EE289" s="169">
        <f t="shared" ref="EE289:EF289" si="1140">EE287+EE288</f>
        <v>1869762.6099999999</v>
      </c>
      <c r="EF289" s="169">
        <f t="shared" si="1140"/>
        <v>1748606.4400000002</v>
      </c>
      <c r="EG289" s="169">
        <f t="shared" ref="EG289:EH289" si="1141">EG287+EG288</f>
        <v>1651822.8329999999</v>
      </c>
      <c r="EH289" s="169">
        <f t="shared" si="1141"/>
        <v>1813885.7075839997</v>
      </c>
      <c r="EI289" s="169">
        <f t="shared" ref="EI289:EJ289" si="1142">EI287+EI288</f>
        <v>2277575.4663200001</v>
      </c>
      <c r="EJ289" s="169">
        <f t="shared" si="1142"/>
        <v>2813390.5540479999</v>
      </c>
      <c r="EK289" s="169">
        <f t="shared" ref="EK289:EL289" si="1143">EK287+EK288</f>
        <v>1934636.2899999998</v>
      </c>
      <c r="EL289" s="169">
        <f t="shared" si="1143"/>
        <v>1725200.1299999997</v>
      </c>
      <c r="EM289" s="169">
        <f t="shared" ref="EM289" si="1144">EM287+EM288</f>
        <v>1801726.19</v>
      </c>
      <c r="EO289" s="168">
        <f t="shared" si="1101"/>
        <v>8274953.1640479993</v>
      </c>
      <c r="EQ289" s="168">
        <f t="shared" ca="1" si="1102"/>
        <v>7657577.7700000005</v>
      </c>
      <c r="ER289" s="168"/>
      <c r="EV289" s="168">
        <f t="shared" si="1103"/>
        <v>3803807.677914293</v>
      </c>
      <c r="EW289" s="168">
        <f t="shared" si="1103"/>
        <v>3933567.1377348276</v>
      </c>
      <c r="EX289" s="168">
        <f t="shared" si="1103"/>
        <v>4115916.5990598854</v>
      </c>
      <c r="EY289" s="168">
        <f t="shared" si="1103"/>
        <v>4666066.5500000007</v>
      </c>
      <c r="EZ289" s="168">
        <f t="shared" si="1103"/>
        <v>5520545.0399999991</v>
      </c>
      <c r="FA289" s="168">
        <f t="shared" si="1103"/>
        <v>4304973.1606320003</v>
      </c>
      <c r="FB289" s="168">
        <f t="shared" si="1103"/>
        <v>4923399.3456959995</v>
      </c>
      <c r="FC289" s="168">
        <f t="shared" si="1103"/>
        <v>4934482.8099999996</v>
      </c>
      <c r="FD289" s="168">
        <f t="shared" si="1103"/>
        <v>6035754.8900000006</v>
      </c>
      <c r="FE289" s="168">
        <f t="shared" si="1103"/>
        <v>5369325.4199999999</v>
      </c>
      <c r="FF289" s="168">
        <f t="shared" si="1103"/>
        <v>5444667.2000000002</v>
      </c>
      <c r="FG289" s="168">
        <f t="shared" si="1103"/>
        <v>5743284.0069040004</v>
      </c>
      <c r="FH289" s="168">
        <f t="shared" si="1103"/>
        <v>6473226.9740479998</v>
      </c>
      <c r="FI289" s="168">
        <f t="shared" si="1103"/>
        <v>1801726.19</v>
      </c>
      <c r="FK289" s="168">
        <f t="shared" si="1104"/>
        <v>0</v>
      </c>
      <c r="FL289" s="168">
        <f t="shared" si="1104"/>
        <v>0</v>
      </c>
      <c r="FM289" s="168">
        <f t="shared" si="1104"/>
        <v>0</v>
      </c>
      <c r="FN289" s="168">
        <f t="shared" si="1104"/>
        <v>11341941.342386002</v>
      </c>
      <c r="FO289" s="168">
        <f t="shared" si="1104"/>
        <v>16519357.964709004</v>
      </c>
      <c r="FP289" s="168">
        <f t="shared" si="1104"/>
        <v>19683400.356327999</v>
      </c>
      <c r="FQ289" s="168">
        <f t="shared" si="1104"/>
        <v>22593031.516904004</v>
      </c>
      <c r="FR289" s="168">
        <f t="shared" si="1104"/>
        <v>8274953.1640479993</v>
      </c>
    </row>
    <row r="290" spans="2:174" ht="17.45" customHeight="1">
      <c r="B290" s="151" t="s">
        <v>22</v>
      </c>
      <c r="C290" s="170"/>
      <c r="D290" s="170"/>
      <c r="E290" s="170"/>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v>0</v>
      </c>
      <c r="CO290" s="154">
        <v>0</v>
      </c>
      <c r="CP290" s="154">
        <v>0</v>
      </c>
      <c r="CQ290" s="154">
        <v>0</v>
      </c>
      <c r="CR290" s="154">
        <v>0</v>
      </c>
      <c r="CS290" s="154">
        <v>-9232.74</v>
      </c>
      <c r="CT290" s="154">
        <v>0</v>
      </c>
      <c r="CU290" s="154">
        <v>0</v>
      </c>
      <c r="CV290" s="154">
        <v>0</v>
      </c>
      <c r="CW290" s="154">
        <v>0</v>
      </c>
      <c r="CX290" s="154">
        <v>0</v>
      </c>
      <c r="CY290" s="154">
        <v>0</v>
      </c>
      <c r="CZ290" s="154">
        <v>0</v>
      </c>
      <c r="DA290" s="154">
        <v>0</v>
      </c>
      <c r="DB290" s="154">
        <v>0</v>
      </c>
      <c r="DC290" s="154">
        <v>0</v>
      </c>
      <c r="DD290" s="154">
        <v>-59890</v>
      </c>
      <c r="DE290" s="154">
        <v>-10400</v>
      </c>
      <c r="DF290" s="154">
        <v>-66637.47</v>
      </c>
      <c r="DG290" s="154">
        <v>-89572.7</v>
      </c>
      <c r="DH290" s="154">
        <v>-40627.300000000003</v>
      </c>
      <c r="DI290" s="154">
        <v>-42693.3</v>
      </c>
      <c r="DJ290" s="154">
        <v>-1106.7</v>
      </c>
      <c r="DK290" s="154">
        <v>0</v>
      </c>
      <c r="DL290" s="154">
        <v>-100000</v>
      </c>
      <c r="DM290" s="154">
        <v>-40000</v>
      </c>
      <c r="DN290" s="154">
        <v>-61600</v>
      </c>
      <c r="DO290" s="154">
        <v>-108950</v>
      </c>
      <c r="DP290" s="154">
        <v>0</v>
      </c>
      <c r="DQ290" s="154">
        <v>-48379.68</v>
      </c>
      <c r="DR290" s="154">
        <v>-3170.33</v>
      </c>
      <c r="DS290" s="154">
        <v>-327553.77</v>
      </c>
      <c r="DT290" s="154">
        <v>-51253.729999999996</v>
      </c>
      <c r="DU290" s="154">
        <v>-796743.67999999993</v>
      </c>
      <c r="DV290" s="154">
        <v>-489200.62</v>
      </c>
      <c r="DW290" s="154">
        <v>-511450.03</v>
      </c>
      <c r="DX290" s="154">
        <v>-482117.02</v>
      </c>
      <c r="DY290" s="154">
        <v>-1205795.23</v>
      </c>
      <c r="DZ290" s="154">
        <v>-486174.98</v>
      </c>
      <c r="EA290" s="154">
        <v>-993179.75</v>
      </c>
      <c r="EB290" s="154">
        <v>-108080.9</v>
      </c>
      <c r="EC290" s="154">
        <v>-195394</v>
      </c>
      <c r="ED290" s="154">
        <v>-233014.71000000002</v>
      </c>
      <c r="EE290" s="154">
        <v>-158361.29</v>
      </c>
      <c r="EF290" s="154">
        <v>-22651.25</v>
      </c>
      <c r="EG290" s="154">
        <v>-20848.75</v>
      </c>
      <c r="EH290" s="154">
        <v>-59045</v>
      </c>
      <c r="EI290" s="154">
        <v>-98570.3</v>
      </c>
      <c r="EJ290" s="154">
        <v>-393065.38</v>
      </c>
      <c r="EK290" s="154">
        <v>-55521.33</v>
      </c>
      <c r="EL290" s="154">
        <v>-433.78</v>
      </c>
      <c r="EM290" s="154">
        <v>-22450.819999999996</v>
      </c>
      <c r="EN290" s="153"/>
      <c r="EO290" s="154">
        <f t="shared" si="1101"/>
        <v>-471471.31000000006</v>
      </c>
      <c r="EP290" s="153"/>
      <c r="EQ290" s="154">
        <f t="shared" ca="1" si="1102"/>
        <v>-3167266.98</v>
      </c>
      <c r="ER290" s="154"/>
      <c r="EV290" s="154">
        <f t="shared" si="1103"/>
        <v>0</v>
      </c>
      <c r="EW290" s="154">
        <f t="shared" si="1103"/>
        <v>-70290</v>
      </c>
      <c r="EX290" s="154">
        <f t="shared" si="1103"/>
        <v>-196837.46999999997</v>
      </c>
      <c r="EY290" s="154">
        <f t="shared" si="1103"/>
        <v>-43800</v>
      </c>
      <c r="EZ290" s="154">
        <f t="shared" si="1103"/>
        <v>-201600</v>
      </c>
      <c r="FA290" s="154">
        <f t="shared" si="1103"/>
        <v>-157329.68</v>
      </c>
      <c r="FB290" s="154">
        <f t="shared" si="1103"/>
        <v>-381977.83</v>
      </c>
      <c r="FC290" s="154">
        <f t="shared" si="1103"/>
        <v>-1797394.3299999998</v>
      </c>
      <c r="FD290" s="154">
        <f t="shared" si="1103"/>
        <v>-2174087.23</v>
      </c>
      <c r="FE290" s="154">
        <f t="shared" si="1103"/>
        <v>-1296654.6499999999</v>
      </c>
      <c r="FF290" s="154">
        <f t="shared" si="1103"/>
        <v>-414027.25</v>
      </c>
      <c r="FG290" s="154">
        <f t="shared" si="1103"/>
        <v>-178464.05</v>
      </c>
      <c r="FH290" s="154">
        <f t="shared" si="1103"/>
        <v>-449020.49000000005</v>
      </c>
      <c r="FI290" s="154">
        <f t="shared" si="1103"/>
        <v>-22450.819999999996</v>
      </c>
      <c r="FK290" s="154">
        <f t="shared" si="1104"/>
        <v>0</v>
      </c>
      <c r="FL290" s="154">
        <f t="shared" si="1104"/>
        <v>0</v>
      </c>
      <c r="FM290" s="154">
        <f t="shared" si="1104"/>
        <v>0</v>
      </c>
      <c r="FN290" s="154">
        <f t="shared" si="1104"/>
        <v>-9232.74</v>
      </c>
      <c r="FO290" s="154">
        <f t="shared" si="1104"/>
        <v>-310927.46999999997</v>
      </c>
      <c r="FP290" s="154">
        <f t="shared" si="1104"/>
        <v>-2538301.84</v>
      </c>
      <c r="FQ290" s="154">
        <f t="shared" si="1104"/>
        <v>-4063233.1799999997</v>
      </c>
      <c r="FR290" s="154">
        <f t="shared" si="1104"/>
        <v>-471471.31000000006</v>
      </c>
    </row>
    <row r="291" spans="2:174" ht="17.45" customHeight="1">
      <c r="B291" s="151" t="s">
        <v>97</v>
      </c>
      <c r="C291" s="170"/>
      <c r="D291" s="170"/>
      <c r="E291" s="170"/>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v>0</v>
      </c>
      <c r="CO291" s="154">
        <v>0</v>
      </c>
      <c r="CP291" s="154">
        <v>0</v>
      </c>
      <c r="CQ291" s="154">
        <v>0</v>
      </c>
      <c r="CR291" s="154">
        <v>0</v>
      </c>
      <c r="CS291" s="154">
        <v>0</v>
      </c>
      <c r="CT291" s="154">
        <v>0</v>
      </c>
      <c r="CU291" s="154">
        <v>0</v>
      </c>
      <c r="CV291" s="154">
        <v>0</v>
      </c>
      <c r="CW291" s="154">
        <v>0</v>
      </c>
      <c r="CX291" s="154">
        <v>0</v>
      </c>
      <c r="CY291" s="154">
        <v>0</v>
      </c>
      <c r="CZ291" s="154">
        <v>0</v>
      </c>
      <c r="DA291" s="154">
        <v>0</v>
      </c>
      <c r="DB291" s="154">
        <v>0</v>
      </c>
      <c r="DC291" s="154">
        <v>0</v>
      </c>
      <c r="DD291" s="154">
        <v>0</v>
      </c>
      <c r="DE291" s="154">
        <v>0</v>
      </c>
      <c r="DF291" s="154">
        <v>0</v>
      </c>
      <c r="DG291" s="154">
        <v>0</v>
      </c>
      <c r="DH291" s="154">
        <v>0</v>
      </c>
      <c r="DI291" s="154">
        <v>0</v>
      </c>
      <c r="DJ291" s="154">
        <v>0</v>
      </c>
      <c r="DK291" s="154">
        <v>0</v>
      </c>
      <c r="DL291" s="154">
        <v>0</v>
      </c>
      <c r="DM291" s="154">
        <v>0</v>
      </c>
      <c r="DN291" s="154">
        <v>0</v>
      </c>
      <c r="DO291" s="154">
        <v>0</v>
      </c>
      <c r="DP291" s="154">
        <v>0</v>
      </c>
      <c r="DQ291" s="154">
        <v>0</v>
      </c>
      <c r="DR291" s="154">
        <v>0</v>
      </c>
      <c r="DS291" s="154">
        <v>0</v>
      </c>
      <c r="DT291" s="154">
        <v>0</v>
      </c>
      <c r="DU291" s="154">
        <v>0</v>
      </c>
      <c r="DV291" s="154">
        <v>0</v>
      </c>
      <c r="DW291" s="154">
        <v>0</v>
      </c>
      <c r="DX291" s="154">
        <v>0</v>
      </c>
      <c r="DY291" s="154">
        <v>-5767.86</v>
      </c>
      <c r="DZ291" s="154">
        <v>-6732.4000000000005</v>
      </c>
      <c r="EA291" s="154">
        <v>-7174.85</v>
      </c>
      <c r="EB291" s="154">
        <v>-3021.79</v>
      </c>
      <c r="EC291" s="154">
        <v>-175.28</v>
      </c>
      <c r="ED291" s="154">
        <v>-3789.19</v>
      </c>
      <c r="EE291" s="154">
        <v>0</v>
      </c>
      <c r="EF291" s="154">
        <v>-68151.039999999994</v>
      </c>
      <c r="EG291" s="154">
        <v>-992.42</v>
      </c>
      <c r="EH291" s="154">
        <v>0</v>
      </c>
      <c r="EI291" s="154">
        <v>-2971.92</v>
      </c>
      <c r="EJ291" s="154">
        <v>-47.5</v>
      </c>
      <c r="EK291" s="154">
        <v>-147.25</v>
      </c>
      <c r="EL291" s="154">
        <v>0</v>
      </c>
      <c r="EM291" s="154">
        <v>0</v>
      </c>
      <c r="EN291" s="170"/>
      <c r="EO291" s="154">
        <f t="shared" si="1101"/>
        <v>-194.75</v>
      </c>
      <c r="EP291" s="170"/>
      <c r="EQ291" s="154">
        <f t="shared" ca="1" si="1102"/>
        <v>-19675.11</v>
      </c>
      <c r="ER291" s="154"/>
      <c r="EV291" s="154">
        <f t="shared" si="1103"/>
        <v>0</v>
      </c>
      <c r="EW291" s="154">
        <f t="shared" si="1103"/>
        <v>0</v>
      </c>
      <c r="EX291" s="154">
        <f t="shared" si="1103"/>
        <v>0</v>
      </c>
      <c r="EY291" s="154">
        <f t="shared" si="1103"/>
        <v>0</v>
      </c>
      <c r="EZ291" s="154">
        <f t="shared" si="1103"/>
        <v>0</v>
      </c>
      <c r="FA291" s="154">
        <f t="shared" si="1103"/>
        <v>0</v>
      </c>
      <c r="FB291" s="154">
        <f t="shared" si="1103"/>
        <v>0</v>
      </c>
      <c r="FC291" s="154">
        <f t="shared" si="1103"/>
        <v>0</v>
      </c>
      <c r="FD291" s="154">
        <f t="shared" si="1103"/>
        <v>-12500.26</v>
      </c>
      <c r="FE291" s="154">
        <f t="shared" si="1103"/>
        <v>-10371.92</v>
      </c>
      <c r="FF291" s="154">
        <f t="shared" si="1103"/>
        <v>-71940.23</v>
      </c>
      <c r="FG291" s="154">
        <f t="shared" si="1103"/>
        <v>-3964.34</v>
      </c>
      <c r="FH291" s="154">
        <f t="shared" si="1103"/>
        <v>-194.75</v>
      </c>
      <c r="FI291" s="154">
        <f t="shared" si="1103"/>
        <v>0</v>
      </c>
      <c r="FK291" s="154">
        <f t="shared" si="1104"/>
        <v>0</v>
      </c>
      <c r="FL291" s="154">
        <f t="shared" si="1104"/>
        <v>0</v>
      </c>
      <c r="FM291" s="154">
        <f t="shared" si="1104"/>
        <v>0</v>
      </c>
      <c r="FN291" s="154">
        <f t="shared" si="1104"/>
        <v>0</v>
      </c>
      <c r="FO291" s="154">
        <f t="shared" si="1104"/>
        <v>0</v>
      </c>
      <c r="FP291" s="154">
        <f t="shared" si="1104"/>
        <v>0</v>
      </c>
      <c r="FQ291" s="154">
        <f t="shared" si="1104"/>
        <v>-98776.749999999985</v>
      </c>
      <c r="FR291" s="154">
        <f t="shared" si="1104"/>
        <v>-194.75</v>
      </c>
    </row>
    <row r="292" spans="2:174" ht="17.45" customHeight="1">
      <c r="B292" s="161" t="s">
        <v>98</v>
      </c>
      <c r="C292" s="162"/>
      <c r="D292" s="162"/>
      <c r="E292" s="162"/>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c r="BW292" s="164"/>
      <c r="BX292" s="164"/>
      <c r="BY292" s="164"/>
      <c r="BZ292" s="164"/>
      <c r="CA292" s="164"/>
      <c r="CB292" s="164"/>
      <c r="CC292" s="164"/>
      <c r="CD292" s="164"/>
      <c r="CE292" s="164"/>
      <c r="CF292" s="164"/>
      <c r="CG292" s="164"/>
      <c r="CH292" s="164"/>
      <c r="CI292" s="164"/>
      <c r="CJ292" s="164"/>
      <c r="CK292" s="164"/>
      <c r="CL292" s="164"/>
      <c r="CM292" s="164"/>
      <c r="CN292" s="164">
        <f t="shared" ref="CN292:DK292" si="1145">CN289+CN290+CN291</f>
        <v>1255119.3799999999</v>
      </c>
      <c r="CO292" s="164">
        <f t="shared" si="1145"/>
        <v>659632.97999999986</v>
      </c>
      <c r="CP292" s="164">
        <f t="shared" si="1145"/>
        <v>880108.42238600005</v>
      </c>
      <c r="CQ292" s="164">
        <f t="shared" si="1145"/>
        <v>844746.12</v>
      </c>
      <c r="CR292" s="164">
        <f t="shared" si="1145"/>
        <v>1145363.92</v>
      </c>
      <c r="CS292" s="164">
        <f t="shared" si="1145"/>
        <v>1108229.7499999998</v>
      </c>
      <c r="CT292" s="164">
        <f t="shared" si="1145"/>
        <v>915329.98</v>
      </c>
      <c r="CU292" s="164">
        <f t="shared" si="1145"/>
        <v>590674.4600000002</v>
      </c>
      <c r="CV292" s="164">
        <f t="shared" si="1145"/>
        <v>836787.97000000032</v>
      </c>
      <c r="CW292" s="164">
        <f t="shared" si="1145"/>
        <v>908170.37999999966</v>
      </c>
      <c r="CX292" s="164">
        <f t="shared" si="1145"/>
        <v>989964.58</v>
      </c>
      <c r="CY292" s="164">
        <f t="shared" si="1145"/>
        <v>1198580.6599999997</v>
      </c>
      <c r="CZ292" s="164">
        <f t="shared" si="1145"/>
        <v>1840238.1200000003</v>
      </c>
      <c r="DA292" s="164">
        <f t="shared" si="1145"/>
        <v>961307.14999999967</v>
      </c>
      <c r="DB292" s="164">
        <f t="shared" si="1145"/>
        <v>1002262.407914293</v>
      </c>
      <c r="DC292" s="164">
        <f t="shared" si="1145"/>
        <v>1152171.53</v>
      </c>
      <c r="DD292" s="164">
        <f t="shared" si="1145"/>
        <v>1191084.98</v>
      </c>
      <c r="DE292" s="164">
        <f t="shared" si="1145"/>
        <v>1520020.6277348276</v>
      </c>
      <c r="DF292" s="164">
        <f t="shared" si="1145"/>
        <v>1214698.95</v>
      </c>
      <c r="DG292" s="164">
        <f t="shared" si="1145"/>
        <v>1409527.2896133279</v>
      </c>
      <c r="DH292" s="164">
        <f t="shared" si="1145"/>
        <v>1294852.8894465573</v>
      </c>
      <c r="DI292" s="164">
        <f t="shared" si="1145"/>
        <v>1272709.9000000001</v>
      </c>
      <c r="DJ292" s="164">
        <f t="shared" si="1145"/>
        <v>1682542.14</v>
      </c>
      <c r="DK292" s="164">
        <f t="shared" si="1145"/>
        <v>1667014.5100000002</v>
      </c>
      <c r="DL292" s="164">
        <f t="shared" ref="DL292:DX292" si="1146">DL289+DL290+DL291</f>
        <v>2208061.4699999997</v>
      </c>
      <c r="DM292" s="164">
        <f t="shared" si="1146"/>
        <v>1818251.2799999998</v>
      </c>
      <c r="DN292" s="164">
        <f t="shared" si="1146"/>
        <v>1292632.29</v>
      </c>
      <c r="DO292" s="164">
        <f t="shared" si="1146"/>
        <v>1233985.9100000001</v>
      </c>
      <c r="DP292" s="164">
        <f t="shared" si="1146"/>
        <v>1518338.2264480002</v>
      </c>
      <c r="DQ292" s="164">
        <f t="shared" si="1146"/>
        <v>1395319.344184</v>
      </c>
      <c r="DR292" s="164">
        <f t="shared" si="1146"/>
        <v>1705912.21</v>
      </c>
      <c r="DS292" s="164">
        <f t="shared" si="1146"/>
        <v>1355072.67</v>
      </c>
      <c r="DT292" s="164">
        <f t="shared" si="1146"/>
        <v>1480436.6356959997</v>
      </c>
      <c r="DU292" s="164">
        <f t="shared" si="1146"/>
        <v>705247.41999999993</v>
      </c>
      <c r="DV292" s="164">
        <f t="shared" si="1146"/>
        <v>1117388.0899999999</v>
      </c>
      <c r="DW292" s="164">
        <f t="shared" si="1146"/>
        <v>1314452.9700000002</v>
      </c>
      <c r="DX292" s="164">
        <f t="shared" si="1146"/>
        <v>2191038.33</v>
      </c>
      <c r="DY292" s="164">
        <f t="shared" ref="DY292:DZ292" si="1147">DY289+DY290+DY291</f>
        <v>530167.12</v>
      </c>
      <c r="DZ292" s="164">
        <f t="shared" si="1147"/>
        <v>1127961.9499999997</v>
      </c>
      <c r="EA292" s="164">
        <f t="shared" ref="EA292:EB292" si="1148">EA289+EA290+EA291</f>
        <v>621468.27999999991</v>
      </c>
      <c r="EB292" s="164">
        <f t="shared" si="1148"/>
        <v>1817030.9900000002</v>
      </c>
      <c r="EC292" s="164">
        <f t="shared" ref="EC292:ED292" si="1149">EC289+EC290+EC291</f>
        <v>1623799.5799999998</v>
      </c>
      <c r="ED292" s="164">
        <f t="shared" si="1149"/>
        <v>1589494.2499999998</v>
      </c>
      <c r="EE292" s="164">
        <f t="shared" ref="EE292:EF292" si="1150">EE289+EE290+EE291</f>
        <v>1711401.3199999998</v>
      </c>
      <c r="EF292" s="164">
        <f t="shared" si="1150"/>
        <v>1657804.1500000001</v>
      </c>
      <c r="EG292" s="164">
        <f t="shared" ref="EG292:EH292" si="1151">EG289+EG290+EG291</f>
        <v>1629981.6629999999</v>
      </c>
      <c r="EH292" s="164">
        <f t="shared" si="1151"/>
        <v>1754840.7075839997</v>
      </c>
      <c r="EI292" s="164">
        <f t="shared" ref="EI292:EJ292" si="1152">EI289+EI290+EI291</f>
        <v>2176033.2463200004</v>
      </c>
      <c r="EJ292" s="164">
        <f t="shared" si="1152"/>
        <v>2420277.674048</v>
      </c>
      <c r="EK292" s="164">
        <f t="shared" ref="EK292:EL292" si="1153">EK289+EK290+EK291</f>
        <v>1878967.7099999997</v>
      </c>
      <c r="EL292" s="164">
        <f t="shared" si="1153"/>
        <v>1724766.3499999996</v>
      </c>
      <c r="EM292" s="164">
        <f t="shared" ref="EM292" si="1154">EM289+EM290+EM291</f>
        <v>1779275.3699999999</v>
      </c>
      <c r="EO292" s="163">
        <f t="shared" si="1101"/>
        <v>7803287.1040479997</v>
      </c>
      <c r="EQ292" s="163">
        <f t="shared" ca="1" si="1102"/>
        <v>4470635.68</v>
      </c>
      <c r="ER292" s="163"/>
      <c r="EV292" s="163">
        <f t="shared" si="1103"/>
        <v>3803807.677914293</v>
      </c>
      <c r="EW292" s="163">
        <f t="shared" si="1103"/>
        <v>3863277.1377348276</v>
      </c>
      <c r="EX292" s="163">
        <f t="shared" si="1103"/>
        <v>3919079.1290598856</v>
      </c>
      <c r="EY292" s="163">
        <f t="shared" si="1103"/>
        <v>4622266.5500000007</v>
      </c>
      <c r="EZ292" s="163">
        <f t="shared" si="1103"/>
        <v>5318945.0399999991</v>
      </c>
      <c r="FA292" s="163">
        <f t="shared" si="1103"/>
        <v>4147643.4806320006</v>
      </c>
      <c r="FB292" s="163">
        <f t="shared" si="1103"/>
        <v>4541421.5156959994</v>
      </c>
      <c r="FC292" s="163">
        <f t="shared" si="1103"/>
        <v>3137088.48</v>
      </c>
      <c r="FD292" s="163">
        <f t="shared" si="1103"/>
        <v>3849167.4</v>
      </c>
      <c r="FE292" s="163">
        <f t="shared" si="1103"/>
        <v>4062298.8499999996</v>
      </c>
      <c r="FF292" s="163">
        <f t="shared" si="1103"/>
        <v>4958699.72</v>
      </c>
      <c r="FG292" s="163">
        <f t="shared" si="1103"/>
        <v>5560855.6169039998</v>
      </c>
      <c r="FH292" s="163">
        <f t="shared" si="1103"/>
        <v>6024011.7340479996</v>
      </c>
      <c r="FI292" s="163">
        <f t="shared" si="1103"/>
        <v>1779275.3699999999</v>
      </c>
      <c r="FK292" s="163">
        <f t="shared" si="1104"/>
        <v>0</v>
      </c>
      <c r="FL292" s="163">
        <f t="shared" si="1104"/>
        <v>0</v>
      </c>
      <c r="FM292" s="163">
        <f t="shared" si="1104"/>
        <v>0</v>
      </c>
      <c r="FN292" s="163">
        <f t="shared" si="1104"/>
        <v>11332708.602386001</v>
      </c>
      <c r="FO292" s="163">
        <f t="shared" si="1104"/>
        <v>16208430.494709007</v>
      </c>
      <c r="FP292" s="163">
        <f t="shared" si="1104"/>
        <v>17145098.516328</v>
      </c>
      <c r="FQ292" s="163">
        <f t="shared" si="1104"/>
        <v>18431021.586904</v>
      </c>
      <c r="FR292" s="163">
        <f t="shared" si="1104"/>
        <v>7803287.1040479997</v>
      </c>
    </row>
    <row r="294" spans="2:174" ht="17.45" customHeight="1">
      <c r="B294" s="147" t="s">
        <v>203</v>
      </c>
      <c r="C294" s="148"/>
      <c r="D294" s="148"/>
      <c r="E294" s="148"/>
      <c r="F294" s="149"/>
      <c r="G294" s="149"/>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50"/>
      <c r="BX294" s="150"/>
      <c r="BY294" s="150"/>
      <c r="BZ294" s="150"/>
      <c r="CA294" s="150"/>
      <c r="CB294" s="150"/>
      <c r="CC294" s="150"/>
      <c r="CD294" s="150"/>
      <c r="CE294" s="150"/>
      <c r="CF294" s="150"/>
      <c r="CG294" s="150"/>
      <c r="CH294" s="150"/>
      <c r="CI294" s="150"/>
      <c r="CJ294" s="150"/>
      <c r="CK294" s="150"/>
      <c r="CL294" s="150"/>
      <c r="CM294" s="150"/>
      <c r="CN294" s="150"/>
      <c r="CO294" s="150"/>
      <c r="CP294" s="150"/>
      <c r="CQ294" s="150"/>
      <c r="CR294" s="150"/>
      <c r="CS294" s="150"/>
      <c r="CT294" s="150"/>
      <c r="CU294" s="150"/>
      <c r="CV294" s="150"/>
      <c r="CW294" s="150"/>
      <c r="CX294" s="150"/>
      <c r="CY294" s="150"/>
      <c r="CZ294" s="150"/>
      <c r="DA294" s="150"/>
      <c r="DB294" s="150"/>
      <c r="DC294" s="150"/>
      <c r="DD294" s="150"/>
      <c r="DE294" s="150"/>
      <c r="DF294" s="150"/>
      <c r="DG294" s="150"/>
      <c r="DH294" s="150"/>
      <c r="DI294" s="150"/>
      <c r="DJ294" s="150"/>
      <c r="DK294" s="150"/>
      <c r="DL294" s="150"/>
      <c r="DM294" s="150"/>
      <c r="DN294" s="150"/>
      <c r="DO294" s="150"/>
      <c r="DP294" s="150"/>
      <c r="DQ294" s="150"/>
      <c r="DR294" s="150"/>
      <c r="DS294" s="150"/>
      <c r="DT294" s="150"/>
      <c r="DU294" s="150"/>
      <c r="DV294" s="150"/>
      <c r="DW294" s="150"/>
      <c r="DX294" s="150"/>
      <c r="DY294" s="150"/>
      <c r="DZ294" s="150"/>
      <c r="EA294" s="150"/>
      <c r="EB294" s="150"/>
      <c r="EC294" s="150"/>
      <c r="ED294" s="150"/>
      <c r="EE294" s="150"/>
      <c r="EF294" s="150"/>
      <c r="EG294" s="150"/>
      <c r="EH294" s="150"/>
      <c r="EI294" s="150"/>
      <c r="EJ294" s="150"/>
      <c r="EK294" s="150"/>
      <c r="EL294" s="150"/>
      <c r="EM294" s="150"/>
      <c r="EN294" s="149"/>
      <c r="EO294" s="148"/>
      <c r="EP294" s="148"/>
      <c r="EQ294" s="148"/>
      <c r="ER294" s="148"/>
      <c r="EV294" s="148"/>
      <c r="EW294" s="148"/>
      <c r="EX294" s="148"/>
      <c r="EY294" s="148"/>
      <c r="EZ294" s="148"/>
      <c r="FA294" s="148"/>
      <c r="FB294" s="148"/>
      <c r="FC294" s="148"/>
      <c r="FD294" s="148"/>
      <c r="FE294" s="148"/>
      <c r="FF294" s="148"/>
      <c r="FG294" s="148"/>
      <c r="FH294" s="148"/>
      <c r="FI294" s="148"/>
      <c r="FK294" s="148"/>
      <c r="FL294" s="148"/>
      <c r="FM294" s="148"/>
      <c r="FN294" s="148"/>
      <c r="FO294" s="148"/>
      <c r="FP294" s="148"/>
      <c r="FQ294" s="148"/>
      <c r="FR294" s="148"/>
    </row>
    <row r="295" spans="2:174" ht="17.45" customHeight="1">
      <c r="B295" s="151" t="s">
        <v>90</v>
      </c>
      <c r="C295" s="152"/>
      <c r="D295" s="152"/>
      <c r="E295" s="152"/>
      <c r="F295" s="153"/>
      <c r="G295" s="153"/>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v>8834240.4499999993</v>
      </c>
      <c r="DY295" s="154">
        <v>4813566.3199999994</v>
      </c>
      <c r="DZ295" s="154">
        <v>5141997.95</v>
      </c>
      <c r="EA295" s="154">
        <v>4950699.13</v>
      </c>
      <c r="EB295" s="154">
        <v>5119748.3599999994</v>
      </c>
      <c r="EC295" s="154">
        <v>5354061.95</v>
      </c>
      <c r="ED295" s="154">
        <v>5230439.6100000003</v>
      </c>
      <c r="EE295" s="154">
        <v>5229924.99</v>
      </c>
      <c r="EF295" s="154">
        <v>5114772.2300000004</v>
      </c>
      <c r="EG295" s="154">
        <v>5145828.38</v>
      </c>
      <c r="EH295" s="154">
        <v>5133856.63</v>
      </c>
      <c r="EI295" s="154">
        <v>5626638.2999999998</v>
      </c>
      <c r="EJ295" s="154">
        <v>10414585.73</v>
      </c>
      <c r="EK295" s="154">
        <v>5348885.76</v>
      </c>
      <c r="EL295" s="154">
        <v>5528046.2899999991</v>
      </c>
      <c r="EM295" s="154">
        <v>5354779.75</v>
      </c>
      <c r="EO295" s="154">
        <f t="shared" ref="EO295:EO308" si="1155">SUMIFS($G295:$EN295,$G$13:$EN$13,$EO$7)</f>
        <v>26646297.530000001</v>
      </c>
      <c r="EQ295" s="154">
        <f t="shared" ref="EQ295:EQ308" ca="1" si="1156">SUM(OFFSET($B295,0,COLUMN($DX$7)-2,1,MONTH(MAX($G$7:$EN$7))))</f>
        <v>23740503.849999998</v>
      </c>
      <c r="ER295" s="154"/>
      <c r="EV295" s="154"/>
      <c r="EW295" s="154"/>
      <c r="EX295" s="154"/>
      <c r="EY295" s="154"/>
      <c r="EZ295" s="154"/>
      <c r="FA295" s="154"/>
      <c r="FB295" s="154"/>
      <c r="FC295" s="154"/>
      <c r="FD295" s="154">
        <f t="shared" ref="FD295:FI308" si="1157">SUMIF($H$6:$EN$6,FD$12,$H295:$EN295)</f>
        <v>18789804.719999999</v>
      </c>
      <c r="FE295" s="154">
        <f t="shared" si="1157"/>
        <v>15424509.439999998</v>
      </c>
      <c r="FF295" s="154">
        <f t="shared" si="1157"/>
        <v>15575136.830000002</v>
      </c>
      <c r="FG295" s="154">
        <f t="shared" si="1157"/>
        <v>15906323.309999999</v>
      </c>
      <c r="FH295" s="154">
        <f t="shared" si="1157"/>
        <v>21291517.780000001</v>
      </c>
      <c r="FI295" s="154">
        <f t="shared" si="1157"/>
        <v>5354779.75</v>
      </c>
      <c r="FK295" s="154"/>
      <c r="FL295" s="154"/>
      <c r="FM295" s="154"/>
      <c r="FN295" s="154"/>
      <c r="FO295" s="154"/>
      <c r="FP295" s="154"/>
      <c r="FQ295" s="154">
        <f t="shared" ref="FQ295:FR308" si="1158">SUMIF($H$5:$EN$5,FQ$12,$H295:$EN295)</f>
        <v>65695774.299999997</v>
      </c>
      <c r="FR295" s="154">
        <f t="shared" si="1158"/>
        <v>26646297.530000001</v>
      </c>
    </row>
    <row r="296" spans="2:174" ht="17.45" customHeight="1">
      <c r="B296" s="151" t="s">
        <v>91</v>
      </c>
      <c r="C296" s="152"/>
      <c r="D296" s="152"/>
      <c r="E296" s="152"/>
      <c r="F296" s="153"/>
      <c r="G296" s="153"/>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v>778541.25</v>
      </c>
      <c r="DY296" s="154">
        <v>257064.18</v>
      </c>
      <c r="DZ296" s="154">
        <v>114249.14</v>
      </c>
      <c r="EA296" s="154">
        <v>300153.51</v>
      </c>
      <c r="EB296" s="154">
        <v>311407.59000000003</v>
      </c>
      <c r="EC296" s="154">
        <v>477780.12</v>
      </c>
      <c r="ED296" s="154">
        <v>359550.91</v>
      </c>
      <c r="EE296" s="154">
        <v>224493.08</v>
      </c>
      <c r="EF296" s="154">
        <v>298570.96999999997</v>
      </c>
      <c r="EG296" s="154">
        <v>286776.68</v>
      </c>
      <c r="EH296" s="154">
        <v>305556.68</v>
      </c>
      <c r="EI296" s="154">
        <v>743160.42</v>
      </c>
      <c r="EJ296" s="154">
        <v>765700.99</v>
      </c>
      <c r="EK296" s="154">
        <v>187459.14</v>
      </c>
      <c r="EL296" s="154">
        <v>173620.86</v>
      </c>
      <c r="EM296" s="154">
        <v>326391.81</v>
      </c>
      <c r="EO296" s="154">
        <f t="shared" si="1155"/>
        <v>1453172.8</v>
      </c>
      <c r="EQ296" s="154">
        <f t="shared" ca="1" si="1156"/>
        <v>1450008.0799999998</v>
      </c>
      <c r="ER296" s="154"/>
      <c r="EV296" s="154"/>
      <c r="EW296" s="154"/>
      <c r="EX296" s="154"/>
      <c r="EY296" s="154"/>
      <c r="EZ296" s="154"/>
      <c r="FA296" s="154"/>
      <c r="FB296" s="154"/>
      <c r="FC296" s="154"/>
      <c r="FD296" s="154">
        <f t="shared" si="1157"/>
        <v>1149854.5699999998</v>
      </c>
      <c r="FE296" s="154">
        <f t="shared" si="1157"/>
        <v>1089341.2200000002</v>
      </c>
      <c r="FF296" s="154">
        <f t="shared" si="1157"/>
        <v>882614.96</v>
      </c>
      <c r="FG296" s="154">
        <f t="shared" si="1157"/>
        <v>1335493.78</v>
      </c>
      <c r="FH296" s="154">
        <f t="shared" si="1157"/>
        <v>1126780.99</v>
      </c>
      <c r="FI296" s="154">
        <f t="shared" si="1157"/>
        <v>326391.81</v>
      </c>
      <c r="FK296" s="154"/>
      <c r="FL296" s="154"/>
      <c r="FM296" s="154"/>
      <c r="FN296" s="154"/>
      <c r="FO296" s="154"/>
      <c r="FP296" s="154"/>
      <c r="FQ296" s="154">
        <f t="shared" si="1158"/>
        <v>4457304.53</v>
      </c>
      <c r="FR296" s="154">
        <f t="shared" si="1158"/>
        <v>1453172.8</v>
      </c>
    </row>
    <row r="297" spans="2:174" ht="17.45" customHeight="1">
      <c r="B297" s="151" t="s">
        <v>190</v>
      </c>
      <c r="C297" s="155"/>
      <c r="D297" s="155"/>
      <c r="E297" s="155"/>
      <c r="F297" s="153"/>
      <c r="G297" s="153"/>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v>361340.16999999993</v>
      </c>
      <c r="DY297" s="154">
        <v>483130.48</v>
      </c>
      <c r="DZ297" s="154">
        <v>371175.44</v>
      </c>
      <c r="EA297" s="154">
        <v>434386.84</v>
      </c>
      <c r="EB297" s="154">
        <v>545842.44999999995</v>
      </c>
      <c r="EC297" s="154">
        <v>470516.59</v>
      </c>
      <c r="ED297" s="154">
        <v>628907.30000000005</v>
      </c>
      <c r="EE297" s="154">
        <v>657860.13</v>
      </c>
      <c r="EF297" s="154">
        <v>711497.49</v>
      </c>
      <c r="EG297" s="154">
        <v>530297.25</v>
      </c>
      <c r="EH297" s="154">
        <v>855499.37</v>
      </c>
      <c r="EI297" s="154">
        <v>1008598.28</v>
      </c>
      <c r="EJ297" s="154">
        <v>484839.24</v>
      </c>
      <c r="EK297" s="154">
        <v>457303.23</v>
      </c>
      <c r="EL297" s="154">
        <v>622184.07999999996</v>
      </c>
      <c r="EM297" s="154">
        <v>626744.5</v>
      </c>
      <c r="EO297" s="154">
        <f t="shared" si="1155"/>
        <v>2191071.0499999998</v>
      </c>
      <c r="EQ297" s="154">
        <f t="shared" ca="1" si="1156"/>
        <v>1650032.93</v>
      </c>
      <c r="ER297" s="154"/>
      <c r="EV297" s="154"/>
      <c r="EW297" s="154"/>
      <c r="EX297" s="154"/>
      <c r="EY297" s="154"/>
      <c r="EZ297" s="154"/>
      <c r="FA297" s="154"/>
      <c r="FB297" s="154"/>
      <c r="FC297" s="154"/>
      <c r="FD297" s="154">
        <f t="shared" si="1157"/>
        <v>1215646.0899999999</v>
      </c>
      <c r="FE297" s="154">
        <f t="shared" si="1157"/>
        <v>1450745.8800000001</v>
      </c>
      <c r="FF297" s="154">
        <f t="shared" si="1157"/>
        <v>1998264.9200000002</v>
      </c>
      <c r="FG297" s="154">
        <f t="shared" si="1157"/>
        <v>2394394.9000000004</v>
      </c>
      <c r="FH297" s="154">
        <f t="shared" si="1157"/>
        <v>1564326.5499999998</v>
      </c>
      <c r="FI297" s="154">
        <f t="shared" si="1157"/>
        <v>626744.5</v>
      </c>
      <c r="FK297" s="154"/>
      <c r="FL297" s="154"/>
      <c r="FM297" s="154"/>
      <c r="FN297" s="154"/>
      <c r="FO297" s="154"/>
      <c r="FP297" s="154"/>
      <c r="FQ297" s="154">
        <f t="shared" si="1158"/>
        <v>7059051.79</v>
      </c>
      <c r="FR297" s="154">
        <f t="shared" si="1158"/>
        <v>2191071.0499999998</v>
      </c>
    </row>
    <row r="298" spans="2:174" ht="17.45" customHeight="1">
      <c r="B298" s="151" t="s">
        <v>92</v>
      </c>
      <c r="C298" s="152"/>
      <c r="D298" s="152"/>
      <c r="E298" s="152"/>
      <c r="F298" s="153"/>
      <c r="G298" s="153"/>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v>153335.18</v>
      </c>
      <c r="DY298" s="154">
        <v>92396.27</v>
      </c>
      <c r="DZ298" s="154">
        <v>130452.06</v>
      </c>
      <c r="EA298" s="154">
        <v>194977.86</v>
      </c>
      <c r="EB298" s="154">
        <v>140529.38999999998</v>
      </c>
      <c r="EC298" s="154">
        <v>692980.66</v>
      </c>
      <c r="ED298" s="154">
        <v>608366.37999999989</v>
      </c>
      <c r="EE298" s="154">
        <v>349784.6</v>
      </c>
      <c r="EF298" s="154">
        <v>217517.84</v>
      </c>
      <c r="EG298" s="154">
        <v>84570.84</v>
      </c>
      <c r="EH298" s="154">
        <v>169151.3</v>
      </c>
      <c r="EI298" s="154">
        <v>240294.96999999997</v>
      </c>
      <c r="EJ298" s="154">
        <v>97043.53</v>
      </c>
      <c r="EK298" s="154">
        <v>186592.15</v>
      </c>
      <c r="EL298" s="154">
        <v>9194.9899999999907</v>
      </c>
      <c r="EM298" s="154">
        <v>175235.83000000002</v>
      </c>
      <c r="EO298" s="154">
        <f t="shared" si="1155"/>
        <v>468066.5</v>
      </c>
      <c r="EQ298" s="154">
        <f t="shared" ca="1" si="1156"/>
        <v>571161.37</v>
      </c>
      <c r="ER298" s="154"/>
      <c r="EV298" s="154"/>
      <c r="EW298" s="154"/>
      <c r="EX298" s="154"/>
      <c r="EY298" s="154"/>
      <c r="EZ298" s="154"/>
      <c r="FA298" s="154"/>
      <c r="FB298" s="154"/>
      <c r="FC298" s="154"/>
      <c r="FD298" s="154">
        <f t="shared" si="1157"/>
        <v>376183.51</v>
      </c>
      <c r="FE298" s="154">
        <f t="shared" si="1157"/>
        <v>1028487.91</v>
      </c>
      <c r="FF298" s="154">
        <f t="shared" si="1157"/>
        <v>1175668.8199999998</v>
      </c>
      <c r="FG298" s="154">
        <f t="shared" si="1157"/>
        <v>494017.11</v>
      </c>
      <c r="FH298" s="154">
        <f t="shared" si="1157"/>
        <v>292830.67</v>
      </c>
      <c r="FI298" s="154">
        <f t="shared" si="1157"/>
        <v>175235.83000000002</v>
      </c>
      <c r="FK298" s="154"/>
      <c r="FL298" s="154"/>
      <c r="FM298" s="154"/>
      <c r="FN298" s="154"/>
      <c r="FO298" s="154"/>
      <c r="FP298" s="154"/>
      <c r="FQ298" s="154">
        <f t="shared" si="1158"/>
        <v>3074357.3499999996</v>
      </c>
      <c r="FR298" s="154">
        <f t="shared" si="1158"/>
        <v>468066.5</v>
      </c>
    </row>
    <row r="299" spans="2:174" ht="17.45" customHeight="1">
      <c r="B299" s="156" t="s">
        <v>93</v>
      </c>
      <c r="C299" s="157"/>
      <c r="D299" s="157"/>
      <c r="E299" s="157"/>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58"/>
      <c r="AP299" s="158"/>
      <c r="AQ299" s="158"/>
      <c r="AR299" s="158"/>
      <c r="AS299" s="158"/>
      <c r="AT299" s="158"/>
      <c r="AU299" s="158"/>
      <c r="AV299" s="158"/>
      <c r="AW299" s="158"/>
      <c r="AX299" s="158"/>
      <c r="AY299" s="158"/>
      <c r="AZ299" s="158"/>
      <c r="BA299" s="158"/>
      <c r="BB299" s="158"/>
      <c r="BC299" s="158"/>
      <c r="BD299" s="158"/>
      <c r="BE299" s="158"/>
      <c r="BF299" s="158"/>
      <c r="BG299" s="158"/>
      <c r="BH299" s="158"/>
      <c r="BI299" s="158"/>
      <c r="BJ299" s="158"/>
      <c r="BK299" s="158"/>
      <c r="BL299" s="158"/>
      <c r="BM299" s="158"/>
      <c r="BN299" s="158"/>
      <c r="BO299" s="158"/>
      <c r="BP299" s="158"/>
      <c r="BQ299" s="158"/>
      <c r="BR299" s="158"/>
      <c r="BS299" s="158"/>
      <c r="BT299" s="158"/>
      <c r="BU299" s="158"/>
      <c r="BV299" s="158"/>
      <c r="BW299" s="158"/>
      <c r="BX299" s="158"/>
      <c r="BY299" s="158"/>
      <c r="BZ299" s="158"/>
      <c r="CA299" s="158"/>
      <c r="CB299" s="158"/>
      <c r="CC299" s="158"/>
      <c r="CD299" s="158"/>
      <c r="CE299" s="158"/>
      <c r="CF299" s="158"/>
      <c r="CG299" s="158"/>
      <c r="CH299" s="158"/>
      <c r="CI299" s="158"/>
      <c r="CJ299" s="158"/>
      <c r="CK299" s="158"/>
      <c r="CL299" s="158"/>
      <c r="CM299" s="158"/>
      <c r="CN299" s="158"/>
      <c r="CO299" s="158"/>
      <c r="CP299" s="158"/>
      <c r="CQ299" s="158"/>
      <c r="CR299" s="158"/>
      <c r="CS299" s="158"/>
      <c r="CT299" s="158"/>
      <c r="CU299" s="158"/>
      <c r="CV299" s="158"/>
      <c r="CW299" s="158"/>
      <c r="CX299" s="158"/>
      <c r="CY299" s="158"/>
      <c r="CZ299" s="158"/>
      <c r="DA299" s="158"/>
      <c r="DB299" s="158"/>
      <c r="DC299" s="158"/>
      <c r="DD299" s="158"/>
      <c r="DE299" s="158"/>
      <c r="DF299" s="158"/>
      <c r="DG299" s="158"/>
      <c r="DH299" s="158"/>
      <c r="DI299" s="158"/>
      <c r="DJ299" s="158"/>
      <c r="DK299" s="158"/>
      <c r="DL299" s="158"/>
      <c r="DM299" s="158"/>
      <c r="DN299" s="158"/>
      <c r="DO299" s="158"/>
      <c r="DP299" s="158"/>
      <c r="DQ299" s="158"/>
      <c r="DR299" s="158"/>
      <c r="DS299" s="158"/>
      <c r="DT299" s="158"/>
      <c r="DU299" s="158"/>
      <c r="DV299" s="158"/>
      <c r="DW299" s="158"/>
      <c r="DX299" s="158">
        <f t="shared" ref="DX299:EL299" si="1159">SUM(DX295:DX298)</f>
        <v>10127457.049999999</v>
      </c>
      <c r="DY299" s="158">
        <f t="shared" si="1159"/>
        <v>5646157.2499999981</v>
      </c>
      <c r="DZ299" s="158">
        <f t="shared" si="1159"/>
        <v>5757874.5899999999</v>
      </c>
      <c r="EA299" s="158">
        <f t="shared" si="1159"/>
        <v>5880217.3399999999</v>
      </c>
      <c r="EB299" s="158">
        <f t="shared" si="1159"/>
        <v>6117527.7899999991</v>
      </c>
      <c r="EC299" s="158">
        <f t="shared" si="1159"/>
        <v>6995339.3200000003</v>
      </c>
      <c r="ED299" s="158">
        <f t="shared" si="1159"/>
        <v>6827264.2000000002</v>
      </c>
      <c r="EE299" s="158">
        <f t="shared" si="1159"/>
        <v>6462062.7999999998</v>
      </c>
      <c r="EF299" s="158">
        <f t="shared" si="1159"/>
        <v>6342358.5300000003</v>
      </c>
      <c r="EG299" s="158">
        <f t="shared" si="1159"/>
        <v>6047473.1499999994</v>
      </c>
      <c r="EH299" s="158">
        <f t="shared" si="1159"/>
        <v>6464063.9799999995</v>
      </c>
      <c r="EI299" s="158">
        <f t="shared" si="1159"/>
        <v>7618691.9699999997</v>
      </c>
      <c r="EJ299" s="158">
        <f t="shared" si="1159"/>
        <v>11762169.49</v>
      </c>
      <c r="EK299" s="158">
        <f t="shared" si="1159"/>
        <v>6180240.2799999993</v>
      </c>
      <c r="EL299" s="158">
        <f t="shared" si="1159"/>
        <v>6333046.2199999997</v>
      </c>
      <c r="EM299" s="158">
        <f t="shared" ref="EM299" si="1160">SUM(EM295:EM298)</f>
        <v>6483151.8899999997</v>
      </c>
      <c r="EO299" s="158">
        <f t="shared" si="1155"/>
        <v>30758607.879999999</v>
      </c>
      <c r="EQ299" s="158">
        <f t="shared" ca="1" si="1156"/>
        <v>27411706.229999997</v>
      </c>
      <c r="ER299" s="158"/>
      <c r="EV299" s="158"/>
      <c r="EW299" s="158"/>
      <c r="EX299" s="158"/>
      <c r="EY299" s="158"/>
      <c r="EZ299" s="158"/>
      <c r="FA299" s="158"/>
      <c r="FB299" s="158"/>
      <c r="FC299" s="158"/>
      <c r="FD299" s="158">
        <f t="shared" si="1157"/>
        <v>21531488.889999997</v>
      </c>
      <c r="FE299" s="158">
        <f t="shared" si="1157"/>
        <v>18993084.449999999</v>
      </c>
      <c r="FF299" s="158">
        <f t="shared" si="1157"/>
        <v>19631685.530000001</v>
      </c>
      <c r="FG299" s="158">
        <f t="shared" si="1157"/>
        <v>20130229.099999998</v>
      </c>
      <c r="FH299" s="158">
        <f t="shared" si="1157"/>
        <v>24275455.989999998</v>
      </c>
      <c r="FI299" s="158">
        <f t="shared" si="1157"/>
        <v>6483151.8899999997</v>
      </c>
      <c r="FK299" s="158"/>
      <c r="FL299" s="158"/>
      <c r="FM299" s="158"/>
      <c r="FN299" s="158"/>
      <c r="FO299" s="158"/>
      <c r="FP299" s="158"/>
      <c r="FQ299" s="158">
        <f t="shared" si="1158"/>
        <v>80286487.969999999</v>
      </c>
      <c r="FR299" s="158">
        <f t="shared" si="1158"/>
        <v>30758607.879999999</v>
      </c>
    </row>
    <row r="300" spans="2:174" ht="17.45" customHeight="1">
      <c r="B300" s="151" t="s">
        <v>94</v>
      </c>
      <c r="C300" s="152"/>
      <c r="D300" s="152"/>
      <c r="E300" s="152"/>
      <c r="F300" s="153"/>
      <c r="G300" s="153"/>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v>-322518.23</v>
      </c>
      <c r="DY300" s="154">
        <v>-336716.87</v>
      </c>
      <c r="DZ300" s="154">
        <v>-319600.01</v>
      </c>
      <c r="EA300" s="154">
        <v>-276842.59000000003</v>
      </c>
      <c r="EB300" s="154">
        <v>-308277.84999999998</v>
      </c>
      <c r="EC300" s="154">
        <v>-266713.27</v>
      </c>
      <c r="ED300" s="154">
        <v>-320386.46999999997</v>
      </c>
      <c r="EE300" s="154">
        <v>-369698.29</v>
      </c>
      <c r="EF300" s="154">
        <v>-368749.55</v>
      </c>
      <c r="EG300" s="154">
        <v>-290319.3</v>
      </c>
      <c r="EH300" s="154">
        <v>-319625.89</v>
      </c>
      <c r="EI300" s="154">
        <v>-298097.33</v>
      </c>
      <c r="EJ300" s="154">
        <v>-380623.64</v>
      </c>
      <c r="EK300" s="154">
        <v>-359762.18999999994</v>
      </c>
      <c r="EL300" s="154">
        <v>-374439.11</v>
      </c>
      <c r="EM300" s="154">
        <v>-303442.2</v>
      </c>
      <c r="EN300" s="153"/>
      <c r="EO300" s="154">
        <f t="shared" si="1155"/>
        <v>-1418267.14</v>
      </c>
      <c r="EP300" s="154"/>
      <c r="EQ300" s="154">
        <f t="shared" ca="1" si="1156"/>
        <v>-1255677.7</v>
      </c>
      <c r="ER300" s="154"/>
      <c r="EV300" s="154"/>
      <c r="EW300" s="154"/>
      <c r="EX300" s="154"/>
      <c r="EY300" s="154"/>
      <c r="EZ300" s="154"/>
      <c r="FA300" s="154"/>
      <c r="FB300" s="154"/>
      <c r="FC300" s="154"/>
      <c r="FD300" s="154">
        <f t="shared" si="1157"/>
        <v>-978835.11</v>
      </c>
      <c r="FE300" s="154">
        <f t="shared" si="1157"/>
        <v>-851833.71</v>
      </c>
      <c r="FF300" s="154">
        <f t="shared" si="1157"/>
        <v>-1058834.31</v>
      </c>
      <c r="FG300" s="154">
        <f t="shared" si="1157"/>
        <v>-908042.52</v>
      </c>
      <c r="FH300" s="154">
        <f t="shared" si="1157"/>
        <v>-1114824.94</v>
      </c>
      <c r="FI300" s="154">
        <f t="shared" si="1157"/>
        <v>-303442.2</v>
      </c>
      <c r="FK300" s="154"/>
      <c r="FL300" s="154"/>
      <c r="FM300" s="154"/>
      <c r="FN300" s="154"/>
      <c r="FO300" s="154"/>
      <c r="FP300" s="154"/>
      <c r="FQ300" s="154">
        <f t="shared" si="1158"/>
        <v>-3797545.65</v>
      </c>
      <c r="FR300" s="154">
        <f t="shared" si="1158"/>
        <v>-1418267.14</v>
      </c>
    </row>
    <row r="301" spans="2:174" ht="17.45" customHeight="1">
      <c r="B301" s="151" t="s">
        <v>95</v>
      </c>
      <c r="C301" s="152"/>
      <c r="D301" s="152"/>
      <c r="E301" s="152"/>
      <c r="F301" s="153"/>
      <c r="G301" s="153"/>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v>-837127.41396117955</v>
      </c>
      <c r="DY301" s="154">
        <v>-1047811.1553623321</v>
      </c>
      <c r="DZ301" s="154">
        <v>-1204122.0761395849</v>
      </c>
      <c r="EA301" s="154">
        <v>-703304.60500644939</v>
      </c>
      <c r="EB301" s="154">
        <v>-744813.43488710572</v>
      </c>
      <c r="EC301" s="154">
        <v>-740176.71776821837</v>
      </c>
      <c r="ED301" s="154">
        <v>-814990.74101062375</v>
      </c>
      <c r="EE301" s="154">
        <v>-1430180.2585912303</v>
      </c>
      <c r="EF301" s="154">
        <v>-814280.15610978496</v>
      </c>
      <c r="EG301" s="154">
        <v>-732084.53980443883</v>
      </c>
      <c r="EH301" s="154">
        <v>-728528.28693813039</v>
      </c>
      <c r="EI301" s="154">
        <v>-818444.16039991984</v>
      </c>
      <c r="EJ301" s="154">
        <v>-825697.76452631585</v>
      </c>
      <c r="EK301" s="154">
        <v>-1133314.77</v>
      </c>
      <c r="EL301" s="154">
        <v>-290790.26</v>
      </c>
      <c r="EM301" s="154">
        <v>-753205.07000000007</v>
      </c>
      <c r="EN301" s="153"/>
      <c r="EO301" s="154">
        <f t="shared" si="1155"/>
        <v>-3003007.8645263165</v>
      </c>
      <c r="EP301" s="154"/>
      <c r="EQ301" s="154">
        <f t="shared" ca="1" si="1156"/>
        <v>-3792365.2504695463</v>
      </c>
      <c r="ER301" s="154"/>
      <c r="EV301" s="154"/>
      <c r="EW301" s="154"/>
      <c r="EX301" s="154"/>
      <c r="EY301" s="154"/>
      <c r="EZ301" s="154"/>
      <c r="FA301" s="154"/>
      <c r="FB301" s="154"/>
      <c r="FC301" s="154"/>
      <c r="FD301" s="154">
        <f t="shared" si="1157"/>
        <v>-3089060.6454630969</v>
      </c>
      <c r="FE301" s="154">
        <f t="shared" si="1157"/>
        <v>-2188294.7576617734</v>
      </c>
      <c r="FF301" s="154">
        <f t="shared" si="1157"/>
        <v>-3059451.1557116387</v>
      </c>
      <c r="FG301" s="154">
        <f t="shared" si="1157"/>
        <v>-2279056.9871424893</v>
      </c>
      <c r="FH301" s="154">
        <f t="shared" si="1157"/>
        <v>-2249802.7945263162</v>
      </c>
      <c r="FI301" s="154">
        <f t="shared" si="1157"/>
        <v>-753205.07000000007</v>
      </c>
      <c r="FK301" s="154"/>
      <c r="FL301" s="154"/>
      <c r="FM301" s="154"/>
      <c r="FN301" s="154"/>
      <c r="FO301" s="154"/>
      <c r="FP301" s="154"/>
      <c r="FQ301" s="154">
        <f t="shared" si="1158"/>
        <v>-10615863.545978999</v>
      </c>
      <c r="FR301" s="154">
        <f t="shared" si="1158"/>
        <v>-3003007.8645263165</v>
      </c>
    </row>
    <row r="302" spans="2:174" ht="17.45" customHeight="1">
      <c r="B302" s="156" t="s">
        <v>21</v>
      </c>
      <c r="C302" s="157"/>
      <c r="D302" s="157"/>
      <c r="E302" s="157"/>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c r="AU302" s="158"/>
      <c r="AV302" s="158"/>
      <c r="AW302" s="158"/>
      <c r="AX302" s="158"/>
      <c r="AY302" s="158"/>
      <c r="AZ302" s="158"/>
      <c r="BA302" s="158"/>
      <c r="BB302" s="158"/>
      <c r="BC302" s="158"/>
      <c r="BD302" s="158"/>
      <c r="BE302" s="158"/>
      <c r="BF302" s="158"/>
      <c r="BG302" s="158"/>
      <c r="BH302" s="158"/>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c r="CG302" s="160"/>
      <c r="CH302" s="160"/>
      <c r="CI302" s="160"/>
      <c r="CJ302" s="160"/>
      <c r="CK302" s="160"/>
      <c r="CL302" s="160"/>
      <c r="CM302" s="160"/>
      <c r="CN302" s="160"/>
      <c r="CO302" s="160"/>
      <c r="CP302" s="160"/>
      <c r="CQ302" s="160"/>
      <c r="CR302" s="160"/>
      <c r="CS302" s="160"/>
      <c r="CT302" s="160"/>
      <c r="CU302" s="160"/>
      <c r="CV302" s="160"/>
      <c r="CW302" s="160"/>
      <c r="CX302" s="160"/>
      <c r="CY302" s="160"/>
      <c r="CZ302" s="160"/>
      <c r="DA302" s="160"/>
      <c r="DB302" s="160"/>
      <c r="DC302" s="160"/>
      <c r="DD302" s="160"/>
      <c r="DE302" s="160"/>
      <c r="DF302" s="160"/>
      <c r="DG302" s="160"/>
      <c r="DH302" s="160"/>
      <c r="DI302" s="160"/>
      <c r="DJ302" s="160"/>
      <c r="DK302" s="160"/>
      <c r="DL302" s="160"/>
      <c r="DM302" s="160"/>
      <c r="DN302" s="160"/>
      <c r="DO302" s="160"/>
      <c r="DP302" s="160"/>
      <c r="DQ302" s="160"/>
      <c r="DR302" s="160"/>
      <c r="DS302" s="160"/>
      <c r="DT302" s="160"/>
      <c r="DU302" s="160"/>
      <c r="DV302" s="160"/>
      <c r="DW302" s="160"/>
      <c r="DX302" s="160">
        <f>DX300+DX301</f>
        <v>-1159645.6439611795</v>
      </c>
      <c r="DY302" s="160">
        <f t="shared" ref="DY302:EL302" si="1161">DY300+DY301</f>
        <v>-1384528.0253623321</v>
      </c>
      <c r="DZ302" s="160">
        <f t="shared" si="1161"/>
        <v>-1523722.0861395849</v>
      </c>
      <c r="EA302" s="160">
        <f t="shared" si="1161"/>
        <v>-980147.19500644947</v>
      </c>
      <c r="EB302" s="160">
        <f t="shared" si="1161"/>
        <v>-1053091.2848871057</v>
      </c>
      <c r="EC302" s="160">
        <f t="shared" si="1161"/>
        <v>-1006889.9877682184</v>
      </c>
      <c r="ED302" s="160">
        <f t="shared" si="1161"/>
        <v>-1135377.2110106237</v>
      </c>
      <c r="EE302" s="160">
        <f t="shared" si="1161"/>
        <v>-1799878.5485912303</v>
      </c>
      <c r="EF302" s="160">
        <f t="shared" si="1161"/>
        <v>-1183029.706109785</v>
      </c>
      <c r="EG302" s="160">
        <f t="shared" si="1161"/>
        <v>-1022403.8398044389</v>
      </c>
      <c r="EH302" s="160">
        <f t="shared" si="1161"/>
        <v>-1048154.1769381304</v>
      </c>
      <c r="EI302" s="160">
        <f t="shared" si="1161"/>
        <v>-1116541.4903999199</v>
      </c>
      <c r="EJ302" s="160">
        <f t="shared" si="1161"/>
        <v>-1206321.4045263159</v>
      </c>
      <c r="EK302" s="160">
        <f t="shared" si="1161"/>
        <v>-1493076.96</v>
      </c>
      <c r="EL302" s="160">
        <f t="shared" si="1161"/>
        <v>-665229.37</v>
      </c>
      <c r="EM302" s="160">
        <f t="shared" ref="EM302" si="1162">EM300+EM301</f>
        <v>-1056647.27</v>
      </c>
      <c r="EO302" s="160">
        <f t="shared" si="1155"/>
        <v>-4421275.0045263153</v>
      </c>
      <c r="EQ302" s="160">
        <f t="shared" ca="1" si="1156"/>
        <v>-5048042.950469546</v>
      </c>
      <c r="ER302" s="160"/>
      <c r="EV302" s="160"/>
      <c r="EW302" s="160"/>
      <c r="EX302" s="160"/>
      <c r="EY302" s="160"/>
      <c r="EZ302" s="160"/>
      <c r="FA302" s="160"/>
      <c r="FB302" s="160"/>
      <c r="FC302" s="160"/>
      <c r="FD302" s="160">
        <f t="shared" si="1157"/>
        <v>-4067895.7554630963</v>
      </c>
      <c r="FE302" s="160">
        <f t="shared" si="1157"/>
        <v>-3040128.4676617738</v>
      </c>
      <c r="FF302" s="160">
        <f t="shared" si="1157"/>
        <v>-4118285.4657116388</v>
      </c>
      <c r="FG302" s="160">
        <f t="shared" si="1157"/>
        <v>-3187099.5071424893</v>
      </c>
      <c r="FH302" s="160">
        <f t="shared" si="1157"/>
        <v>-3364627.7345263157</v>
      </c>
      <c r="FI302" s="160">
        <f t="shared" si="1157"/>
        <v>-1056647.27</v>
      </c>
      <c r="FK302" s="160"/>
      <c r="FL302" s="160"/>
      <c r="FM302" s="160"/>
      <c r="FN302" s="160"/>
      <c r="FO302" s="160"/>
      <c r="FP302" s="160"/>
      <c r="FQ302" s="160">
        <f t="shared" si="1158"/>
        <v>-14413409.195978995</v>
      </c>
      <c r="FR302" s="160">
        <f t="shared" si="1158"/>
        <v>-4421275.0045263153</v>
      </c>
    </row>
    <row r="303" spans="2:174" ht="17.45" customHeight="1">
      <c r="B303" s="161" t="s">
        <v>191</v>
      </c>
      <c r="C303" s="162"/>
      <c r="D303" s="162"/>
      <c r="E303" s="162"/>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c r="DH303" s="164"/>
      <c r="DI303" s="164"/>
      <c r="DJ303" s="164"/>
      <c r="DK303" s="164"/>
      <c r="DL303" s="164"/>
      <c r="DM303" s="164"/>
      <c r="DN303" s="164"/>
      <c r="DO303" s="164"/>
      <c r="DP303" s="164"/>
      <c r="DQ303" s="164"/>
      <c r="DR303" s="164"/>
      <c r="DS303" s="164"/>
      <c r="DT303" s="164"/>
      <c r="DU303" s="164"/>
      <c r="DV303" s="164"/>
      <c r="DW303" s="164"/>
      <c r="DX303" s="164">
        <f>DX299+DX302</f>
        <v>8967811.4060388189</v>
      </c>
      <c r="DY303" s="164">
        <f t="shared" ref="DY303:EL303" si="1163">DY299+DY302</f>
        <v>4261629.2246376658</v>
      </c>
      <c r="DZ303" s="164">
        <f t="shared" si="1163"/>
        <v>4234152.503860415</v>
      </c>
      <c r="EA303" s="164">
        <f t="shared" si="1163"/>
        <v>4900070.1449935501</v>
      </c>
      <c r="EB303" s="164">
        <f t="shared" si="1163"/>
        <v>5064436.5051128939</v>
      </c>
      <c r="EC303" s="164">
        <f t="shared" si="1163"/>
        <v>5988449.3322317824</v>
      </c>
      <c r="ED303" s="164">
        <f t="shared" si="1163"/>
        <v>5691886.9889893765</v>
      </c>
      <c r="EE303" s="164">
        <f t="shared" si="1163"/>
        <v>4662184.2514087697</v>
      </c>
      <c r="EF303" s="164">
        <f t="shared" si="1163"/>
        <v>5159328.8238902148</v>
      </c>
      <c r="EG303" s="164">
        <f t="shared" si="1163"/>
        <v>5025069.3101955606</v>
      </c>
      <c r="EH303" s="164">
        <f t="shared" si="1163"/>
        <v>5415909.803061869</v>
      </c>
      <c r="EI303" s="164">
        <f t="shared" si="1163"/>
        <v>6502150.4796000794</v>
      </c>
      <c r="EJ303" s="164">
        <f t="shared" si="1163"/>
        <v>10555848.085473685</v>
      </c>
      <c r="EK303" s="164">
        <f t="shared" si="1163"/>
        <v>4687163.3199999994</v>
      </c>
      <c r="EL303" s="164">
        <f t="shared" si="1163"/>
        <v>5667816.8499999996</v>
      </c>
      <c r="EM303" s="164">
        <f t="shared" ref="EM303" si="1164">EM299+EM302</f>
        <v>5426504.6199999992</v>
      </c>
      <c r="EO303" s="163">
        <f t="shared" si="1155"/>
        <v>26337332.875473678</v>
      </c>
      <c r="EQ303" s="163">
        <f t="shared" ca="1" si="1156"/>
        <v>22363663.279530451</v>
      </c>
      <c r="ER303" s="163"/>
      <c r="EV303" s="163"/>
      <c r="EW303" s="163"/>
      <c r="EX303" s="163"/>
      <c r="EY303" s="163"/>
      <c r="EZ303" s="163"/>
      <c r="FA303" s="163"/>
      <c r="FB303" s="163"/>
      <c r="FC303" s="163"/>
      <c r="FD303" s="163">
        <f t="shared" si="1157"/>
        <v>17463593.1345369</v>
      </c>
      <c r="FE303" s="163">
        <f t="shared" si="1157"/>
        <v>15952955.982338227</v>
      </c>
      <c r="FF303" s="163">
        <f t="shared" si="1157"/>
        <v>15513400.064288361</v>
      </c>
      <c r="FG303" s="163">
        <f t="shared" si="1157"/>
        <v>16943129.59285751</v>
      </c>
      <c r="FH303" s="163">
        <f t="shared" si="1157"/>
        <v>20910828.255473681</v>
      </c>
      <c r="FI303" s="163">
        <f t="shared" si="1157"/>
        <v>5426504.6199999992</v>
      </c>
      <c r="FK303" s="163"/>
      <c r="FL303" s="163"/>
      <c r="FM303" s="163"/>
      <c r="FN303" s="163"/>
      <c r="FO303" s="163"/>
      <c r="FP303" s="163"/>
      <c r="FQ303" s="163">
        <f t="shared" si="1158"/>
        <v>65873078.774020992</v>
      </c>
      <c r="FR303" s="163">
        <f t="shared" si="1158"/>
        <v>26337332.875473678</v>
      </c>
    </row>
    <row r="304" spans="2:174" ht="17.45" customHeight="1" thickBot="1">
      <c r="B304" s="151" t="s">
        <v>96</v>
      </c>
      <c r="C304" s="152"/>
      <c r="D304" s="152"/>
      <c r="E304" s="152"/>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v>2304055.1316999998</v>
      </c>
      <c r="DY304" s="154">
        <v>1527065.6099999999</v>
      </c>
      <c r="DZ304" s="154">
        <v>1374080.8200000003</v>
      </c>
      <c r="EA304" s="154">
        <v>1492146.81</v>
      </c>
      <c r="EB304" s="154">
        <v>1470117.71</v>
      </c>
      <c r="EC304" s="154">
        <v>1830842.53</v>
      </c>
      <c r="ED304" s="154">
        <v>1786736.93</v>
      </c>
      <c r="EE304" s="154">
        <v>1722784.79</v>
      </c>
      <c r="EF304" s="154">
        <v>1690959.98</v>
      </c>
      <c r="EG304" s="154">
        <v>1511777.8100000003</v>
      </c>
      <c r="EH304" s="154">
        <v>1515134.4200000002</v>
      </c>
      <c r="EI304" s="154">
        <v>1887003.73</v>
      </c>
      <c r="EJ304" s="154">
        <v>2670233.36</v>
      </c>
      <c r="EK304" s="154">
        <v>1861210.23</v>
      </c>
      <c r="EL304" s="154">
        <v>1525448.03</v>
      </c>
      <c r="EM304" s="154">
        <v>1637129.26</v>
      </c>
      <c r="EN304" s="153"/>
      <c r="EO304" s="154">
        <f t="shared" si="1155"/>
        <v>7694020.8799999999</v>
      </c>
      <c r="EP304" s="154"/>
      <c r="EQ304" s="154">
        <f t="shared" ca="1" si="1156"/>
        <v>6697348.3717</v>
      </c>
      <c r="ER304" s="154"/>
      <c r="EV304" s="154"/>
      <c r="EW304" s="154"/>
      <c r="EX304" s="154"/>
      <c r="EY304" s="154"/>
      <c r="EZ304" s="154"/>
      <c r="FA304" s="154"/>
      <c r="FB304" s="154"/>
      <c r="FC304" s="154"/>
      <c r="FD304" s="154">
        <f t="shared" si="1157"/>
        <v>5205201.5616999995</v>
      </c>
      <c r="FE304" s="154">
        <f t="shared" si="1157"/>
        <v>4793107.05</v>
      </c>
      <c r="FF304" s="154">
        <f t="shared" si="1157"/>
        <v>5200481.6999999993</v>
      </c>
      <c r="FG304" s="154">
        <f t="shared" si="1157"/>
        <v>4913915.9600000009</v>
      </c>
      <c r="FH304" s="154">
        <f t="shared" si="1157"/>
        <v>6056891.6200000001</v>
      </c>
      <c r="FI304" s="154">
        <f t="shared" si="1157"/>
        <v>1637129.26</v>
      </c>
      <c r="FK304" s="154"/>
      <c r="FL304" s="154"/>
      <c r="FM304" s="154"/>
      <c r="FN304" s="154"/>
      <c r="FO304" s="154"/>
      <c r="FP304" s="154"/>
      <c r="FQ304" s="154">
        <f t="shared" si="1158"/>
        <v>20112706.271700002</v>
      </c>
      <c r="FR304" s="154">
        <f t="shared" si="1158"/>
        <v>7694020.8799999999</v>
      </c>
    </row>
    <row r="305" spans="2:174" ht="17.45" customHeight="1">
      <c r="B305" s="165" t="s">
        <v>192</v>
      </c>
      <c r="C305" s="166"/>
      <c r="D305" s="166"/>
      <c r="E305" s="166"/>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c r="BF305" s="167"/>
      <c r="BG305" s="167"/>
      <c r="BH305" s="167"/>
      <c r="BI305" s="168"/>
      <c r="BJ305" s="168"/>
      <c r="BK305" s="168"/>
      <c r="BL305" s="168"/>
      <c r="BM305" s="168"/>
      <c r="BN305" s="168"/>
      <c r="BO305" s="168"/>
      <c r="BP305" s="168"/>
      <c r="BQ305" s="168"/>
      <c r="BR305" s="168"/>
      <c r="BS305" s="168"/>
      <c r="BT305" s="168"/>
      <c r="BU305" s="168"/>
      <c r="BV305" s="168"/>
      <c r="BW305" s="169"/>
      <c r="BX305" s="169"/>
      <c r="BY305" s="169"/>
      <c r="BZ305" s="169"/>
      <c r="CA305" s="169"/>
      <c r="CB305" s="169"/>
      <c r="CC305" s="169"/>
      <c r="CD305" s="169"/>
      <c r="CE305" s="169"/>
      <c r="CF305" s="169"/>
      <c r="CG305" s="169"/>
      <c r="CH305" s="169"/>
      <c r="CI305" s="169"/>
      <c r="CJ305" s="169"/>
      <c r="CK305" s="169"/>
      <c r="CL305" s="169"/>
      <c r="CM305" s="169"/>
      <c r="CN305" s="169"/>
      <c r="CO305" s="169"/>
      <c r="CP305" s="169"/>
      <c r="CQ305" s="169"/>
      <c r="CR305" s="169"/>
      <c r="CS305" s="169"/>
      <c r="CT305" s="169"/>
      <c r="CU305" s="169"/>
      <c r="CV305" s="169"/>
      <c r="CW305" s="169"/>
      <c r="CX305" s="169"/>
      <c r="CY305" s="169"/>
      <c r="CZ305" s="169"/>
      <c r="DA305" s="169"/>
      <c r="DB305" s="169"/>
      <c r="DC305" s="169"/>
      <c r="DD305" s="169"/>
      <c r="DE305" s="169"/>
      <c r="DF305" s="169"/>
      <c r="DG305" s="169"/>
      <c r="DH305" s="169"/>
      <c r="DI305" s="169"/>
      <c r="DJ305" s="169"/>
      <c r="DK305" s="169"/>
      <c r="DL305" s="169"/>
      <c r="DM305" s="169"/>
      <c r="DN305" s="169"/>
      <c r="DO305" s="169"/>
      <c r="DP305" s="169"/>
      <c r="DQ305" s="169"/>
      <c r="DR305" s="169"/>
      <c r="DS305" s="169"/>
      <c r="DT305" s="169"/>
      <c r="DU305" s="169"/>
      <c r="DV305" s="169"/>
      <c r="DW305" s="169"/>
      <c r="DX305" s="169">
        <f t="shared" ref="DX305:EL305" si="1165">DX303+DX304</f>
        <v>11271866.537738819</v>
      </c>
      <c r="DY305" s="169">
        <f t="shared" si="1165"/>
        <v>5788694.8346376661</v>
      </c>
      <c r="DZ305" s="169">
        <f t="shared" si="1165"/>
        <v>5608233.3238604153</v>
      </c>
      <c r="EA305" s="169">
        <f t="shared" si="1165"/>
        <v>6392216.9549935497</v>
      </c>
      <c r="EB305" s="169">
        <f t="shared" si="1165"/>
        <v>6534554.2151128938</v>
      </c>
      <c r="EC305" s="169">
        <f t="shared" si="1165"/>
        <v>7819291.8622317826</v>
      </c>
      <c r="ED305" s="169">
        <f t="shared" si="1165"/>
        <v>7478623.9189893762</v>
      </c>
      <c r="EE305" s="169">
        <f t="shared" si="1165"/>
        <v>6384969.0414087698</v>
      </c>
      <c r="EF305" s="169">
        <f t="shared" si="1165"/>
        <v>6850288.8038902152</v>
      </c>
      <c r="EG305" s="169">
        <f t="shared" si="1165"/>
        <v>6536847.1201955611</v>
      </c>
      <c r="EH305" s="169">
        <f t="shared" si="1165"/>
        <v>6931044.2230618689</v>
      </c>
      <c r="EI305" s="169">
        <f t="shared" si="1165"/>
        <v>8389154.2096000798</v>
      </c>
      <c r="EJ305" s="169">
        <f t="shared" si="1165"/>
        <v>13226081.445473684</v>
      </c>
      <c r="EK305" s="169">
        <f t="shared" si="1165"/>
        <v>6548373.5499999989</v>
      </c>
      <c r="EL305" s="169">
        <f t="shared" si="1165"/>
        <v>7193264.8799999999</v>
      </c>
      <c r="EM305" s="169">
        <f t="shared" ref="EM305" si="1166">EM303+EM304</f>
        <v>7063633.879999999</v>
      </c>
      <c r="EO305" s="168">
        <f t="shared" si="1155"/>
        <v>34031353.755473681</v>
      </c>
      <c r="EQ305" s="168">
        <f t="shared" ca="1" si="1156"/>
        <v>29061011.651230451</v>
      </c>
      <c r="ER305" s="168"/>
      <c r="EV305" s="168"/>
      <c r="EW305" s="168"/>
      <c r="EX305" s="168"/>
      <c r="EY305" s="168"/>
      <c r="EZ305" s="168"/>
      <c r="FA305" s="168"/>
      <c r="FB305" s="168"/>
      <c r="FC305" s="168"/>
      <c r="FD305" s="168">
        <f t="shared" si="1157"/>
        <v>22668794.696236901</v>
      </c>
      <c r="FE305" s="168">
        <f t="shared" si="1157"/>
        <v>20746063.032338228</v>
      </c>
      <c r="FF305" s="168">
        <f t="shared" si="1157"/>
        <v>20713881.764288358</v>
      </c>
      <c r="FG305" s="168">
        <f t="shared" si="1157"/>
        <v>21857045.552857511</v>
      </c>
      <c r="FH305" s="168">
        <f t="shared" si="1157"/>
        <v>26967719.875473682</v>
      </c>
      <c r="FI305" s="168">
        <f t="shared" si="1157"/>
        <v>7063633.879999999</v>
      </c>
      <c r="FK305" s="168"/>
      <c r="FL305" s="168"/>
      <c r="FM305" s="168"/>
      <c r="FN305" s="168"/>
      <c r="FO305" s="168"/>
      <c r="FP305" s="168"/>
      <c r="FQ305" s="168">
        <f t="shared" si="1158"/>
        <v>85985785.045720994</v>
      </c>
      <c r="FR305" s="168">
        <f t="shared" si="1158"/>
        <v>34031353.755473681</v>
      </c>
    </row>
    <row r="306" spans="2:174" ht="17.45" customHeight="1">
      <c r="B306" s="151" t="s">
        <v>22</v>
      </c>
      <c r="C306" s="170"/>
      <c r="D306" s="170"/>
      <c r="E306" s="170"/>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v>-139200</v>
      </c>
      <c r="DY306" s="154">
        <v>-174008.12</v>
      </c>
      <c r="DZ306" s="154">
        <v>-1442548.43</v>
      </c>
      <c r="EA306" s="154">
        <v>-255735.73</v>
      </c>
      <c r="EB306" s="154">
        <v>-227147.49</v>
      </c>
      <c r="EC306" s="154">
        <v>-35900</v>
      </c>
      <c r="ED306" s="154">
        <v>-121477.64</v>
      </c>
      <c r="EE306" s="154">
        <v>-158.34</v>
      </c>
      <c r="EF306" s="154">
        <v>-860773.28</v>
      </c>
      <c r="EG306" s="154">
        <v>-23159.279999999999</v>
      </c>
      <c r="EH306" s="154">
        <v>0</v>
      </c>
      <c r="EI306" s="154">
        <v>-8100</v>
      </c>
      <c r="EJ306" s="154">
        <v>0</v>
      </c>
      <c r="EK306" s="154">
        <v>0</v>
      </c>
      <c r="EL306" s="154">
        <v>-35950</v>
      </c>
      <c r="EM306" s="154">
        <v>-300073.67</v>
      </c>
      <c r="EN306" s="153"/>
      <c r="EO306" s="154">
        <f t="shared" si="1155"/>
        <v>-336023.67</v>
      </c>
      <c r="EP306" s="153"/>
      <c r="EQ306" s="154">
        <f t="shared" ca="1" si="1156"/>
        <v>-2011492.2799999998</v>
      </c>
      <c r="ER306" s="154"/>
      <c r="EV306" s="154"/>
      <c r="EW306" s="154"/>
      <c r="EX306" s="154"/>
      <c r="EY306" s="154"/>
      <c r="EZ306" s="154"/>
      <c r="FA306" s="154"/>
      <c r="FB306" s="154"/>
      <c r="FC306" s="154"/>
      <c r="FD306" s="154">
        <f t="shared" si="1157"/>
        <v>-1755756.5499999998</v>
      </c>
      <c r="FE306" s="154">
        <f t="shared" si="1157"/>
        <v>-518783.22</v>
      </c>
      <c r="FF306" s="154">
        <f t="shared" si="1157"/>
        <v>-982409.26</v>
      </c>
      <c r="FG306" s="154">
        <f t="shared" si="1157"/>
        <v>-31259.279999999999</v>
      </c>
      <c r="FH306" s="154">
        <f t="shared" si="1157"/>
        <v>-35950</v>
      </c>
      <c r="FI306" s="154">
        <f t="shared" si="1157"/>
        <v>-300073.67</v>
      </c>
      <c r="FK306" s="154"/>
      <c r="FL306" s="154"/>
      <c r="FM306" s="154"/>
      <c r="FN306" s="154"/>
      <c r="FO306" s="154"/>
      <c r="FP306" s="154"/>
      <c r="FQ306" s="154">
        <f t="shared" si="1158"/>
        <v>-3288208.3099999991</v>
      </c>
      <c r="FR306" s="154">
        <f t="shared" si="1158"/>
        <v>-336023.67</v>
      </c>
    </row>
    <row r="307" spans="2:174" ht="17.45" customHeight="1">
      <c r="B307" s="151" t="s">
        <v>97</v>
      </c>
      <c r="C307" s="170"/>
      <c r="D307" s="170"/>
      <c r="E307" s="170"/>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v>86783.29</v>
      </c>
      <c r="DY307" s="154">
        <v>4352.43</v>
      </c>
      <c r="DZ307" s="154">
        <v>62591.130000000005</v>
      </c>
      <c r="EA307" s="154">
        <v>-56530.07</v>
      </c>
      <c r="EB307" s="154">
        <v>-156807.89000000001</v>
      </c>
      <c r="EC307" s="154">
        <v>149606.72</v>
      </c>
      <c r="ED307" s="154">
        <v>23229.25</v>
      </c>
      <c r="EE307" s="154">
        <v>35459.21</v>
      </c>
      <c r="EF307" s="154">
        <v>153077.29999999999</v>
      </c>
      <c r="EG307" s="154">
        <v>126653.12999999998</v>
      </c>
      <c r="EH307" s="154">
        <v>134219.41</v>
      </c>
      <c r="EI307" s="154">
        <v>519832.3</v>
      </c>
      <c r="EJ307" s="154">
        <v>-1900.6299999999999</v>
      </c>
      <c r="EK307" s="154">
        <v>126.80000000000001</v>
      </c>
      <c r="EL307" s="154">
        <v>997.41</v>
      </c>
      <c r="EM307" s="154">
        <v>-1492.89</v>
      </c>
      <c r="EN307" s="170"/>
      <c r="EO307" s="154">
        <f t="shared" si="1155"/>
        <v>-2269.31</v>
      </c>
      <c r="EP307" s="170"/>
      <c r="EQ307" s="154">
        <f t="shared" ca="1" si="1156"/>
        <v>97196.78</v>
      </c>
      <c r="ER307" s="154"/>
      <c r="EV307" s="154"/>
      <c r="EW307" s="154"/>
      <c r="EX307" s="154"/>
      <c r="EY307" s="154"/>
      <c r="EZ307" s="154"/>
      <c r="FA307" s="154"/>
      <c r="FB307" s="154"/>
      <c r="FC307" s="154"/>
      <c r="FD307" s="154">
        <f t="shared" si="1157"/>
        <v>153726.85</v>
      </c>
      <c r="FE307" s="154">
        <f t="shared" si="1157"/>
        <v>-63731.24000000002</v>
      </c>
      <c r="FF307" s="154">
        <f t="shared" si="1157"/>
        <v>211765.75999999998</v>
      </c>
      <c r="FG307" s="154">
        <f t="shared" si="1157"/>
        <v>780704.84</v>
      </c>
      <c r="FH307" s="154">
        <f t="shared" si="1157"/>
        <v>-776.42</v>
      </c>
      <c r="FI307" s="154">
        <f t="shared" si="1157"/>
        <v>-1492.89</v>
      </c>
      <c r="FK307" s="154"/>
      <c r="FL307" s="154"/>
      <c r="FM307" s="154"/>
      <c r="FN307" s="154"/>
      <c r="FO307" s="154"/>
      <c r="FP307" s="154"/>
      <c r="FQ307" s="154">
        <f t="shared" si="1158"/>
        <v>1082466.21</v>
      </c>
      <c r="FR307" s="154">
        <f t="shared" si="1158"/>
        <v>-2269.31</v>
      </c>
    </row>
    <row r="308" spans="2:174" ht="17.45" customHeight="1">
      <c r="B308" s="161" t="s">
        <v>98</v>
      </c>
      <c r="C308" s="162"/>
      <c r="D308" s="162"/>
      <c r="E308" s="162"/>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c r="DH308" s="164"/>
      <c r="DI308" s="164"/>
      <c r="DJ308" s="164"/>
      <c r="DK308" s="164"/>
      <c r="DL308" s="164"/>
      <c r="DM308" s="164"/>
      <c r="DN308" s="164"/>
      <c r="DO308" s="164"/>
      <c r="DP308" s="164"/>
      <c r="DQ308" s="164"/>
      <c r="DR308" s="164"/>
      <c r="DS308" s="164"/>
      <c r="DT308" s="164"/>
      <c r="DU308" s="164"/>
      <c r="DV308" s="164"/>
      <c r="DW308" s="164"/>
      <c r="DX308" s="164">
        <f t="shared" ref="DX308:EL308" si="1167">DX305+DX306+DX307</f>
        <v>11219449.827738818</v>
      </c>
      <c r="DY308" s="164">
        <f t="shared" si="1167"/>
        <v>5619039.1446376657</v>
      </c>
      <c r="DZ308" s="164">
        <f t="shared" si="1167"/>
        <v>4228276.0238604154</v>
      </c>
      <c r="EA308" s="164">
        <f t="shared" si="1167"/>
        <v>6079951.154993549</v>
      </c>
      <c r="EB308" s="164">
        <f t="shared" si="1167"/>
        <v>6150598.835112894</v>
      </c>
      <c r="EC308" s="164">
        <f t="shared" si="1167"/>
        <v>7932998.5822317824</v>
      </c>
      <c r="ED308" s="164">
        <f t="shared" si="1167"/>
        <v>7380375.5289893765</v>
      </c>
      <c r="EE308" s="164">
        <f t="shared" si="1167"/>
        <v>6420269.9114087699</v>
      </c>
      <c r="EF308" s="164">
        <f t="shared" si="1167"/>
        <v>6142592.8238902148</v>
      </c>
      <c r="EG308" s="164">
        <f t="shared" si="1167"/>
        <v>6640340.9701955607</v>
      </c>
      <c r="EH308" s="164">
        <f t="shared" si="1167"/>
        <v>7065263.6330618691</v>
      </c>
      <c r="EI308" s="164">
        <f t="shared" si="1167"/>
        <v>8900886.5096000805</v>
      </c>
      <c r="EJ308" s="164">
        <f t="shared" si="1167"/>
        <v>13224180.815473683</v>
      </c>
      <c r="EK308" s="164">
        <f t="shared" si="1167"/>
        <v>6548500.3499999987</v>
      </c>
      <c r="EL308" s="164">
        <f t="shared" si="1167"/>
        <v>7158312.29</v>
      </c>
      <c r="EM308" s="164">
        <f t="shared" ref="EM308" si="1168">EM305+EM306+EM307</f>
        <v>6762067.3199999994</v>
      </c>
      <c r="EO308" s="163">
        <f t="shared" si="1155"/>
        <v>33693060.775473677</v>
      </c>
      <c r="EQ308" s="163">
        <f t="shared" ca="1" si="1156"/>
        <v>27146716.151230447</v>
      </c>
      <c r="ER308" s="163"/>
      <c r="EV308" s="163"/>
      <c r="EW308" s="163"/>
      <c r="EX308" s="163"/>
      <c r="EY308" s="163"/>
      <c r="EZ308" s="163"/>
      <c r="FA308" s="163"/>
      <c r="FB308" s="163"/>
      <c r="FC308" s="163"/>
      <c r="FD308" s="163">
        <f t="shared" si="1157"/>
        <v>21066764.996236898</v>
      </c>
      <c r="FE308" s="163">
        <f t="shared" si="1157"/>
        <v>20163548.572338223</v>
      </c>
      <c r="FF308" s="163">
        <f t="shared" si="1157"/>
        <v>19943238.264288358</v>
      </c>
      <c r="FG308" s="163">
        <f t="shared" si="1157"/>
        <v>22606491.112857509</v>
      </c>
      <c r="FH308" s="163">
        <f t="shared" si="1157"/>
        <v>26930993.45547368</v>
      </c>
      <c r="FI308" s="163">
        <f t="shared" si="1157"/>
        <v>6762067.3199999994</v>
      </c>
      <c r="FK308" s="163"/>
      <c r="FL308" s="163"/>
      <c r="FM308" s="163"/>
      <c r="FN308" s="163"/>
      <c r="FO308" s="163"/>
      <c r="FP308" s="163"/>
      <c r="FQ308" s="163">
        <f t="shared" si="1158"/>
        <v>83780042.945721</v>
      </c>
      <c r="FR308" s="163">
        <f t="shared" si="1158"/>
        <v>33693060.775473677</v>
      </c>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E161-6582-4846-AD13-308E52BC1FC7}">
  <sheetPr codeName="Sheet1"/>
  <dimension ref="B1:FO219"/>
  <sheetViews>
    <sheetView showGridLines="0" zoomScale="85" zoomScaleNormal="85" workbookViewId="0">
      <pane xSplit="6" ySplit="9" topLeftCell="EL10" activePane="bottomRight" state="frozen"/>
      <selection activeCell="G33" sqref="G33"/>
      <selection pane="topRight" activeCell="G33" sqref="G33"/>
      <selection pane="bottomLeft" activeCell="G33" sqref="G33"/>
      <selection pane="bottomRight" activeCell="EO1" sqref="EO1"/>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56" width="14.7109375" style="32" hidden="1" customWidth="1"/>
    <col min="57" max="139" width="14.7109375" style="32" customWidth="1"/>
    <col min="140" max="144" width="14.7109375" style="5" customWidth="1"/>
    <col min="145" max="145" width="2.140625" style="5" customWidth="1"/>
    <col min="146" max="147" width="10.7109375" style="5"/>
    <col min="148" max="158" width="14.42578125" style="5" bestFit="1" customWidth="1"/>
    <col min="159" max="161" width="14.42578125" style="5" customWidth="1"/>
    <col min="162" max="162" width="3.7109375" style="5" customWidth="1"/>
    <col min="163" max="163" width="10.7109375" style="5"/>
    <col min="164" max="169" width="16.5703125" style="5" bestFit="1" customWidth="1"/>
    <col min="170" max="171" width="17.140625" style="5" customWidth="1"/>
    <col min="172" max="16384" width="10.7109375" style="5"/>
  </cols>
  <sheetData>
    <row r="1" spans="2:171" ht="9.9499999999999993" customHeight="1"/>
    <row r="6" spans="2:171" s="206" customFormat="1" ht="17.45" customHeight="1">
      <c r="F6" s="235"/>
      <c r="G6" s="235"/>
      <c r="H6" s="235"/>
      <c r="I6" s="205"/>
      <c r="J6" s="205">
        <f t="shared" ref="J6:BU6" si="0">YEAR(J9)</f>
        <v>2015</v>
      </c>
      <c r="K6" s="205">
        <f t="shared" si="0"/>
        <v>2015</v>
      </c>
      <c r="L6" s="205">
        <f t="shared" si="0"/>
        <v>2015</v>
      </c>
      <c r="M6" s="205">
        <f t="shared" si="0"/>
        <v>2015</v>
      </c>
      <c r="N6" s="205">
        <f t="shared" si="0"/>
        <v>2015</v>
      </c>
      <c r="O6" s="205">
        <f t="shared" si="0"/>
        <v>2015</v>
      </c>
      <c r="P6" s="205">
        <f t="shared" si="0"/>
        <v>2015</v>
      </c>
      <c r="Q6" s="205">
        <f t="shared" si="0"/>
        <v>2015</v>
      </c>
      <c r="R6" s="205">
        <f t="shared" si="0"/>
        <v>2015</v>
      </c>
      <c r="S6" s="205">
        <f t="shared" si="0"/>
        <v>2015</v>
      </c>
      <c r="T6" s="205">
        <f t="shared" si="0"/>
        <v>2015</v>
      </c>
      <c r="U6" s="205">
        <f t="shared" si="0"/>
        <v>2016</v>
      </c>
      <c r="V6" s="205">
        <f t="shared" si="0"/>
        <v>2016</v>
      </c>
      <c r="W6" s="205">
        <f t="shared" si="0"/>
        <v>2016</v>
      </c>
      <c r="X6" s="205">
        <f t="shared" si="0"/>
        <v>2016</v>
      </c>
      <c r="Y6" s="205">
        <f t="shared" si="0"/>
        <v>2016</v>
      </c>
      <c r="Z6" s="205">
        <f t="shared" si="0"/>
        <v>2016</v>
      </c>
      <c r="AA6" s="205">
        <f t="shared" si="0"/>
        <v>2016</v>
      </c>
      <c r="AB6" s="205">
        <f t="shared" si="0"/>
        <v>2016</v>
      </c>
      <c r="AC6" s="205">
        <f t="shared" si="0"/>
        <v>2016</v>
      </c>
      <c r="AD6" s="205">
        <f t="shared" si="0"/>
        <v>2016</v>
      </c>
      <c r="AE6" s="205">
        <f t="shared" si="0"/>
        <v>2016</v>
      </c>
      <c r="AF6" s="205">
        <f t="shared" si="0"/>
        <v>2016</v>
      </c>
      <c r="AG6" s="205">
        <f t="shared" si="0"/>
        <v>2017</v>
      </c>
      <c r="AH6" s="205">
        <f t="shared" si="0"/>
        <v>2017</v>
      </c>
      <c r="AI6" s="205">
        <f t="shared" si="0"/>
        <v>2017</v>
      </c>
      <c r="AJ6" s="205">
        <f t="shared" si="0"/>
        <v>2017</v>
      </c>
      <c r="AK6" s="205">
        <f t="shared" si="0"/>
        <v>2017</v>
      </c>
      <c r="AL6" s="205">
        <f t="shared" si="0"/>
        <v>2017</v>
      </c>
      <c r="AM6" s="205">
        <f t="shared" si="0"/>
        <v>2017</v>
      </c>
      <c r="AN6" s="205">
        <f t="shared" si="0"/>
        <v>2017</v>
      </c>
      <c r="AO6" s="205">
        <f t="shared" si="0"/>
        <v>2017</v>
      </c>
      <c r="AP6" s="205">
        <f t="shared" si="0"/>
        <v>2017</v>
      </c>
      <c r="AQ6" s="205">
        <f t="shared" si="0"/>
        <v>2017</v>
      </c>
      <c r="AR6" s="205">
        <f t="shared" si="0"/>
        <v>2017</v>
      </c>
      <c r="AS6" s="205">
        <f t="shared" si="0"/>
        <v>2018</v>
      </c>
      <c r="AT6" s="205">
        <f t="shared" si="0"/>
        <v>2018</v>
      </c>
      <c r="AU6" s="205">
        <f t="shared" si="0"/>
        <v>2018</v>
      </c>
      <c r="AV6" s="205">
        <f t="shared" si="0"/>
        <v>2018</v>
      </c>
      <c r="AW6" s="205">
        <f t="shared" si="0"/>
        <v>2018</v>
      </c>
      <c r="AX6" s="205">
        <f t="shared" si="0"/>
        <v>2018</v>
      </c>
      <c r="AY6" s="205">
        <f t="shared" si="0"/>
        <v>2018</v>
      </c>
      <c r="AZ6" s="205">
        <f t="shared" si="0"/>
        <v>2018</v>
      </c>
      <c r="BA6" s="205">
        <f t="shared" si="0"/>
        <v>2018</v>
      </c>
      <c r="BB6" s="205">
        <f t="shared" si="0"/>
        <v>2018</v>
      </c>
      <c r="BC6" s="205">
        <f t="shared" si="0"/>
        <v>2018</v>
      </c>
      <c r="BD6" s="205">
        <f t="shared" si="0"/>
        <v>2018</v>
      </c>
      <c r="BE6" s="205">
        <f t="shared" si="0"/>
        <v>2019</v>
      </c>
      <c r="BF6" s="205">
        <f t="shared" si="0"/>
        <v>2019</v>
      </c>
      <c r="BG6" s="205">
        <f t="shared" si="0"/>
        <v>2019</v>
      </c>
      <c r="BH6" s="205">
        <f t="shared" si="0"/>
        <v>2019</v>
      </c>
      <c r="BI6" s="205">
        <f t="shared" si="0"/>
        <v>2019</v>
      </c>
      <c r="BJ6" s="205">
        <f t="shared" si="0"/>
        <v>2019</v>
      </c>
      <c r="BK6" s="205">
        <f t="shared" si="0"/>
        <v>2019</v>
      </c>
      <c r="BL6" s="205">
        <f t="shared" si="0"/>
        <v>2019</v>
      </c>
      <c r="BM6" s="205">
        <f t="shared" si="0"/>
        <v>2019</v>
      </c>
      <c r="BN6" s="205">
        <f t="shared" si="0"/>
        <v>2019</v>
      </c>
      <c r="BO6" s="205">
        <f t="shared" si="0"/>
        <v>2019</v>
      </c>
      <c r="BP6" s="205">
        <f t="shared" si="0"/>
        <v>2019</v>
      </c>
      <c r="BQ6" s="205">
        <f t="shared" si="0"/>
        <v>2020</v>
      </c>
      <c r="BR6" s="205">
        <f t="shared" si="0"/>
        <v>2020</v>
      </c>
      <c r="BS6" s="205">
        <f t="shared" si="0"/>
        <v>2020</v>
      </c>
      <c r="BT6" s="205">
        <f t="shared" si="0"/>
        <v>2020</v>
      </c>
      <c r="BU6" s="205">
        <f t="shared" si="0"/>
        <v>2020</v>
      </c>
      <c r="BV6" s="205">
        <f t="shared" ref="BV6:DO6" si="1">YEAR(BV9)</f>
        <v>2020</v>
      </c>
      <c r="BW6" s="205">
        <f t="shared" si="1"/>
        <v>2020</v>
      </c>
      <c r="BX6" s="205">
        <f t="shared" si="1"/>
        <v>2020</v>
      </c>
      <c r="BY6" s="205">
        <f t="shared" si="1"/>
        <v>2020</v>
      </c>
      <c r="BZ6" s="205">
        <f t="shared" si="1"/>
        <v>2020</v>
      </c>
      <c r="CA6" s="205">
        <f t="shared" si="1"/>
        <v>2020</v>
      </c>
      <c r="CB6" s="205">
        <f t="shared" si="1"/>
        <v>2020</v>
      </c>
      <c r="CC6" s="205">
        <f t="shared" si="1"/>
        <v>2021</v>
      </c>
      <c r="CD6" s="205">
        <f t="shared" si="1"/>
        <v>2021</v>
      </c>
      <c r="CE6" s="205">
        <f t="shared" si="1"/>
        <v>2021</v>
      </c>
      <c r="CF6" s="205">
        <f t="shared" si="1"/>
        <v>2021</v>
      </c>
      <c r="CG6" s="205">
        <f t="shared" si="1"/>
        <v>2021</v>
      </c>
      <c r="CH6" s="205">
        <f t="shared" si="1"/>
        <v>2021</v>
      </c>
      <c r="CI6" s="205">
        <f t="shared" si="1"/>
        <v>2021</v>
      </c>
      <c r="CJ6" s="205">
        <f t="shared" si="1"/>
        <v>2021</v>
      </c>
      <c r="CK6" s="205">
        <f t="shared" si="1"/>
        <v>2021</v>
      </c>
      <c r="CL6" s="205">
        <f t="shared" si="1"/>
        <v>2021</v>
      </c>
      <c r="CM6" s="205">
        <f t="shared" si="1"/>
        <v>2021</v>
      </c>
      <c r="CN6" s="205">
        <f t="shared" si="1"/>
        <v>2021</v>
      </c>
      <c r="CO6" s="205">
        <f t="shared" si="1"/>
        <v>2022</v>
      </c>
      <c r="CP6" s="205">
        <f t="shared" si="1"/>
        <v>2022</v>
      </c>
      <c r="CQ6" s="205">
        <f t="shared" si="1"/>
        <v>2022</v>
      </c>
      <c r="CR6" s="205">
        <f t="shared" si="1"/>
        <v>2022</v>
      </c>
      <c r="CS6" s="205">
        <f t="shared" si="1"/>
        <v>2022</v>
      </c>
      <c r="CT6" s="205">
        <f t="shared" si="1"/>
        <v>2022</v>
      </c>
      <c r="CU6" s="205">
        <f t="shared" si="1"/>
        <v>2022</v>
      </c>
      <c r="CV6" s="205">
        <f t="shared" si="1"/>
        <v>2022</v>
      </c>
      <c r="CW6" s="205">
        <f t="shared" si="1"/>
        <v>2022</v>
      </c>
      <c r="CX6" s="205">
        <f t="shared" si="1"/>
        <v>2022</v>
      </c>
      <c r="CY6" s="205">
        <f t="shared" si="1"/>
        <v>2022</v>
      </c>
      <c r="CZ6" s="205">
        <f t="shared" si="1"/>
        <v>2022</v>
      </c>
      <c r="DA6" s="205">
        <f t="shared" si="1"/>
        <v>2023</v>
      </c>
      <c r="DB6" s="205">
        <f t="shared" si="1"/>
        <v>2023</v>
      </c>
      <c r="DC6" s="205">
        <f t="shared" si="1"/>
        <v>2023</v>
      </c>
      <c r="DD6" s="205">
        <f t="shared" si="1"/>
        <v>2023</v>
      </c>
      <c r="DE6" s="205">
        <f t="shared" si="1"/>
        <v>2023</v>
      </c>
      <c r="DF6" s="205">
        <f t="shared" si="1"/>
        <v>2023</v>
      </c>
      <c r="DG6" s="205">
        <f t="shared" si="1"/>
        <v>2023</v>
      </c>
      <c r="DH6" s="205">
        <f t="shared" si="1"/>
        <v>2023</v>
      </c>
      <c r="DI6" s="205">
        <f t="shared" si="1"/>
        <v>2023</v>
      </c>
      <c r="DJ6" s="205">
        <f t="shared" si="1"/>
        <v>2023</v>
      </c>
      <c r="DK6" s="205">
        <f t="shared" si="1"/>
        <v>2023</v>
      </c>
      <c r="DL6" s="205">
        <f t="shared" si="1"/>
        <v>2023</v>
      </c>
      <c r="DM6" s="205">
        <f t="shared" si="1"/>
        <v>2024</v>
      </c>
      <c r="DN6" s="205">
        <f t="shared" si="1"/>
        <v>2024</v>
      </c>
      <c r="DO6" s="205">
        <f t="shared" si="1"/>
        <v>2024</v>
      </c>
      <c r="DP6" s="205">
        <f t="shared" ref="DP6:DU6" si="2">YEAR(DP9)</f>
        <v>2024</v>
      </c>
      <c r="DQ6" s="205">
        <f t="shared" si="2"/>
        <v>2024</v>
      </c>
      <c r="DR6" s="205">
        <f t="shared" si="2"/>
        <v>2024</v>
      </c>
      <c r="DS6" s="205">
        <f t="shared" si="2"/>
        <v>2024</v>
      </c>
      <c r="DT6" s="205">
        <f t="shared" si="2"/>
        <v>2024</v>
      </c>
      <c r="DU6" s="205">
        <f t="shared" si="2"/>
        <v>2024</v>
      </c>
      <c r="DV6" s="205">
        <f t="shared" ref="DV6:DW6" si="3">YEAR(DV9)</f>
        <v>2024</v>
      </c>
      <c r="DW6" s="205">
        <f t="shared" si="3"/>
        <v>2024</v>
      </c>
      <c r="DX6" s="205">
        <f t="shared" ref="DX6:DY6" si="4">YEAR(DX9)</f>
        <v>2024</v>
      </c>
      <c r="DY6" s="205">
        <f t="shared" si="4"/>
        <v>2025</v>
      </c>
      <c r="DZ6" s="205">
        <f t="shared" ref="DZ6:EA6" si="5">YEAR(DZ9)</f>
        <v>2025</v>
      </c>
      <c r="EA6" s="205">
        <f t="shared" si="5"/>
        <v>2025</v>
      </c>
      <c r="EB6" s="205">
        <f t="shared" ref="EB6" si="6">YEAR(EB9)</f>
        <v>2025</v>
      </c>
      <c r="EC6" s="205">
        <f t="shared" ref="EC6:EJ6" si="7">YEAR(EC9)</f>
        <v>2025</v>
      </c>
      <c r="ED6" s="205">
        <f t="shared" si="7"/>
        <v>2025</v>
      </c>
      <c r="EE6" s="205">
        <f t="shared" si="7"/>
        <v>2025</v>
      </c>
      <c r="EF6" s="205">
        <f t="shared" ref="EF6:EG6" si="8">YEAR(EF9)</f>
        <v>2025</v>
      </c>
      <c r="EG6" s="205">
        <f t="shared" si="8"/>
        <v>2025</v>
      </c>
      <c r="EH6" s="205">
        <f t="shared" ref="EH6:EI6" si="9">YEAR(EH9)</f>
        <v>2025</v>
      </c>
      <c r="EI6" s="205">
        <f t="shared" si="9"/>
        <v>2025</v>
      </c>
      <c r="EJ6" s="205">
        <f t="shared" si="7"/>
        <v>2025</v>
      </c>
      <c r="EK6" s="205">
        <f t="shared" ref="EK6:EL6" si="10">YEAR(EK9)</f>
        <v>2026</v>
      </c>
      <c r="EL6" s="205">
        <f t="shared" si="10"/>
        <v>2026</v>
      </c>
      <c r="EM6" s="205">
        <f t="shared" ref="EM6:EN6" si="11">YEAR(EM9)</f>
        <v>2026</v>
      </c>
      <c r="EN6" s="205">
        <f t="shared" si="11"/>
        <v>2026</v>
      </c>
      <c r="EO6" s="205"/>
      <c r="FF6" s="205"/>
    </row>
    <row r="7" spans="2:171" ht="17.45" customHeight="1">
      <c r="B7" s="206"/>
      <c r="C7" s="206"/>
      <c r="D7" s="206"/>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FF7" s="234"/>
    </row>
    <row r="8" spans="2:171" ht="17.45" customHeight="1">
      <c r="I8" s="28" t="str">
        <f t="shared" ref="I8" si="12">IF(MONTH(I9)&lt;4,1,IF(MONTH(I9)&lt;7,2,IF(MONTH(I9)&lt;10,3,4)))&amp;"T"&amp;YEAR(I9)-2000</f>
        <v>1T15</v>
      </c>
      <c r="J8" s="28" t="str">
        <f t="shared" ref="J8" si="13">IF(MONTH(J9)&lt;4,1,IF(MONTH(J9)&lt;7,2,IF(MONTH(J9)&lt;10,3,4)))&amp;"T"&amp;YEAR(J9)-2000</f>
        <v>1T15</v>
      </c>
      <c r="K8" s="28" t="str">
        <f t="shared" ref="K8" si="14">IF(MONTH(K9)&lt;4,1,IF(MONTH(K9)&lt;7,2,IF(MONTH(K9)&lt;10,3,4)))&amp;"T"&amp;YEAR(K9)-2000</f>
        <v>1T15</v>
      </c>
      <c r="L8" s="28" t="str">
        <f t="shared" ref="L8" si="15">IF(MONTH(L9)&lt;4,1,IF(MONTH(L9)&lt;7,2,IF(MONTH(L9)&lt;10,3,4)))&amp;"T"&amp;YEAR(L9)-2000</f>
        <v>2T15</v>
      </c>
      <c r="M8" s="28" t="str">
        <f t="shared" ref="M8" si="16">IF(MONTH(M9)&lt;4,1,IF(MONTH(M9)&lt;7,2,IF(MONTH(M9)&lt;10,3,4)))&amp;"T"&amp;YEAR(M9)-2000</f>
        <v>2T15</v>
      </c>
      <c r="N8" s="28" t="str">
        <f t="shared" ref="N8" si="17">IF(MONTH(N9)&lt;4,1,IF(MONTH(N9)&lt;7,2,IF(MONTH(N9)&lt;10,3,4)))&amp;"T"&amp;YEAR(N9)-2000</f>
        <v>2T15</v>
      </c>
      <c r="O8" s="28" t="str">
        <f t="shared" ref="O8" si="18">IF(MONTH(O9)&lt;4,1,IF(MONTH(O9)&lt;7,2,IF(MONTH(O9)&lt;10,3,4)))&amp;"T"&amp;YEAR(O9)-2000</f>
        <v>3T15</v>
      </c>
      <c r="P8" s="28" t="str">
        <f t="shared" ref="P8" si="19">IF(MONTH(P9)&lt;4,1,IF(MONTH(P9)&lt;7,2,IF(MONTH(P9)&lt;10,3,4)))&amp;"T"&amp;YEAR(P9)-2000</f>
        <v>3T15</v>
      </c>
      <c r="Q8" s="28" t="str">
        <f t="shared" ref="Q8" si="20">IF(MONTH(Q9)&lt;4,1,IF(MONTH(Q9)&lt;7,2,IF(MONTH(Q9)&lt;10,3,4)))&amp;"T"&amp;YEAR(Q9)-2000</f>
        <v>3T15</v>
      </c>
      <c r="R8" s="28" t="str">
        <f t="shared" ref="R8" si="21">IF(MONTH(R9)&lt;4,1,IF(MONTH(R9)&lt;7,2,IF(MONTH(R9)&lt;10,3,4)))&amp;"T"&amp;YEAR(R9)-2000</f>
        <v>4T15</v>
      </c>
      <c r="S8" s="28" t="str">
        <f t="shared" ref="S8" si="22">IF(MONTH(S9)&lt;4,1,IF(MONTH(S9)&lt;7,2,IF(MONTH(S9)&lt;10,3,4)))&amp;"T"&amp;YEAR(S9)-2000</f>
        <v>4T15</v>
      </c>
      <c r="T8" s="28" t="str">
        <f t="shared" ref="T8" si="23">IF(MONTH(T9)&lt;4,1,IF(MONTH(T9)&lt;7,2,IF(MONTH(T9)&lt;10,3,4)))&amp;"T"&amp;YEAR(T9)-2000</f>
        <v>4T15</v>
      </c>
      <c r="U8" s="28" t="str">
        <f t="shared" ref="U8" si="24">IF(MONTH(U9)&lt;4,1,IF(MONTH(U9)&lt;7,2,IF(MONTH(U9)&lt;10,3,4)))&amp;"T"&amp;YEAR(U9)-2000</f>
        <v>1T16</v>
      </c>
      <c r="V8" s="28" t="str">
        <f t="shared" ref="V8" si="25">IF(MONTH(V9)&lt;4,1,IF(MONTH(V9)&lt;7,2,IF(MONTH(V9)&lt;10,3,4)))&amp;"T"&amp;YEAR(V9)-2000</f>
        <v>1T16</v>
      </c>
      <c r="W8" s="28" t="str">
        <f t="shared" ref="W8" si="26">IF(MONTH(W9)&lt;4,1,IF(MONTH(W9)&lt;7,2,IF(MONTH(W9)&lt;10,3,4)))&amp;"T"&amp;YEAR(W9)-2000</f>
        <v>1T16</v>
      </c>
      <c r="X8" s="28" t="str">
        <f t="shared" ref="X8" si="27">IF(MONTH(X9)&lt;4,1,IF(MONTH(X9)&lt;7,2,IF(MONTH(X9)&lt;10,3,4)))&amp;"T"&amp;YEAR(X9)-2000</f>
        <v>2T16</v>
      </c>
      <c r="Y8" s="28" t="str">
        <f t="shared" ref="Y8" si="28">IF(MONTH(Y9)&lt;4,1,IF(MONTH(Y9)&lt;7,2,IF(MONTH(Y9)&lt;10,3,4)))&amp;"T"&amp;YEAR(Y9)-2000</f>
        <v>2T16</v>
      </c>
      <c r="Z8" s="28" t="str">
        <f t="shared" ref="Z8" si="29">IF(MONTH(Z9)&lt;4,1,IF(MONTH(Z9)&lt;7,2,IF(MONTH(Z9)&lt;10,3,4)))&amp;"T"&amp;YEAR(Z9)-2000</f>
        <v>2T16</v>
      </c>
      <c r="AA8" s="28" t="str">
        <f t="shared" ref="AA8" si="30">IF(MONTH(AA9)&lt;4,1,IF(MONTH(AA9)&lt;7,2,IF(MONTH(AA9)&lt;10,3,4)))&amp;"T"&amp;YEAR(AA9)-2000</f>
        <v>3T16</v>
      </c>
      <c r="AB8" s="28" t="str">
        <f t="shared" ref="AB8" si="31">IF(MONTH(AB9)&lt;4,1,IF(MONTH(AB9)&lt;7,2,IF(MONTH(AB9)&lt;10,3,4)))&amp;"T"&amp;YEAR(AB9)-2000</f>
        <v>3T16</v>
      </c>
      <c r="AC8" s="28" t="str">
        <f t="shared" ref="AC8" si="32">IF(MONTH(AC9)&lt;4,1,IF(MONTH(AC9)&lt;7,2,IF(MONTH(AC9)&lt;10,3,4)))&amp;"T"&amp;YEAR(AC9)-2000</f>
        <v>3T16</v>
      </c>
      <c r="AD8" s="28" t="str">
        <f t="shared" ref="AD8" si="33">IF(MONTH(AD9)&lt;4,1,IF(MONTH(AD9)&lt;7,2,IF(MONTH(AD9)&lt;10,3,4)))&amp;"T"&amp;YEAR(AD9)-2000</f>
        <v>4T16</v>
      </c>
      <c r="AE8" s="28" t="str">
        <f t="shared" ref="AE8" si="34">IF(MONTH(AE9)&lt;4,1,IF(MONTH(AE9)&lt;7,2,IF(MONTH(AE9)&lt;10,3,4)))&amp;"T"&amp;YEAR(AE9)-2000</f>
        <v>4T16</v>
      </c>
      <c r="AF8" s="28" t="str">
        <f t="shared" ref="AF8" si="35">IF(MONTH(AF9)&lt;4,1,IF(MONTH(AF9)&lt;7,2,IF(MONTH(AF9)&lt;10,3,4)))&amp;"T"&amp;YEAR(AF9)-2000</f>
        <v>4T16</v>
      </c>
      <c r="AG8" s="28" t="str">
        <f t="shared" ref="AG8" si="36">IF(MONTH(AG9)&lt;4,1,IF(MONTH(AG9)&lt;7,2,IF(MONTH(AG9)&lt;10,3,4)))&amp;"T"&amp;YEAR(AG9)-2000</f>
        <v>1T17</v>
      </c>
      <c r="AH8" s="28" t="str">
        <f t="shared" ref="AH8" si="37">IF(MONTH(AH9)&lt;4,1,IF(MONTH(AH9)&lt;7,2,IF(MONTH(AH9)&lt;10,3,4)))&amp;"T"&amp;YEAR(AH9)-2000</f>
        <v>1T17</v>
      </c>
      <c r="AI8" s="28" t="str">
        <f t="shared" ref="AI8" si="38">IF(MONTH(AI9)&lt;4,1,IF(MONTH(AI9)&lt;7,2,IF(MONTH(AI9)&lt;10,3,4)))&amp;"T"&amp;YEAR(AI9)-2000</f>
        <v>1T17</v>
      </c>
      <c r="AJ8" s="28" t="str">
        <f t="shared" ref="AJ8" si="39">IF(MONTH(AJ9)&lt;4,1,IF(MONTH(AJ9)&lt;7,2,IF(MONTH(AJ9)&lt;10,3,4)))&amp;"T"&amp;YEAR(AJ9)-2000</f>
        <v>2T17</v>
      </c>
      <c r="AK8" s="28" t="str">
        <f t="shared" ref="AK8" si="40">IF(MONTH(AK9)&lt;4,1,IF(MONTH(AK9)&lt;7,2,IF(MONTH(AK9)&lt;10,3,4)))&amp;"T"&amp;YEAR(AK9)-2000</f>
        <v>2T17</v>
      </c>
      <c r="AL8" s="28" t="str">
        <f t="shared" ref="AL8" si="41">IF(MONTH(AL9)&lt;4,1,IF(MONTH(AL9)&lt;7,2,IF(MONTH(AL9)&lt;10,3,4)))&amp;"T"&amp;YEAR(AL9)-2000</f>
        <v>2T17</v>
      </c>
      <c r="AM8" s="28" t="str">
        <f t="shared" ref="AM8" si="42">IF(MONTH(AM9)&lt;4,1,IF(MONTH(AM9)&lt;7,2,IF(MONTH(AM9)&lt;10,3,4)))&amp;"T"&amp;YEAR(AM9)-2000</f>
        <v>3T17</v>
      </c>
      <c r="AN8" s="28" t="str">
        <f t="shared" ref="AN8" si="43">IF(MONTH(AN9)&lt;4,1,IF(MONTH(AN9)&lt;7,2,IF(MONTH(AN9)&lt;10,3,4)))&amp;"T"&amp;YEAR(AN9)-2000</f>
        <v>3T17</v>
      </c>
      <c r="AO8" s="28" t="str">
        <f t="shared" ref="AO8" si="44">IF(MONTH(AO9)&lt;4,1,IF(MONTH(AO9)&lt;7,2,IF(MONTH(AO9)&lt;10,3,4)))&amp;"T"&amp;YEAR(AO9)-2000</f>
        <v>3T17</v>
      </c>
      <c r="AP8" s="28" t="str">
        <f t="shared" ref="AP8" si="45">IF(MONTH(AP9)&lt;4,1,IF(MONTH(AP9)&lt;7,2,IF(MONTH(AP9)&lt;10,3,4)))&amp;"T"&amp;YEAR(AP9)-2000</f>
        <v>4T17</v>
      </c>
      <c r="AQ8" s="28" t="str">
        <f t="shared" ref="AQ8" si="46">IF(MONTH(AQ9)&lt;4,1,IF(MONTH(AQ9)&lt;7,2,IF(MONTH(AQ9)&lt;10,3,4)))&amp;"T"&amp;YEAR(AQ9)-2000</f>
        <v>4T17</v>
      </c>
      <c r="AR8" s="28" t="str">
        <f t="shared" ref="AR8" si="47">IF(MONTH(AR9)&lt;4,1,IF(MONTH(AR9)&lt;7,2,IF(MONTH(AR9)&lt;10,3,4)))&amp;"T"&amp;YEAR(AR9)-2000</f>
        <v>4T17</v>
      </c>
      <c r="AS8" s="28" t="str">
        <f t="shared" ref="AS8" si="48">IF(MONTH(AS9)&lt;4,1,IF(MONTH(AS9)&lt;7,2,IF(MONTH(AS9)&lt;10,3,4)))&amp;"T"&amp;YEAR(AS9)-2000</f>
        <v>1T18</v>
      </c>
      <c r="AT8" s="28" t="str">
        <f t="shared" ref="AT8" si="49">IF(MONTH(AT9)&lt;4,1,IF(MONTH(AT9)&lt;7,2,IF(MONTH(AT9)&lt;10,3,4)))&amp;"T"&amp;YEAR(AT9)-2000</f>
        <v>1T18</v>
      </c>
      <c r="AU8" s="28" t="str">
        <f t="shared" ref="AU8" si="50">IF(MONTH(AU9)&lt;4,1,IF(MONTH(AU9)&lt;7,2,IF(MONTH(AU9)&lt;10,3,4)))&amp;"T"&amp;YEAR(AU9)-2000</f>
        <v>1T18</v>
      </c>
      <c r="AV8" s="28" t="str">
        <f t="shared" ref="AV8" si="51">IF(MONTH(AV9)&lt;4,1,IF(MONTH(AV9)&lt;7,2,IF(MONTH(AV9)&lt;10,3,4)))&amp;"T"&amp;YEAR(AV9)-2000</f>
        <v>2T18</v>
      </c>
      <c r="AW8" s="28" t="str">
        <f t="shared" ref="AW8" si="52">IF(MONTH(AW9)&lt;4,1,IF(MONTH(AW9)&lt;7,2,IF(MONTH(AW9)&lt;10,3,4)))&amp;"T"&amp;YEAR(AW9)-2000</f>
        <v>2T18</v>
      </c>
      <c r="AX8" s="28" t="str">
        <f t="shared" ref="AX8" si="53">IF(MONTH(AX9)&lt;4,1,IF(MONTH(AX9)&lt;7,2,IF(MONTH(AX9)&lt;10,3,4)))&amp;"T"&amp;YEAR(AX9)-2000</f>
        <v>2T18</v>
      </c>
      <c r="AY8" s="28" t="str">
        <f t="shared" ref="AY8" si="54">IF(MONTH(AY9)&lt;4,1,IF(MONTH(AY9)&lt;7,2,IF(MONTH(AY9)&lt;10,3,4)))&amp;"T"&amp;YEAR(AY9)-2000</f>
        <v>3T18</v>
      </c>
      <c r="AZ8" s="28" t="str">
        <f t="shared" ref="AZ8" si="55">IF(MONTH(AZ9)&lt;4,1,IF(MONTH(AZ9)&lt;7,2,IF(MONTH(AZ9)&lt;10,3,4)))&amp;"T"&amp;YEAR(AZ9)-2000</f>
        <v>3T18</v>
      </c>
      <c r="BA8" s="28" t="str">
        <f t="shared" ref="BA8" si="56">IF(MONTH(BA9)&lt;4,1,IF(MONTH(BA9)&lt;7,2,IF(MONTH(BA9)&lt;10,3,4)))&amp;"T"&amp;YEAR(BA9)-2000</f>
        <v>3T18</v>
      </c>
      <c r="BB8" s="28" t="str">
        <f t="shared" ref="BB8" si="57">IF(MONTH(BB9)&lt;4,1,IF(MONTH(BB9)&lt;7,2,IF(MONTH(BB9)&lt;10,3,4)))&amp;"T"&amp;YEAR(BB9)-2000</f>
        <v>4T18</v>
      </c>
      <c r="BC8" s="28" t="str">
        <f t="shared" ref="BC8" si="58">IF(MONTH(BC9)&lt;4,1,IF(MONTH(BC9)&lt;7,2,IF(MONTH(BC9)&lt;10,3,4)))&amp;"T"&amp;YEAR(BC9)-2000</f>
        <v>4T18</v>
      </c>
      <c r="BD8" s="28" t="str">
        <f t="shared" ref="BD8" si="59">IF(MONTH(BD9)&lt;4,1,IF(MONTH(BD9)&lt;7,2,IF(MONTH(BD9)&lt;10,3,4)))&amp;"T"&amp;YEAR(BD9)-2000</f>
        <v>4T18</v>
      </c>
      <c r="BE8" s="28" t="str">
        <f t="shared" ref="BE8" si="60">IF(MONTH(BE9)&lt;4,1,IF(MONTH(BE9)&lt;7,2,IF(MONTH(BE9)&lt;10,3,4)))&amp;"T"&amp;YEAR(BE9)-2000</f>
        <v>1T19</v>
      </c>
      <c r="BF8" s="28" t="str">
        <f t="shared" ref="BF8" si="61">IF(MONTH(BF9)&lt;4,1,IF(MONTH(BF9)&lt;7,2,IF(MONTH(BF9)&lt;10,3,4)))&amp;"T"&amp;YEAR(BF9)-2000</f>
        <v>1T19</v>
      </c>
      <c r="BG8" s="28" t="str">
        <f t="shared" ref="BG8" si="62">IF(MONTH(BG9)&lt;4,1,IF(MONTH(BG9)&lt;7,2,IF(MONTH(BG9)&lt;10,3,4)))&amp;"T"&amp;YEAR(BG9)-2000</f>
        <v>1T19</v>
      </c>
      <c r="BH8" s="28" t="str">
        <f t="shared" ref="BH8" si="63">IF(MONTH(BH9)&lt;4,1,IF(MONTH(BH9)&lt;7,2,IF(MONTH(BH9)&lt;10,3,4)))&amp;"T"&amp;YEAR(BH9)-2000</f>
        <v>2T19</v>
      </c>
      <c r="BI8" s="28" t="str">
        <f t="shared" ref="BI8" si="64">IF(MONTH(BI9)&lt;4,1,IF(MONTH(BI9)&lt;7,2,IF(MONTH(BI9)&lt;10,3,4)))&amp;"T"&amp;YEAR(BI9)-2000</f>
        <v>2T19</v>
      </c>
      <c r="BJ8" s="28" t="str">
        <f t="shared" ref="BJ8" si="65">IF(MONTH(BJ9)&lt;4,1,IF(MONTH(BJ9)&lt;7,2,IF(MONTH(BJ9)&lt;10,3,4)))&amp;"T"&amp;YEAR(BJ9)-2000</f>
        <v>2T19</v>
      </c>
      <c r="BK8" s="28" t="str">
        <f t="shared" ref="BK8" si="66">IF(MONTH(BK9)&lt;4,1,IF(MONTH(BK9)&lt;7,2,IF(MONTH(BK9)&lt;10,3,4)))&amp;"T"&amp;YEAR(BK9)-2000</f>
        <v>3T19</v>
      </c>
      <c r="BL8" s="28" t="str">
        <f t="shared" ref="BL8" si="67">IF(MONTH(BL9)&lt;4,1,IF(MONTH(BL9)&lt;7,2,IF(MONTH(BL9)&lt;10,3,4)))&amp;"T"&amp;YEAR(BL9)-2000</f>
        <v>3T19</v>
      </c>
      <c r="BM8" s="28" t="str">
        <f t="shared" ref="BM8" si="68">IF(MONTH(BM9)&lt;4,1,IF(MONTH(BM9)&lt;7,2,IF(MONTH(BM9)&lt;10,3,4)))&amp;"T"&amp;YEAR(BM9)-2000</f>
        <v>3T19</v>
      </c>
      <c r="BN8" s="28" t="str">
        <f t="shared" ref="BN8" si="69">IF(MONTH(BN9)&lt;4,1,IF(MONTH(BN9)&lt;7,2,IF(MONTH(BN9)&lt;10,3,4)))&amp;"T"&amp;YEAR(BN9)-2000</f>
        <v>4T19</v>
      </c>
      <c r="BO8" s="28" t="str">
        <f t="shared" ref="BO8" si="70">IF(MONTH(BO9)&lt;4,1,IF(MONTH(BO9)&lt;7,2,IF(MONTH(BO9)&lt;10,3,4)))&amp;"T"&amp;YEAR(BO9)-2000</f>
        <v>4T19</v>
      </c>
      <c r="BP8" s="28" t="str">
        <f t="shared" ref="BP8" si="71">IF(MONTH(BP9)&lt;4,1,IF(MONTH(BP9)&lt;7,2,IF(MONTH(BP9)&lt;10,3,4)))&amp;"T"&amp;YEAR(BP9)-2000</f>
        <v>4T19</v>
      </c>
      <c r="BQ8" s="28" t="str">
        <f t="shared" ref="BQ8" si="72">IF(MONTH(BQ9)&lt;4,1,IF(MONTH(BQ9)&lt;7,2,IF(MONTH(BQ9)&lt;10,3,4)))&amp;"T"&amp;YEAR(BQ9)-2000</f>
        <v>1T20</v>
      </c>
      <c r="BR8" s="28" t="str">
        <f t="shared" ref="BR8" si="73">IF(MONTH(BR9)&lt;4,1,IF(MONTH(BR9)&lt;7,2,IF(MONTH(BR9)&lt;10,3,4)))&amp;"T"&amp;YEAR(BR9)-2000</f>
        <v>1T20</v>
      </c>
      <c r="BS8" s="28" t="str">
        <f t="shared" ref="BS8" si="74">IF(MONTH(BS9)&lt;4,1,IF(MONTH(BS9)&lt;7,2,IF(MONTH(BS9)&lt;10,3,4)))&amp;"T"&amp;YEAR(BS9)-2000</f>
        <v>1T20</v>
      </c>
      <c r="BT8" s="28" t="str">
        <f t="shared" ref="BT8" si="75">IF(MONTH(BT9)&lt;4,1,IF(MONTH(BT9)&lt;7,2,IF(MONTH(BT9)&lt;10,3,4)))&amp;"T"&amp;YEAR(BT9)-2000</f>
        <v>2T20</v>
      </c>
      <c r="BU8" s="28" t="str">
        <f t="shared" ref="BU8" si="76">IF(MONTH(BU9)&lt;4,1,IF(MONTH(BU9)&lt;7,2,IF(MONTH(BU9)&lt;10,3,4)))&amp;"T"&amp;YEAR(BU9)-2000</f>
        <v>2T20</v>
      </c>
      <c r="BV8" s="28" t="str">
        <f t="shared" ref="BV8" si="77">IF(MONTH(BV9)&lt;4,1,IF(MONTH(BV9)&lt;7,2,IF(MONTH(BV9)&lt;10,3,4)))&amp;"T"&amp;YEAR(BV9)-2000</f>
        <v>2T20</v>
      </c>
      <c r="BW8" s="28" t="str">
        <f t="shared" ref="BW8" si="78">IF(MONTH(BW9)&lt;4,1,IF(MONTH(BW9)&lt;7,2,IF(MONTH(BW9)&lt;10,3,4)))&amp;"T"&amp;YEAR(BW9)-2000</f>
        <v>3T20</v>
      </c>
      <c r="BX8" s="28" t="str">
        <f t="shared" ref="BX8" si="79">IF(MONTH(BX9)&lt;4,1,IF(MONTH(BX9)&lt;7,2,IF(MONTH(BX9)&lt;10,3,4)))&amp;"T"&amp;YEAR(BX9)-2000</f>
        <v>3T20</v>
      </c>
      <c r="BY8" s="28" t="str">
        <f t="shared" ref="BY8" si="80">IF(MONTH(BY9)&lt;4,1,IF(MONTH(BY9)&lt;7,2,IF(MONTH(BY9)&lt;10,3,4)))&amp;"T"&amp;YEAR(BY9)-2000</f>
        <v>3T20</v>
      </c>
      <c r="BZ8" s="28" t="str">
        <f t="shared" ref="BZ8" si="81">IF(MONTH(BZ9)&lt;4,1,IF(MONTH(BZ9)&lt;7,2,IF(MONTH(BZ9)&lt;10,3,4)))&amp;"T"&amp;YEAR(BZ9)-2000</f>
        <v>4T20</v>
      </c>
      <c r="CA8" s="28" t="str">
        <f t="shared" ref="CA8" si="82">IF(MONTH(CA9)&lt;4,1,IF(MONTH(CA9)&lt;7,2,IF(MONTH(CA9)&lt;10,3,4)))&amp;"T"&amp;YEAR(CA9)-2000</f>
        <v>4T20</v>
      </c>
      <c r="CB8" s="28" t="str">
        <f t="shared" ref="CB8" si="83">IF(MONTH(CB9)&lt;4,1,IF(MONTH(CB9)&lt;7,2,IF(MONTH(CB9)&lt;10,3,4)))&amp;"T"&amp;YEAR(CB9)-2000</f>
        <v>4T20</v>
      </c>
      <c r="CC8" s="28" t="str">
        <f t="shared" ref="CC8" si="84">IF(MONTH(CC9)&lt;4,1,IF(MONTH(CC9)&lt;7,2,IF(MONTH(CC9)&lt;10,3,4)))&amp;"T"&amp;YEAR(CC9)-2000</f>
        <v>1T21</v>
      </c>
      <c r="CD8" s="28" t="str">
        <f t="shared" ref="CD8" si="85">IF(MONTH(CD9)&lt;4,1,IF(MONTH(CD9)&lt;7,2,IF(MONTH(CD9)&lt;10,3,4)))&amp;"T"&amp;YEAR(CD9)-2000</f>
        <v>1T21</v>
      </c>
      <c r="CE8" s="28" t="str">
        <f t="shared" ref="CE8" si="86">IF(MONTH(CE9)&lt;4,1,IF(MONTH(CE9)&lt;7,2,IF(MONTH(CE9)&lt;10,3,4)))&amp;"T"&amp;YEAR(CE9)-2000</f>
        <v>1T21</v>
      </c>
      <c r="CF8" s="28" t="str">
        <f t="shared" ref="CF8" si="87">IF(MONTH(CF9)&lt;4,1,IF(MONTH(CF9)&lt;7,2,IF(MONTH(CF9)&lt;10,3,4)))&amp;"T"&amp;YEAR(CF9)-2000</f>
        <v>2T21</v>
      </c>
      <c r="CG8" s="28" t="str">
        <f t="shared" ref="CG8" si="88">IF(MONTH(CG9)&lt;4,1,IF(MONTH(CG9)&lt;7,2,IF(MONTH(CG9)&lt;10,3,4)))&amp;"T"&amp;YEAR(CG9)-2000</f>
        <v>2T21</v>
      </c>
      <c r="CH8" s="28" t="str">
        <f t="shared" ref="CH8" si="89">IF(MONTH(CH9)&lt;4,1,IF(MONTH(CH9)&lt;7,2,IF(MONTH(CH9)&lt;10,3,4)))&amp;"T"&amp;YEAR(CH9)-2000</f>
        <v>2T21</v>
      </c>
      <c r="CI8" s="28" t="str">
        <f t="shared" ref="CI8" si="90">IF(MONTH(CI9)&lt;4,1,IF(MONTH(CI9)&lt;7,2,IF(MONTH(CI9)&lt;10,3,4)))&amp;"T"&amp;YEAR(CI9)-2000</f>
        <v>3T21</v>
      </c>
      <c r="CJ8" s="28" t="str">
        <f t="shared" ref="CJ8" si="91">IF(MONTH(CJ9)&lt;4,1,IF(MONTH(CJ9)&lt;7,2,IF(MONTH(CJ9)&lt;10,3,4)))&amp;"T"&amp;YEAR(CJ9)-2000</f>
        <v>3T21</v>
      </c>
      <c r="CK8" s="28" t="str">
        <f t="shared" ref="CK8" si="92">IF(MONTH(CK9)&lt;4,1,IF(MONTH(CK9)&lt;7,2,IF(MONTH(CK9)&lt;10,3,4)))&amp;"T"&amp;YEAR(CK9)-2000</f>
        <v>3T21</v>
      </c>
      <c r="CL8" s="28" t="str">
        <f t="shared" ref="CL8" si="93">IF(MONTH(CL9)&lt;4,1,IF(MONTH(CL9)&lt;7,2,IF(MONTH(CL9)&lt;10,3,4)))&amp;"T"&amp;YEAR(CL9)-2000</f>
        <v>4T21</v>
      </c>
      <c r="CM8" s="28" t="str">
        <f t="shared" ref="CM8" si="94">IF(MONTH(CM9)&lt;4,1,IF(MONTH(CM9)&lt;7,2,IF(MONTH(CM9)&lt;10,3,4)))&amp;"T"&amp;YEAR(CM9)-2000</f>
        <v>4T21</v>
      </c>
      <c r="CN8" s="28" t="str">
        <f t="shared" ref="CN8" si="95">IF(MONTH(CN9)&lt;4,1,IF(MONTH(CN9)&lt;7,2,IF(MONTH(CN9)&lt;10,3,4)))&amp;"T"&amp;YEAR(CN9)-2000</f>
        <v>4T21</v>
      </c>
      <c r="CO8" s="28" t="str">
        <f t="shared" ref="CO8" si="96">IF(MONTH(CO9)&lt;4,1,IF(MONTH(CO9)&lt;7,2,IF(MONTH(CO9)&lt;10,3,4)))&amp;"T"&amp;YEAR(CO9)-2000</f>
        <v>1T22</v>
      </c>
      <c r="CP8" s="28" t="str">
        <f t="shared" ref="CP8" si="97">IF(MONTH(CP9)&lt;4,1,IF(MONTH(CP9)&lt;7,2,IF(MONTH(CP9)&lt;10,3,4)))&amp;"T"&amp;YEAR(CP9)-2000</f>
        <v>1T22</v>
      </c>
      <c r="CQ8" s="28" t="str">
        <f t="shared" ref="CQ8" si="98">IF(MONTH(CQ9)&lt;4,1,IF(MONTH(CQ9)&lt;7,2,IF(MONTH(CQ9)&lt;10,3,4)))&amp;"T"&amp;YEAR(CQ9)-2000</f>
        <v>1T22</v>
      </c>
      <c r="CR8" s="28" t="str">
        <f t="shared" ref="CR8" si="99">IF(MONTH(CR9)&lt;4,1,IF(MONTH(CR9)&lt;7,2,IF(MONTH(CR9)&lt;10,3,4)))&amp;"T"&amp;YEAR(CR9)-2000</f>
        <v>2T22</v>
      </c>
      <c r="CS8" s="28" t="str">
        <f t="shared" ref="CS8" si="100">IF(MONTH(CS9)&lt;4,1,IF(MONTH(CS9)&lt;7,2,IF(MONTH(CS9)&lt;10,3,4)))&amp;"T"&amp;YEAR(CS9)-2000</f>
        <v>2T22</v>
      </c>
      <c r="CT8" s="28" t="str">
        <f t="shared" ref="CT8" si="101">IF(MONTH(CT9)&lt;4,1,IF(MONTH(CT9)&lt;7,2,IF(MONTH(CT9)&lt;10,3,4)))&amp;"T"&amp;YEAR(CT9)-2000</f>
        <v>2T22</v>
      </c>
      <c r="CU8" s="28" t="str">
        <f t="shared" ref="CU8" si="102">IF(MONTH(CU9)&lt;4,1,IF(MONTH(CU9)&lt;7,2,IF(MONTH(CU9)&lt;10,3,4)))&amp;"T"&amp;YEAR(CU9)-2000</f>
        <v>3T22</v>
      </c>
      <c r="CV8" s="28" t="str">
        <f t="shared" ref="CV8" si="103">IF(MONTH(CV9)&lt;4,1,IF(MONTH(CV9)&lt;7,2,IF(MONTH(CV9)&lt;10,3,4)))&amp;"T"&amp;YEAR(CV9)-2000</f>
        <v>3T22</v>
      </c>
      <c r="CW8" s="28" t="str">
        <f t="shared" ref="CW8" si="104">IF(MONTH(CW9)&lt;4,1,IF(MONTH(CW9)&lt;7,2,IF(MONTH(CW9)&lt;10,3,4)))&amp;"T"&amp;YEAR(CW9)-2000</f>
        <v>3T22</v>
      </c>
      <c r="CX8" s="28" t="str">
        <f t="shared" ref="CX8" si="105">IF(MONTH(CX9)&lt;4,1,IF(MONTH(CX9)&lt;7,2,IF(MONTH(CX9)&lt;10,3,4)))&amp;"T"&amp;YEAR(CX9)-2000</f>
        <v>4T22</v>
      </c>
      <c r="CY8" s="28" t="str">
        <f t="shared" ref="CY8" si="106">IF(MONTH(CY9)&lt;4,1,IF(MONTH(CY9)&lt;7,2,IF(MONTH(CY9)&lt;10,3,4)))&amp;"T"&amp;YEAR(CY9)-2000</f>
        <v>4T22</v>
      </c>
      <c r="CZ8" s="28" t="str">
        <f t="shared" ref="CZ8" si="107">IF(MONTH(CZ9)&lt;4,1,IF(MONTH(CZ9)&lt;7,2,IF(MONTH(CZ9)&lt;10,3,4)))&amp;"T"&amp;YEAR(CZ9)-2000</f>
        <v>4T22</v>
      </c>
      <c r="DA8" s="28" t="str">
        <f t="shared" ref="DA8:DO8" si="108">IF(MONTH(DA9)&lt;4,1,IF(MONTH(DA9)&lt;7,2,IF(MONTH(DA9)&lt;10,3,4)))&amp;"T"&amp;YEAR(DA9)-2000</f>
        <v>1T23</v>
      </c>
      <c r="DB8" s="28" t="str">
        <f t="shared" si="108"/>
        <v>1T23</v>
      </c>
      <c r="DC8" s="28" t="str">
        <f t="shared" si="108"/>
        <v>1T23</v>
      </c>
      <c r="DD8" s="28" t="str">
        <f t="shared" si="108"/>
        <v>2T23</v>
      </c>
      <c r="DE8" s="28" t="str">
        <f t="shared" si="108"/>
        <v>2T23</v>
      </c>
      <c r="DF8" s="28" t="str">
        <f t="shared" si="108"/>
        <v>2T23</v>
      </c>
      <c r="DG8" s="28" t="str">
        <f t="shared" si="108"/>
        <v>3T23</v>
      </c>
      <c r="DH8" s="28" t="str">
        <f t="shared" si="108"/>
        <v>3T23</v>
      </c>
      <c r="DI8" s="28" t="str">
        <f t="shared" si="108"/>
        <v>3T23</v>
      </c>
      <c r="DJ8" s="28" t="str">
        <f t="shared" si="108"/>
        <v>4T23</v>
      </c>
      <c r="DK8" s="28" t="str">
        <f t="shared" si="108"/>
        <v>4T23</v>
      </c>
      <c r="DL8" s="28" t="str">
        <f t="shared" si="108"/>
        <v>4T23</v>
      </c>
      <c r="DM8" s="28" t="str">
        <f t="shared" si="108"/>
        <v>1T24</v>
      </c>
      <c r="DN8" s="28" t="str">
        <f t="shared" si="108"/>
        <v>1T24</v>
      </c>
      <c r="DO8" s="28" t="str">
        <f t="shared" si="108"/>
        <v>1T24</v>
      </c>
      <c r="DP8" s="28" t="str">
        <f t="shared" ref="DP8:EN8" si="109">IF(MONTH(DP9)&lt;4,1,IF(MONTH(DP9)&lt;7,2,IF(MONTH(DP9)&lt;10,3,4)))&amp;"T"&amp;YEAR(DP9)-2000</f>
        <v>2T24</v>
      </c>
      <c r="DQ8" s="28" t="str">
        <f t="shared" si="109"/>
        <v>2T24</v>
      </c>
      <c r="DR8" s="28" t="str">
        <f t="shared" si="109"/>
        <v>2T24</v>
      </c>
      <c r="DS8" s="28" t="str">
        <f t="shared" si="109"/>
        <v>3T24</v>
      </c>
      <c r="DT8" s="28" t="str">
        <f t="shared" si="109"/>
        <v>3T24</v>
      </c>
      <c r="DU8" s="28" t="str">
        <f>IF(MONTH(DU9)&lt;4,1,IF(MONTH(DU9)&lt;7,2,IF(MONTH(DU9)&lt;10,3,4)))&amp;"T"&amp;YEAR(DU9)-2000</f>
        <v>3T24</v>
      </c>
      <c r="DV8" s="28" t="str">
        <f t="shared" si="109"/>
        <v>4T24</v>
      </c>
      <c r="DW8" s="28" t="str">
        <f t="shared" si="109"/>
        <v>4T24</v>
      </c>
      <c r="DX8" s="28" t="str">
        <f>IF(MONTH(DX9)&lt;4,1,IF(MONTH(DX9)&lt;7,2,IF(MONTH(DX9)&lt;10,3,4)))&amp;"T"&amp;YEAR(DX9)-2000</f>
        <v>4T24</v>
      </c>
      <c r="DY8" s="28" t="str">
        <f t="shared" si="109"/>
        <v>1T25</v>
      </c>
      <c r="DZ8" s="28" t="str">
        <f t="shared" si="109"/>
        <v>1T25</v>
      </c>
      <c r="EA8" s="28" t="str">
        <f t="shared" si="109"/>
        <v>1T25</v>
      </c>
      <c r="EB8" s="28" t="str">
        <f t="shared" si="109"/>
        <v>2T25</v>
      </c>
      <c r="EC8" s="28" t="str">
        <f t="shared" si="109"/>
        <v>2T25</v>
      </c>
      <c r="ED8" s="28" t="str">
        <f t="shared" si="109"/>
        <v>2T25</v>
      </c>
      <c r="EE8" s="28" t="str">
        <f t="shared" si="109"/>
        <v>3T25</v>
      </c>
      <c r="EF8" s="28" t="str">
        <f t="shared" si="109"/>
        <v>3T25</v>
      </c>
      <c r="EG8" s="28" t="str">
        <f t="shared" si="109"/>
        <v>3T25</v>
      </c>
      <c r="EH8" s="28" t="str">
        <f t="shared" si="109"/>
        <v>4T25</v>
      </c>
      <c r="EI8" s="28" t="str">
        <f t="shared" si="109"/>
        <v>4T25</v>
      </c>
      <c r="EJ8" s="28" t="str">
        <f t="shared" si="109"/>
        <v>4T25</v>
      </c>
      <c r="EK8" s="28" t="str">
        <f t="shared" si="109"/>
        <v>1T26</v>
      </c>
      <c r="EL8" s="28" t="str">
        <f t="shared" si="109"/>
        <v>1T26</v>
      </c>
      <c r="EM8" s="28" t="str">
        <f t="shared" si="109"/>
        <v>1T26</v>
      </c>
      <c r="EN8" s="28" t="str">
        <f t="shared" si="109"/>
        <v>2T26</v>
      </c>
      <c r="EO8" s="28"/>
      <c r="FH8" s="206"/>
      <c r="FI8" s="206"/>
      <c r="FJ8" s="206"/>
      <c r="FK8" s="206"/>
      <c r="FL8" s="206"/>
      <c r="FM8" s="206"/>
      <c r="FN8" s="206"/>
      <c r="FO8" s="206"/>
    </row>
    <row r="9" spans="2:171" ht="20.100000000000001" customHeight="1">
      <c r="B9" s="29" t="s">
        <v>153</v>
      </c>
      <c r="C9" s="26"/>
      <c r="D9" s="26"/>
      <c r="E9" s="26"/>
      <c r="F9" s="27"/>
      <c r="G9" s="27"/>
      <c r="H9" s="27"/>
      <c r="I9" s="28">
        <v>42005</v>
      </c>
      <c r="J9" s="28">
        <v>42036</v>
      </c>
      <c r="K9" s="28">
        <v>42064</v>
      </c>
      <c r="L9" s="28">
        <v>42095</v>
      </c>
      <c r="M9" s="28">
        <v>42125</v>
      </c>
      <c r="N9" s="28">
        <v>42156</v>
      </c>
      <c r="O9" s="28">
        <v>42186</v>
      </c>
      <c r="P9" s="28">
        <v>42217</v>
      </c>
      <c r="Q9" s="28">
        <v>42248</v>
      </c>
      <c r="R9" s="28">
        <v>42278</v>
      </c>
      <c r="S9" s="28">
        <v>42309</v>
      </c>
      <c r="T9" s="28">
        <v>42339</v>
      </c>
      <c r="U9" s="28">
        <v>42370</v>
      </c>
      <c r="V9" s="28">
        <v>42401</v>
      </c>
      <c r="W9" s="28">
        <v>42430</v>
      </c>
      <c r="X9" s="28">
        <v>42461</v>
      </c>
      <c r="Y9" s="28">
        <v>42491</v>
      </c>
      <c r="Z9" s="28">
        <v>42522</v>
      </c>
      <c r="AA9" s="28">
        <v>42552</v>
      </c>
      <c r="AB9" s="28">
        <v>42583</v>
      </c>
      <c r="AC9" s="28">
        <v>42614</v>
      </c>
      <c r="AD9" s="28">
        <v>42644</v>
      </c>
      <c r="AE9" s="28">
        <v>42675</v>
      </c>
      <c r="AF9" s="28">
        <v>42705</v>
      </c>
      <c r="AG9" s="28">
        <v>42736</v>
      </c>
      <c r="AH9" s="28">
        <v>42767</v>
      </c>
      <c r="AI9" s="28">
        <v>42795</v>
      </c>
      <c r="AJ9" s="28">
        <v>42826</v>
      </c>
      <c r="AK9" s="28">
        <v>42856</v>
      </c>
      <c r="AL9" s="28">
        <v>42887</v>
      </c>
      <c r="AM9" s="28">
        <v>42917</v>
      </c>
      <c r="AN9" s="28">
        <v>42948</v>
      </c>
      <c r="AO9" s="28">
        <v>42979</v>
      </c>
      <c r="AP9" s="28">
        <v>43009</v>
      </c>
      <c r="AQ9" s="28">
        <v>43040</v>
      </c>
      <c r="AR9" s="28">
        <v>43070</v>
      </c>
      <c r="AS9" s="28">
        <v>43101</v>
      </c>
      <c r="AT9" s="28">
        <f t="shared" ref="AT9:DE9" si="110">EDATE(AS9,1)</f>
        <v>43132</v>
      </c>
      <c r="AU9" s="28">
        <f t="shared" si="110"/>
        <v>43160</v>
      </c>
      <c r="AV9" s="28">
        <f t="shared" si="110"/>
        <v>43191</v>
      </c>
      <c r="AW9" s="28">
        <f t="shared" si="110"/>
        <v>43221</v>
      </c>
      <c r="AX9" s="28">
        <f t="shared" si="110"/>
        <v>43252</v>
      </c>
      <c r="AY9" s="28">
        <f t="shared" si="110"/>
        <v>43282</v>
      </c>
      <c r="AZ9" s="28">
        <f t="shared" si="110"/>
        <v>43313</v>
      </c>
      <c r="BA9" s="28">
        <f t="shared" si="110"/>
        <v>43344</v>
      </c>
      <c r="BB9" s="28">
        <f t="shared" si="110"/>
        <v>43374</v>
      </c>
      <c r="BC9" s="28">
        <f t="shared" si="110"/>
        <v>43405</v>
      </c>
      <c r="BD9" s="28">
        <f t="shared" si="110"/>
        <v>43435</v>
      </c>
      <c r="BE9" s="28">
        <f>EDATE(BD9,1)</f>
        <v>43466</v>
      </c>
      <c r="BF9" s="28">
        <f t="shared" si="110"/>
        <v>43497</v>
      </c>
      <c r="BG9" s="28">
        <f t="shared" si="110"/>
        <v>43525</v>
      </c>
      <c r="BH9" s="28">
        <f t="shared" si="110"/>
        <v>43556</v>
      </c>
      <c r="BI9" s="28">
        <f t="shared" si="110"/>
        <v>43586</v>
      </c>
      <c r="BJ9" s="28">
        <f t="shared" si="110"/>
        <v>43617</v>
      </c>
      <c r="BK9" s="28">
        <f t="shared" si="110"/>
        <v>43647</v>
      </c>
      <c r="BL9" s="28">
        <f t="shared" si="110"/>
        <v>43678</v>
      </c>
      <c r="BM9" s="28">
        <f t="shared" si="110"/>
        <v>43709</v>
      </c>
      <c r="BN9" s="28">
        <f t="shared" si="110"/>
        <v>43739</v>
      </c>
      <c r="BO9" s="28">
        <f t="shared" si="110"/>
        <v>43770</v>
      </c>
      <c r="BP9" s="28">
        <f t="shared" si="110"/>
        <v>43800</v>
      </c>
      <c r="BQ9" s="28">
        <f t="shared" si="110"/>
        <v>43831</v>
      </c>
      <c r="BR9" s="28">
        <f t="shared" si="110"/>
        <v>43862</v>
      </c>
      <c r="BS9" s="28">
        <f t="shared" si="110"/>
        <v>43891</v>
      </c>
      <c r="BT9" s="28">
        <f t="shared" si="110"/>
        <v>43922</v>
      </c>
      <c r="BU9" s="28">
        <f t="shared" si="110"/>
        <v>43952</v>
      </c>
      <c r="BV9" s="28">
        <f t="shared" si="110"/>
        <v>43983</v>
      </c>
      <c r="BW9" s="28">
        <f t="shared" si="110"/>
        <v>44013</v>
      </c>
      <c r="BX9" s="28">
        <f t="shared" si="110"/>
        <v>44044</v>
      </c>
      <c r="BY9" s="28">
        <f t="shared" si="110"/>
        <v>44075</v>
      </c>
      <c r="BZ9" s="28">
        <f t="shared" si="110"/>
        <v>44105</v>
      </c>
      <c r="CA9" s="28">
        <f t="shared" si="110"/>
        <v>44136</v>
      </c>
      <c r="CB9" s="28">
        <f t="shared" si="110"/>
        <v>44166</v>
      </c>
      <c r="CC9" s="28">
        <f t="shared" si="110"/>
        <v>44197</v>
      </c>
      <c r="CD9" s="28">
        <f t="shared" si="110"/>
        <v>44228</v>
      </c>
      <c r="CE9" s="28">
        <f t="shared" si="110"/>
        <v>44256</v>
      </c>
      <c r="CF9" s="28">
        <f t="shared" si="110"/>
        <v>44287</v>
      </c>
      <c r="CG9" s="28">
        <f t="shared" si="110"/>
        <v>44317</v>
      </c>
      <c r="CH9" s="28">
        <f t="shared" si="110"/>
        <v>44348</v>
      </c>
      <c r="CI9" s="28">
        <f t="shared" si="110"/>
        <v>44378</v>
      </c>
      <c r="CJ9" s="28">
        <f t="shared" si="110"/>
        <v>44409</v>
      </c>
      <c r="CK9" s="28">
        <f t="shared" si="110"/>
        <v>44440</v>
      </c>
      <c r="CL9" s="28">
        <f t="shared" si="110"/>
        <v>44470</v>
      </c>
      <c r="CM9" s="28">
        <f t="shared" si="110"/>
        <v>44501</v>
      </c>
      <c r="CN9" s="28">
        <f t="shared" si="110"/>
        <v>44531</v>
      </c>
      <c r="CO9" s="28">
        <f t="shared" si="110"/>
        <v>44562</v>
      </c>
      <c r="CP9" s="28">
        <f t="shared" si="110"/>
        <v>44593</v>
      </c>
      <c r="CQ9" s="28">
        <f t="shared" si="110"/>
        <v>44621</v>
      </c>
      <c r="CR9" s="28">
        <f t="shared" si="110"/>
        <v>44652</v>
      </c>
      <c r="CS9" s="28">
        <f t="shared" si="110"/>
        <v>44682</v>
      </c>
      <c r="CT9" s="28">
        <f t="shared" si="110"/>
        <v>44713</v>
      </c>
      <c r="CU9" s="28">
        <f t="shared" si="110"/>
        <v>44743</v>
      </c>
      <c r="CV9" s="28">
        <f t="shared" si="110"/>
        <v>44774</v>
      </c>
      <c r="CW9" s="28">
        <f t="shared" si="110"/>
        <v>44805</v>
      </c>
      <c r="CX9" s="28">
        <f t="shared" si="110"/>
        <v>44835</v>
      </c>
      <c r="CY9" s="28">
        <f t="shared" si="110"/>
        <v>44866</v>
      </c>
      <c r="CZ9" s="28">
        <f t="shared" si="110"/>
        <v>44896</v>
      </c>
      <c r="DA9" s="28">
        <f t="shared" si="110"/>
        <v>44927</v>
      </c>
      <c r="DB9" s="28">
        <f t="shared" si="110"/>
        <v>44958</v>
      </c>
      <c r="DC9" s="28">
        <f t="shared" si="110"/>
        <v>44986</v>
      </c>
      <c r="DD9" s="28">
        <f t="shared" si="110"/>
        <v>45017</v>
      </c>
      <c r="DE9" s="28">
        <f t="shared" si="110"/>
        <v>45047</v>
      </c>
      <c r="DF9" s="28">
        <f t="shared" ref="DF9:EB9" si="111">EDATE(DE9,1)</f>
        <v>45078</v>
      </c>
      <c r="DG9" s="28">
        <f t="shared" si="111"/>
        <v>45108</v>
      </c>
      <c r="DH9" s="28">
        <f t="shared" si="111"/>
        <v>45139</v>
      </c>
      <c r="DI9" s="28">
        <f t="shared" si="111"/>
        <v>45170</v>
      </c>
      <c r="DJ9" s="28">
        <f t="shared" si="111"/>
        <v>45200</v>
      </c>
      <c r="DK9" s="28">
        <f t="shared" si="111"/>
        <v>45231</v>
      </c>
      <c r="DL9" s="28">
        <f t="shared" si="111"/>
        <v>45261</v>
      </c>
      <c r="DM9" s="28">
        <f t="shared" si="111"/>
        <v>45292</v>
      </c>
      <c r="DN9" s="28">
        <f t="shared" si="111"/>
        <v>45323</v>
      </c>
      <c r="DO9" s="28">
        <f t="shared" si="111"/>
        <v>45352</v>
      </c>
      <c r="DP9" s="28">
        <f t="shared" si="111"/>
        <v>45383</v>
      </c>
      <c r="DQ9" s="28">
        <f t="shared" si="111"/>
        <v>45413</v>
      </c>
      <c r="DR9" s="28">
        <f t="shared" si="111"/>
        <v>45444</v>
      </c>
      <c r="DS9" s="28">
        <f t="shared" si="111"/>
        <v>45474</v>
      </c>
      <c r="DT9" s="28">
        <f t="shared" si="111"/>
        <v>45505</v>
      </c>
      <c r="DU9" s="28">
        <f t="shared" si="111"/>
        <v>45536</v>
      </c>
      <c r="DV9" s="28">
        <f t="shared" si="111"/>
        <v>45566</v>
      </c>
      <c r="DW9" s="28">
        <f t="shared" si="111"/>
        <v>45597</v>
      </c>
      <c r="DX9" s="28">
        <f t="shared" si="111"/>
        <v>45627</v>
      </c>
      <c r="DY9" s="28">
        <f t="shared" si="111"/>
        <v>45658</v>
      </c>
      <c r="DZ9" s="28">
        <f t="shared" si="111"/>
        <v>45689</v>
      </c>
      <c r="EA9" s="28">
        <f t="shared" si="111"/>
        <v>45717</v>
      </c>
      <c r="EB9" s="28">
        <f t="shared" si="111"/>
        <v>45748</v>
      </c>
      <c r="EC9" s="28">
        <f t="shared" ref="EC9" si="112">EDATE(EB9,1)</f>
        <v>45778</v>
      </c>
      <c r="ED9" s="28">
        <f t="shared" ref="ED9" si="113">EDATE(EC9,1)</f>
        <v>45809</v>
      </c>
      <c r="EE9" s="28">
        <f t="shared" ref="EE9:EN9" si="114">EDATE(ED9,1)</f>
        <v>45839</v>
      </c>
      <c r="EF9" s="28">
        <f t="shared" si="114"/>
        <v>45870</v>
      </c>
      <c r="EG9" s="28">
        <f t="shared" si="114"/>
        <v>45901</v>
      </c>
      <c r="EH9" s="28">
        <f t="shared" si="114"/>
        <v>45931</v>
      </c>
      <c r="EI9" s="28">
        <f t="shared" si="114"/>
        <v>45962</v>
      </c>
      <c r="EJ9" s="28">
        <f t="shared" si="114"/>
        <v>45992</v>
      </c>
      <c r="EK9" s="28">
        <f t="shared" si="114"/>
        <v>46023</v>
      </c>
      <c r="EL9" s="28">
        <f t="shared" si="114"/>
        <v>46054</v>
      </c>
      <c r="EM9" s="28">
        <f t="shared" si="114"/>
        <v>46082</v>
      </c>
      <c r="EN9" s="28">
        <f t="shared" si="114"/>
        <v>46113</v>
      </c>
      <c r="EO9" s="28"/>
      <c r="ER9" s="177" t="s">
        <v>170</v>
      </c>
      <c r="ES9" s="177" t="s">
        <v>171</v>
      </c>
      <c r="ET9" s="177" t="s">
        <v>172</v>
      </c>
      <c r="EU9" s="177" t="s">
        <v>173</v>
      </c>
      <c r="EV9" s="177" t="s">
        <v>174</v>
      </c>
      <c r="EW9" s="177" t="s">
        <v>179</v>
      </c>
      <c r="EX9" s="177" t="s">
        <v>187</v>
      </c>
      <c r="EY9" s="177" t="s">
        <v>188</v>
      </c>
      <c r="EZ9" s="177" t="s">
        <v>193</v>
      </c>
      <c r="FA9" s="177" t="s">
        <v>197</v>
      </c>
      <c r="FB9" s="177" t="s">
        <v>202</v>
      </c>
      <c r="FC9" s="177" t="s">
        <v>206</v>
      </c>
      <c r="FD9" s="177" t="s">
        <v>224</v>
      </c>
      <c r="FE9" s="177" t="s">
        <v>227</v>
      </c>
      <c r="FG9" s="171"/>
      <c r="FH9" s="177">
        <v>2019</v>
      </c>
      <c r="FI9" s="177">
        <v>2020</v>
      </c>
      <c r="FJ9" s="177">
        <v>2021</v>
      </c>
      <c r="FK9" s="177">
        <v>2022</v>
      </c>
      <c r="FL9" s="177">
        <v>2023</v>
      </c>
      <c r="FM9" s="177">
        <v>2024</v>
      </c>
      <c r="FN9" s="177">
        <v>2025</v>
      </c>
      <c r="FO9" s="177">
        <v>2026</v>
      </c>
    </row>
    <row r="10" spans="2:171" ht="5.0999999999999996" customHeight="1">
      <c r="B10" s="3"/>
      <c r="C10" s="7"/>
      <c r="D10" s="7"/>
      <c r="E10" s="7"/>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row>
    <row r="11" spans="2:171" ht="17.45" customHeight="1">
      <c r="B11" s="71" t="s">
        <v>175</v>
      </c>
      <c r="C11" s="72"/>
      <c r="D11" s="72"/>
      <c r="E11" s="72"/>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237"/>
      <c r="ER11" s="73"/>
      <c r="ES11" s="73"/>
      <c r="ET11" s="73"/>
      <c r="EU11" s="73"/>
      <c r="EV11" s="73"/>
      <c r="EW11" s="73"/>
      <c r="EX11" s="73"/>
      <c r="EY11" s="73"/>
      <c r="EZ11" s="73"/>
      <c r="FA11" s="73"/>
      <c r="FB11" s="73"/>
      <c r="FC11" s="237"/>
      <c r="FD11" s="237"/>
      <c r="FE11" s="237"/>
      <c r="FH11" s="73"/>
      <c r="FI11" s="73"/>
      <c r="FJ11" s="73"/>
      <c r="FK11" s="73"/>
      <c r="FL11" s="73"/>
      <c r="FM11" s="73"/>
      <c r="FN11" s="73"/>
      <c r="FO11" s="73"/>
    </row>
    <row r="12" spans="2:171" s="70" customFormat="1" ht="17.45" customHeight="1">
      <c r="B12" s="66" t="s">
        <v>27</v>
      </c>
      <c r="C12" s="67"/>
      <c r="D12" s="67"/>
      <c r="E12" s="67"/>
      <c r="F12" s="68"/>
      <c r="G12" s="68"/>
      <c r="H12" s="68"/>
      <c r="I12" s="77">
        <v>0.87562799999999996</v>
      </c>
      <c r="J12" s="77">
        <v>0.87562799999999996</v>
      </c>
      <c r="K12" s="77">
        <v>0.87562799999999996</v>
      </c>
      <c r="L12" s="77">
        <v>0.87562799999999996</v>
      </c>
      <c r="M12" s="77">
        <v>0.87562799999999996</v>
      </c>
      <c r="N12" s="77">
        <v>0.87562799999999996</v>
      </c>
      <c r="O12" s="77">
        <v>0.87562799999999996</v>
      </c>
      <c r="P12" s="77">
        <v>0.87562799999999996</v>
      </c>
      <c r="Q12" s="77">
        <v>0.87562799999999996</v>
      </c>
      <c r="R12" s="77">
        <v>0.87562799999999996</v>
      </c>
      <c r="S12" s="77">
        <v>0.87562799999999996</v>
      </c>
      <c r="T12" s="77">
        <v>0.87562799999999996</v>
      </c>
      <c r="U12" s="77">
        <v>0.87562799999999996</v>
      </c>
      <c r="V12" s="77">
        <v>0.87562799999999996</v>
      </c>
      <c r="W12" s="77">
        <v>0.87562799999999996</v>
      </c>
      <c r="X12" s="77">
        <v>0.87562799999999996</v>
      </c>
      <c r="Y12" s="77">
        <v>0.87562799999999996</v>
      </c>
      <c r="Z12" s="77">
        <v>0.87562799999999996</v>
      </c>
      <c r="AA12" s="77">
        <v>0.87562799999999996</v>
      </c>
      <c r="AB12" s="77">
        <v>0.87562799999999996</v>
      </c>
      <c r="AC12" s="77">
        <v>0.87562799999999996</v>
      </c>
      <c r="AD12" s="77">
        <v>0.87562799999999996</v>
      </c>
      <c r="AE12" s="77">
        <v>0.87562799999999996</v>
      </c>
      <c r="AF12" s="77">
        <v>0.87562799999999996</v>
      </c>
      <c r="AG12" s="77">
        <v>0.87562799999999996</v>
      </c>
      <c r="AH12" s="77">
        <v>0.87562799999999996</v>
      </c>
      <c r="AI12" s="77">
        <v>0.87562799999999996</v>
      </c>
      <c r="AJ12" s="77">
        <v>0.87562799999999996</v>
      </c>
      <c r="AK12" s="77">
        <v>0.87562799999999996</v>
      </c>
      <c r="AL12" s="77">
        <v>0.87562799999999996</v>
      </c>
      <c r="AM12" s="77">
        <v>0.87562799999999996</v>
      </c>
      <c r="AN12" s="77">
        <v>0.87562799999999996</v>
      </c>
      <c r="AO12" s="77">
        <v>0.87562799999999996</v>
      </c>
      <c r="AP12" s="77">
        <v>0.87562799999999996</v>
      </c>
      <c r="AQ12" s="77">
        <v>0.87562799999999996</v>
      </c>
      <c r="AR12" s="77">
        <v>0.87562799999999996</v>
      </c>
      <c r="AS12" s="77">
        <v>0.87562799999999996</v>
      </c>
      <c r="AT12" s="77">
        <v>0.87562799999999996</v>
      </c>
      <c r="AU12" s="77">
        <v>0.87562799999999996</v>
      </c>
      <c r="AV12" s="77">
        <v>0.87562799999999996</v>
      </c>
      <c r="AW12" s="77">
        <v>0.87562799999999996</v>
      </c>
      <c r="AX12" s="77">
        <v>0.87562799999999996</v>
      </c>
      <c r="AY12" s="77">
        <v>0.87562799999999996</v>
      </c>
      <c r="AZ12" s="77">
        <v>0.87562799999999996</v>
      </c>
      <c r="BA12" s="77">
        <v>0.87562799999999996</v>
      </c>
      <c r="BB12" s="77">
        <v>0.87562799999999996</v>
      </c>
      <c r="BC12" s="77">
        <v>0.87562799999999996</v>
      </c>
      <c r="BD12" s="77">
        <v>0.87562799999999996</v>
      </c>
      <c r="BE12" s="77">
        <v>0.87562799999999996</v>
      </c>
      <c r="BF12" s="77">
        <v>0.87562799999999996</v>
      </c>
      <c r="BG12" s="77">
        <v>0.87562799999999996</v>
      </c>
      <c r="BH12" s="77">
        <v>0.87562799999999996</v>
      </c>
      <c r="BI12" s="77">
        <v>0.87562799999999996</v>
      </c>
      <c r="BJ12" s="77">
        <v>0.87562799999999996</v>
      </c>
      <c r="BK12" s="77">
        <v>0.87562799999999996</v>
      </c>
      <c r="BL12" s="77">
        <v>0.87562799999999996</v>
      </c>
      <c r="BM12" s="77">
        <v>0.87562799999999996</v>
      </c>
      <c r="BN12" s="77">
        <v>0.87562799999999996</v>
      </c>
      <c r="BO12" s="77">
        <v>0.87562799999999996</v>
      </c>
      <c r="BP12" s="77">
        <v>0.87562799999999996</v>
      </c>
      <c r="BQ12" s="77">
        <v>0.87562799999999996</v>
      </c>
      <c r="BR12" s="77">
        <v>0.87562799999999996</v>
      </c>
      <c r="BS12" s="77">
        <v>0.87562799999999996</v>
      </c>
      <c r="BT12" s="77">
        <v>0.87562799999999996</v>
      </c>
      <c r="BU12" s="77">
        <v>0.87562799999999996</v>
      </c>
      <c r="BV12" s="77">
        <v>0.87562799999999996</v>
      </c>
      <c r="BW12" s="77">
        <v>0.87562799999999996</v>
      </c>
      <c r="BX12" s="77">
        <v>0.87562799999999996</v>
      </c>
      <c r="BY12" s="77">
        <v>0.87562799999999996</v>
      </c>
      <c r="BZ12" s="77">
        <v>0.87562799999999996</v>
      </c>
      <c r="CA12" s="77">
        <v>0.87562799999999996</v>
      </c>
      <c r="CB12" s="77">
        <v>0.87562799999999996</v>
      </c>
      <c r="CC12" s="77">
        <v>0.87562799999999996</v>
      </c>
      <c r="CD12" s="77">
        <v>0.87562799999999996</v>
      </c>
      <c r="CE12" s="77">
        <v>0.87562799999999996</v>
      </c>
      <c r="CF12" s="77">
        <v>0.87562799999999996</v>
      </c>
      <c r="CG12" s="77">
        <v>0.87562799999999996</v>
      </c>
      <c r="CH12" s="77">
        <v>0.87562799999999996</v>
      </c>
      <c r="CI12" s="77">
        <v>0.87562799999999996</v>
      </c>
      <c r="CJ12" s="77">
        <v>0.87562799999999996</v>
      </c>
      <c r="CK12" s="77">
        <v>0.87562799999999996</v>
      </c>
      <c r="CL12" s="77">
        <v>0.87562799999999996</v>
      </c>
      <c r="CM12" s="77">
        <v>0.87562799999999996</v>
      </c>
      <c r="CN12" s="77">
        <v>0.87562799999999996</v>
      </c>
      <c r="CO12" s="77">
        <v>0.87562799999999996</v>
      </c>
      <c r="CP12" s="77">
        <v>0.87562799999999996</v>
      </c>
      <c r="CQ12" s="77">
        <v>0.87562799999999996</v>
      </c>
      <c r="CR12" s="77">
        <v>0.87562799999999996</v>
      </c>
      <c r="CS12" s="77">
        <v>0.87562799999999996</v>
      </c>
      <c r="CT12" s="77">
        <v>0.87562799999999996</v>
      </c>
      <c r="CU12" s="77">
        <v>0.87562799999999996</v>
      </c>
      <c r="CV12" s="77">
        <v>0.87562799999999996</v>
      </c>
      <c r="CW12" s="77">
        <v>0.87562799999999996</v>
      </c>
      <c r="CX12" s="77">
        <v>0.87562799999999996</v>
      </c>
      <c r="CY12" s="77">
        <v>0.87562799999999996</v>
      </c>
      <c r="CZ12" s="77">
        <v>0.87562799999999996</v>
      </c>
      <c r="DA12" s="77">
        <v>0.87562799999999996</v>
      </c>
      <c r="DB12" s="77">
        <v>0.87562799999999996</v>
      </c>
      <c r="DC12" s="77">
        <v>0.87562799999999996</v>
      </c>
      <c r="DD12" s="77">
        <v>0.87562799999999996</v>
      </c>
      <c r="DE12" s="77">
        <v>0.87562799999999996</v>
      </c>
      <c r="DF12" s="77">
        <v>0.87562799999999996</v>
      </c>
      <c r="DG12" s="77">
        <v>0.87562799999999996</v>
      </c>
      <c r="DH12" s="77">
        <v>0.87562799999999996</v>
      </c>
      <c r="DI12" s="77">
        <v>0.87562799999999996</v>
      </c>
      <c r="DJ12" s="77">
        <v>0.87562799999999996</v>
      </c>
      <c r="DK12" s="77">
        <v>0.87562799999999996</v>
      </c>
      <c r="DL12" s="77">
        <v>0.87562799999999996</v>
      </c>
      <c r="DM12" s="77">
        <v>0.87562799999999996</v>
      </c>
      <c r="DN12" s="77">
        <v>0.87562799999999996</v>
      </c>
      <c r="DO12" s="77">
        <v>0.87562799999999996</v>
      </c>
      <c r="DP12" s="77">
        <v>0.87562799999999996</v>
      </c>
      <c r="DQ12" s="77">
        <v>0.87562799999999996</v>
      </c>
      <c r="DR12" s="77">
        <v>0.87562799999999996</v>
      </c>
      <c r="DS12" s="77">
        <v>0.87562799999999996</v>
      </c>
      <c r="DT12" s="77">
        <v>0.87562799999999996</v>
      </c>
      <c r="DU12" s="77">
        <v>0.87562799999999996</v>
      </c>
      <c r="DV12" s="77">
        <v>0.87562799999999996</v>
      </c>
      <c r="DW12" s="77">
        <v>0.87562799999999996</v>
      </c>
      <c r="DX12" s="77">
        <v>0.87562799999999996</v>
      </c>
      <c r="DY12" s="77">
        <v>0.87562799999999996</v>
      </c>
      <c r="DZ12" s="77">
        <v>0.87562799999999996</v>
      </c>
      <c r="EA12" s="77">
        <v>0.87562799999999996</v>
      </c>
      <c r="EB12" s="77">
        <v>0.87562799999999996</v>
      </c>
      <c r="EC12" s="77">
        <v>0.87562799999999996</v>
      </c>
      <c r="ED12" s="77">
        <v>0.87562799999999996</v>
      </c>
      <c r="EE12" s="77">
        <v>0.87562799999999996</v>
      </c>
      <c r="EF12" s="77">
        <v>0.87562799999999996</v>
      </c>
      <c r="EG12" s="77">
        <v>0.87562799999999996</v>
      </c>
      <c r="EH12" s="77">
        <v>0.87562799999999996</v>
      </c>
      <c r="EI12" s="77">
        <v>0.87562799999999996</v>
      </c>
      <c r="EJ12" s="77">
        <v>0.87562799999999996</v>
      </c>
      <c r="EK12" s="77">
        <v>0.87562799999999996</v>
      </c>
      <c r="EL12" s="77">
        <v>0.87562799999999996</v>
      </c>
      <c r="EM12" s="77">
        <v>0.87562799999999996</v>
      </c>
      <c r="EN12" s="77">
        <v>0.87562799999999996</v>
      </c>
      <c r="EO12" s="77"/>
      <c r="ER12" s="77">
        <f>_xlfn.XLOOKUP(ER$9,$I$8:$EO$8,$I12:$EO12,,,-1)</f>
        <v>0.87562799999999996</v>
      </c>
      <c r="ES12" s="77">
        <f>_xlfn.XLOOKUP(ES$9,$I$8:$EO$8,$I12:$EO12,,,-1)</f>
        <v>0.87562799999999996</v>
      </c>
      <c r="ET12" s="77">
        <f>_xlfn.XLOOKUP(ET$9,$I$8:$EO$8,$I12:$EO12,,,-1)</f>
        <v>0.87562799999999996</v>
      </c>
      <c r="EU12" s="77">
        <f>_xlfn.XLOOKUP(EU$9,$I$8:$EO$8,$I12:$EO12,,,-1)</f>
        <v>0.87562799999999996</v>
      </c>
      <c r="EV12" s="77">
        <f>_xlfn.XLOOKUP(EV$9,$I$8:$EO$8,$I12:$EO12,,,-1)</f>
        <v>0.87562799999999996</v>
      </c>
      <c r="EW12" s="77">
        <f>_xlfn.XLOOKUP(EW$9,$I$8:$EO$8,$I12:$EO12,,,-1)</f>
        <v>0.87562799999999996</v>
      </c>
      <c r="EX12" s="77">
        <f>_xlfn.XLOOKUP(EX$9,$I$8:$EO$8,$I12:$EO12,,,-1)</f>
        <v>0.87562799999999996</v>
      </c>
      <c r="EY12" s="77">
        <f>_xlfn.XLOOKUP(EY$9,$I$8:$EO$8,$I12:$EO12,,,-1)</f>
        <v>0.87562799999999996</v>
      </c>
      <c r="EZ12" s="77">
        <f>_xlfn.XLOOKUP(EZ$9,$I$8:$EO$8,$I12:$EO12,,,-1)</f>
        <v>0.87562799999999996</v>
      </c>
      <c r="FA12" s="77">
        <f>_xlfn.XLOOKUP(FA$9,$I$8:$EO$8,$I12:$EO12,,,-1)</f>
        <v>0.87562799999999996</v>
      </c>
      <c r="FB12" s="77">
        <f>_xlfn.XLOOKUP(FB$9,$I$8:$EO$8,$I12:$EO12,,,-1)</f>
        <v>0.87562799999999996</v>
      </c>
      <c r="FC12" s="77">
        <f>_xlfn.XLOOKUP(FC$9,$I$8:$EO$8,$I12:$EO12,,,-1)</f>
        <v>0.87562799999999996</v>
      </c>
      <c r="FD12" s="77">
        <f>_xlfn.XLOOKUP(FD$9,$I$8:$EO$8,$I12:$EO12,,,-1)</f>
        <v>0.87562799999999996</v>
      </c>
      <c r="FE12" s="77">
        <f>_xlfn.XLOOKUP(FE$9,$I$8:$EO$8,$I12:$EO12,,,-1)</f>
        <v>0.87562799999999996</v>
      </c>
      <c r="FH12" s="77">
        <f>_xlfn.XLOOKUP(FH$9,$I$6:$EJ$6,$I12:$EJ12,,,-1)</f>
        <v>0.87562799999999996</v>
      </c>
      <c r="FI12" s="77">
        <f t="shared" ref="FI12:FN27" si="115">_xlfn.XLOOKUP(FI$9,$I$6:$EJ$6,$I12:$EJ12,,,-1)</f>
        <v>0.87562799999999996</v>
      </c>
      <c r="FJ12" s="77">
        <f t="shared" si="115"/>
        <v>0.87562799999999996</v>
      </c>
      <c r="FK12" s="77">
        <f t="shared" si="115"/>
        <v>0.87562799999999996</v>
      </c>
      <c r="FL12" s="77">
        <f>_xlfn.XLOOKUP(FL$9,$I$6:$EJ$6,$I12:$EJ12,,,-1)</f>
        <v>0.87562799999999996</v>
      </c>
      <c r="FM12" s="77">
        <f t="shared" si="115"/>
        <v>0.87562799999999996</v>
      </c>
      <c r="FN12" s="77">
        <f t="shared" si="115"/>
        <v>0.87562799999999996</v>
      </c>
      <c r="FO12" s="77">
        <f t="shared" ref="FO12:FO31" si="116">_xlfn.XLOOKUP(FO$9,$I$6:$EM$6,$I12:$EM12,,,-1)</f>
        <v>0.87562799999999996</v>
      </c>
    </row>
    <row r="13" spans="2:171" s="70" customFormat="1" ht="17.45" customHeight="1">
      <c r="B13" s="66" t="s">
        <v>26</v>
      </c>
      <c r="C13" s="67"/>
      <c r="D13" s="67"/>
      <c r="E13" s="67"/>
      <c r="F13" s="68"/>
      <c r="G13" s="68"/>
      <c r="H13" s="68"/>
      <c r="I13" s="77"/>
      <c r="J13" s="77">
        <v>0.35</v>
      </c>
      <c r="K13" s="77">
        <v>0.35</v>
      </c>
      <c r="L13" s="77">
        <v>0.35</v>
      </c>
      <c r="M13" s="77">
        <v>0.35</v>
      </c>
      <c r="N13" s="77">
        <v>0.35</v>
      </c>
      <c r="O13" s="77">
        <v>0.35</v>
      </c>
      <c r="P13" s="77">
        <v>0.35</v>
      </c>
      <c r="Q13" s="77">
        <v>0.35</v>
      </c>
      <c r="R13" s="77">
        <v>0.35</v>
      </c>
      <c r="S13" s="77">
        <v>0.35</v>
      </c>
      <c r="T13" s="77">
        <v>0.35</v>
      </c>
      <c r="U13" s="77">
        <v>0.35</v>
      </c>
      <c r="V13" s="77">
        <v>0.35</v>
      </c>
      <c r="W13" s="77">
        <v>0.35</v>
      </c>
      <c r="X13" s="77">
        <v>0.35</v>
      </c>
      <c r="Y13" s="77">
        <v>0.35</v>
      </c>
      <c r="Z13" s="77">
        <v>0.35</v>
      </c>
      <c r="AA13" s="77">
        <v>0.35</v>
      </c>
      <c r="AB13" s="77">
        <v>0.35</v>
      </c>
      <c r="AC13" s="77">
        <v>0.35</v>
      </c>
      <c r="AD13" s="77">
        <v>0.35</v>
      </c>
      <c r="AE13" s="77">
        <v>0.35</v>
      </c>
      <c r="AF13" s="77">
        <v>0.35</v>
      </c>
      <c r="AG13" s="77">
        <v>0.35</v>
      </c>
      <c r="AH13" s="77">
        <v>0.35</v>
      </c>
      <c r="AI13" s="77">
        <v>0.35</v>
      </c>
      <c r="AJ13" s="77">
        <v>0.35</v>
      </c>
      <c r="AK13" s="77">
        <v>0.35</v>
      </c>
      <c r="AL13" s="77">
        <v>0.35</v>
      </c>
      <c r="AM13" s="77">
        <v>0.35</v>
      </c>
      <c r="AN13" s="77">
        <v>0.35</v>
      </c>
      <c r="AO13" s="77">
        <v>0.35</v>
      </c>
      <c r="AP13" s="77">
        <v>0.35</v>
      </c>
      <c r="AQ13" s="77">
        <v>0.35</v>
      </c>
      <c r="AR13" s="77">
        <v>0.35</v>
      </c>
      <c r="AS13" s="77">
        <v>0.35</v>
      </c>
      <c r="AT13" s="77">
        <v>0.35</v>
      </c>
      <c r="AU13" s="77">
        <v>0.35</v>
      </c>
      <c r="AV13" s="77">
        <v>0.35</v>
      </c>
      <c r="AW13" s="77">
        <v>0.35</v>
      </c>
      <c r="AX13" s="77">
        <v>0.35</v>
      </c>
      <c r="AY13" s="77">
        <v>0.35</v>
      </c>
      <c r="AZ13" s="77">
        <v>0.35</v>
      </c>
      <c r="BA13" s="77">
        <v>0.35</v>
      </c>
      <c r="BB13" s="77">
        <v>0.35</v>
      </c>
      <c r="BC13" s="77">
        <v>0.35</v>
      </c>
      <c r="BD13" s="77">
        <v>0.35</v>
      </c>
      <c r="BE13" s="77">
        <v>0.35</v>
      </c>
      <c r="BF13" s="77">
        <v>0.35</v>
      </c>
      <c r="BG13" s="77">
        <v>0.35</v>
      </c>
      <c r="BH13" s="77">
        <v>0.35</v>
      </c>
      <c r="BI13" s="77">
        <v>0.35</v>
      </c>
      <c r="BJ13" s="77">
        <v>0.35</v>
      </c>
      <c r="BK13" s="77">
        <v>0.35</v>
      </c>
      <c r="BL13" s="77">
        <v>0.35</v>
      </c>
      <c r="BM13" s="77">
        <v>0.35</v>
      </c>
      <c r="BN13" s="77">
        <v>0.35</v>
      </c>
      <c r="BO13" s="77">
        <v>0.35</v>
      </c>
      <c r="BP13" s="77">
        <v>0.35</v>
      </c>
      <c r="BQ13" s="77">
        <v>0.35</v>
      </c>
      <c r="BR13" s="77">
        <v>0.35</v>
      </c>
      <c r="BS13" s="77">
        <v>0.35</v>
      </c>
      <c r="BT13" s="77">
        <v>0.35</v>
      </c>
      <c r="BU13" s="77">
        <v>0.35</v>
      </c>
      <c r="BV13" s="77">
        <v>0.35</v>
      </c>
      <c r="BW13" s="77">
        <v>0.35</v>
      </c>
      <c r="BX13" s="77">
        <v>0.35</v>
      </c>
      <c r="BY13" s="77">
        <v>0.35</v>
      </c>
      <c r="BZ13" s="77">
        <v>0.35</v>
      </c>
      <c r="CA13" s="77">
        <v>0.35</v>
      </c>
      <c r="CB13" s="77">
        <v>0.35</v>
      </c>
      <c r="CC13" s="77">
        <v>0.35</v>
      </c>
      <c r="CD13" s="77">
        <v>0.35</v>
      </c>
      <c r="CE13" s="77">
        <v>0.35</v>
      </c>
      <c r="CF13" s="77">
        <v>0.35</v>
      </c>
      <c r="CG13" s="77">
        <v>0.35</v>
      </c>
      <c r="CH13" s="77">
        <v>0.35</v>
      </c>
      <c r="CI13" s="77">
        <v>0.35</v>
      </c>
      <c r="CJ13" s="77">
        <v>0.35</v>
      </c>
      <c r="CK13" s="77">
        <v>0.35</v>
      </c>
      <c r="CL13" s="77">
        <v>0.35</v>
      </c>
      <c r="CM13" s="77">
        <v>0.35</v>
      </c>
      <c r="CN13" s="77">
        <v>0.35</v>
      </c>
      <c r="CO13" s="77">
        <v>0.35</v>
      </c>
      <c r="CP13" s="77">
        <v>0.35</v>
      </c>
      <c r="CQ13" s="77">
        <v>0.35</v>
      </c>
      <c r="CR13" s="77">
        <v>0.35</v>
      </c>
      <c r="CS13" s="77">
        <v>0.35</v>
      </c>
      <c r="CT13" s="77">
        <v>0.35</v>
      </c>
      <c r="CU13" s="77">
        <v>0.35</v>
      </c>
      <c r="CV13" s="77">
        <v>0.35</v>
      </c>
      <c r="CW13" s="77">
        <v>0.35</v>
      </c>
      <c r="CX13" s="77">
        <v>0.35</v>
      </c>
      <c r="CY13" s="77">
        <v>0.35</v>
      </c>
      <c r="CZ13" s="77">
        <v>0.35</v>
      </c>
      <c r="DA13" s="77">
        <v>0.35</v>
      </c>
      <c r="DB13" s="77">
        <v>0.35</v>
      </c>
      <c r="DC13" s="77">
        <v>0.35</v>
      </c>
      <c r="DD13" s="77">
        <v>0.35</v>
      </c>
      <c r="DE13" s="77">
        <v>0.35</v>
      </c>
      <c r="DF13" s="77">
        <v>0.35</v>
      </c>
      <c r="DG13" s="77">
        <v>0.35</v>
      </c>
      <c r="DH13" s="77">
        <v>0.35</v>
      </c>
      <c r="DI13" s="77">
        <v>0.35</v>
      </c>
      <c r="DJ13" s="77">
        <v>0.35</v>
      </c>
      <c r="DK13" s="77">
        <v>0.35</v>
      </c>
      <c r="DL13" s="77">
        <v>0.35</v>
      </c>
      <c r="DM13" s="77">
        <v>0.35</v>
      </c>
      <c r="DN13" s="77">
        <v>0.35</v>
      </c>
      <c r="DO13" s="77">
        <v>0.35</v>
      </c>
      <c r="DP13" s="77">
        <v>0.35</v>
      </c>
      <c r="DQ13" s="77">
        <v>0.35</v>
      </c>
      <c r="DR13" s="77">
        <v>0.35</v>
      </c>
      <c r="DS13" s="77">
        <v>0.35</v>
      </c>
      <c r="DT13" s="77">
        <v>0.35</v>
      </c>
      <c r="DU13" s="77">
        <v>0.35</v>
      </c>
      <c r="DV13" s="77">
        <v>0.35</v>
      </c>
      <c r="DW13" s="77">
        <v>0.35</v>
      </c>
      <c r="DX13" s="77">
        <v>0.35</v>
      </c>
      <c r="DY13" s="77">
        <v>0.35</v>
      </c>
      <c r="DZ13" s="77">
        <v>0.35</v>
      </c>
      <c r="EA13" s="77">
        <v>0.35</v>
      </c>
      <c r="EB13" s="77">
        <v>0.35</v>
      </c>
      <c r="EC13" s="77">
        <v>0.35</v>
      </c>
      <c r="ED13" s="77">
        <v>0.35</v>
      </c>
      <c r="EE13" s="77">
        <v>0.35</v>
      </c>
      <c r="EF13" s="77">
        <v>0.35</v>
      </c>
      <c r="EG13" s="77">
        <v>0.35</v>
      </c>
      <c r="EH13" s="77">
        <v>0.35</v>
      </c>
      <c r="EI13" s="77">
        <v>0.35</v>
      </c>
      <c r="EJ13" s="77">
        <v>0.35</v>
      </c>
      <c r="EK13" s="77">
        <v>0.35</v>
      </c>
      <c r="EL13" s="77">
        <v>0.35</v>
      </c>
      <c r="EM13" s="77">
        <v>0.35</v>
      </c>
      <c r="EN13" s="77">
        <v>0.35</v>
      </c>
      <c r="EO13" s="77"/>
      <c r="ER13" s="77">
        <f>_xlfn.XLOOKUP(ER$9,$I$8:$EO$8,$I13:$EO13,,,-1)</f>
        <v>0.35</v>
      </c>
      <c r="ES13" s="77">
        <f>_xlfn.XLOOKUP(ES$9,$I$8:$EO$8,$I13:$EO13,,,-1)</f>
        <v>0.35</v>
      </c>
      <c r="ET13" s="77">
        <f>_xlfn.XLOOKUP(ET$9,$I$8:$EO$8,$I13:$EO13,,,-1)</f>
        <v>0.35</v>
      </c>
      <c r="EU13" s="77">
        <f>_xlfn.XLOOKUP(EU$9,$I$8:$EO$8,$I13:$EO13,,,-1)</f>
        <v>0.35</v>
      </c>
      <c r="EV13" s="77">
        <f>_xlfn.XLOOKUP(EV$9,$I$8:$EO$8,$I13:$EO13,,,-1)</f>
        <v>0.35</v>
      </c>
      <c r="EW13" s="77">
        <f>_xlfn.XLOOKUP(EW$9,$I$8:$EO$8,$I13:$EO13,,,-1)</f>
        <v>0.35</v>
      </c>
      <c r="EX13" s="77">
        <f>_xlfn.XLOOKUP(EX$9,$I$8:$EO$8,$I13:$EO13,,,-1)</f>
        <v>0.35</v>
      </c>
      <c r="EY13" s="77">
        <f>_xlfn.XLOOKUP(EY$9,$I$8:$EO$8,$I13:$EO13,,,-1)</f>
        <v>0.35</v>
      </c>
      <c r="EZ13" s="77">
        <f>_xlfn.XLOOKUP(EZ$9,$I$8:$EO$8,$I13:$EO13,,,-1)</f>
        <v>0.35</v>
      </c>
      <c r="FA13" s="77">
        <f>_xlfn.XLOOKUP(FA$9,$I$8:$EO$8,$I13:$EO13,,,-1)</f>
        <v>0.35</v>
      </c>
      <c r="FB13" s="77">
        <f>_xlfn.XLOOKUP(FB$9,$I$8:$EO$8,$I13:$EO13,,,-1)</f>
        <v>0.35</v>
      </c>
      <c r="FC13" s="77">
        <f>_xlfn.XLOOKUP(FC$9,$I$8:$EO$8,$I13:$EO13,,,-1)</f>
        <v>0.35</v>
      </c>
      <c r="FD13" s="77">
        <f>_xlfn.XLOOKUP(FD$9,$I$8:$EO$8,$I13:$EO13,,,-1)</f>
        <v>0.35</v>
      </c>
      <c r="FE13" s="77">
        <f>_xlfn.XLOOKUP(FE$9,$I$8:$EO$8,$I13:$EO13,,,-1)</f>
        <v>0.35</v>
      </c>
      <c r="FH13" s="77">
        <f t="shared" ref="FH13:FN28" si="117">_xlfn.XLOOKUP(FH$9,$I$6:$EJ$6,$I13:$EJ13,,,-1)</f>
        <v>0.35</v>
      </c>
      <c r="FI13" s="77">
        <f t="shared" si="115"/>
        <v>0.35</v>
      </c>
      <c r="FJ13" s="77">
        <f t="shared" si="115"/>
        <v>0.35</v>
      </c>
      <c r="FK13" s="77">
        <f t="shared" si="115"/>
        <v>0.35</v>
      </c>
      <c r="FL13" s="77">
        <f t="shared" si="115"/>
        <v>0.35</v>
      </c>
      <c r="FM13" s="77">
        <f t="shared" si="115"/>
        <v>0.35</v>
      </c>
      <c r="FN13" s="77">
        <f t="shared" si="115"/>
        <v>0.35</v>
      </c>
      <c r="FO13" s="77">
        <f t="shared" si="116"/>
        <v>0.35</v>
      </c>
    </row>
    <row r="14" spans="2:171" s="70" customFormat="1" ht="17.45" customHeight="1">
      <c r="B14" s="66" t="s">
        <v>25</v>
      </c>
      <c r="C14" s="67"/>
      <c r="D14" s="67"/>
      <c r="E14" s="67"/>
      <c r="F14" s="68"/>
      <c r="G14" s="68"/>
      <c r="H14" s="68"/>
      <c r="I14" s="77">
        <v>0.2</v>
      </c>
      <c r="J14" s="77">
        <v>0.2</v>
      </c>
      <c r="K14" s="77">
        <v>0.2</v>
      </c>
      <c r="L14" s="77">
        <v>0.2</v>
      </c>
      <c r="M14" s="77">
        <v>0.2</v>
      </c>
      <c r="N14" s="77">
        <v>0.2</v>
      </c>
      <c r="O14" s="77">
        <v>0.2</v>
      </c>
      <c r="P14" s="77">
        <v>0.2</v>
      </c>
      <c r="Q14" s="77">
        <v>0.2</v>
      </c>
      <c r="R14" s="77">
        <v>0.2</v>
      </c>
      <c r="S14" s="77">
        <v>0.2</v>
      </c>
      <c r="T14" s="77">
        <v>0.2</v>
      </c>
      <c r="U14" s="77">
        <v>0.2</v>
      </c>
      <c r="V14" s="77">
        <v>0.2</v>
      </c>
      <c r="W14" s="77">
        <v>0.2</v>
      </c>
      <c r="X14" s="77">
        <v>0.2</v>
      </c>
      <c r="Y14" s="77">
        <v>0.2</v>
      </c>
      <c r="Z14" s="77">
        <v>0.2</v>
      </c>
      <c r="AA14" s="77">
        <v>0.2</v>
      </c>
      <c r="AB14" s="77">
        <v>0.2</v>
      </c>
      <c r="AC14" s="77">
        <v>0.2</v>
      </c>
      <c r="AD14" s="77">
        <v>0.2</v>
      </c>
      <c r="AE14" s="77">
        <v>0.2</v>
      </c>
      <c r="AF14" s="77">
        <v>0.2</v>
      </c>
      <c r="AG14" s="77">
        <v>0.2</v>
      </c>
      <c r="AH14" s="77">
        <v>0.2</v>
      </c>
      <c r="AI14" s="77">
        <v>0.2</v>
      </c>
      <c r="AJ14" s="77">
        <v>0.2</v>
      </c>
      <c r="AK14" s="77">
        <v>0.2</v>
      </c>
      <c r="AL14" s="77">
        <v>0.2</v>
      </c>
      <c r="AM14" s="77">
        <v>0.2</v>
      </c>
      <c r="AN14" s="77">
        <v>0.2</v>
      </c>
      <c r="AO14" s="77">
        <v>0.2</v>
      </c>
      <c r="AP14" s="77">
        <v>0.2</v>
      </c>
      <c r="AQ14" s="77">
        <v>0.2</v>
      </c>
      <c r="AR14" s="77">
        <v>0.2</v>
      </c>
      <c r="AS14" s="77">
        <v>0.2</v>
      </c>
      <c r="AT14" s="77">
        <v>0.2</v>
      </c>
      <c r="AU14" s="77">
        <v>0.2</v>
      </c>
      <c r="AV14" s="77">
        <v>0.2</v>
      </c>
      <c r="AW14" s="77">
        <v>0.2</v>
      </c>
      <c r="AX14" s="77">
        <v>0.2</v>
      </c>
      <c r="AY14" s="77">
        <v>0.2</v>
      </c>
      <c r="AZ14" s="77">
        <v>0.2</v>
      </c>
      <c r="BA14" s="77">
        <v>0.2</v>
      </c>
      <c r="BB14" s="77">
        <v>0.2</v>
      </c>
      <c r="BC14" s="77">
        <v>0.2</v>
      </c>
      <c r="BD14" s="77">
        <v>0.2</v>
      </c>
      <c r="BE14" s="77">
        <v>0.2</v>
      </c>
      <c r="BF14" s="77">
        <v>0.2</v>
      </c>
      <c r="BG14" s="77">
        <v>0.2</v>
      </c>
      <c r="BH14" s="77">
        <v>0.2</v>
      </c>
      <c r="BI14" s="77">
        <v>0.2</v>
      </c>
      <c r="BJ14" s="77">
        <v>0.2</v>
      </c>
      <c r="BK14" s="77">
        <v>0.2</v>
      </c>
      <c r="BL14" s="77">
        <v>0.2</v>
      </c>
      <c r="BM14" s="77">
        <v>0.2</v>
      </c>
      <c r="BN14" s="77">
        <v>0.2</v>
      </c>
      <c r="BO14" s="77">
        <v>0.2</v>
      </c>
      <c r="BP14" s="77">
        <v>0.2</v>
      </c>
      <c r="BQ14" s="77">
        <v>0.2</v>
      </c>
      <c r="BR14" s="77">
        <v>0.2</v>
      </c>
      <c r="BS14" s="77">
        <v>0.2</v>
      </c>
      <c r="BT14" s="77">
        <v>0.2</v>
      </c>
      <c r="BU14" s="77">
        <v>0.2</v>
      </c>
      <c r="BV14" s="77">
        <v>0.2</v>
      </c>
      <c r="BW14" s="77">
        <v>0.2</v>
      </c>
      <c r="BX14" s="77">
        <v>0.2</v>
      </c>
      <c r="BY14" s="77">
        <v>0.2</v>
      </c>
      <c r="BZ14" s="77">
        <v>0.2</v>
      </c>
      <c r="CA14" s="77">
        <v>0.2</v>
      </c>
      <c r="CB14" s="77">
        <v>0.2</v>
      </c>
      <c r="CC14" s="77">
        <v>0.2</v>
      </c>
      <c r="CD14" s="77">
        <v>0.2</v>
      </c>
      <c r="CE14" s="77">
        <v>0.2</v>
      </c>
      <c r="CF14" s="77">
        <v>0.2</v>
      </c>
      <c r="CG14" s="77">
        <v>0.2</v>
      </c>
      <c r="CH14" s="77">
        <v>0.2</v>
      </c>
      <c r="CI14" s="77">
        <v>0.2</v>
      </c>
      <c r="CJ14" s="77">
        <v>0.2</v>
      </c>
      <c r="CK14" s="77">
        <v>0.2</v>
      </c>
      <c r="CL14" s="77">
        <v>0.2</v>
      </c>
      <c r="CM14" s="77">
        <v>0.2</v>
      </c>
      <c r="CN14" s="77">
        <v>0.2</v>
      </c>
      <c r="CO14" s="77">
        <v>0.2</v>
      </c>
      <c r="CP14" s="77">
        <v>0.2</v>
      </c>
      <c r="CQ14" s="77">
        <v>0.2</v>
      </c>
      <c r="CR14" s="77">
        <v>0.2</v>
      </c>
      <c r="CS14" s="77">
        <v>0.2</v>
      </c>
      <c r="CT14" s="77">
        <v>0.2</v>
      </c>
      <c r="CU14" s="77">
        <v>0.2</v>
      </c>
      <c r="CV14" s="77">
        <v>0.2</v>
      </c>
      <c r="CW14" s="77">
        <v>0.2</v>
      </c>
      <c r="CX14" s="77">
        <v>0.2</v>
      </c>
      <c r="CY14" s="77">
        <v>0.2</v>
      </c>
      <c r="CZ14" s="77">
        <v>0.2</v>
      </c>
      <c r="DA14" s="77">
        <v>0.2</v>
      </c>
      <c r="DB14" s="77">
        <v>0.2</v>
      </c>
      <c r="DC14" s="77">
        <v>0.2</v>
      </c>
      <c r="DD14" s="77">
        <v>0.2</v>
      </c>
      <c r="DE14" s="77">
        <v>0.2</v>
      </c>
      <c r="DF14" s="77">
        <v>0.2</v>
      </c>
      <c r="DG14" s="77">
        <v>0.2</v>
      </c>
      <c r="DH14" s="77">
        <v>0.2</v>
      </c>
      <c r="DI14" s="77">
        <v>0.2</v>
      </c>
      <c r="DJ14" s="77">
        <v>0.2</v>
      </c>
      <c r="DK14" s="77">
        <v>0.2</v>
      </c>
      <c r="DL14" s="77">
        <v>0.2</v>
      </c>
      <c r="DM14" s="77">
        <v>0.2</v>
      </c>
      <c r="DN14" s="77">
        <v>0.2</v>
      </c>
      <c r="DO14" s="77">
        <v>0.2</v>
      </c>
      <c r="DP14" s="77">
        <v>0.2</v>
      </c>
      <c r="DQ14" s="77">
        <v>0.2</v>
      </c>
      <c r="DR14" s="77">
        <v>0.2</v>
      </c>
      <c r="DS14" s="77">
        <v>0.2</v>
      </c>
      <c r="DT14" s="77">
        <v>0.2</v>
      </c>
      <c r="DU14" s="77">
        <v>0.2</v>
      </c>
      <c r="DV14" s="77">
        <v>0.2</v>
      </c>
      <c r="DW14" s="77">
        <v>0.2</v>
      </c>
      <c r="DX14" s="77">
        <v>0.2</v>
      </c>
      <c r="DY14" s="77">
        <v>0.2</v>
      </c>
      <c r="DZ14" s="77">
        <v>0.2</v>
      </c>
      <c r="EA14" s="77">
        <v>0.2</v>
      </c>
      <c r="EB14" s="77">
        <v>0.2</v>
      </c>
      <c r="EC14" s="77">
        <v>0.2</v>
      </c>
      <c r="ED14" s="77">
        <v>0.2</v>
      </c>
      <c r="EE14" s="77">
        <v>0.2</v>
      </c>
      <c r="EF14" s="77">
        <v>0.2</v>
      </c>
      <c r="EG14" s="77">
        <v>0.2</v>
      </c>
      <c r="EH14" s="77">
        <v>0.2</v>
      </c>
      <c r="EI14" s="77">
        <v>0.2</v>
      </c>
      <c r="EJ14" s="77">
        <v>0.2</v>
      </c>
      <c r="EK14" s="77">
        <v>0.2</v>
      </c>
      <c r="EL14" s="77">
        <v>0.2</v>
      </c>
      <c r="EM14" s="77">
        <v>0.2</v>
      </c>
      <c r="EN14" s="77">
        <v>0.2</v>
      </c>
      <c r="EO14" s="77"/>
      <c r="ER14" s="77">
        <f>_xlfn.XLOOKUP(ER$9,$I$8:$EO$8,$I14:$EO14,,,-1)</f>
        <v>0.2</v>
      </c>
      <c r="ES14" s="77">
        <f>_xlfn.XLOOKUP(ES$9,$I$8:$EO$8,$I14:$EO14,,,-1)</f>
        <v>0.2</v>
      </c>
      <c r="ET14" s="77">
        <f>_xlfn.XLOOKUP(ET$9,$I$8:$EO$8,$I14:$EO14,,,-1)</f>
        <v>0.2</v>
      </c>
      <c r="EU14" s="77">
        <f>_xlfn.XLOOKUP(EU$9,$I$8:$EO$8,$I14:$EO14,,,-1)</f>
        <v>0.2</v>
      </c>
      <c r="EV14" s="77">
        <f>_xlfn.XLOOKUP(EV$9,$I$8:$EO$8,$I14:$EO14,,,-1)</f>
        <v>0.2</v>
      </c>
      <c r="EW14" s="77">
        <f>_xlfn.XLOOKUP(EW$9,$I$8:$EO$8,$I14:$EO14,,,-1)</f>
        <v>0.2</v>
      </c>
      <c r="EX14" s="77">
        <f>_xlfn.XLOOKUP(EX$9,$I$8:$EO$8,$I14:$EO14,,,-1)</f>
        <v>0.2</v>
      </c>
      <c r="EY14" s="77">
        <f>_xlfn.XLOOKUP(EY$9,$I$8:$EO$8,$I14:$EO14,,,-1)</f>
        <v>0.2</v>
      </c>
      <c r="EZ14" s="77">
        <f>_xlfn.XLOOKUP(EZ$9,$I$8:$EO$8,$I14:$EO14,,,-1)</f>
        <v>0.2</v>
      </c>
      <c r="FA14" s="77">
        <f>_xlfn.XLOOKUP(FA$9,$I$8:$EO$8,$I14:$EO14,,,-1)</f>
        <v>0.2</v>
      </c>
      <c r="FB14" s="77">
        <f>_xlfn.XLOOKUP(FB$9,$I$8:$EO$8,$I14:$EO14,,,-1)</f>
        <v>0.2</v>
      </c>
      <c r="FC14" s="77">
        <f>_xlfn.XLOOKUP(FC$9,$I$8:$EO$8,$I14:$EO14,,,-1)</f>
        <v>0.2</v>
      </c>
      <c r="FD14" s="77">
        <f>_xlfn.XLOOKUP(FD$9,$I$8:$EO$8,$I14:$EO14,,,-1)</f>
        <v>0.2</v>
      </c>
      <c r="FE14" s="77">
        <f>_xlfn.XLOOKUP(FE$9,$I$8:$EO$8,$I14:$EO14,,,-1)</f>
        <v>0.2</v>
      </c>
      <c r="FH14" s="77">
        <f t="shared" si="117"/>
        <v>0.2</v>
      </c>
      <c r="FI14" s="77">
        <f t="shared" si="115"/>
        <v>0.2</v>
      </c>
      <c r="FJ14" s="77">
        <f t="shared" si="115"/>
        <v>0.2</v>
      </c>
      <c r="FK14" s="77">
        <f t="shared" si="115"/>
        <v>0.2</v>
      </c>
      <c r="FL14" s="77">
        <f t="shared" si="115"/>
        <v>0.2</v>
      </c>
      <c r="FM14" s="77">
        <f t="shared" si="115"/>
        <v>0.2</v>
      </c>
      <c r="FN14" s="77">
        <f t="shared" si="115"/>
        <v>0.2</v>
      </c>
      <c r="FO14" s="77">
        <f t="shared" si="116"/>
        <v>0.2</v>
      </c>
    </row>
    <row r="15" spans="2:171" s="70" customFormat="1" ht="17.45" customHeight="1">
      <c r="B15" s="66" t="s">
        <v>28</v>
      </c>
      <c r="C15" s="67"/>
      <c r="D15" s="67"/>
      <c r="E15" s="67"/>
      <c r="F15" s="68"/>
      <c r="G15" s="68"/>
      <c r="H15" s="68"/>
      <c r="I15" s="77">
        <v>0.59</v>
      </c>
      <c r="J15" s="77">
        <v>0.59</v>
      </c>
      <c r="K15" s="77">
        <v>0.59</v>
      </c>
      <c r="L15" s="77">
        <v>0.59</v>
      </c>
      <c r="M15" s="77">
        <v>0.59</v>
      </c>
      <c r="N15" s="77">
        <v>0.59</v>
      </c>
      <c r="O15" s="77">
        <v>0.59</v>
      </c>
      <c r="P15" s="77">
        <v>0.59</v>
      </c>
      <c r="Q15" s="77">
        <v>0.59</v>
      </c>
      <c r="R15" s="77">
        <v>0.59</v>
      </c>
      <c r="S15" s="77">
        <v>0.59</v>
      </c>
      <c r="T15" s="77">
        <v>0.59</v>
      </c>
      <c r="U15" s="77">
        <v>0.59</v>
      </c>
      <c r="V15" s="77">
        <v>0.59</v>
      </c>
      <c r="W15" s="77">
        <v>0.59</v>
      </c>
      <c r="X15" s="77">
        <v>0.59</v>
      </c>
      <c r="Y15" s="77">
        <v>0.59</v>
      </c>
      <c r="Z15" s="77">
        <v>0.59</v>
      </c>
      <c r="AA15" s="77">
        <v>0.59</v>
      </c>
      <c r="AB15" s="77">
        <v>0.59</v>
      </c>
      <c r="AC15" s="77">
        <v>0.59</v>
      </c>
      <c r="AD15" s="77">
        <v>0.59</v>
      </c>
      <c r="AE15" s="77">
        <v>0.59</v>
      </c>
      <c r="AF15" s="77">
        <v>0.59</v>
      </c>
      <c r="AG15" s="77">
        <v>0.59</v>
      </c>
      <c r="AH15" s="77">
        <v>0.59</v>
      </c>
      <c r="AI15" s="77">
        <v>0.59</v>
      </c>
      <c r="AJ15" s="77">
        <v>0.59</v>
      </c>
      <c r="AK15" s="77">
        <v>0.59</v>
      </c>
      <c r="AL15" s="77">
        <v>0.59</v>
      </c>
      <c r="AM15" s="77">
        <v>0.59</v>
      </c>
      <c r="AN15" s="77">
        <v>0.59</v>
      </c>
      <c r="AO15" s="77">
        <v>0.59</v>
      </c>
      <c r="AP15" s="77">
        <v>0.59</v>
      </c>
      <c r="AQ15" s="77">
        <v>0.59</v>
      </c>
      <c r="AR15" s="77">
        <v>0.59</v>
      </c>
      <c r="AS15" s="77">
        <v>0.59</v>
      </c>
      <c r="AT15" s="77">
        <v>0.59</v>
      </c>
      <c r="AU15" s="77">
        <v>0.59</v>
      </c>
      <c r="AV15" s="77">
        <v>0.59</v>
      </c>
      <c r="AW15" s="77">
        <v>0.59</v>
      </c>
      <c r="AX15" s="77">
        <v>0.59</v>
      </c>
      <c r="AY15" s="77">
        <v>0.59</v>
      </c>
      <c r="AZ15" s="77">
        <v>0.59</v>
      </c>
      <c r="BA15" s="77">
        <v>0.59</v>
      </c>
      <c r="BB15" s="77">
        <v>0.59</v>
      </c>
      <c r="BC15" s="77">
        <v>0.59</v>
      </c>
      <c r="BD15" s="77">
        <v>0.59</v>
      </c>
      <c r="BE15" s="77">
        <v>0.59</v>
      </c>
      <c r="BF15" s="77">
        <v>0.59</v>
      </c>
      <c r="BG15" s="77">
        <v>0.59</v>
      </c>
      <c r="BH15" s="77">
        <v>0.59</v>
      </c>
      <c r="BI15" s="77">
        <v>0.59</v>
      </c>
      <c r="BJ15" s="77">
        <v>0.59</v>
      </c>
      <c r="BK15" s="77">
        <v>0.59</v>
      </c>
      <c r="BL15" s="77">
        <v>0.59</v>
      </c>
      <c r="BM15" s="77">
        <v>0.59</v>
      </c>
      <c r="BN15" s="77">
        <v>0.59</v>
      </c>
      <c r="BO15" s="77">
        <v>0.59</v>
      </c>
      <c r="BP15" s="77">
        <v>0.59</v>
      </c>
      <c r="BQ15" s="77">
        <v>0.59</v>
      </c>
      <c r="BR15" s="77">
        <v>0.59</v>
      </c>
      <c r="BS15" s="77">
        <v>0.59</v>
      </c>
      <c r="BT15" s="77">
        <v>0.59</v>
      </c>
      <c r="BU15" s="77">
        <v>0.59</v>
      </c>
      <c r="BV15" s="77">
        <v>0.59</v>
      </c>
      <c r="BW15" s="77">
        <v>0.59</v>
      </c>
      <c r="BX15" s="77">
        <v>0.59</v>
      </c>
      <c r="BY15" s="77">
        <v>0.59</v>
      </c>
      <c r="BZ15" s="77">
        <v>0.59</v>
      </c>
      <c r="CA15" s="77">
        <v>0.59</v>
      </c>
      <c r="CB15" s="77">
        <v>0.59</v>
      </c>
      <c r="CC15" s="77">
        <v>0.59</v>
      </c>
      <c r="CD15" s="77">
        <v>0.59</v>
      </c>
      <c r="CE15" s="77">
        <v>0.59</v>
      </c>
      <c r="CF15" s="77">
        <v>0.59</v>
      </c>
      <c r="CG15" s="77">
        <v>0.59</v>
      </c>
      <c r="CH15" s="77">
        <v>0.59</v>
      </c>
      <c r="CI15" s="77">
        <v>0.59</v>
      </c>
      <c r="CJ15" s="77">
        <v>0.59</v>
      </c>
      <c r="CK15" s="77">
        <v>0.59</v>
      </c>
      <c r="CL15" s="77">
        <v>0.59</v>
      </c>
      <c r="CM15" s="77">
        <v>0.59</v>
      </c>
      <c r="CN15" s="77">
        <v>0.59</v>
      </c>
      <c r="CO15" s="77">
        <v>0.59</v>
      </c>
      <c r="CP15" s="77">
        <v>0.59</v>
      </c>
      <c r="CQ15" s="77">
        <v>0.59</v>
      </c>
      <c r="CR15" s="77">
        <v>0.59</v>
      </c>
      <c r="CS15" s="77">
        <v>0.59</v>
      </c>
      <c r="CT15" s="77">
        <v>0.59</v>
      </c>
      <c r="CU15" s="77">
        <v>0.59</v>
      </c>
      <c r="CV15" s="77">
        <v>0.59</v>
      </c>
      <c r="CW15" s="77">
        <v>0.59</v>
      </c>
      <c r="CX15" s="77">
        <v>0.59</v>
      </c>
      <c r="CY15" s="77">
        <v>0.59</v>
      </c>
      <c r="CZ15" s="77">
        <v>0.59</v>
      </c>
      <c r="DA15" s="77">
        <v>0.59</v>
      </c>
      <c r="DB15" s="77">
        <v>0.59</v>
      </c>
      <c r="DC15" s="77">
        <v>0.59</v>
      </c>
      <c r="DD15" s="77">
        <v>0.59</v>
      </c>
      <c r="DE15" s="77">
        <v>0.59</v>
      </c>
      <c r="DF15" s="77">
        <v>0.59</v>
      </c>
      <c r="DG15" s="77">
        <v>0.59</v>
      </c>
      <c r="DH15" s="77">
        <v>0.59</v>
      </c>
      <c r="DI15" s="77">
        <v>0.59</v>
      </c>
      <c r="DJ15" s="77">
        <v>0.59</v>
      </c>
      <c r="DK15" s="77">
        <v>0.59</v>
      </c>
      <c r="DL15" s="77">
        <v>0.59</v>
      </c>
      <c r="DM15" s="77">
        <v>0.59</v>
      </c>
      <c r="DN15" s="77">
        <v>0.59</v>
      </c>
      <c r="DO15" s="77">
        <v>0.59</v>
      </c>
      <c r="DP15" s="77">
        <v>0.59</v>
      </c>
      <c r="DQ15" s="77">
        <v>0.59</v>
      </c>
      <c r="DR15" s="77">
        <v>0.59</v>
      </c>
      <c r="DS15" s="77">
        <v>0.59</v>
      </c>
      <c r="DT15" s="77">
        <v>0.59</v>
      </c>
      <c r="DU15" s="77">
        <v>0.59</v>
      </c>
      <c r="DV15" s="77">
        <v>0.59</v>
      </c>
      <c r="DW15" s="77">
        <v>0.59</v>
      </c>
      <c r="DX15" s="77">
        <v>0.59</v>
      </c>
      <c r="DY15" s="77">
        <v>0.59</v>
      </c>
      <c r="DZ15" s="77">
        <v>0.59</v>
      </c>
      <c r="EA15" s="77">
        <v>0.59</v>
      </c>
      <c r="EB15" s="77">
        <v>0.59</v>
      </c>
      <c r="EC15" s="77">
        <v>0.59</v>
      </c>
      <c r="ED15" s="77">
        <v>0.59</v>
      </c>
      <c r="EE15" s="77">
        <v>0.59</v>
      </c>
      <c r="EF15" s="77">
        <v>0.59</v>
      </c>
      <c r="EG15" s="77">
        <v>0.59</v>
      </c>
      <c r="EH15" s="77">
        <v>0.59</v>
      </c>
      <c r="EI15" s="77">
        <v>0.59</v>
      </c>
      <c r="EJ15" s="77">
        <v>0.59</v>
      </c>
      <c r="EK15" s="77">
        <v>0.59</v>
      </c>
      <c r="EL15" s="77">
        <v>0.59</v>
      </c>
      <c r="EM15" s="77">
        <v>0.59</v>
      </c>
      <c r="EN15" s="77">
        <v>0.59</v>
      </c>
      <c r="EO15" s="77"/>
      <c r="ER15" s="77">
        <f>_xlfn.XLOOKUP(ER$9,$I$8:$EO$8,$I15:$EO15,,,-1)</f>
        <v>0.59</v>
      </c>
      <c r="ES15" s="77">
        <f>_xlfn.XLOOKUP(ES$9,$I$8:$EO$8,$I15:$EO15,,,-1)</f>
        <v>0.59</v>
      </c>
      <c r="ET15" s="77">
        <f>_xlfn.XLOOKUP(ET$9,$I$8:$EO$8,$I15:$EO15,,,-1)</f>
        <v>0.59</v>
      </c>
      <c r="EU15" s="77">
        <f>_xlfn.XLOOKUP(EU$9,$I$8:$EO$8,$I15:$EO15,,,-1)</f>
        <v>0.59</v>
      </c>
      <c r="EV15" s="77">
        <f>_xlfn.XLOOKUP(EV$9,$I$8:$EO$8,$I15:$EO15,,,-1)</f>
        <v>0.59</v>
      </c>
      <c r="EW15" s="77">
        <f>_xlfn.XLOOKUP(EW$9,$I$8:$EO$8,$I15:$EO15,,,-1)</f>
        <v>0.59</v>
      </c>
      <c r="EX15" s="77">
        <f>_xlfn.XLOOKUP(EX$9,$I$8:$EO$8,$I15:$EO15,,,-1)</f>
        <v>0.59</v>
      </c>
      <c r="EY15" s="77">
        <f>_xlfn.XLOOKUP(EY$9,$I$8:$EO$8,$I15:$EO15,,,-1)</f>
        <v>0.59</v>
      </c>
      <c r="EZ15" s="77">
        <f>_xlfn.XLOOKUP(EZ$9,$I$8:$EO$8,$I15:$EO15,,,-1)</f>
        <v>0.59</v>
      </c>
      <c r="FA15" s="77">
        <f>_xlfn.XLOOKUP(FA$9,$I$8:$EO$8,$I15:$EO15,,,-1)</f>
        <v>0.59</v>
      </c>
      <c r="FB15" s="77">
        <f>_xlfn.XLOOKUP(FB$9,$I$8:$EO$8,$I15:$EO15,,,-1)</f>
        <v>0.59</v>
      </c>
      <c r="FC15" s="77">
        <f>_xlfn.XLOOKUP(FC$9,$I$8:$EO$8,$I15:$EO15,,,-1)</f>
        <v>0.59</v>
      </c>
      <c r="FD15" s="77">
        <f>_xlfn.XLOOKUP(FD$9,$I$8:$EO$8,$I15:$EO15,,,-1)</f>
        <v>0.59</v>
      </c>
      <c r="FE15" s="77">
        <f>_xlfn.XLOOKUP(FE$9,$I$8:$EO$8,$I15:$EO15,,,-1)</f>
        <v>0.59</v>
      </c>
      <c r="FH15" s="77">
        <f t="shared" si="117"/>
        <v>0.59</v>
      </c>
      <c r="FI15" s="77">
        <f t="shared" si="115"/>
        <v>0.59</v>
      </c>
      <c r="FJ15" s="77">
        <f t="shared" si="115"/>
        <v>0.59</v>
      </c>
      <c r="FK15" s="77">
        <f t="shared" si="115"/>
        <v>0.59</v>
      </c>
      <c r="FL15" s="77">
        <f t="shared" si="115"/>
        <v>0.59</v>
      </c>
      <c r="FM15" s="77">
        <f t="shared" si="115"/>
        <v>0.59</v>
      </c>
      <c r="FN15" s="77">
        <f t="shared" si="115"/>
        <v>0.59</v>
      </c>
      <c r="FO15" s="77">
        <f t="shared" si="116"/>
        <v>0.59</v>
      </c>
    </row>
    <row r="16" spans="2:171" s="70" customFormat="1" ht="17.45" customHeight="1">
      <c r="B16" s="66" t="s">
        <v>29</v>
      </c>
      <c r="C16" s="67"/>
      <c r="D16" s="67"/>
      <c r="E16" s="67"/>
      <c r="F16" s="68"/>
      <c r="G16" s="68"/>
      <c r="H16" s="68"/>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v>0.53990000000000005</v>
      </c>
      <c r="AJ16" s="77">
        <v>0.53990000000000005</v>
      </c>
      <c r="AK16" s="77">
        <v>0.53990000000000005</v>
      </c>
      <c r="AL16" s="77">
        <v>0.53990000000000005</v>
      </c>
      <c r="AM16" s="77">
        <v>0.53990000000000005</v>
      </c>
      <c r="AN16" s="77">
        <v>0.53990000000000005</v>
      </c>
      <c r="AO16" s="77">
        <v>0.53990000000000005</v>
      </c>
      <c r="AP16" s="77">
        <v>0.53990000000000005</v>
      </c>
      <c r="AQ16" s="77">
        <v>0.53990000000000005</v>
      </c>
      <c r="AR16" s="77">
        <v>0.53990000000000005</v>
      </c>
      <c r="AS16" s="77">
        <v>0.53990000000000005</v>
      </c>
      <c r="AT16" s="77">
        <v>0.53990000000000005</v>
      </c>
      <c r="AU16" s="77">
        <v>0.53990000000000005</v>
      </c>
      <c r="AV16" s="77">
        <v>0.53990000000000005</v>
      </c>
      <c r="AW16" s="77">
        <v>0.53990000000000005</v>
      </c>
      <c r="AX16" s="77">
        <v>0.53990000000000005</v>
      </c>
      <c r="AY16" s="77">
        <v>0.53990000000000005</v>
      </c>
      <c r="AZ16" s="77">
        <v>0.53990000000000005</v>
      </c>
      <c r="BA16" s="77">
        <v>0.53990000000000005</v>
      </c>
      <c r="BB16" s="77">
        <v>0.53990000000000005</v>
      </c>
      <c r="BC16" s="77">
        <v>0.53990000000000005</v>
      </c>
      <c r="BD16" s="77">
        <v>0.53990000000000005</v>
      </c>
      <c r="BE16" s="77">
        <v>0.53990000000000005</v>
      </c>
      <c r="BF16" s="77">
        <v>0.53990000000000005</v>
      </c>
      <c r="BG16" s="77">
        <v>0.53990000000000005</v>
      </c>
      <c r="BH16" s="77">
        <v>0.53990000000000005</v>
      </c>
      <c r="BI16" s="77">
        <v>0.53990000000000005</v>
      </c>
      <c r="BJ16" s="77">
        <v>0.53990000000000005</v>
      </c>
      <c r="BK16" s="77">
        <v>0.53990000000000005</v>
      </c>
      <c r="BL16" s="77">
        <v>0.53990000000000005</v>
      </c>
      <c r="BM16" s="77">
        <v>0.53990000000000005</v>
      </c>
      <c r="BN16" s="77">
        <v>0.53990000000000005</v>
      </c>
      <c r="BO16" s="77">
        <v>0.53990000000000005</v>
      </c>
      <c r="BP16" s="77">
        <v>0.53990000000000005</v>
      </c>
      <c r="BQ16" s="77">
        <v>0.53990000000000005</v>
      </c>
      <c r="BR16" s="77">
        <v>0.53990000000000005</v>
      </c>
      <c r="BS16" s="77">
        <v>0.53990000000000005</v>
      </c>
      <c r="BT16" s="77">
        <v>0.53990000000000005</v>
      </c>
      <c r="BU16" s="77">
        <v>0.53990000000000005</v>
      </c>
      <c r="BV16" s="77">
        <v>0.53990000000000005</v>
      </c>
      <c r="BW16" s="77">
        <v>0.53990000000000005</v>
      </c>
      <c r="BX16" s="77">
        <v>0.53990000000000005</v>
      </c>
      <c r="BY16" s="77">
        <v>0.53990000000000005</v>
      </c>
      <c r="BZ16" s="77">
        <v>0.53990000000000005</v>
      </c>
      <c r="CA16" s="77">
        <v>0.53990000000000005</v>
      </c>
      <c r="CB16" s="77">
        <v>0.53990000000000005</v>
      </c>
      <c r="CC16" s="77">
        <v>0.53990000000000005</v>
      </c>
      <c r="CD16" s="77">
        <v>0.53990000000000005</v>
      </c>
      <c r="CE16" s="77">
        <v>0.53990000000000005</v>
      </c>
      <c r="CF16" s="77">
        <v>0.53990000000000005</v>
      </c>
      <c r="CG16" s="77">
        <v>0.53990000000000005</v>
      </c>
      <c r="CH16" s="77">
        <v>0.53990000000000005</v>
      </c>
      <c r="CI16" s="77">
        <v>0.53990000000000005</v>
      </c>
      <c r="CJ16" s="77">
        <v>0.53990000000000005</v>
      </c>
      <c r="CK16" s="77">
        <v>0.53990000000000005</v>
      </c>
      <c r="CL16" s="77">
        <v>0.53990000000000005</v>
      </c>
      <c r="CM16" s="77">
        <v>0.53990000000000005</v>
      </c>
      <c r="CN16" s="77">
        <v>0.53990000000000005</v>
      </c>
      <c r="CO16" s="77">
        <v>0.53990000000000005</v>
      </c>
      <c r="CP16" s="77">
        <v>0.53990000000000005</v>
      </c>
      <c r="CQ16" s="77">
        <v>0.53990000000000005</v>
      </c>
      <c r="CR16" s="77">
        <v>0.53990000000000005</v>
      </c>
      <c r="CS16" s="77">
        <v>0.53990000000000005</v>
      </c>
      <c r="CT16" s="77">
        <v>0.53990000000000005</v>
      </c>
      <c r="CU16" s="77">
        <v>0.53990000000000005</v>
      </c>
      <c r="CV16" s="77">
        <v>0.53990000000000005</v>
      </c>
      <c r="CW16" s="77">
        <v>0.53990000000000005</v>
      </c>
      <c r="CX16" s="77">
        <v>0.53990000000000005</v>
      </c>
      <c r="CY16" s="77">
        <v>0.53990000000000005</v>
      </c>
      <c r="CZ16" s="77">
        <v>0.53990000000000005</v>
      </c>
      <c r="DA16" s="77">
        <v>0.53990000000000005</v>
      </c>
      <c r="DB16" s="77">
        <v>0.53990000000000005</v>
      </c>
      <c r="DC16" s="77">
        <v>0.53990000000000005</v>
      </c>
      <c r="DD16" s="77">
        <v>0.53990000000000005</v>
      </c>
      <c r="DE16" s="77">
        <v>0.53990000000000005</v>
      </c>
      <c r="DF16" s="77">
        <v>0.53990000000000005</v>
      </c>
      <c r="DG16" s="77">
        <v>0.53990000000000005</v>
      </c>
      <c r="DH16" s="77">
        <v>0.53990000000000005</v>
      </c>
      <c r="DI16" s="77">
        <v>0.53990000000000005</v>
      </c>
      <c r="DJ16" s="77">
        <v>0.53990000000000005</v>
      </c>
      <c r="DK16" s="77">
        <v>0.53990000000000005</v>
      </c>
      <c r="DL16" s="77">
        <v>0.53990000000000005</v>
      </c>
      <c r="DM16" s="77">
        <v>0.53990000000000005</v>
      </c>
      <c r="DN16" s="77">
        <v>0.53990000000000005</v>
      </c>
      <c r="DO16" s="77">
        <v>0.53990000000000005</v>
      </c>
      <c r="DP16" s="77">
        <v>0.53990000000000005</v>
      </c>
      <c r="DQ16" s="77">
        <v>0.53990000000000005</v>
      </c>
      <c r="DR16" s="77">
        <v>0.53990000000000005</v>
      </c>
      <c r="DS16" s="77">
        <v>0.53990000000000005</v>
      </c>
      <c r="DT16" s="77">
        <v>0.53990000000000005</v>
      </c>
      <c r="DU16" s="77">
        <v>0.53990000000000005</v>
      </c>
      <c r="DV16" s="77">
        <v>0.53990000000000005</v>
      </c>
      <c r="DW16" s="77">
        <v>0.53990000000000005</v>
      </c>
      <c r="DX16" s="77">
        <v>0.53990000000000005</v>
      </c>
      <c r="DY16" s="77">
        <v>0.53990000000000005</v>
      </c>
      <c r="DZ16" s="77">
        <v>0.53990000000000005</v>
      </c>
      <c r="EA16" s="77">
        <v>0.53990000000000005</v>
      </c>
      <c r="EB16" s="77">
        <v>0.53990000000000005</v>
      </c>
      <c r="EC16" s="77">
        <v>0.53990000000000005</v>
      </c>
      <c r="ED16" s="77">
        <v>0.53990000000000005</v>
      </c>
      <c r="EE16" s="77">
        <v>0.53990000000000005</v>
      </c>
      <c r="EF16" s="77">
        <v>0.53990000000000005</v>
      </c>
      <c r="EG16" s="77">
        <v>0.53990000000000005</v>
      </c>
      <c r="EH16" s="77">
        <v>0.53990000000000005</v>
      </c>
      <c r="EI16" s="77">
        <v>0.53990000000000005</v>
      </c>
      <c r="EJ16" s="77">
        <v>0.53990000000000005</v>
      </c>
      <c r="EK16" s="77">
        <v>0.53990000000000005</v>
      </c>
      <c r="EL16" s="77">
        <v>0.53990000000000005</v>
      </c>
      <c r="EM16" s="77">
        <v>0.53990000000000005</v>
      </c>
      <c r="EN16" s="77">
        <v>0.53990000000000005</v>
      </c>
      <c r="EO16" s="77"/>
      <c r="ER16" s="77">
        <f>_xlfn.XLOOKUP(ER$9,$I$8:$EO$8,$I16:$EO16,,,-1)</f>
        <v>0.53990000000000005</v>
      </c>
      <c r="ES16" s="77">
        <f>_xlfn.XLOOKUP(ES$9,$I$8:$EO$8,$I16:$EO16,,,-1)</f>
        <v>0.53990000000000005</v>
      </c>
      <c r="ET16" s="77">
        <f>_xlfn.XLOOKUP(ET$9,$I$8:$EO$8,$I16:$EO16,,,-1)</f>
        <v>0.53990000000000005</v>
      </c>
      <c r="EU16" s="77">
        <f>_xlfn.XLOOKUP(EU$9,$I$8:$EO$8,$I16:$EO16,,,-1)</f>
        <v>0.53990000000000005</v>
      </c>
      <c r="EV16" s="77">
        <f>_xlfn.XLOOKUP(EV$9,$I$8:$EO$8,$I16:$EO16,,,-1)</f>
        <v>0.53990000000000005</v>
      </c>
      <c r="EW16" s="77">
        <f>_xlfn.XLOOKUP(EW$9,$I$8:$EO$8,$I16:$EO16,,,-1)</f>
        <v>0.53990000000000005</v>
      </c>
      <c r="EX16" s="77">
        <f>_xlfn.XLOOKUP(EX$9,$I$8:$EO$8,$I16:$EO16,,,-1)</f>
        <v>0.53990000000000005</v>
      </c>
      <c r="EY16" s="77">
        <f>_xlfn.XLOOKUP(EY$9,$I$8:$EO$8,$I16:$EO16,,,-1)</f>
        <v>0.53990000000000005</v>
      </c>
      <c r="EZ16" s="77">
        <f>_xlfn.XLOOKUP(EZ$9,$I$8:$EO$8,$I16:$EO16,,,-1)</f>
        <v>0.53990000000000005</v>
      </c>
      <c r="FA16" s="77">
        <f>_xlfn.XLOOKUP(FA$9,$I$8:$EO$8,$I16:$EO16,,,-1)</f>
        <v>0.53990000000000005</v>
      </c>
      <c r="FB16" s="77">
        <f>_xlfn.XLOOKUP(FB$9,$I$8:$EO$8,$I16:$EO16,,,-1)</f>
        <v>0.53990000000000005</v>
      </c>
      <c r="FC16" s="77">
        <f>_xlfn.XLOOKUP(FC$9,$I$8:$EO$8,$I16:$EO16,,,-1)</f>
        <v>0.53990000000000005</v>
      </c>
      <c r="FD16" s="77">
        <f>_xlfn.XLOOKUP(FD$9,$I$8:$EO$8,$I16:$EO16,,,-1)</f>
        <v>0.53990000000000005</v>
      </c>
      <c r="FE16" s="77">
        <f>_xlfn.XLOOKUP(FE$9,$I$8:$EO$8,$I16:$EO16,,,-1)</f>
        <v>0.53990000000000005</v>
      </c>
      <c r="FH16" s="77">
        <f t="shared" si="117"/>
        <v>0.53990000000000005</v>
      </c>
      <c r="FI16" s="77">
        <f t="shared" si="115"/>
        <v>0.53990000000000005</v>
      </c>
      <c r="FJ16" s="77">
        <f t="shared" si="115"/>
        <v>0.53990000000000005</v>
      </c>
      <c r="FK16" s="77">
        <f t="shared" si="115"/>
        <v>0.53990000000000005</v>
      </c>
      <c r="FL16" s="77">
        <f t="shared" si="115"/>
        <v>0.53990000000000005</v>
      </c>
      <c r="FM16" s="77">
        <f t="shared" si="115"/>
        <v>0.53990000000000005</v>
      </c>
      <c r="FN16" s="77">
        <f t="shared" si="115"/>
        <v>0.53990000000000005</v>
      </c>
      <c r="FO16" s="77">
        <f t="shared" si="116"/>
        <v>0.53990000000000005</v>
      </c>
    </row>
    <row r="17" spans="2:171" s="70" customFormat="1" ht="17.45" customHeight="1">
      <c r="B17" s="66" t="s">
        <v>30</v>
      </c>
      <c r="C17" s="69"/>
      <c r="D17" s="69"/>
      <c r="E17" s="69"/>
      <c r="F17" s="68"/>
      <c r="G17" s="68"/>
      <c r="H17" s="68"/>
      <c r="I17" s="77"/>
      <c r="J17" s="77"/>
      <c r="K17" s="77"/>
      <c r="L17" s="77"/>
      <c r="M17" s="77"/>
      <c r="N17" s="77">
        <v>0.49</v>
      </c>
      <c r="O17" s="77">
        <v>0.49</v>
      </c>
      <c r="P17" s="77">
        <v>0.49</v>
      </c>
      <c r="Q17" s="77">
        <v>0.49</v>
      </c>
      <c r="R17" s="77">
        <v>0.49</v>
      </c>
      <c r="S17" s="77">
        <v>0.49</v>
      </c>
      <c r="T17" s="77">
        <v>0.49</v>
      </c>
      <c r="U17" s="77">
        <v>0.49</v>
      </c>
      <c r="V17" s="77">
        <v>0.49</v>
      </c>
      <c r="W17" s="77">
        <v>0.49</v>
      </c>
      <c r="X17" s="77">
        <v>0.49</v>
      </c>
      <c r="Y17" s="77">
        <v>0.49</v>
      </c>
      <c r="Z17" s="77">
        <v>0.49</v>
      </c>
      <c r="AA17" s="77">
        <v>0.49</v>
      </c>
      <c r="AB17" s="77">
        <v>0.49</v>
      </c>
      <c r="AC17" s="77">
        <v>0.49</v>
      </c>
      <c r="AD17" s="77">
        <v>0.49</v>
      </c>
      <c r="AE17" s="77">
        <v>0.49</v>
      </c>
      <c r="AF17" s="77">
        <v>0.49</v>
      </c>
      <c r="AG17" s="77">
        <v>0.49</v>
      </c>
      <c r="AH17" s="77">
        <v>0.49</v>
      </c>
      <c r="AI17" s="77">
        <v>0.49</v>
      </c>
      <c r="AJ17" s="77">
        <v>0.49</v>
      </c>
      <c r="AK17" s="77">
        <v>0.49</v>
      </c>
      <c r="AL17" s="77">
        <v>0.49</v>
      </c>
      <c r="AM17" s="77">
        <v>0.49</v>
      </c>
      <c r="AN17" s="77">
        <v>0.49</v>
      </c>
      <c r="AO17" s="77">
        <v>0.49</v>
      </c>
      <c r="AP17" s="77">
        <v>0.49</v>
      </c>
      <c r="AQ17" s="77">
        <v>0.49</v>
      </c>
      <c r="AR17" s="77">
        <v>0.49</v>
      </c>
      <c r="AS17" s="77">
        <v>0.49</v>
      </c>
      <c r="AT17" s="77">
        <v>0.49</v>
      </c>
      <c r="AU17" s="77">
        <v>0.49</v>
      </c>
      <c r="AV17" s="77">
        <v>0.49</v>
      </c>
      <c r="AW17" s="77">
        <v>0.49</v>
      </c>
      <c r="AX17" s="77">
        <v>0.49</v>
      </c>
      <c r="AY17" s="77">
        <v>0.49</v>
      </c>
      <c r="AZ17" s="77">
        <v>0.49</v>
      </c>
      <c r="BA17" s="77">
        <v>0.49</v>
      </c>
      <c r="BB17" s="77">
        <v>0.49</v>
      </c>
      <c r="BC17" s="77">
        <v>0.49</v>
      </c>
      <c r="BD17" s="77">
        <v>0.49</v>
      </c>
      <c r="BE17" s="77">
        <v>0.49</v>
      </c>
      <c r="BF17" s="77">
        <v>0.49</v>
      </c>
      <c r="BG17" s="77">
        <v>0.49</v>
      </c>
      <c r="BH17" s="77">
        <v>0.49</v>
      </c>
      <c r="BI17" s="77">
        <v>0.49</v>
      </c>
      <c r="BJ17" s="77">
        <v>0.49</v>
      </c>
      <c r="BK17" s="77">
        <v>0.49</v>
      </c>
      <c r="BL17" s="77">
        <v>0.49</v>
      </c>
      <c r="BM17" s="77">
        <v>0.49</v>
      </c>
      <c r="BN17" s="77">
        <v>0.49</v>
      </c>
      <c r="BO17" s="77">
        <v>0.49</v>
      </c>
      <c r="BP17" s="77">
        <v>0.49</v>
      </c>
      <c r="BQ17" s="77">
        <v>0.49</v>
      </c>
      <c r="BR17" s="77">
        <v>0.49</v>
      </c>
      <c r="BS17" s="77">
        <v>0.49</v>
      </c>
      <c r="BT17" s="77">
        <v>0.49</v>
      </c>
      <c r="BU17" s="77">
        <v>0.49</v>
      </c>
      <c r="BV17" s="77">
        <v>0.49</v>
      </c>
      <c r="BW17" s="77">
        <v>0.49</v>
      </c>
      <c r="BX17" s="77">
        <v>0.49</v>
      </c>
      <c r="BY17" s="77">
        <v>0.49</v>
      </c>
      <c r="BZ17" s="77">
        <v>0.49</v>
      </c>
      <c r="CA17" s="77">
        <v>0.49</v>
      </c>
      <c r="CB17" s="77">
        <v>0.49</v>
      </c>
      <c r="CC17" s="77">
        <v>0.49</v>
      </c>
      <c r="CD17" s="77">
        <v>0.49</v>
      </c>
      <c r="CE17" s="77">
        <v>0.49</v>
      </c>
      <c r="CF17" s="77">
        <v>0.49</v>
      </c>
      <c r="CG17" s="77">
        <v>0.49</v>
      </c>
      <c r="CH17" s="77">
        <v>0.49</v>
      </c>
      <c r="CI17" s="77">
        <v>0.49</v>
      </c>
      <c r="CJ17" s="77">
        <v>0.49</v>
      </c>
      <c r="CK17" s="77">
        <v>0.49</v>
      </c>
      <c r="CL17" s="77">
        <v>0.49</v>
      </c>
      <c r="CM17" s="77">
        <v>0.49</v>
      </c>
      <c r="CN17" s="77">
        <v>0.49</v>
      </c>
      <c r="CO17" s="77">
        <v>0.49</v>
      </c>
      <c r="CP17" s="77">
        <v>0.49</v>
      </c>
      <c r="CQ17" s="77">
        <v>0.49</v>
      </c>
      <c r="CR17" s="77">
        <v>0.49</v>
      </c>
      <c r="CS17" s="77">
        <v>0.49</v>
      </c>
      <c r="CT17" s="77">
        <v>0.49</v>
      </c>
      <c r="CU17" s="77">
        <v>0.49</v>
      </c>
      <c r="CV17" s="77">
        <v>0.49</v>
      </c>
      <c r="CW17" s="77">
        <v>0.49</v>
      </c>
      <c r="CX17" s="77">
        <v>0.49</v>
      </c>
      <c r="CY17" s="77">
        <v>0.49</v>
      </c>
      <c r="CZ17" s="77">
        <v>0.49</v>
      </c>
      <c r="DA17" s="77">
        <v>0.49</v>
      </c>
      <c r="DB17" s="77">
        <v>0.49</v>
      </c>
      <c r="DC17" s="77">
        <v>0.49</v>
      </c>
      <c r="DD17" s="77">
        <v>0.49</v>
      </c>
      <c r="DE17" s="77">
        <v>0.49</v>
      </c>
      <c r="DF17" s="77">
        <v>0.49</v>
      </c>
      <c r="DG17" s="77">
        <v>0.49</v>
      </c>
      <c r="DH17" s="77">
        <v>0.49</v>
      </c>
      <c r="DI17" s="77">
        <v>0.49</v>
      </c>
      <c r="DJ17" s="77">
        <v>0.49</v>
      </c>
      <c r="DK17" s="77">
        <v>0.49</v>
      </c>
      <c r="DL17" s="77">
        <v>0.49</v>
      </c>
      <c r="DM17" s="77">
        <v>0.49</v>
      </c>
      <c r="DN17" s="77">
        <v>0.38374999999999998</v>
      </c>
      <c r="DO17" s="77">
        <v>0.18375</v>
      </c>
      <c r="DP17" s="77">
        <v>0.18375</v>
      </c>
      <c r="DQ17" s="77">
        <v>0.18375</v>
      </c>
      <c r="DR17" s="77">
        <v>0.18375</v>
      </c>
      <c r="DS17" s="77">
        <v>0.18375</v>
      </c>
      <c r="DT17" s="77">
        <v>0.18375</v>
      </c>
      <c r="DU17" s="77">
        <v>0.18375</v>
      </c>
      <c r="DV17" s="77">
        <v>0.18375</v>
      </c>
      <c r="DW17" s="77">
        <v>0.18375</v>
      </c>
      <c r="DX17" s="77">
        <v>0.18375</v>
      </c>
      <c r="DY17" s="77">
        <v>0.18375</v>
      </c>
      <c r="DZ17" s="77">
        <v>0.18375</v>
      </c>
      <c r="EA17" s="77">
        <v>0.18375</v>
      </c>
      <c r="EB17" s="77">
        <v>0.18375</v>
      </c>
      <c r="EC17" s="77">
        <v>0.18375</v>
      </c>
      <c r="ED17" s="77">
        <v>0.18375</v>
      </c>
      <c r="EE17" s="77">
        <v>0.18375</v>
      </c>
      <c r="EF17" s="77">
        <v>0.18375</v>
      </c>
      <c r="EG17" s="77">
        <v>0.18375</v>
      </c>
      <c r="EH17" s="77">
        <v>0.18375</v>
      </c>
      <c r="EI17" s="77">
        <v>0.18375</v>
      </c>
      <c r="EJ17" s="77">
        <v>0.18375</v>
      </c>
      <c r="EK17" s="77">
        <v>0.18375</v>
      </c>
      <c r="EL17" s="77">
        <v>0.18375</v>
      </c>
      <c r="EM17" s="77">
        <v>0.18375</v>
      </c>
      <c r="EN17" s="77">
        <v>0.18375</v>
      </c>
      <c r="EO17" s="77"/>
      <c r="ER17" s="77">
        <f>_xlfn.XLOOKUP(ER$9,$I$8:$EO$8,$I17:$EO17,,,-1)</f>
        <v>0.49</v>
      </c>
      <c r="ES17" s="77">
        <f>_xlfn.XLOOKUP(ES$9,$I$8:$EO$8,$I17:$EO17,,,-1)</f>
        <v>0.49</v>
      </c>
      <c r="ET17" s="77">
        <f>_xlfn.XLOOKUP(ET$9,$I$8:$EO$8,$I17:$EO17,,,-1)</f>
        <v>0.49</v>
      </c>
      <c r="EU17" s="77">
        <f>_xlfn.XLOOKUP(EU$9,$I$8:$EO$8,$I17:$EO17,,,-1)</f>
        <v>0.49</v>
      </c>
      <c r="EV17" s="77">
        <f>_xlfn.XLOOKUP(EV$9,$I$8:$EO$8,$I17:$EO17,,,-1)</f>
        <v>0.18375</v>
      </c>
      <c r="EW17" s="77">
        <f>_xlfn.XLOOKUP(EW$9,$I$8:$EO$8,$I17:$EO17,,,-1)</f>
        <v>0.18375</v>
      </c>
      <c r="EX17" s="77">
        <f>_xlfn.XLOOKUP(EX$9,$I$8:$EO$8,$I17:$EO17,,,-1)</f>
        <v>0.18375</v>
      </c>
      <c r="EY17" s="77">
        <f>_xlfn.XLOOKUP(EY$9,$I$8:$EO$8,$I17:$EO17,,,-1)</f>
        <v>0.18375</v>
      </c>
      <c r="EZ17" s="77">
        <f>_xlfn.XLOOKUP(EZ$9,$I$8:$EO$8,$I17:$EO17,,,-1)</f>
        <v>0.18375</v>
      </c>
      <c r="FA17" s="77">
        <f>_xlfn.XLOOKUP(FA$9,$I$8:$EO$8,$I17:$EO17,,,-1)</f>
        <v>0.18375</v>
      </c>
      <c r="FB17" s="77">
        <f>_xlfn.XLOOKUP(FB$9,$I$8:$EO$8,$I17:$EO17,,,-1)</f>
        <v>0.18375</v>
      </c>
      <c r="FC17" s="77">
        <f>_xlfn.XLOOKUP(FC$9,$I$8:$EO$8,$I17:$EO17,,,-1)</f>
        <v>0.18375</v>
      </c>
      <c r="FD17" s="77">
        <f>_xlfn.XLOOKUP(FD$9,$I$8:$EO$8,$I17:$EO17,,,-1)</f>
        <v>0.18375</v>
      </c>
      <c r="FE17" s="77">
        <f>_xlfn.XLOOKUP(FE$9,$I$8:$EO$8,$I17:$EO17,,,-1)</f>
        <v>0.18375</v>
      </c>
      <c r="FH17" s="77">
        <f t="shared" si="117"/>
        <v>0.49</v>
      </c>
      <c r="FI17" s="77">
        <f t="shared" si="115"/>
        <v>0.49</v>
      </c>
      <c r="FJ17" s="77">
        <f t="shared" si="115"/>
        <v>0.49</v>
      </c>
      <c r="FK17" s="77">
        <f t="shared" si="115"/>
        <v>0.49</v>
      </c>
      <c r="FL17" s="77">
        <f t="shared" si="115"/>
        <v>0.49</v>
      </c>
      <c r="FM17" s="77">
        <f t="shared" si="115"/>
        <v>0.18375</v>
      </c>
      <c r="FN17" s="77">
        <f t="shared" si="115"/>
        <v>0.18375</v>
      </c>
      <c r="FO17" s="77">
        <f t="shared" si="116"/>
        <v>0.18375</v>
      </c>
    </row>
    <row r="18" spans="2:171" s="70" customFormat="1" ht="17.45" customHeight="1">
      <c r="B18" s="66" t="s">
        <v>31</v>
      </c>
      <c r="C18" s="67"/>
      <c r="D18" s="67"/>
      <c r="E18" s="67"/>
      <c r="F18" s="68"/>
      <c r="G18" s="68"/>
      <c r="H18" s="6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7">
        <v>0</v>
      </c>
      <c r="BF18" s="77">
        <v>0</v>
      </c>
      <c r="BG18" s="77">
        <v>0</v>
      </c>
      <c r="BH18" s="77">
        <v>0</v>
      </c>
      <c r="BI18" s="77">
        <v>0.15</v>
      </c>
      <c r="BJ18" s="77">
        <v>0.15</v>
      </c>
      <c r="BK18" s="77">
        <v>0.15</v>
      </c>
      <c r="BL18" s="77">
        <v>0.15</v>
      </c>
      <c r="BM18" s="77">
        <v>0.15</v>
      </c>
      <c r="BN18" s="77">
        <v>0.15</v>
      </c>
      <c r="BO18" s="77">
        <v>0.15</v>
      </c>
      <c r="BP18" s="77">
        <v>0.15</v>
      </c>
      <c r="BQ18" s="77">
        <v>0.15</v>
      </c>
      <c r="BR18" s="77">
        <v>0.15</v>
      </c>
      <c r="BS18" s="77">
        <v>0.15</v>
      </c>
      <c r="BT18" s="77">
        <v>0.15</v>
      </c>
      <c r="BU18" s="77">
        <v>0.15</v>
      </c>
      <c r="BV18" s="77">
        <v>0.15</v>
      </c>
      <c r="BW18" s="77">
        <v>0.15</v>
      </c>
      <c r="BX18" s="77">
        <v>0.15</v>
      </c>
      <c r="BY18" s="77">
        <v>0.15</v>
      </c>
      <c r="BZ18" s="77">
        <v>0.15</v>
      </c>
      <c r="CA18" s="77">
        <v>0.15</v>
      </c>
      <c r="CB18" s="77">
        <v>0.15</v>
      </c>
      <c r="CC18" s="77">
        <v>0.15</v>
      </c>
      <c r="CD18" s="77">
        <v>0.15</v>
      </c>
      <c r="CE18" s="77">
        <v>0.15</v>
      </c>
      <c r="CF18" s="77">
        <v>0.15</v>
      </c>
      <c r="CG18" s="77">
        <v>0.15</v>
      </c>
      <c r="CH18" s="77">
        <v>0.15</v>
      </c>
      <c r="CI18" s="77">
        <v>0.15</v>
      </c>
      <c r="CJ18" s="77">
        <v>0.15</v>
      </c>
      <c r="CK18" s="77">
        <v>0.15</v>
      </c>
      <c r="CL18" s="77">
        <v>0.15</v>
      </c>
      <c r="CM18" s="77">
        <v>0.15</v>
      </c>
      <c r="CN18" s="77">
        <v>0.15</v>
      </c>
      <c r="CO18" s="77">
        <v>0.15</v>
      </c>
      <c r="CP18" s="77">
        <v>0.15</v>
      </c>
      <c r="CQ18" s="77">
        <v>0.15</v>
      </c>
      <c r="CR18" s="77">
        <v>0.15</v>
      </c>
      <c r="CS18" s="77">
        <v>0.15</v>
      </c>
      <c r="CT18" s="77">
        <v>0.15</v>
      </c>
      <c r="CU18" s="77">
        <v>0.15</v>
      </c>
      <c r="CV18" s="77">
        <v>0.15</v>
      </c>
      <c r="CW18" s="77">
        <v>0.15</v>
      </c>
      <c r="CX18" s="77">
        <v>0.15</v>
      </c>
      <c r="CY18" s="77">
        <v>0.15</v>
      </c>
      <c r="CZ18" s="77">
        <v>0.15</v>
      </c>
      <c r="DA18" s="77">
        <v>0.15</v>
      </c>
      <c r="DB18" s="77">
        <v>0.15</v>
      </c>
      <c r="DC18" s="77">
        <v>0.15</v>
      </c>
      <c r="DD18" s="77">
        <v>0.15</v>
      </c>
      <c r="DE18" s="77">
        <v>0.15</v>
      </c>
      <c r="DF18" s="77">
        <v>0.15</v>
      </c>
      <c r="DG18" s="77">
        <v>0.15</v>
      </c>
      <c r="DH18" s="77">
        <v>0.15</v>
      </c>
      <c r="DI18" s="77">
        <v>0.15</v>
      </c>
      <c r="DJ18" s="77">
        <v>0.15</v>
      </c>
      <c r="DK18" s="77">
        <v>0.15</v>
      </c>
      <c r="DL18" s="77">
        <v>0.15</v>
      </c>
      <c r="DM18" s="77">
        <v>0.15</v>
      </c>
      <c r="DN18" s="77">
        <v>0.15</v>
      </c>
      <c r="DO18" s="77">
        <v>0.15</v>
      </c>
      <c r="DP18" s="77">
        <v>0.15</v>
      </c>
      <c r="DQ18" s="77">
        <v>0.15</v>
      </c>
      <c r="DR18" s="77">
        <v>0.15</v>
      </c>
      <c r="DS18" s="77">
        <v>0.15</v>
      </c>
      <c r="DT18" s="77">
        <v>0.15</v>
      </c>
      <c r="DU18" s="77">
        <v>0.15</v>
      </c>
      <c r="DV18" s="77">
        <v>0.15</v>
      </c>
      <c r="DW18" s="77">
        <v>0.15</v>
      </c>
      <c r="DX18" s="77">
        <v>0.15</v>
      </c>
      <c r="DY18" s="77">
        <v>0.15</v>
      </c>
      <c r="DZ18" s="77">
        <v>0.15</v>
      </c>
      <c r="EA18" s="77">
        <v>0.15</v>
      </c>
      <c r="EB18" s="77">
        <v>0.15</v>
      </c>
      <c r="EC18" s="77">
        <v>0.15</v>
      </c>
      <c r="ED18" s="77">
        <v>0.15</v>
      </c>
      <c r="EE18" s="77">
        <v>0.15</v>
      </c>
      <c r="EF18" s="77">
        <v>0.15</v>
      </c>
      <c r="EG18" s="77">
        <v>0.15</v>
      </c>
      <c r="EH18" s="77">
        <v>0.15</v>
      </c>
      <c r="EI18" s="77">
        <v>0.15</v>
      </c>
      <c r="EJ18" s="77">
        <v>0.15</v>
      </c>
      <c r="EK18" s="77">
        <v>0.15</v>
      </c>
      <c r="EL18" s="77">
        <v>0.15</v>
      </c>
      <c r="EM18" s="77">
        <v>0.15</v>
      </c>
      <c r="EN18" s="77">
        <v>0.15</v>
      </c>
      <c r="EO18" s="77"/>
      <c r="ER18" s="77">
        <f>_xlfn.XLOOKUP(ER$9,$I$8:$EO$8,$I18:$EO18,,,-1)</f>
        <v>0.15</v>
      </c>
      <c r="ES18" s="77">
        <f>_xlfn.XLOOKUP(ES$9,$I$8:$EO$8,$I18:$EO18,,,-1)</f>
        <v>0.15</v>
      </c>
      <c r="ET18" s="77">
        <f>_xlfn.XLOOKUP(ET$9,$I$8:$EO$8,$I18:$EO18,,,-1)</f>
        <v>0.15</v>
      </c>
      <c r="EU18" s="77">
        <f>_xlfn.XLOOKUP(EU$9,$I$8:$EO$8,$I18:$EO18,,,-1)</f>
        <v>0.15</v>
      </c>
      <c r="EV18" s="77">
        <f>_xlfn.XLOOKUP(EV$9,$I$8:$EO$8,$I18:$EO18,,,-1)</f>
        <v>0.15</v>
      </c>
      <c r="EW18" s="77">
        <f>_xlfn.XLOOKUP(EW$9,$I$8:$EO$8,$I18:$EO18,,,-1)</f>
        <v>0.15</v>
      </c>
      <c r="EX18" s="77">
        <f>_xlfn.XLOOKUP(EX$9,$I$8:$EO$8,$I18:$EO18,,,-1)</f>
        <v>0.15</v>
      </c>
      <c r="EY18" s="77">
        <f>_xlfn.XLOOKUP(EY$9,$I$8:$EO$8,$I18:$EO18,,,-1)</f>
        <v>0.15</v>
      </c>
      <c r="EZ18" s="77">
        <f>_xlfn.XLOOKUP(EZ$9,$I$8:$EO$8,$I18:$EO18,,,-1)</f>
        <v>0.15</v>
      </c>
      <c r="FA18" s="77">
        <f>_xlfn.XLOOKUP(FA$9,$I$8:$EO$8,$I18:$EO18,,,-1)</f>
        <v>0.15</v>
      </c>
      <c r="FB18" s="77">
        <f>_xlfn.XLOOKUP(FB$9,$I$8:$EO$8,$I18:$EO18,,,-1)</f>
        <v>0.15</v>
      </c>
      <c r="FC18" s="77">
        <f>_xlfn.XLOOKUP(FC$9,$I$8:$EO$8,$I18:$EO18,,,-1)</f>
        <v>0.15</v>
      </c>
      <c r="FD18" s="77">
        <f>_xlfn.XLOOKUP(FD$9,$I$8:$EO$8,$I18:$EO18,,,-1)</f>
        <v>0.15</v>
      </c>
      <c r="FE18" s="77">
        <f>_xlfn.XLOOKUP(FE$9,$I$8:$EO$8,$I18:$EO18,,,-1)</f>
        <v>0.15</v>
      </c>
      <c r="FH18" s="77">
        <f t="shared" si="117"/>
        <v>0.15</v>
      </c>
      <c r="FI18" s="77">
        <f t="shared" si="115"/>
        <v>0.15</v>
      </c>
      <c r="FJ18" s="77">
        <f t="shared" si="115"/>
        <v>0.15</v>
      </c>
      <c r="FK18" s="77">
        <f t="shared" si="115"/>
        <v>0.15</v>
      </c>
      <c r="FL18" s="77">
        <f t="shared" si="115"/>
        <v>0.15</v>
      </c>
      <c r="FM18" s="77">
        <f t="shared" si="115"/>
        <v>0.15</v>
      </c>
      <c r="FN18" s="77">
        <f t="shared" si="115"/>
        <v>0.15</v>
      </c>
      <c r="FO18" s="77">
        <f t="shared" si="116"/>
        <v>0.15</v>
      </c>
    </row>
    <row r="19" spans="2:171" s="70" customFormat="1" ht="17.45" customHeight="1">
      <c r="B19" s="66" t="s">
        <v>89</v>
      </c>
      <c r="C19" s="67"/>
      <c r="D19" s="67"/>
      <c r="E19" s="67"/>
      <c r="F19" s="68"/>
      <c r="G19" s="68"/>
      <c r="H19" s="6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7">
        <v>0</v>
      </c>
      <c r="BF19" s="77">
        <v>0</v>
      </c>
      <c r="BG19" s="77">
        <v>0</v>
      </c>
      <c r="BH19" s="77">
        <v>0</v>
      </c>
      <c r="BI19" s="77">
        <v>0</v>
      </c>
      <c r="BJ19" s="77">
        <v>0</v>
      </c>
      <c r="BK19" s="77">
        <v>0</v>
      </c>
      <c r="BL19" s="77">
        <v>0</v>
      </c>
      <c r="BM19" s="77">
        <v>0</v>
      </c>
      <c r="BN19" s="77">
        <v>0.15</v>
      </c>
      <c r="BO19" s="77">
        <v>0.15</v>
      </c>
      <c r="BP19" s="77">
        <v>0.15</v>
      </c>
      <c r="BQ19" s="77">
        <v>0.15</v>
      </c>
      <c r="BR19" s="77">
        <v>0.15</v>
      </c>
      <c r="BS19" s="77">
        <v>0.15</v>
      </c>
      <c r="BT19" s="77">
        <v>0.15</v>
      </c>
      <c r="BU19" s="77">
        <v>0.15</v>
      </c>
      <c r="BV19" s="77">
        <v>0.15</v>
      </c>
      <c r="BW19" s="77">
        <v>0.15</v>
      </c>
      <c r="BX19" s="77">
        <v>0.15</v>
      </c>
      <c r="BY19" s="77">
        <v>0.15</v>
      </c>
      <c r="BZ19" s="77">
        <v>0.15</v>
      </c>
      <c r="CA19" s="77">
        <v>0.15</v>
      </c>
      <c r="CB19" s="77">
        <v>0.15</v>
      </c>
      <c r="CC19" s="77">
        <v>0.15</v>
      </c>
      <c r="CD19" s="77">
        <v>0.15</v>
      </c>
      <c r="CE19" s="77">
        <v>0.15</v>
      </c>
      <c r="CF19" s="77">
        <v>0.15</v>
      </c>
      <c r="CG19" s="77">
        <v>0.15</v>
      </c>
      <c r="CH19" s="77">
        <v>0.15</v>
      </c>
      <c r="CI19" s="77">
        <v>0.15</v>
      </c>
      <c r="CJ19" s="77">
        <v>0.15</v>
      </c>
      <c r="CK19" s="77">
        <v>0.15</v>
      </c>
      <c r="CL19" s="77">
        <v>0.15</v>
      </c>
      <c r="CM19" s="77">
        <v>0.15</v>
      </c>
      <c r="CN19" s="77">
        <v>0.15</v>
      </c>
      <c r="CO19" s="77">
        <v>0.15</v>
      </c>
      <c r="CP19" s="77">
        <v>0.15</v>
      </c>
      <c r="CQ19" s="77">
        <v>0.15</v>
      </c>
      <c r="CR19" s="77">
        <v>0.15</v>
      </c>
      <c r="CS19" s="77">
        <v>0.15</v>
      </c>
      <c r="CT19" s="77">
        <v>0.15</v>
      </c>
      <c r="CU19" s="77">
        <v>0.15</v>
      </c>
      <c r="CV19" s="77">
        <v>0.15</v>
      </c>
      <c r="CW19" s="77">
        <v>0.15</v>
      </c>
      <c r="CX19" s="77">
        <v>0.15</v>
      </c>
      <c r="CY19" s="77">
        <v>0.15</v>
      </c>
      <c r="CZ19" s="77">
        <v>0.15</v>
      </c>
      <c r="DA19" s="77">
        <v>0.15</v>
      </c>
      <c r="DB19" s="77">
        <v>0.15</v>
      </c>
      <c r="DC19" s="77">
        <v>0.15</v>
      </c>
      <c r="DD19" s="77">
        <v>0.15</v>
      </c>
      <c r="DE19" s="77">
        <v>0.15</v>
      </c>
      <c r="DF19" s="77">
        <v>0.15</v>
      </c>
      <c r="DG19" s="77">
        <v>0.15</v>
      </c>
      <c r="DH19" s="77">
        <v>0.15</v>
      </c>
      <c r="DI19" s="77">
        <v>0.15</v>
      </c>
      <c r="DJ19" s="77">
        <v>0.15</v>
      </c>
      <c r="DK19" s="77">
        <v>0.15</v>
      </c>
      <c r="DL19" s="77">
        <v>0.15</v>
      </c>
      <c r="DM19" s="77">
        <v>0.15</v>
      </c>
      <c r="DN19" s="77">
        <v>0.15</v>
      </c>
      <c r="DO19" s="77">
        <v>0.15</v>
      </c>
      <c r="DP19" s="77">
        <v>0.15</v>
      </c>
      <c r="DQ19" s="77">
        <v>0.15</v>
      </c>
      <c r="DR19" s="77">
        <v>0.15</v>
      </c>
      <c r="DS19" s="77">
        <v>0.15</v>
      </c>
      <c r="DT19" s="77">
        <v>0.15</v>
      </c>
      <c r="DU19" s="77">
        <v>0.15</v>
      </c>
      <c r="DV19" s="77">
        <v>0.15</v>
      </c>
      <c r="DW19" s="77">
        <v>0.15</v>
      </c>
      <c r="DX19" s="77">
        <v>0.15</v>
      </c>
      <c r="DY19" s="77">
        <v>0.15</v>
      </c>
      <c r="DZ19" s="77">
        <v>0.15</v>
      </c>
      <c r="EA19" s="77">
        <v>0.15</v>
      </c>
      <c r="EB19" s="77">
        <v>0.15</v>
      </c>
      <c r="EC19" s="77">
        <v>0.15</v>
      </c>
      <c r="ED19" s="77">
        <v>0.15</v>
      </c>
      <c r="EE19" s="77">
        <v>0.15</v>
      </c>
      <c r="EF19" s="77">
        <v>0.15</v>
      </c>
      <c r="EG19" s="77">
        <v>0.15</v>
      </c>
      <c r="EH19" s="77">
        <v>0.15</v>
      </c>
      <c r="EI19" s="77">
        <v>0.15</v>
      </c>
      <c r="EJ19" s="77">
        <v>0.15</v>
      </c>
      <c r="EK19" s="77">
        <v>0</v>
      </c>
      <c r="EL19" s="77">
        <v>0</v>
      </c>
      <c r="EM19" s="77">
        <v>0</v>
      </c>
      <c r="EN19" s="77">
        <v>0</v>
      </c>
      <c r="EO19" s="77"/>
      <c r="ER19" s="77">
        <f>_xlfn.XLOOKUP(ER$9,$I$8:$EO$8,$I19:$EO19,,,-1)</f>
        <v>0.15</v>
      </c>
      <c r="ES19" s="77">
        <f>_xlfn.XLOOKUP(ES$9,$I$8:$EO$8,$I19:$EO19,,,-1)</f>
        <v>0.15</v>
      </c>
      <c r="ET19" s="77">
        <f>_xlfn.XLOOKUP(ET$9,$I$8:$EO$8,$I19:$EO19,,,-1)</f>
        <v>0.15</v>
      </c>
      <c r="EU19" s="77">
        <f>_xlfn.XLOOKUP(EU$9,$I$8:$EO$8,$I19:$EO19,,,-1)</f>
        <v>0.15</v>
      </c>
      <c r="EV19" s="77">
        <f>_xlfn.XLOOKUP(EV$9,$I$8:$EO$8,$I19:$EO19,,,-1)</f>
        <v>0.15</v>
      </c>
      <c r="EW19" s="77">
        <f>_xlfn.XLOOKUP(EW$9,$I$8:$EO$8,$I19:$EO19,,,-1)</f>
        <v>0.15</v>
      </c>
      <c r="EX19" s="77">
        <f>_xlfn.XLOOKUP(EX$9,$I$8:$EO$8,$I19:$EO19,,,-1)</f>
        <v>0.15</v>
      </c>
      <c r="EY19" s="77">
        <f>_xlfn.XLOOKUP(EY$9,$I$8:$EO$8,$I19:$EO19,,,-1)</f>
        <v>0.15</v>
      </c>
      <c r="EZ19" s="77">
        <f>_xlfn.XLOOKUP(EZ$9,$I$8:$EO$8,$I19:$EO19,,,-1)</f>
        <v>0.15</v>
      </c>
      <c r="FA19" s="77">
        <f>_xlfn.XLOOKUP(FA$9,$I$8:$EO$8,$I19:$EO19,,,-1)</f>
        <v>0.15</v>
      </c>
      <c r="FB19" s="77">
        <f>_xlfn.XLOOKUP(FB$9,$I$8:$EO$8,$I19:$EO19,,,-1)</f>
        <v>0.15</v>
      </c>
      <c r="FC19" s="77">
        <f>_xlfn.XLOOKUP(FC$9,$I$8:$EO$8,$I19:$EO19,,,-1)</f>
        <v>0.15</v>
      </c>
      <c r="FD19" s="77">
        <f>_xlfn.XLOOKUP(FD$9,$I$8:$EO$8,$I19:$EO19,,,-1)</f>
        <v>0</v>
      </c>
      <c r="FE19" s="77">
        <f>_xlfn.XLOOKUP(FE$9,$I$8:$EO$8,$I19:$EO19,,,-1)</f>
        <v>0</v>
      </c>
      <c r="FH19" s="77">
        <f t="shared" si="117"/>
        <v>0.15</v>
      </c>
      <c r="FI19" s="77">
        <f t="shared" si="115"/>
        <v>0.15</v>
      </c>
      <c r="FJ19" s="77">
        <f t="shared" si="115"/>
        <v>0.15</v>
      </c>
      <c r="FK19" s="77">
        <f t="shared" si="115"/>
        <v>0.15</v>
      </c>
      <c r="FL19" s="77">
        <f t="shared" si="115"/>
        <v>0.15</v>
      </c>
      <c r="FM19" s="77">
        <f t="shared" si="115"/>
        <v>0.15</v>
      </c>
      <c r="FN19" s="77">
        <f t="shared" si="115"/>
        <v>0.15</v>
      </c>
      <c r="FO19" s="77">
        <f t="shared" si="116"/>
        <v>0</v>
      </c>
    </row>
    <row r="20" spans="2:171" s="70" customFormat="1" ht="17.45" customHeight="1">
      <c r="B20" s="66" t="s">
        <v>84</v>
      </c>
      <c r="C20" s="67"/>
      <c r="D20" s="67"/>
      <c r="E20" s="67"/>
      <c r="F20" s="68"/>
      <c r="G20" s="68"/>
      <c r="H20" s="6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7">
        <v>0</v>
      </c>
      <c r="BF20" s="77">
        <v>0</v>
      </c>
      <c r="BG20" s="77">
        <v>0</v>
      </c>
      <c r="BH20" s="77">
        <v>0</v>
      </c>
      <c r="BI20" s="77">
        <v>0</v>
      </c>
      <c r="BJ20" s="77">
        <v>0</v>
      </c>
      <c r="BK20" s="77">
        <v>0.1366866618270737</v>
      </c>
      <c r="BL20" s="77">
        <v>0.19181863870283233</v>
      </c>
      <c r="BM20" s="77">
        <v>0.1904763864111283</v>
      </c>
      <c r="BN20" s="77">
        <v>0.19019747302710663</v>
      </c>
      <c r="BO20" s="77">
        <v>0.88826065616651295</v>
      </c>
      <c r="BP20" s="77">
        <v>0.88810430008611296</v>
      </c>
      <c r="BQ20" s="77">
        <v>0.88842289029504862</v>
      </c>
      <c r="BR20" s="77">
        <v>0.8885125305291125</v>
      </c>
      <c r="BS20" s="77">
        <v>0.88852869516148458</v>
      </c>
      <c r="BT20" s="77">
        <v>0.88859570491022744</v>
      </c>
      <c r="BU20" s="77">
        <v>0.88870591831276502</v>
      </c>
      <c r="BV20" s="77">
        <v>0.88870591831276502</v>
      </c>
      <c r="BW20" s="77">
        <v>0.88870591831276502</v>
      </c>
      <c r="BX20" s="77">
        <v>0.88870591831276502</v>
      </c>
      <c r="BY20" s="77">
        <v>0.88870591831276502</v>
      </c>
      <c r="BZ20" s="77">
        <v>0.88870591831276502</v>
      </c>
      <c r="CA20" s="77">
        <v>0.88870591831276502</v>
      </c>
      <c r="CB20" s="77">
        <v>0.88870591831276502</v>
      </c>
      <c r="CC20" s="77">
        <v>0.88870591831276502</v>
      </c>
      <c r="CD20" s="77">
        <v>0.88870591831276502</v>
      </c>
      <c r="CE20" s="77">
        <v>0.88870591831276502</v>
      </c>
      <c r="CF20" s="77">
        <v>0.88870591831276502</v>
      </c>
      <c r="CG20" s="77">
        <v>0.88870591831276502</v>
      </c>
      <c r="CH20" s="77">
        <v>0.88870591831276502</v>
      </c>
      <c r="CI20" s="77">
        <v>0.88870591831276502</v>
      </c>
      <c r="CJ20" s="77">
        <v>0.88898365608715968</v>
      </c>
      <c r="CK20" s="77">
        <v>0.88898365608715968</v>
      </c>
      <c r="CL20" s="77">
        <v>0.88914853533735583</v>
      </c>
      <c r="CM20" s="77">
        <v>0.88915176826383024</v>
      </c>
      <c r="CN20" s="77">
        <v>0.88915176826383024</v>
      </c>
      <c r="CO20" s="77">
        <v>0.88915176826383024</v>
      </c>
      <c r="CP20" s="77">
        <v>0.88915176826383024</v>
      </c>
      <c r="CQ20" s="77">
        <v>0.88915176826383024</v>
      </c>
      <c r="CR20" s="77">
        <v>0.88915176826383024</v>
      </c>
      <c r="CS20" s="77">
        <v>0.88915176826383024</v>
      </c>
      <c r="CT20" s="77">
        <v>0.88929107800463769</v>
      </c>
      <c r="CU20" s="77">
        <v>0.88929107800463769</v>
      </c>
      <c r="CV20" s="77">
        <v>0.88916029143362696</v>
      </c>
      <c r="CW20" s="77">
        <v>0.88916029143362696</v>
      </c>
      <c r="CX20" s="77">
        <v>0.88916029143362696</v>
      </c>
      <c r="CY20" s="77">
        <v>0.88916029143362696</v>
      </c>
      <c r="CZ20" s="77">
        <v>0.88916029143362696</v>
      </c>
      <c r="DA20" s="77">
        <v>0.88916029143362696</v>
      </c>
      <c r="DB20" s="77">
        <v>0.88916029143362696</v>
      </c>
      <c r="DC20" s="77">
        <v>0.88916029143362696</v>
      </c>
      <c r="DD20" s="77">
        <v>0.88916029143362696</v>
      </c>
      <c r="DE20" s="77">
        <v>0.88916029143362696</v>
      </c>
      <c r="DF20" s="77">
        <v>0.88916029143362696</v>
      </c>
      <c r="DG20" s="77">
        <v>0.88916029143362696</v>
      </c>
      <c r="DH20" s="77">
        <v>0.88916029143362696</v>
      </c>
      <c r="DI20" s="77">
        <v>0.88916029143362696</v>
      </c>
      <c r="DJ20" s="77">
        <v>0.89124042200030196</v>
      </c>
      <c r="DK20" s="77">
        <v>0.89124042200030196</v>
      </c>
      <c r="DL20" s="77">
        <v>0.89124042200030196</v>
      </c>
      <c r="DM20" s="77">
        <v>0.89124042200030196</v>
      </c>
      <c r="DN20" s="77">
        <v>0.89124042200030196</v>
      </c>
      <c r="DO20" s="77">
        <v>0.89124042200030196</v>
      </c>
      <c r="DP20" s="77">
        <v>0.89124042200030196</v>
      </c>
      <c r="DQ20" s="77">
        <v>0.89124042200030196</v>
      </c>
      <c r="DR20" s="77">
        <v>0.89124042200030196</v>
      </c>
      <c r="DS20" s="77">
        <v>0.89124042200030196</v>
      </c>
      <c r="DT20" s="77">
        <v>0.89123985838134268</v>
      </c>
      <c r="DU20" s="77">
        <v>0.8922997483270253</v>
      </c>
      <c r="DV20" s="77">
        <v>0.8931378006813363</v>
      </c>
      <c r="DW20" s="77">
        <v>0.8931378006813363</v>
      </c>
      <c r="DX20" s="77">
        <v>0.89395474243600592</v>
      </c>
      <c r="DY20" s="77">
        <v>0.89475136133566813</v>
      </c>
      <c r="DZ20" s="77">
        <v>0.89552840641341436</v>
      </c>
      <c r="EA20" s="77">
        <v>0.89628659033989888</v>
      </c>
      <c r="EB20" s="77">
        <v>0.8970265916034359</v>
      </c>
      <c r="EC20" s="77">
        <v>0.89715512820512822</v>
      </c>
      <c r="ED20" s="77">
        <v>0.89715512820512822</v>
      </c>
      <c r="EE20" s="77">
        <v>0.89715512820512822</v>
      </c>
      <c r="EF20" s="77">
        <v>0.89715512820512799</v>
      </c>
      <c r="EG20" s="77">
        <v>0.89715512820512799</v>
      </c>
      <c r="EH20" s="77">
        <v>0.89715226359958866</v>
      </c>
      <c r="EI20" s="77">
        <v>0.89859667661877685</v>
      </c>
      <c r="EJ20" s="77">
        <v>0.89859667661877685</v>
      </c>
      <c r="EK20" s="77">
        <v>0.89859667661877685</v>
      </c>
      <c r="EL20" s="77">
        <v>0.89859667661877685</v>
      </c>
      <c r="EM20" s="77">
        <v>0.89859667661877685</v>
      </c>
      <c r="EN20" s="77">
        <v>0.89859667661877685</v>
      </c>
      <c r="EO20" s="77"/>
      <c r="ER20" s="77">
        <f>_xlfn.XLOOKUP(ER$9,$I$8:$EO$8,$I20:$EO20,,,-1)</f>
        <v>0.88916029143362696</v>
      </c>
      <c r="ES20" s="77">
        <f>_xlfn.XLOOKUP(ES$9,$I$8:$EO$8,$I20:$EO20,,,-1)</f>
        <v>0.88916029143362696</v>
      </c>
      <c r="ET20" s="77">
        <f>_xlfn.XLOOKUP(ET$9,$I$8:$EO$8,$I20:$EO20,,,-1)</f>
        <v>0.88916029143362696</v>
      </c>
      <c r="EU20" s="77">
        <f>_xlfn.XLOOKUP(EU$9,$I$8:$EO$8,$I20:$EO20,,,-1)</f>
        <v>0.89124042200030196</v>
      </c>
      <c r="EV20" s="77">
        <f>_xlfn.XLOOKUP(EV$9,$I$8:$EO$8,$I20:$EO20,,,-1)</f>
        <v>0.89124042200030196</v>
      </c>
      <c r="EW20" s="77">
        <f>_xlfn.XLOOKUP(EW$9,$I$8:$EO$8,$I20:$EO20,,,-1)</f>
        <v>0.89124042200030196</v>
      </c>
      <c r="EX20" s="77">
        <f>_xlfn.XLOOKUP(EX$9,$I$8:$EO$8,$I20:$EO20,,,-1)</f>
        <v>0.8922997483270253</v>
      </c>
      <c r="EY20" s="77">
        <f>_xlfn.XLOOKUP(EY$9,$I$8:$EO$8,$I20:$EO20,,,-1)</f>
        <v>0.89395474243600592</v>
      </c>
      <c r="EZ20" s="77">
        <f>_xlfn.XLOOKUP(EZ$9,$I$8:$EO$8,$I20:$EO20,,,-1)</f>
        <v>0.89628659033989888</v>
      </c>
      <c r="FA20" s="77">
        <f>_xlfn.XLOOKUP(FA$9,$I$8:$EO$8,$I20:$EO20,,,-1)</f>
        <v>0.89715512820512822</v>
      </c>
      <c r="FB20" s="77">
        <f>_xlfn.XLOOKUP(FB$9,$I$8:$EO$8,$I20:$EO20,,,-1)</f>
        <v>0.89715512820512799</v>
      </c>
      <c r="FC20" s="77">
        <f>_xlfn.XLOOKUP(FC$9,$I$8:$EO$8,$I20:$EO20,,,-1)</f>
        <v>0.89859667661877685</v>
      </c>
      <c r="FD20" s="77">
        <f>_xlfn.XLOOKUP(FD$9,$I$8:$EO$8,$I20:$EO20,,,-1)</f>
        <v>0.89859667661877685</v>
      </c>
      <c r="FE20" s="77">
        <f>_xlfn.XLOOKUP(FE$9,$I$8:$EO$8,$I20:$EO20,,,-1)</f>
        <v>0.89859667661877685</v>
      </c>
      <c r="FH20" s="77">
        <f t="shared" si="117"/>
        <v>0.88810430008611296</v>
      </c>
      <c r="FI20" s="77">
        <f t="shared" si="115"/>
        <v>0.88870591831276502</v>
      </c>
      <c r="FJ20" s="77">
        <f t="shared" si="115"/>
        <v>0.88915176826383024</v>
      </c>
      <c r="FK20" s="77">
        <f t="shared" si="115"/>
        <v>0.88916029143362696</v>
      </c>
      <c r="FL20" s="77">
        <f t="shared" si="115"/>
        <v>0.89124042200030196</v>
      </c>
      <c r="FM20" s="77">
        <f t="shared" si="115"/>
        <v>0.89395474243600592</v>
      </c>
      <c r="FN20" s="77">
        <f t="shared" si="115"/>
        <v>0.89859667661877685</v>
      </c>
      <c r="FO20" s="77">
        <f t="shared" si="116"/>
        <v>0.89859667661877685</v>
      </c>
    </row>
    <row r="21" spans="2:171" s="70" customFormat="1" ht="17.45" customHeight="1">
      <c r="B21" s="66" t="s">
        <v>101</v>
      </c>
      <c r="C21" s="67"/>
      <c r="D21" s="67"/>
      <c r="E21" s="67"/>
      <c r="F21" s="68"/>
      <c r="G21" s="68"/>
      <c r="H21" s="6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7">
        <v>0</v>
      </c>
      <c r="BF21" s="77">
        <v>0</v>
      </c>
      <c r="BG21" s="77">
        <v>0</v>
      </c>
      <c r="BH21" s="77">
        <v>0</v>
      </c>
      <c r="BI21" s="77">
        <v>0</v>
      </c>
      <c r="BJ21" s="77">
        <v>0</v>
      </c>
      <c r="BK21" s="77">
        <v>0</v>
      </c>
      <c r="BL21" s="77">
        <v>0</v>
      </c>
      <c r="BM21" s="77">
        <v>0</v>
      </c>
      <c r="BN21" s="77">
        <v>0</v>
      </c>
      <c r="BO21" s="77">
        <v>0</v>
      </c>
      <c r="BP21" s="77">
        <v>0</v>
      </c>
      <c r="BQ21" s="77">
        <v>0.15</v>
      </c>
      <c r="BR21" s="77">
        <v>0.15</v>
      </c>
      <c r="BS21" s="77">
        <v>0.15</v>
      </c>
      <c r="BT21" s="77">
        <v>0.15</v>
      </c>
      <c r="BU21" s="77">
        <v>0.15</v>
      </c>
      <c r="BV21" s="77">
        <v>0.15</v>
      </c>
      <c r="BW21" s="77">
        <v>0.15</v>
      </c>
      <c r="BX21" s="77">
        <v>0.15</v>
      </c>
      <c r="BY21" s="77">
        <v>0.15</v>
      </c>
      <c r="BZ21" s="77">
        <v>0.15</v>
      </c>
      <c r="CA21" s="77">
        <v>0.15</v>
      </c>
      <c r="CB21" s="77">
        <v>0.15</v>
      </c>
      <c r="CC21" s="77">
        <v>0.15</v>
      </c>
      <c r="CD21" s="77">
        <v>0.15</v>
      </c>
      <c r="CE21" s="77">
        <v>0.15</v>
      </c>
      <c r="CF21" s="77">
        <v>0.15</v>
      </c>
      <c r="CG21" s="77">
        <v>0.15</v>
      </c>
      <c r="CH21" s="77">
        <v>0.15</v>
      </c>
      <c r="CI21" s="77">
        <v>0.15</v>
      </c>
      <c r="CJ21" s="77">
        <v>0.15</v>
      </c>
      <c r="CK21" s="77">
        <v>0.15</v>
      </c>
      <c r="CL21" s="77">
        <v>0.15</v>
      </c>
      <c r="CM21" s="77">
        <v>0.15</v>
      </c>
      <c r="CN21" s="77">
        <v>0.15</v>
      </c>
      <c r="CO21" s="77">
        <v>0.15</v>
      </c>
      <c r="CP21" s="77">
        <v>0.15</v>
      </c>
      <c r="CQ21" s="77">
        <v>0.15</v>
      </c>
      <c r="CR21" s="77">
        <v>0.15</v>
      </c>
      <c r="CS21" s="77">
        <v>0.15</v>
      </c>
      <c r="CT21" s="77">
        <v>0.15</v>
      </c>
      <c r="CU21" s="77">
        <v>0.15</v>
      </c>
      <c r="CV21" s="77">
        <v>0.15</v>
      </c>
      <c r="CW21" s="77">
        <v>0.15</v>
      </c>
      <c r="CX21" s="77">
        <v>0.15</v>
      </c>
      <c r="CY21" s="77">
        <v>0.15</v>
      </c>
      <c r="CZ21" s="77">
        <v>0.15</v>
      </c>
      <c r="DA21" s="77">
        <v>0.15</v>
      </c>
      <c r="DB21" s="77">
        <v>0.15</v>
      </c>
      <c r="DC21" s="77">
        <v>0.15</v>
      </c>
      <c r="DD21" s="77">
        <v>0.15</v>
      </c>
      <c r="DE21" s="77">
        <v>0.15</v>
      </c>
      <c r="DF21" s="77">
        <v>0.15</v>
      </c>
      <c r="DG21" s="77">
        <v>0.15</v>
      </c>
      <c r="DH21" s="77">
        <v>0.15</v>
      </c>
      <c r="DI21" s="77">
        <v>0.15</v>
      </c>
      <c r="DJ21" s="77">
        <v>0.15</v>
      </c>
      <c r="DK21" s="77">
        <v>0.15</v>
      </c>
      <c r="DL21" s="77">
        <v>0.15</v>
      </c>
      <c r="DM21" s="77">
        <v>0.15</v>
      </c>
      <c r="DN21" s="77">
        <v>0.15</v>
      </c>
      <c r="DO21" s="77">
        <v>0.15</v>
      </c>
      <c r="DP21" s="77">
        <v>0.15</v>
      </c>
      <c r="DQ21" s="77">
        <v>0.15</v>
      </c>
      <c r="DR21" s="77">
        <v>0.15</v>
      </c>
      <c r="DS21" s="77">
        <v>0.15</v>
      </c>
      <c r="DT21" s="77">
        <v>0.15</v>
      </c>
      <c r="DU21" s="77">
        <v>0.15</v>
      </c>
      <c r="DV21" s="77">
        <v>0.15</v>
      </c>
      <c r="DW21" s="77">
        <v>0.15</v>
      </c>
      <c r="DX21" s="77">
        <v>0.15</v>
      </c>
      <c r="DY21" s="77">
        <v>0.15</v>
      </c>
      <c r="DZ21" s="77">
        <v>0.15</v>
      </c>
      <c r="EA21" s="77">
        <v>0.15</v>
      </c>
      <c r="EB21" s="77">
        <v>0.15</v>
      </c>
      <c r="EC21" s="77">
        <v>0.15</v>
      </c>
      <c r="ED21" s="77">
        <v>0.15</v>
      </c>
      <c r="EE21" s="77">
        <v>0.15</v>
      </c>
      <c r="EF21" s="77">
        <v>0.15</v>
      </c>
      <c r="EG21" s="77">
        <v>0.15</v>
      </c>
      <c r="EH21" s="77">
        <v>0.15</v>
      </c>
      <c r="EI21" s="77">
        <v>0.15</v>
      </c>
      <c r="EJ21" s="77">
        <v>0.15</v>
      </c>
      <c r="EK21" s="77">
        <v>0.15</v>
      </c>
      <c r="EL21" s="77">
        <v>0.15</v>
      </c>
      <c r="EM21" s="77">
        <v>0.15</v>
      </c>
      <c r="EN21" s="77">
        <v>0.15</v>
      </c>
      <c r="EO21" s="77"/>
      <c r="ER21" s="77">
        <f>_xlfn.XLOOKUP(ER$9,$I$8:$EO$8,$I21:$EO21,,,-1)</f>
        <v>0.15</v>
      </c>
      <c r="ES21" s="77">
        <f>_xlfn.XLOOKUP(ES$9,$I$8:$EO$8,$I21:$EO21,,,-1)</f>
        <v>0.15</v>
      </c>
      <c r="ET21" s="77">
        <f>_xlfn.XLOOKUP(ET$9,$I$8:$EO$8,$I21:$EO21,,,-1)</f>
        <v>0.15</v>
      </c>
      <c r="EU21" s="77">
        <f>_xlfn.XLOOKUP(EU$9,$I$8:$EO$8,$I21:$EO21,,,-1)</f>
        <v>0.15</v>
      </c>
      <c r="EV21" s="77">
        <f>_xlfn.XLOOKUP(EV$9,$I$8:$EO$8,$I21:$EO21,,,-1)</f>
        <v>0.15</v>
      </c>
      <c r="EW21" s="77">
        <f>_xlfn.XLOOKUP(EW$9,$I$8:$EO$8,$I21:$EO21,,,-1)</f>
        <v>0.15</v>
      </c>
      <c r="EX21" s="77">
        <f>_xlfn.XLOOKUP(EX$9,$I$8:$EO$8,$I21:$EO21,,,-1)</f>
        <v>0.15</v>
      </c>
      <c r="EY21" s="77">
        <f>_xlfn.XLOOKUP(EY$9,$I$8:$EO$8,$I21:$EO21,,,-1)</f>
        <v>0.15</v>
      </c>
      <c r="EZ21" s="77">
        <f>_xlfn.XLOOKUP(EZ$9,$I$8:$EO$8,$I21:$EO21,,,-1)</f>
        <v>0.15</v>
      </c>
      <c r="FA21" s="77">
        <f>_xlfn.XLOOKUP(FA$9,$I$8:$EO$8,$I21:$EO21,,,-1)</f>
        <v>0.15</v>
      </c>
      <c r="FB21" s="77">
        <f>_xlfn.XLOOKUP(FB$9,$I$8:$EO$8,$I21:$EO21,,,-1)</f>
        <v>0.15</v>
      </c>
      <c r="FC21" s="77">
        <f>_xlfn.XLOOKUP(FC$9,$I$8:$EO$8,$I21:$EO21,,,-1)</f>
        <v>0.15</v>
      </c>
      <c r="FD21" s="77">
        <f>_xlfn.XLOOKUP(FD$9,$I$8:$EO$8,$I21:$EO21,,,-1)</f>
        <v>0.15</v>
      </c>
      <c r="FE21" s="77">
        <f>_xlfn.XLOOKUP(FE$9,$I$8:$EO$8,$I21:$EO21,,,-1)</f>
        <v>0.15</v>
      </c>
      <c r="FH21" s="77">
        <f t="shared" si="117"/>
        <v>0</v>
      </c>
      <c r="FI21" s="77">
        <f t="shared" si="115"/>
        <v>0.15</v>
      </c>
      <c r="FJ21" s="77">
        <f t="shared" si="115"/>
        <v>0.15</v>
      </c>
      <c r="FK21" s="77">
        <f t="shared" si="115"/>
        <v>0.15</v>
      </c>
      <c r="FL21" s="77">
        <f t="shared" si="115"/>
        <v>0.15</v>
      </c>
      <c r="FM21" s="77">
        <f t="shared" si="115"/>
        <v>0.15</v>
      </c>
      <c r="FN21" s="77">
        <f t="shared" si="115"/>
        <v>0.15</v>
      </c>
      <c r="FO21" s="77">
        <f t="shared" si="116"/>
        <v>0.15</v>
      </c>
    </row>
    <row r="22" spans="2:171" s="70" customFormat="1" ht="17.45" customHeight="1">
      <c r="B22" s="66" t="s">
        <v>115</v>
      </c>
      <c r="C22" s="67"/>
      <c r="D22" s="67"/>
      <c r="E22" s="67"/>
      <c r="F22" s="68"/>
      <c r="G22" s="68"/>
      <c r="H22" s="6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7">
        <v>0</v>
      </c>
      <c r="BF22" s="77">
        <v>0</v>
      </c>
      <c r="BG22" s="77">
        <v>0</v>
      </c>
      <c r="BH22" s="77">
        <v>0</v>
      </c>
      <c r="BI22" s="77">
        <v>0</v>
      </c>
      <c r="BJ22" s="77">
        <v>0</v>
      </c>
      <c r="BK22" s="77">
        <v>0</v>
      </c>
      <c r="BL22" s="77">
        <v>0</v>
      </c>
      <c r="BM22" s="77">
        <v>0</v>
      </c>
      <c r="BN22" s="77">
        <v>0</v>
      </c>
      <c r="BO22" s="77">
        <v>0</v>
      </c>
      <c r="BP22" s="77">
        <v>0</v>
      </c>
      <c r="BQ22" s="77">
        <v>0</v>
      </c>
      <c r="BR22" s="77">
        <v>0</v>
      </c>
      <c r="BS22" s="77">
        <v>0</v>
      </c>
      <c r="BT22" s="77">
        <v>0</v>
      </c>
      <c r="BU22" s="77">
        <v>0</v>
      </c>
      <c r="BV22" s="77">
        <v>0</v>
      </c>
      <c r="BW22" s="77">
        <v>0</v>
      </c>
      <c r="BX22" s="77">
        <v>0</v>
      </c>
      <c r="BY22" s="77">
        <v>0</v>
      </c>
      <c r="BZ22" s="77">
        <v>0</v>
      </c>
      <c r="CA22" s="77">
        <v>0</v>
      </c>
      <c r="CB22" s="77">
        <v>3.6738978359999999E-3</v>
      </c>
      <c r="CC22" s="77">
        <v>3.6738978359999999E-3</v>
      </c>
      <c r="CD22" s="77">
        <v>3.6738978359999999E-3</v>
      </c>
      <c r="CE22" s="77">
        <v>3.6738978359999999E-3</v>
      </c>
      <c r="CF22" s="77">
        <v>3.6738978359999999E-3</v>
      </c>
      <c r="CG22" s="77">
        <v>3.6738978359999999E-3</v>
      </c>
      <c r="CH22" s="77">
        <v>3.6738978359999999E-3</v>
      </c>
      <c r="CI22" s="77">
        <v>3.6738978359999999E-3</v>
      </c>
      <c r="CJ22" s="77">
        <v>3.6738978359999999E-3</v>
      </c>
      <c r="CK22" s="77">
        <v>3.6738978359999999E-3</v>
      </c>
      <c r="CL22" s="77">
        <v>3.6738978359999999E-3</v>
      </c>
      <c r="CM22" s="77">
        <v>3.6738978359999999E-3</v>
      </c>
      <c r="CN22" s="77">
        <v>3.6738978359999999E-3</v>
      </c>
      <c r="CO22" s="77">
        <v>3.6738978359999999E-3</v>
      </c>
      <c r="CP22" s="77">
        <v>3.6738978359999999E-3</v>
      </c>
      <c r="CQ22" s="77">
        <v>3.6738978359999999E-3</v>
      </c>
      <c r="CR22" s="77">
        <v>3.6738978359999999E-3</v>
      </c>
      <c r="CS22" s="77">
        <v>3.6738978359999999E-3</v>
      </c>
      <c r="CT22" s="77">
        <v>3.6738978359999999E-3</v>
      </c>
      <c r="CU22" s="77">
        <v>3.6738978359999999E-3</v>
      </c>
      <c r="CV22" s="77">
        <v>3.6738978359999999E-3</v>
      </c>
      <c r="CW22" s="77">
        <v>3.6738978359999999E-3</v>
      </c>
      <c r="CX22" s="77">
        <v>3.6738978359999999E-3</v>
      </c>
      <c r="CY22" s="77">
        <v>3.6738978359999999E-3</v>
      </c>
      <c r="CZ22" s="77">
        <v>3.6738978359999999E-3</v>
      </c>
      <c r="DA22" s="77">
        <v>3.6738978359999999E-3</v>
      </c>
      <c r="DB22" s="77">
        <v>3.6738978359999999E-3</v>
      </c>
      <c r="DC22" s="77">
        <v>3.6738978359999999E-3</v>
      </c>
      <c r="DD22" s="77">
        <v>3.6738978359999999E-3</v>
      </c>
      <c r="DE22" s="77">
        <v>3.6738978359999999E-3</v>
      </c>
      <c r="DF22" s="77">
        <v>3.6738978359999999E-3</v>
      </c>
      <c r="DG22" s="77">
        <v>3.6738978359999999E-3</v>
      </c>
      <c r="DH22" s="77">
        <v>3.6738978359999999E-3</v>
      </c>
      <c r="DI22" s="77">
        <v>3.6738978359999999E-3</v>
      </c>
      <c r="DJ22" s="77">
        <v>3.6738978359999999E-3</v>
      </c>
      <c r="DK22" s="77">
        <v>3.6738978359999999E-3</v>
      </c>
      <c r="DL22" s="77">
        <v>3.6738978359999999E-3</v>
      </c>
      <c r="DM22" s="77">
        <v>3.6738978359999999E-3</v>
      </c>
      <c r="DN22" s="77">
        <v>3.6738978359999999E-3</v>
      </c>
      <c r="DO22" s="77">
        <v>3.6738978359999999E-3</v>
      </c>
      <c r="DP22" s="77">
        <v>3.6738978359999999E-3</v>
      </c>
      <c r="DQ22" s="77">
        <v>3.6738978359999999E-3</v>
      </c>
      <c r="DR22" s="77">
        <v>3.6738978359999999E-3</v>
      </c>
      <c r="DS22" s="77">
        <v>3.6738978359999999E-3</v>
      </c>
      <c r="DT22" s="77">
        <v>3.6738978359999999E-3</v>
      </c>
      <c r="DU22" s="77">
        <v>3.6738978359999999E-3</v>
      </c>
      <c r="DV22" s="77">
        <v>3.6738978359999999E-3</v>
      </c>
      <c r="DW22" s="77">
        <v>3.6738978359999999E-3</v>
      </c>
      <c r="DX22" s="77">
        <v>3.6738978359999999E-3</v>
      </c>
      <c r="DY22" s="77">
        <v>3.6738978359999999E-3</v>
      </c>
      <c r="DZ22" s="77">
        <v>3.6738978359999999E-3</v>
      </c>
      <c r="EA22" s="77">
        <v>3.6738978359999999E-3</v>
      </c>
      <c r="EB22" s="77">
        <v>3.6738978359999999E-3</v>
      </c>
      <c r="EC22" s="77">
        <v>3.6738978359999999E-3</v>
      </c>
      <c r="ED22" s="77">
        <v>3.6738978359999999E-3</v>
      </c>
      <c r="EE22" s="77">
        <v>3.6738978359999999E-3</v>
      </c>
      <c r="EF22" s="77">
        <v>3.6738978359999999E-3</v>
      </c>
      <c r="EG22" s="77">
        <v>3.6738978359999999E-3</v>
      </c>
      <c r="EH22" s="77">
        <v>3.6738978359999999E-3</v>
      </c>
      <c r="EI22" s="77">
        <v>3.6738978359999999E-3</v>
      </c>
      <c r="EJ22" s="77">
        <v>3.6738978359999999E-3</v>
      </c>
      <c r="EK22" s="77">
        <v>3.6738978359999999E-3</v>
      </c>
      <c r="EL22" s="77">
        <v>3.6738978359999999E-3</v>
      </c>
      <c r="EM22" s="77">
        <v>3.6738978359999999E-3</v>
      </c>
      <c r="EN22" s="77">
        <v>3.6738978359999999E-3</v>
      </c>
      <c r="EO22" s="77"/>
      <c r="ER22" s="77">
        <f>_xlfn.XLOOKUP(ER$9,$I$8:$EO$8,$I22:$EO22,,,-1)</f>
        <v>3.6738978359999999E-3</v>
      </c>
      <c r="ES22" s="77">
        <f>_xlfn.XLOOKUP(ES$9,$I$8:$EO$8,$I22:$EO22,,,-1)</f>
        <v>3.6738978359999999E-3</v>
      </c>
      <c r="ET22" s="77">
        <f>_xlfn.XLOOKUP(ET$9,$I$8:$EO$8,$I22:$EO22,,,-1)</f>
        <v>3.6738978359999999E-3</v>
      </c>
      <c r="EU22" s="77">
        <f>_xlfn.XLOOKUP(EU$9,$I$8:$EO$8,$I22:$EO22,,,-1)</f>
        <v>3.6738978359999999E-3</v>
      </c>
      <c r="EV22" s="77">
        <f>_xlfn.XLOOKUP(EV$9,$I$8:$EO$8,$I22:$EO22,,,-1)</f>
        <v>3.6738978359999999E-3</v>
      </c>
      <c r="EW22" s="77">
        <f>_xlfn.XLOOKUP(EW$9,$I$8:$EO$8,$I22:$EO22,,,-1)</f>
        <v>3.6738978359999999E-3</v>
      </c>
      <c r="EX22" s="77">
        <f>_xlfn.XLOOKUP(EX$9,$I$8:$EO$8,$I22:$EO22,,,-1)</f>
        <v>3.6738978359999999E-3</v>
      </c>
      <c r="EY22" s="77">
        <f>_xlfn.XLOOKUP(EY$9,$I$8:$EO$8,$I22:$EO22,,,-1)</f>
        <v>3.6738978359999999E-3</v>
      </c>
      <c r="EZ22" s="77">
        <f>_xlfn.XLOOKUP(EZ$9,$I$8:$EO$8,$I22:$EO22,,,-1)</f>
        <v>3.6738978359999999E-3</v>
      </c>
      <c r="FA22" s="77">
        <f>_xlfn.XLOOKUP(FA$9,$I$8:$EO$8,$I22:$EO22,,,-1)</f>
        <v>3.6738978359999999E-3</v>
      </c>
      <c r="FB22" s="77">
        <f>_xlfn.XLOOKUP(FB$9,$I$8:$EO$8,$I22:$EO22,,,-1)</f>
        <v>3.6738978359999999E-3</v>
      </c>
      <c r="FC22" s="77">
        <f>_xlfn.XLOOKUP(FC$9,$I$8:$EO$8,$I22:$EO22,,,-1)</f>
        <v>3.6738978359999999E-3</v>
      </c>
      <c r="FD22" s="77">
        <f>_xlfn.XLOOKUP(FD$9,$I$8:$EO$8,$I22:$EO22,,,-1)</f>
        <v>3.6738978359999999E-3</v>
      </c>
      <c r="FE22" s="77">
        <f>_xlfn.XLOOKUP(FE$9,$I$8:$EO$8,$I22:$EO22,,,-1)</f>
        <v>3.6738978359999999E-3</v>
      </c>
      <c r="FH22" s="77">
        <f t="shared" si="117"/>
        <v>0</v>
      </c>
      <c r="FI22" s="77">
        <f t="shared" si="115"/>
        <v>3.6738978359999999E-3</v>
      </c>
      <c r="FJ22" s="77">
        <f t="shared" si="115"/>
        <v>3.6738978359999999E-3</v>
      </c>
      <c r="FK22" s="77">
        <f t="shared" si="115"/>
        <v>3.6738978359999999E-3</v>
      </c>
      <c r="FL22" s="77">
        <f t="shared" si="115"/>
        <v>3.6738978359999999E-3</v>
      </c>
      <c r="FM22" s="77">
        <f t="shared" si="115"/>
        <v>3.6738978359999999E-3</v>
      </c>
      <c r="FN22" s="77">
        <f t="shared" si="115"/>
        <v>3.6738978359999999E-3</v>
      </c>
      <c r="FO22" s="77">
        <f t="shared" si="116"/>
        <v>3.6738978359999999E-3</v>
      </c>
    </row>
    <row r="23" spans="2:171" s="70" customFormat="1" ht="17.45" customHeight="1">
      <c r="B23" s="66" t="s">
        <v>36</v>
      </c>
      <c r="C23" s="67"/>
      <c r="D23" s="67"/>
      <c r="E23" s="67"/>
      <c r="F23" s="68"/>
      <c r="G23" s="68"/>
      <c r="H23" s="6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7">
        <v>0.1288362816314457</v>
      </c>
      <c r="BF23" s="77">
        <v>0.17611321433339355</v>
      </c>
      <c r="BG23" s="77">
        <v>0.17616210901609092</v>
      </c>
      <c r="BH23" s="77">
        <v>0.17624178923974587</v>
      </c>
      <c r="BI23" s="77">
        <v>0.17673496153312548</v>
      </c>
      <c r="BJ23" s="77">
        <v>0.17730539949792812</v>
      </c>
      <c r="BK23" s="77">
        <v>0.17835935154718247</v>
      </c>
      <c r="BL23" s="77">
        <v>0.17944831460380037</v>
      </c>
      <c r="BM23" s="77">
        <v>0.17948513652533787</v>
      </c>
      <c r="BN23" s="77">
        <v>0.17975194454697044</v>
      </c>
      <c r="BO23" s="77">
        <v>0.17992096320320822</v>
      </c>
      <c r="BP23" s="77">
        <v>0.17992217047932421</v>
      </c>
      <c r="BQ23" s="77">
        <v>0.18014551656078134</v>
      </c>
      <c r="BR23" s="77">
        <v>0.1802946151611054</v>
      </c>
      <c r="BS23" s="77">
        <v>0.18029521879916341</v>
      </c>
      <c r="BT23" s="77">
        <v>0.18029521879916341</v>
      </c>
      <c r="BU23" s="77">
        <v>0.18176507747037435</v>
      </c>
      <c r="BV23" s="77">
        <v>0.18342146030150491</v>
      </c>
      <c r="BW23" s="77">
        <v>0.1834208566634469</v>
      </c>
      <c r="BX23" s="77">
        <v>0.18345707494692645</v>
      </c>
      <c r="BY23" s="77">
        <v>0.18397378912456774</v>
      </c>
      <c r="BZ23" s="77">
        <v>0.1840088001319313</v>
      </c>
      <c r="CA23" s="77">
        <v>0.1840088001319313</v>
      </c>
      <c r="CB23" s="77">
        <v>0.1840088001319313</v>
      </c>
      <c r="CC23" s="77">
        <v>0.1840088001319313</v>
      </c>
      <c r="CD23" s="77">
        <v>0.2306</v>
      </c>
      <c r="CE23" s="77">
        <v>0.2306</v>
      </c>
      <c r="CF23" s="77">
        <v>0.2306</v>
      </c>
      <c r="CG23" s="77">
        <v>0.2306</v>
      </c>
      <c r="CH23" s="77">
        <v>0.2306</v>
      </c>
      <c r="CI23" s="77">
        <v>0.2306</v>
      </c>
      <c r="CJ23" s="77">
        <v>0.2306</v>
      </c>
      <c r="CK23" s="77">
        <v>0.2306</v>
      </c>
      <c r="CL23" s="77">
        <v>0.2306</v>
      </c>
      <c r="CM23" s="77">
        <v>0.2306</v>
      </c>
      <c r="CN23" s="77">
        <v>0.2306</v>
      </c>
      <c r="CO23" s="77">
        <v>0.2306</v>
      </c>
      <c r="CP23" s="77">
        <v>0.2306</v>
      </c>
      <c r="CQ23" s="77">
        <v>0.2306</v>
      </c>
      <c r="CR23" s="77">
        <v>0.2306</v>
      </c>
      <c r="CS23" s="77">
        <v>0.2306</v>
      </c>
      <c r="CT23" s="77">
        <v>0.2306</v>
      </c>
      <c r="CU23" s="77">
        <v>0.2306</v>
      </c>
      <c r="CV23" s="77">
        <v>0.2306</v>
      </c>
      <c r="CW23" s="77">
        <v>0.2306</v>
      </c>
      <c r="CX23" s="77">
        <v>0.2306</v>
      </c>
      <c r="CY23" s="77">
        <v>0.2306</v>
      </c>
      <c r="CZ23" s="77">
        <v>0.2306</v>
      </c>
      <c r="DA23" s="77">
        <v>0.2306</v>
      </c>
      <c r="DB23" s="77">
        <v>0.2306</v>
      </c>
      <c r="DC23" s="77">
        <v>0.2306</v>
      </c>
      <c r="DD23" s="77">
        <v>0.2306</v>
      </c>
      <c r="DE23" s="77">
        <v>0.2306</v>
      </c>
      <c r="DF23" s="77">
        <v>0.2306</v>
      </c>
      <c r="DG23" s="77">
        <v>0.2306</v>
      </c>
      <c r="DH23" s="77">
        <v>0.2306</v>
      </c>
      <c r="DI23" s="77">
        <v>0.2306</v>
      </c>
      <c r="DJ23" s="77">
        <v>0.2306</v>
      </c>
      <c r="DK23" s="77">
        <v>0.2306</v>
      </c>
      <c r="DL23" s="77">
        <v>0.2306</v>
      </c>
      <c r="DM23" s="77">
        <v>0.2306</v>
      </c>
      <c r="DN23" s="77">
        <v>0.2306</v>
      </c>
      <c r="DO23" s="77">
        <v>0.2306</v>
      </c>
      <c r="DP23" s="77">
        <v>0.2306</v>
      </c>
      <c r="DQ23" s="77">
        <v>0.2306</v>
      </c>
      <c r="DR23" s="77">
        <v>0.2306</v>
      </c>
      <c r="DS23" s="77">
        <v>0.2306</v>
      </c>
      <c r="DT23" s="77">
        <v>0.2306</v>
      </c>
      <c r="DU23" s="77">
        <v>0.2306</v>
      </c>
      <c r="DV23" s="77">
        <v>0.2306</v>
      </c>
      <c r="DW23" s="77">
        <v>0.2306</v>
      </c>
      <c r="DX23" s="77">
        <v>0.2306</v>
      </c>
      <c r="DY23" s="77">
        <v>0.2306</v>
      </c>
      <c r="DZ23" s="77">
        <v>0.2306</v>
      </c>
      <c r="EA23" s="77">
        <v>0.2306</v>
      </c>
      <c r="EB23" s="77">
        <v>0.2306</v>
      </c>
      <c r="EC23" s="77">
        <v>0.2306</v>
      </c>
      <c r="ED23" s="77">
        <v>0.2306</v>
      </c>
      <c r="EE23" s="77">
        <v>0.2306</v>
      </c>
      <c r="EF23" s="77">
        <v>0.2306</v>
      </c>
      <c r="EG23" s="77">
        <v>0.2306</v>
      </c>
      <c r="EH23" s="77">
        <v>0.2306</v>
      </c>
      <c r="EI23" s="77">
        <v>0.2306</v>
      </c>
      <c r="EJ23" s="77">
        <v>0.2306</v>
      </c>
      <c r="EK23" s="77">
        <v>0.2306</v>
      </c>
      <c r="EL23" s="77">
        <v>0.2306</v>
      </c>
      <c r="EM23" s="77">
        <v>0.2306</v>
      </c>
      <c r="EN23" s="77">
        <v>0.2306</v>
      </c>
      <c r="EO23" s="77"/>
      <c r="ER23" s="77">
        <f>_xlfn.XLOOKUP(ER$9,$I$8:$EO$8,$I23:$EO23,,,-1)</f>
        <v>0.2306</v>
      </c>
      <c r="ES23" s="77">
        <f>_xlfn.XLOOKUP(ES$9,$I$8:$EO$8,$I23:$EO23,,,-1)</f>
        <v>0.2306</v>
      </c>
      <c r="ET23" s="77">
        <f>_xlfn.XLOOKUP(ET$9,$I$8:$EO$8,$I23:$EO23,,,-1)</f>
        <v>0.2306</v>
      </c>
      <c r="EU23" s="77">
        <f>_xlfn.XLOOKUP(EU$9,$I$8:$EO$8,$I23:$EO23,,,-1)</f>
        <v>0.2306</v>
      </c>
      <c r="EV23" s="77">
        <f>_xlfn.XLOOKUP(EV$9,$I$8:$EO$8,$I23:$EO23,,,-1)</f>
        <v>0.2306</v>
      </c>
      <c r="EW23" s="77">
        <f>_xlfn.XLOOKUP(EW$9,$I$8:$EO$8,$I23:$EO23,,,-1)</f>
        <v>0.2306</v>
      </c>
      <c r="EX23" s="77">
        <f>_xlfn.XLOOKUP(EX$9,$I$8:$EO$8,$I23:$EO23,,,-1)</f>
        <v>0.2306</v>
      </c>
      <c r="EY23" s="77">
        <f>_xlfn.XLOOKUP(EY$9,$I$8:$EO$8,$I23:$EO23,,,-1)</f>
        <v>0.2306</v>
      </c>
      <c r="EZ23" s="77">
        <f>_xlfn.XLOOKUP(EZ$9,$I$8:$EO$8,$I23:$EO23,,,-1)</f>
        <v>0.2306</v>
      </c>
      <c r="FA23" s="77">
        <f>_xlfn.XLOOKUP(FA$9,$I$8:$EO$8,$I23:$EO23,,,-1)</f>
        <v>0.2306</v>
      </c>
      <c r="FB23" s="77">
        <f>_xlfn.XLOOKUP(FB$9,$I$8:$EO$8,$I23:$EO23,,,-1)</f>
        <v>0.2306</v>
      </c>
      <c r="FC23" s="77">
        <f>_xlfn.XLOOKUP(FC$9,$I$8:$EO$8,$I23:$EO23,,,-1)</f>
        <v>0.2306</v>
      </c>
      <c r="FD23" s="77">
        <f>_xlfn.XLOOKUP(FD$9,$I$8:$EO$8,$I23:$EO23,,,-1)</f>
        <v>0.2306</v>
      </c>
      <c r="FE23" s="77">
        <f>_xlfn.XLOOKUP(FE$9,$I$8:$EO$8,$I23:$EO23,,,-1)</f>
        <v>0.2306</v>
      </c>
      <c r="FH23" s="77">
        <f t="shared" si="117"/>
        <v>0.17992217047932421</v>
      </c>
      <c r="FI23" s="77">
        <f t="shared" si="115"/>
        <v>0.1840088001319313</v>
      </c>
      <c r="FJ23" s="77">
        <f t="shared" si="115"/>
        <v>0.2306</v>
      </c>
      <c r="FK23" s="77">
        <f t="shared" si="115"/>
        <v>0.2306</v>
      </c>
      <c r="FL23" s="77">
        <f t="shared" si="115"/>
        <v>0.2306</v>
      </c>
      <c r="FM23" s="77">
        <f t="shared" si="115"/>
        <v>0.2306</v>
      </c>
      <c r="FN23" s="77">
        <f t="shared" si="115"/>
        <v>0.2306</v>
      </c>
      <c r="FO23" s="77">
        <f t="shared" si="116"/>
        <v>0.2306</v>
      </c>
    </row>
    <row r="24" spans="2:171" s="70" customFormat="1" ht="17.25" customHeight="1">
      <c r="B24" s="66" t="s">
        <v>200</v>
      </c>
      <c r="C24" s="67"/>
      <c r="D24" s="67"/>
      <c r="E24" s="67"/>
      <c r="F24" s="68"/>
      <c r="G24" s="68"/>
      <c r="H24" s="6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7">
        <v>0</v>
      </c>
      <c r="BF24" s="77">
        <v>0</v>
      </c>
      <c r="BG24" s="77">
        <v>0</v>
      </c>
      <c r="BH24" s="77">
        <v>0</v>
      </c>
      <c r="BI24" s="77">
        <v>0</v>
      </c>
      <c r="BJ24" s="77">
        <v>0</v>
      </c>
      <c r="BK24" s="77">
        <v>0</v>
      </c>
      <c r="BL24" s="77">
        <v>0</v>
      </c>
      <c r="BM24" s="77">
        <v>0</v>
      </c>
      <c r="BN24" s="77">
        <v>0</v>
      </c>
      <c r="BO24" s="77">
        <v>0</v>
      </c>
      <c r="BP24" s="77">
        <v>0</v>
      </c>
      <c r="BQ24" s="77">
        <v>0</v>
      </c>
      <c r="BR24" s="77">
        <v>0</v>
      </c>
      <c r="BS24" s="77">
        <v>0</v>
      </c>
      <c r="BT24" s="77">
        <v>0</v>
      </c>
      <c r="BU24" s="77">
        <v>0</v>
      </c>
      <c r="BV24" s="77">
        <v>0</v>
      </c>
      <c r="BW24" s="77">
        <v>0</v>
      </c>
      <c r="BX24" s="77">
        <v>0</v>
      </c>
      <c r="BY24" s="77">
        <v>0</v>
      </c>
      <c r="BZ24" s="77">
        <v>0</v>
      </c>
      <c r="CA24" s="77">
        <v>0</v>
      </c>
      <c r="CB24" s="77">
        <v>0</v>
      </c>
      <c r="CC24" s="77">
        <v>0</v>
      </c>
      <c r="CD24" s="77">
        <v>0</v>
      </c>
      <c r="CE24" s="77">
        <v>0</v>
      </c>
      <c r="CF24" s="77">
        <v>0</v>
      </c>
      <c r="CG24" s="77">
        <v>0</v>
      </c>
      <c r="CH24" s="77">
        <v>0</v>
      </c>
      <c r="CI24" s="77">
        <v>0</v>
      </c>
      <c r="CJ24" s="77">
        <v>0</v>
      </c>
      <c r="CK24" s="77">
        <v>0</v>
      </c>
      <c r="CL24" s="77">
        <v>0</v>
      </c>
      <c r="CM24" s="77">
        <v>0</v>
      </c>
      <c r="CN24" s="77">
        <v>0</v>
      </c>
      <c r="CO24" s="77">
        <v>0</v>
      </c>
      <c r="CP24" s="77">
        <v>0</v>
      </c>
      <c r="CQ24" s="77">
        <v>0</v>
      </c>
      <c r="CR24" s="77">
        <v>0</v>
      </c>
      <c r="CS24" s="77">
        <v>0</v>
      </c>
      <c r="CT24" s="77">
        <v>0</v>
      </c>
      <c r="CU24" s="77">
        <v>0</v>
      </c>
      <c r="CV24" s="77">
        <v>0</v>
      </c>
      <c r="CW24" s="77">
        <v>0</v>
      </c>
      <c r="CX24" s="77">
        <v>0</v>
      </c>
      <c r="CY24" s="77">
        <v>0</v>
      </c>
      <c r="CZ24" s="77">
        <v>0</v>
      </c>
      <c r="DA24" s="77">
        <v>0.17704576514644657</v>
      </c>
      <c r="DB24" s="77">
        <v>0.1771307444248203</v>
      </c>
      <c r="DC24" s="77">
        <v>0.1771307444248203</v>
      </c>
      <c r="DD24" s="77">
        <v>0.1771307444248203</v>
      </c>
      <c r="DE24" s="77">
        <v>0.1771307444248203</v>
      </c>
      <c r="DF24" s="77">
        <v>0.4</v>
      </c>
      <c r="DG24" s="77">
        <v>0.4</v>
      </c>
      <c r="DH24" s="77">
        <v>0.4</v>
      </c>
      <c r="DI24" s="77">
        <v>0.4</v>
      </c>
      <c r="DJ24" s="77">
        <v>0.4</v>
      </c>
      <c r="DK24" s="77">
        <v>0.4</v>
      </c>
      <c r="DL24" s="77">
        <v>0.4</v>
      </c>
      <c r="DM24" s="77">
        <v>0.4</v>
      </c>
      <c r="DN24" s="77">
        <v>0.4</v>
      </c>
      <c r="DO24" s="77">
        <v>0.9</v>
      </c>
      <c r="DP24" s="77">
        <v>0.9</v>
      </c>
      <c r="DQ24" s="77">
        <v>0.9</v>
      </c>
      <c r="DR24" s="77">
        <v>0.9</v>
      </c>
      <c r="DS24" s="77">
        <v>0.9</v>
      </c>
      <c r="DT24" s="77">
        <v>0.9</v>
      </c>
      <c r="DU24" s="77">
        <v>0.9</v>
      </c>
      <c r="DV24" s="77">
        <v>0.9</v>
      </c>
      <c r="DW24" s="77">
        <v>0.9</v>
      </c>
      <c r="DX24" s="77">
        <v>0.9</v>
      </c>
      <c r="DY24" s="77">
        <v>0.9</v>
      </c>
      <c r="DZ24" s="77">
        <v>0.9</v>
      </c>
      <c r="EA24" s="77">
        <v>0.9</v>
      </c>
      <c r="EB24" s="77">
        <v>0.9</v>
      </c>
      <c r="EC24" s="77">
        <v>0.9</v>
      </c>
      <c r="ED24" s="77">
        <v>0.9</v>
      </c>
      <c r="EE24" s="77">
        <v>0.9</v>
      </c>
      <c r="EF24" s="77">
        <v>0.9</v>
      </c>
      <c r="EG24" s="77">
        <v>0.9</v>
      </c>
      <c r="EH24" s="77">
        <v>0.8</v>
      </c>
      <c r="EI24" s="77">
        <v>0.8</v>
      </c>
      <c r="EJ24" s="77">
        <v>0.8</v>
      </c>
      <c r="EK24" s="77">
        <v>0.8</v>
      </c>
      <c r="EL24" s="77">
        <v>0.8</v>
      </c>
      <c r="EM24" s="77">
        <v>0.8</v>
      </c>
      <c r="EN24" s="77">
        <v>0.8</v>
      </c>
      <c r="EO24" s="77"/>
      <c r="ER24" s="77">
        <f>_xlfn.XLOOKUP(ER$9,$I$8:$EO$8,$I24:$EO24,,,-1)</f>
        <v>0.1771307444248203</v>
      </c>
      <c r="ES24" s="77">
        <f>_xlfn.XLOOKUP(ES$9,$I$8:$EO$8,$I24:$EO24,,,-1)</f>
        <v>0.4</v>
      </c>
      <c r="ET24" s="77">
        <f>_xlfn.XLOOKUP(ET$9,$I$8:$EO$8,$I24:$EO24,,,-1)</f>
        <v>0.4</v>
      </c>
      <c r="EU24" s="77">
        <f>_xlfn.XLOOKUP(EU$9,$I$8:$EO$8,$I24:$EO24,,,-1)</f>
        <v>0.4</v>
      </c>
      <c r="EV24" s="77">
        <f>_xlfn.XLOOKUP(EV$9,$I$8:$EO$8,$I24:$EO24,,,-1)</f>
        <v>0.9</v>
      </c>
      <c r="EW24" s="77">
        <f>_xlfn.XLOOKUP(EW$9,$I$8:$EO$8,$I24:$EO24,,,-1)</f>
        <v>0.9</v>
      </c>
      <c r="EX24" s="77">
        <f>_xlfn.XLOOKUP(EX$9,$I$8:$EO$8,$I24:$EO24,,,-1)</f>
        <v>0.9</v>
      </c>
      <c r="EY24" s="77">
        <f>_xlfn.XLOOKUP(EY$9,$I$8:$EO$8,$I24:$EO24,,,-1)</f>
        <v>0.9</v>
      </c>
      <c r="EZ24" s="77">
        <f>_xlfn.XLOOKUP(EZ$9,$I$8:$EO$8,$I24:$EO24,,,-1)</f>
        <v>0.9</v>
      </c>
      <c r="FA24" s="77">
        <f>_xlfn.XLOOKUP(FA$9,$I$8:$EO$8,$I24:$EO24,,,-1)</f>
        <v>0.9</v>
      </c>
      <c r="FB24" s="77">
        <f>_xlfn.XLOOKUP(FB$9,$I$8:$EO$8,$I24:$EO24,,,-1)</f>
        <v>0.9</v>
      </c>
      <c r="FC24" s="77">
        <f>_xlfn.XLOOKUP(FC$9,$I$8:$EO$8,$I24:$EO24,,,-1)</f>
        <v>0.8</v>
      </c>
      <c r="FD24" s="77">
        <f>_xlfn.XLOOKUP(FD$9,$I$8:$EO$8,$I24:$EO24,,,-1)</f>
        <v>0.8</v>
      </c>
      <c r="FE24" s="77">
        <f>_xlfn.XLOOKUP(FE$9,$I$8:$EO$8,$I24:$EO24,,,-1)</f>
        <v>0.8</v>
      </c>
      <c r="FH24" s="77">
        <f t="shared" si="117"/>
        <v>0</v>
      </c>
      <c r="FI24" s="77">
        <f t="shared" si="115"/>
        <v>0</v>
      </c>
      <c r="FJ24" s="77">
        <f t="shared" si="115"/>
        <v>0</v>
      </c>
      <c r="FK24" s="77">
        <f t="shared" si="115"/>
        <v>0</v>
      </c>
      <c r="FL24" s="77">
        <f t="shared" si="115"/>
        <v>0.4</v>
      </c>
      <c r="FM24" s="77">
        <f t="shared" si="115"/>
        <v>0.9</v>
      </c>
      <c r="FN24" s="77">
        <f t="shared" si="115"/>
        <v>0.8</v>
      </c>
      <c r="FO24" s="77">
        <f t="shared" si="116"/>
        <v>0.8</v>
      </c>
    </row>
    <row r="25" spans="2:171" s="70" customFormat="1" ht="17.25" customHeight="1">
      <c r="B25" s="66" t="s">
        <v>149</v>
      </c>
      <c r="C25" s="67"/>
      <c r="D25" s="67"/>
      <c r="E25" s="67"/>
      <c r="F25" s="68"/>
      <c r="G25" s="68"/>
      <c r="H25" s="6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7">
        <v>0</v>
      </c>
      <c r="BF25" s="77">
        <v>0</v>
      </c>
      <c r="BG25" s="77">
        <v>0</v>
      </c>
      <c r="BH25" s="77">
        <v>0</v>
      </c>
      <c r="BI25" s="77">
        <v>0</v>
      </c>
      <c r="BJ25" s="77">
        <v>0</v>
      </c>
      <c r="BK25" s="77">
        <v>0</v>
      </c>
      <c r="BL25" s="77">
        <v>0</v>
      </c>
      <c r="BM25" s="77">
        <v>0</v>
      </c>
      <c r="BN25" s="77">
        <v>0</v>
      </c>
      <c r="BO25" s="77">
        <v>0</v>
      </c>
      <c r="BP25" s="77">
        <v>0</v>
      </c>
      <c r="BQ25" s="77">
        <v>0</v>
      </c>
      <c r="BR25" s="77">
        <v>0</v>
      </c>
      <c r="BS25" s="77">
        <v>0</v>
      </c>
      <c r="BT25" s="77">
        <v>0</v>
      </c>
      <c r="BU25" s="77">
        <v>0</v>
      </c>
      <c r="BV25" s="77">
        <v>0</v>
      </c>
      <c r="BW25" s="77">
        <v>0</v>
      </c>
      <c r="BX25" s="77">
        <v>0</v>
      </c>
      <c r="BY25" s="77">
        <v>0</v>
      </c>
      <c r="BZ25" s="77">
        <v>0</v>
      </c>
      <c r="CA25" s="77">
        <v>0</v>
      </c>
      <c r="CB25" s="77">
        <v>0</v>
      </c>
      <c r="CC25" s="77">
        <v>0</v>
      </c>
      <c r="CD25" s="77">
        <v>0</v>
      </c>
      <c r="CE25" s="77">
        <v>0</v>
      </c>
      <c r="CF25" s="77">
        <v>0</v>
      </c>
      <c r="CG25" s="77">
        <v>0</v>
      </c>
      <c r="CH25" s="77">
        <v>0</v>
      </c>
      <c r="CI25" s="77">
        <v>0</v>
      </c>
      <c r="CJ25" s="77">
        <v>0</v>
      </c>
      <c r="CK25" s="77">
        <v>0</v>
      </c>
      <c r="CL25" s="77">
        <v>0</v>
      </c>
      <c r="CM25" s="77">
        <v>0</v>
      </c>
      <c r="CN25" s="77">
        <v>0</v>
      </c>
      <c r="CO25" s="77">
        <v>0</v>
      </c>
      <c r="CP25" s="77">
        <v>0</v>
      </c>
      <c r="CQ25" s="77">
        <v>0</v>
      </c>
      <c r="CR25" s="77">
        <v>0</v>
      </c>
      <c r="CS25" s="77">
        <v>0</v>
      </c>
      <c r="CT25" s="77">
        <v>0</v>
      </c>
      <c r="CU25" s="77">
        <v>0</v>
      </c>
      <c r="CV25" s="77">
        <v>0</v>
      </c>
      <c r="CW25" s="77">
        <v>0</v>
      </c>
      <c r="CX25" s="77">
        <v>0</v>
      </c>
      <c r="CY25" s="77">
        <v>0</v>
      </c>
      <c r="CZ25" s="77">
        <v>0</v>
      </c>
      <c r="DA25" s="77">
        <v>0</v>
      </c>
      <c r="DB25" s="77">
        <v>0</v>
      </c>
      <c r="DC25" s="77">
        <v>0</v>
      </c>
      <c r="DD25" s="77">
        <v>0</v>
      </c>
      <c r="DE25" s="77">
        <v>0</v>
      </c>
      <c r="DF25" s="77">
        <v>0</v>
      </c>
      <c r="DG25" s="77">
        <v>0</v>
      </c>
      <c r="DH25" s="77">
        <v>0</v>
      </c>
      <c r="DI25" s="77">
        <v>0</v>
      </c>
      <c r="DJ25" s="77">
        <v>0</v>
      </c>
      <c r="DK25" s="77">
        <v>0.6</v>
      </c>
      <c r="DL25" s="77">
        <v>0.6</v>
      </c>
      <c r="DM25" s="77">
        <v>0.6</v>
      </c>
      <c r="DN25" s="77">
        <v>0.6</v>
      </c>
      <c r="DO25" s="77">
        <v>0.6</v>
      </c>
      <c r="DP25" s="77">
        <v>0.6</v>
      </c>
      <c r="DQ25" s="77">
        <v>0.6</v>
      </c>
      <c r="DR25" s="77">
        <v>0.6</v>
      </c>
      <c r="DS25" s="77">
        <v>0.6</v>
      </c>
      <c r="DT25" s="77">
        <v>0.6</v>
      </c>
      <c r="DU25" s="77">
        <v>0.6</v>
      </c>
      <c r="DV25" s="77">
        <v>0.6</v>
      </c>
      <c r="DW25" s="77">
        <v>0.6</v>
      </c>
      <c r="DX25" s="77">
        <v>0.6</v>
      </c>
      <c r="DY25" s="77">
        <v>0.6</v>
      </c>
      <c r="DZ25" s="77">
        <v>0.6</v>
      </c>
      <c r="EA25" s="77">
        <v>0.6</v>
      </c>
      <c r="EB25" s="77">
        <v>0.6</v>
      </c>
      <c r="EC25" s="77">
        <v>0.6</v>
      </c>
      <c r="ED25" s="77">
        <v>0.6</v>
      </c>
      <c r="EE25" s="77">
        <v>0.6</v>
      </c>
      <c r="EF25" s="77">
        <v>0.6</v>
      </c>
      <c r="EG25" s="77">
        <v>0.6</v>
      </c>
      <c r="EH25" s="77">
        <v>0.6</v>
      </c>
      <c r="EI25" s="77">
        <v>0.6</v>
      </c>
      <c r="EJ25" s="77">
        <v>0.6</v>
      </c>
      <c r="EK25" s="77">
        <v>0.6</v>
      </c>
      <c r="EL25" s="77">
        <v>0.6</v>
      </c>
      <c r="EM25" s="77">
        <v>0.6</v>
      </c>
      <c r="EN25" s="77">
        <v>0.6</v>
      </c>
      <c r="EO25" s="77"/>
      <c r="ER25" s="77"/>
      <c r="ES25" s="77"/>
      <c r="ET25" s="77"/>
      <c r="EU25" s="77">
        <f>_xlfn.XLOOKUP(EU$9,$I$8:$EO$8,$I25:$EO25,,,-1)</f>
        <v>0.6</v>
      </c>
      <c r="EV25" s="77">
        <f>_xlfn.XLOOKUP(EV$9,$I$8:$EO$8,$I25:$EO25,,,-1)</f>
        <v>0.6</v>
      </c>
      <c r="EW25" s="77">
        <f>_xlfn.XLOOKUP(EW$9,$I$8:$EO$8,$I25:$EO25,,,-1)</f>
        <v>0.6</v>
      </c>
      <c r="EX25" s="77">
        <f>_xlfn.XLOOKUP(EX$9,$I$8:$EO$8,$I25:$EO25,,,-1)</f>
        <v>0.6</v>
      </c>
      <c r="EY25" s="77">
        <f>_xlfn.XLOOKUP(EY$9,$I$8:$EO$8,$I25:$EO25,,,-1)</f>
        <v>0.6</v>
      </c>
      <c r="EZ25" s="77">
        <f>_xlfn.XLOOKUP(EZ$9,$I$8:$EO$8,$I25:$EO25,,,-1)</f>
        <v>0.6</v>
      </c>
      <c r="FA25" s="77">
        <f>_xlfn.XLOOKUP(FA$9,$I$8:$EO$8,$I25:$EO25,,,-1)</f>
        <v>0.6</v>
      </c>
      <c r="FB25" s="77">
        <f>_xlfn.XLOOKUP(FB$9,$I$8:$EO$8,$I25:$EO25,,,-1)</f>
        <v>0.6</v>
      </c>
      <c r="FC25" s="77">
        <f>_xlfn.XLOOKUP(FC$9,$I$8:$EO$8,$I25:$EO25,,,-1)</f>
        <v>0.6</v>
      </c>
      <c r="FD25" s="77">
        <f>_xlfn.XLOOKUP(FD$9,$I$8:$EO$8,$I25:$EO25,,,-1)</f>
        <v>0.6</v>
      </c>
      <c r="FE25" s="77">
        <f>_xlfn.XLOOKUP(FE$9,$I$8:$EO$8,$I25:$EO25,,,-1)</f>
        <v>0.6</v>
      </c>
      <c r="FH25" s="77">
        <f t="shared" si="117"/>
        <v>0</v>
      </c>
      <c r="FI25" s="77">
        <f t="shared" si="115"/>
        <v>0</v>
      </c>
      <c r="FJ25" s="77">
        <f t="shared" si="115"/>
        <v>0</v>
      </c>
      <c r="FK25" s="77">
        <f t="shared" si="115"/>
        <v>0</v>
      </c>
      <c r="FL25" s="77">
        <f t="shared" si="115"/>
        <v>0.6</v>
      </c>
      <c r="FM25" s="77">
        <f t="shared" si="115"/>
        <v>0.6</v>
      </c>
      <c r="FN25" s="77">
        <f t="shared" si="115"/>
        <v>0.6</v>
      </c>
      <c r="FO25" s="77">
        <f t="shared" si="116"/>
        <v>0.6</v>
      </c>
    </row>
    <row r="26" spans="2:171" s="70" customFormat="1" ht="17.25" customHeight="1">
      <c r="B26" s="66" t="s">
        <v>147</v>
      </c>
      <c r="C26" s="67"/>
      <c r="D26" s="67"/>
      <c r="E26" s="67"/>
      <c r="F26" s="68"/>
      <c r="G26" s="68"/>
      <c r="H26" s="6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7">
        <v>0</v>
      </c>
      <c r="BF26" s="77">
        <v>0</v>
      </c>
      <c r="BG26" s="77">
        <v>0</v>
      </c>
      <c r="BH26" s="77">
        <v>0</v>
      </c>
      <c r="BI26" s="77">
        <v>0</v>
      </c>
      <c r="BJ26" s="77">
        <v>0</v>
      </c>
      <c r="BK26" s="77">
        <v>0</v>
      </c>
      <c r="BL26" s="77">
        <v>0</v>
      </c>
      <c r="BM26" s="77">
        <v>0</v>
      </c>
      <c r="BN26" s="77">
        <v>0</v>
      </c>
      <c r="BO26" s="77">
        <v>0</v>
      </c>
      <c r="BP26" s="77">
        <v>0</v>
      </c>
      <c r="BQ26" s="77">
        <v>0</v>
      </c>
      <c r="BR26" s="77">
        <v>0</v>
      </c>
      <c r="BS26" s="77">
        <v>0</v>
      </c>
      <c r="BT26" s="77">
        <v>0</v>
      </c>
      <c r="BU26" s="77">
        <v>0</v>
      </c>
      <c r="BV26" s="77">
        <v>0</v>
      </c>
      <c r="BW26" s="77">
        <v>0</v>
      </c>
      <c r="BX26" s="77">
        <v>0</v>
      </c>
      <c r="BY26" s="77">
        <v>0</v>
      </c>
      <c r="BZ26" s="77">
        <v>0</v>
      </c>
      <c r="CA26" s="77">
        <v>0</v>
      </c>
      <c r="CB26" s="77">
        <v>0</v>
      </c>
      <c r="CC26" s="77">
        <v>0</v>
      </c>
      <c r="CD26" s="77">
        <v>0</v>
      </c>
      <c r="CE26" s="77">
        <v>0</v>
      </c>
      <c r="CF26" s="77">
        <v>0</v>
      </c>
      <c r="CG26" s="77">
        <v>0</v>
      </c>
      <c r="CH26" s="77">
        <v>0</v>
      </c>
      <c r="CI26" s="77">
        <v>0</v>
      </c>
      <c r="CJ26" s="77">
        <v>0</v>
      </c>
      <c r="CK26" s="77">
        <v>0</v>
      </c>
      <c r="CL26" s="77">
        <v>0</v>
      </c>
      <c r="CM26" s="77">
        <v>0</v>
      </c>
      <c r="CN26" s="77">
        <v>0</v>
      </c>
      <c r="CO26" s="77">
        <v>0</v>
      </c>
      <c r="CP26" s="77">
        <v>0</v>
      </c>
      <c r="CQ26" s="77">
        <v>0</v>
      </c>
      <c r="CR26" s="77">
        <v>0</v>
      </c>
      <c r="CS26" s="77">
        <v>0</v>
      </c>
      <c r="CT26" s="77">
        <v>0</v>
      </c>
      <c r="CU26" s="77">
        <v>0</v>
      </c>
      <c r="CV26" s="77">
        <v>0</v>
      </c>
      <c r="CW26" s="77">
        <v>0</v>
      </c>
      <c r="CX26" s="77">
        <v>0</v>
      </c>
      <c r="CY26" s="77">
        <v>0</v>
      </c>
      <c r="CZ26" s="77">
        <v>0</v>
      </c>
      <c r="DA26" s="77">
        <v>0</v>
      </c>
      <c r="DB26" s="77">
        <v>0</v>
      </c>
      <c r="DC26" s="77">
        <v>0</v>
      </c>
      <c r="DD26" s="77">
        <v>0</v>
      </c>
      <c r="DE26" s="77">
        <v>0</v>
      </c>
      <c r="DF26" s="77">
        <v>0</v>
      </c>
      <c r="DG26" s="77">
        <v>0</v>
      </c>
      <c r="DH26" s="77">
        <v>0</v>
      </c>
      <c r="DI26" s="77">
        <v>0</v>
      </c>
      <c r="DJ26" s="77">
        <v>0</v>
      </c>
      <c r="DK26" s="77">
        <v>0</v>
      </c>
      <c r="DL26" s="77">
        <v>0.65</v>
      </c>
      <c r="DM26" s="77">
        <v>0.65</v>
      </c>
      <c r="DN26" s="77">
        <v>0.65</v>
      </c>
      <c r="DO26" s="77">
        <v>0.65</v>
      </c>
      <c r="DP26" s="77">
        <v>0.65</v>
      </c>
      <c r="DQ26" s="77">
        <v>0.65</v>
      </c>
      <c r="DR26" s="77">
        <v>0.65</v>
      </c>
      <c r="DS26" s="77">
        <v>0.65</v>
      </c>
      <c r="DT26" s="77">
        <v>0.65</v>
      </c>
      <c r="DU26" s="77">
        <v>0.65</v>
      </c>
      <c r="DV26" s="77">
        <v>0.65</v>
      </c>
      <c r="DW26" s="77">
        <v>0.65</v>
      </c>
      <c r="DX26" s="77">
        <v>0.65</v>
      </c>
      <c r="DY26" s="77">
        <v>0.65</v>
      </c>
      <c r="DZ26" s="77">
        <v>0.65</v>
      </c>
      <c r="EA26" s="77">
        <v>0.65</v>
      </c>
      <c r="EB26" s="77">
        <v>0.65</v>
      </c>
      <c r="EC26" s="77">
        <v>0.65</v>
      </c>
      <c r="ED26" s="77">
        <v>0.65</v>
      </c>
      <c r="EE26" s="77">
        <v>0.65</v>
      </c>
      <c r="EF26" s="77">
        <v>0.65</v>
      </c>
      <c r="EG26" s="77">
        <v>0.65</v>
      </c>
      <c r="EH26" s="77">
        <v>0.65</v>
      </c>
      <c r="EI26" s="77">
        <v>0.65</v>
      </c>
      <c r="EJ26" s="77">
        <v>0.65</v>
      </c>
      <c r="EK26" s="77">
        <v>1</v>
      </c>
      <c r="EL26" s="77">
        <v>1</v>
      </c>
      <c r="EM26" s="77">
        <v>1</v>
      </c>
      <c r="EN26" s="77">
        <v>1</v>
      </c>
      <c r="EO26" s="77"/>
      <c r="ER26" s="77"/>
      <c r="ES26" s="77"/>
      <c r="ET26" s="77"/>
      <c r="EU26" s="77">
        <f>_xlfn.XLOOKUP(EU$9,$I$8:$EO$8,$I26:$EO26,,,-1)</f>
        <v>0.65</v>
      </c>
      <c r="EV26" s="77">
        <f>_xlfn.XLOOKUP(EV$9,$I$8:$EO$8,$I26:$EO26,,,-1)</f>
        <v>0.65</v>
      </c>
      <c r="EW26" s="77">
        <f>_xlfn.XLOOKUP(EW$9,$I$8:$EO$8,$I26:$EO26,,,-1)</f>
        <v>0.65</v>
      </c>
      <c r="EX26" s="77">
        <f>_xlfn.XLOOKUP(EX$9,$I$8:$EO$8,$I26:$EO26,,,-1)</f>
        <v>0.65</v>
      </c>
      <c r="EY26" s="77">
        <f>_xlfn.XLOOKUP(EY$9,$I$8:$EO$8,$I26:$EO26,,,-1)</f>
        <v>0.65</v>
      </c>
      <c r="EZ26" s="77">
        <f>_xlfn.XLOOKUP(EZ$9,$I$8:$EO$8,$I26:$EO26,,,-1)</f>
        <v>0.65</v>
      </c>
      <c r="FA26" s="77">
        <f>_xlfn.XLOOKUP(FA$9,$I$8:$EO$8,$I26:$EO26,,,-1)</f>
        <v>0.65</v>
      </c>
      <c r="FB26" s="77">
        <f>_xlfn.XLOOKUP(FB$9,$I$8:$EO$8,$I26:$EO26,,,-1)</f>
        <v>0.65</v>
      </c>
      <c r="FC26" s="77">
        <f>_xlfn.XLOOKUP(FC$9,$I$8:$EO$8,$I26:$EO26,,,-1)</f>
        <v>0.65</v>
      </c>
      <c r="FD26" s="77">
        <f>_xlfn.XLOOKUP(FD$9,$I$8:$EO$8,$I26:$EO26,,,-1)</f>
        <v>1</v>
      </c>
      <c r="FE26" s="77">
        <f>_xlfn.XLOOKUP(FE$9,$I$8:$EO$8,$I26:$EO26,,,-1)</f>
        <v>1</v>
      </c>
      <c r="FH26" s="77">
        <f t="shared" si="117"/>
        <v>0</v>
      </c>
      <c r="FI26" s="77">
        <f t="shared" si="115"/>
        <v>0</v>
      </c>
      <c r="FJ26" s="77">
        <f t="shared" si="115"/>
        <v>0</v>
      </c>
      <c r="FK26" s="77">
        <f t="shared" si="115"/>
        <v>0</v>
      </c>
      <c r="FL26" s="77">
        <f t="shared" si="115"/>
        <v>0.65</v>
      </c>
      <c r="FM26" s="77">
        <f t="shared" si="115"/>
        <v>0.65</v>
      </c>
      <c r="FN26" s="77">
        <f t="shared" si="115"/>
        <v>0.65</v>
      </c>
      <c r="FO26" s="77">
        <f t="shared" si="116"/>
        <v>1</v>
      </c>
    </row>
    <row r="27" spans="2:171" s="70" customFormat="1" ht="17.25" customHeight="1">
      <c r="B27" s="66" t="s">
        <v>157</v>
      </c>
      <c r="C27" s="67"/>
      <c r="D27" s="67"/>
      <c r="E27" s="67"/>
      <c r="F27" s="68"/>
      <c r="G27" s="68"/>
      <c r="H27" s="6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v>0</v>
      </c>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v>0</v>
      </c>
      <c r="CT27" s="77">
        <v>0</v>
      </c>
      <c r="CU27" s="77">
        <v>0</v>
      </c>
      <c r="CV27" s="77">
        <v>0</v>
      </c>
      <c r="CW27" s="77">
        <v>0</v>
      </c>
      <c r="CX27" s="77">
        <v>0</v>
      </c>
      <c r="CY27" s="77">
        <v>0</v>
      </c>
      <c r="CZ27" s="77">
        <v>0.24641271417402502</v>
      </c>
      <c r="DA27" s="77">
        <v>0.24641271417402502</v>
      </c>
      <c r="DB27" s="77">
        <v>0.24641271417402502</v>
      </c>
      <c r="DC27" s="77">
        <v>0.24641271417402502</v>
      </c>
      <c r="DD27" s="77">
        <v>0.24641271417402502</v>
      </c>
      <c r="DE27" s="77">
        <v>0.24641271417402502</v>
      </c>
      <c r="DF27" s="77">
        <v>0.24641271417402502</v>
      </c>
      <c r="DG27" s="77">
        <v>0.24641271417402502</v>
      </c>
      <c r="DH27" s="77">
        <v>0.24641271417402502</v>
      </c>
      <c r="DI27" s="77">
        <v>0.24641271417402502</v>
      </c>
      <c r="DJ27" s="77">
        <v>0.24641271417402502</v>
      </c>
      <c r="DK27" s="77">
        <v>0.24641271417402502</v>
      </c>
      <c r="DL27" s="77">
        <v>0.24641271417402502</v>
      </c>
      <c r="DM27" s="77">
        <v>0.24641271417402502</v>
      </c>
      <c r="DN27" s="77">
        <v>0.24641271417402502</v>
      </c>
      <c r="DO27" s="77">
        <v>0.24641271417402502</v>
      </c>
      <c r="DP27" s="77">
        <v>0.24830519331769688</v>
      </c>
      <c r="DQ27" s="77">
        <v>0.24829977074135395</v>
      </c>
      <c r="DR27" s="77">
        <v>0.24829977074135395</v>
      </c>
      <c r="DS27" s="77">
        <v>0.25541070000000005</v>
      </c>
      <c r="DT27" s="77">
        <v>0.25541070000000005</v>
      </c>
      <c r="DU27" s="77">
        <v>0.25541070000000005</v>
      </c>
      <c r="DV27" s="77">
        <v>0.2561070199448276</v>
      </c>
      <c r="DW27" s="77">
        <v>0.2561070199448276</v>
      </c>
      <c r="DX27" s="77">
        <v>0.2561070199448276</v>
      </c>
      <c r="DY27" s="77">
        <v>0.2561070199448276</v>
      </c>
      <c r="DZ27" s="77">
        <v>0.25450671699310345</v>
      </c>
      <c r="EA27" s="77">
        <v>0.25450671699310345</v>
      </c>
      <c r="EB27" s="77">
        <v>0.25450671699310345</v>
      </c>
      <c r="EC27" s="77">
        <v>0.25450671699310345</v>
      </c>
      <c r="ED27" s="77">
        <v>0.25651790854054057</v>
      </c>
      <c r="EE27" s="77">
        <v>0.25651790854054057</v>
      </c>
      <c r="EF27" s="77">
        <v>0.25651790854054057</v>
      </c>
      <c r="EG27" s="77">
        <v>0.25618334693718908</v>
      </c>
      <c r="EH27" s="77">
        <v>0.25656279999094539</v>
      </c>
      <c r="EI27" s="77">
        <v>0.25693879897460892</v>
      </c>
      <c r="EJ27" s="77">
        <v>0.25749642353677876</v>
      </c>
      <c r="EK27" s="77">
        <v>0.25786399089803447</v>
      </c>
      <c r="EL27" s="77">
        <v>0.25822826484532868</v>
      </c>
      <c r="EM27" s="77">
        <v>0.25803178443876434</v>
      </c>
      <c r="EN27" s="77">
        <v>0.25839207842431217</v>
      </c>
      <c r="EO27" s="77"/>
      <c r="ER27" s="77">
        <f>_xlfn.XLOOKUP(ER$9,$I$8:$EO$8,$I27:$EO27,,,-1)</f>
        <v>0.24641271417402502</v>
      </c>
      <c r="ES27" s="77">
        <f>_xlfn.XLOOKUP(ES$9,$I$8:$EO$8,$I27:$EO27,,,-1)</f>
        <v>0.24641271417402502</v>
      </c>
      <c r="ET27" s="77">
        <f>_xlfn.XLOOKUP(ET$9,$I$8:$EO$8,$I27:$EO27,,,-1)</f>
        <v>0.24641271417402502</v>
      </c>
      <c r="EU27" s="77">
        <f>_xlfn.XLOOKUP(EU$9,$I$8:$EO$8,$I27:$EO27,,,-1)</f>
        <v>0.24641271417402502</v>
      </c>
      <c r="EV27" s="77">
        <f>_xlfn.XLOOKUP(EV$9,$I$8:$EO$8,$I27:$EO27,,,-1)</f>
        <v>0.24641271417402502</v>
      </c>
      <c r="EW27" s="77">
        <f>_xlfn.XLOOKUP(EW$9,$I$8:$EO$8,$I27:$EO27,,,-1)</f>
        <v>0.24829977074135395</v>
      </c>
      <c r="EX27" s="77">
        <f>_xlfn.XLOOKUP(EX$9,$I$8:$EO$8,$I27:$EO27,,,-1)</f>
        <v>0.25541070000000005</v>
      </c>
      <c r="EY27" s="77">
        <f>_xlfn.XLOOKUP(EY$9,$I$8:$EO$8,$I27:$EO27,,,-1)</f>
        <v>0.2561070199448276</v>
      </c>
      <c r="EZ27" s="77">
        <f>_xlfn.XLOOKUP(EZ$9,$I$8:$EO$8,$I27:$EO27,,,-1)</f>
        <v>0.25450671699310345</v>
      </c>
      <c r="FA27" s="77">
        <f>_xlfn.XLOOKUP(FA$9,$I$8:$EO$8,$I27:$EO27,,,-1)</f>
        <v>0.25651790854054057</v>
      </c>
      <c r="FB27" s="77">
        <f>_xlfn.XLOOKUP(FB$9,$I$8:$EO$8,$I27:$EO27,,,-1)</f>
        <v>0.25618334693718908</v>
      </c>
      <c r="FC27" s="77">
        <f>_xlfn.XLOOKUP(FC$9,$I$8:$EO$8,$I27:$EO27,,,-1)</f>
        <v>0.25749642353677876</v>
      </c>
      <c r="FD27" s="77">
        <f>_xlfn.XLOOKUP(FD$9,$I$8:$EO$8,$I27:$EO27,,,-1)</f>
        <v>0.25803178443876434</v>
      </c>
      <c r="FE27" s="77">
        <f>_xlfn.XLOOKUP(FE$9,$I$8:$EO$8,$I27:$EO27,,,-1)</f>
        <v>0.25839207842431217</v>
      </c>
      <c r="FH27" s="77">
        <f t="shared" si="117"/>
        <v>0</v>
      </c>
      <c r="FI27" s="77">
        <f t="shared" si="115"/>
        <v>0</v>
      </c>
      <c r="FJ27" s="77">
        <f t="shared" si="115"/>
        <v>0</v>
      </c>
      <c r="FK27" s="77">
        <f t="shared" si="115"/>
        <v>0.24641271417402502</v>
      </c>
      <c r="FL27" s="77">
        <f t="shared" si="115"/>
        <v>0.24641271417402502</v>
      </c>
      <c r="FM27" s="77">
        <f t="shared" si="115"/>
        <v>0.2561070199448276</v>
      </c>
      <c r="FN27" s="77">
        <f t="shared" si="115"/>
        <v>0.25749642353677876</v>
      </c>
      <c r="FO27" s="77">
        <f t="shared" si="116"/>
        <v>0.25803178443876434</v>
      </c>
    </row>
    <row r="28" spans="2:171" s="70" customFormat="1" ht="17.25" customHeight="1">
      <c r="B28" s="66" t="s">
        <v>156</v>
      </c>
      <c r="C28" s="67"/>
      <c r="D28" s="67"/>
      <c r="E28" s="67"/>
      <c r="F28" s="68"/>
      <c r="G28" s="68"/>
      <c r="H28" s="77">
        <v>0.1053</v>
      </c>
      <c r="I28" s="77">
        <v>0.1053</v>
      </c>
      <c r="J28" s="77">
        <v>0.1053</v>
      </c>
      <c r="K28" s="77">
        <v>0.1053</v>
      </c>
      <c r="L28" s="77">
        <v>0.1053</v>
      </c>
      <c r="M28" s="77">
        <v>0.1053</v>
      </c>
      <c r="N28" s="77">
        <v>0.1053</v>
      </c>
      <c r="O28" s="77">
        <v>0.1053</v>
      </c>
      <c r="P28" s="77">
        <v>0.1053</v>
      </c>
      <c r="Q28" s="77">
        <v>0.1053</v>
      </c>
      <c r="R28" s="77">
        <v>0.1053</v>
      </c>
      <c r="S28" s="77">
        <v>0.1053</v>
      </c>
      <c r="T28" s="77">
        <v>0.1053</v>
      </c>
      <c r="U28" s="77">
        <v>0.1053</v>
      </c>
      <c r="V28" s="77">
        <v>0.1053</v>
      </c>
      <c r="W28" s="77">
        <v>0.1053</v>
      </c>
      <c r="X28" s="77">
        <v>0.1053</v>
      </c>
      <c r="Y28" s="77">
        <v>0.1053</v>
      </c>
      <c r="Z28" s="77">
        <v>0.1053</v>
      </c>
      <c r="AA28" s="77">
        <v>0.1053</v>
      </c>
      <c r="AB28" s="77">
        <v>0.1053</v>
      </c>
      <c r="AC28" s="77">
        <v>0.1053</v>
      </c>
      <c r="AD28" s="77">
        <v>0.1053</v>
      </c>
      <c r="AE28" s="77">
        <v>0.1053</v>
      </c>
      <c r="AF28" s="77">
        <v>0.1053</v>
      </c>
      <c r="AG28" s="77">
        <v>0.1053</v>
      </c>
      <c r="AH28" s="77">
        <v>0.1053</v>
      </c>
      <c r="AI28" s="77">
        <v>0.1053</v>
      </c>
      <c r="AJ28" s="77">
        <v>0.1053</v>
      </c>
      <c r="AK28" s="77">
        <v>0.1053</v>
      </c>
      <c r="AL28" s="77">
        <v>0.1053</v>
      </c>
      <c r="AM28" s="77">
        <v>0.1053</v>
      </c>
      <c r="AN28" s="77">
        <v>0.1053</v>
      </c>
      <c r="AO28" s="77">
        <v>0.1053</v>
      </c>
      <c r="AP28" s="77">
        <v>0.1053</v>
      </c>
      <c r="AQ28" s="77">
        <v>0.1053</v>
      </c>
      <c r="AR28" s="77">
        <v>0.1053</v>
      </c>
      <c r="AS28" s="77">
        <v>0.1053</v>
      </c>
      <c r="AT28" s="77">
        <v>0.1053</v>
      </c>
      <c r="AU28" s="77">
        <v>0.1053</v>
      </c>
      <c r="AV28" s="77">
        <v>0.1053</v>
      </c>
      <c r="AW28" s="77">
        <v>0.1053</v>
      </c>
      <c r="AX28" s="77">
        <v>0.1053</v>
      </c>
      <c r="AY28" s="77">
        <v>0.1053</v>
      </c>
      <c r="AZ28" s="77">
        <v>0.1053</v>
      </c>
      <c r="BA28" s="77">
        <v>0.1053</v>
      </c>
      <c r="BB28" s="77">
        <v>0.1053</v>
      </c>
      <c r="BC28" s="77">
        <v>0.1053</v>
      </c>
      <c r="BD28" s="77">
        <v>0.1053</v>
      </c>
      <c r="BE28" s="77">
        <v>0.1053</v>
      </c>
      <c r="BF28" s="77">
        <v>0.1053</v>
      </c>
      <c r="BG28" s="77">
        <v>0.1053</v>
      </c>
      <c r="BH28" s="77">
        <v>0.1053</v>
      </c>
      <c r="BI28" s="77">
        <v>0.1053</v>
      </c>
      <c r="BJ28" s="77">
        <v>0.1053</v>
      </c>
      <c r="BK28" s="77">
        <v>0.1053</v>
      </c>
      <c r="BL28" s="77">
        <v>0.1053</v>
      </c>
      <c r="BM28" s="77">
        <v>0.1053</v>
      </c>
      <c r="BN28" s="77">
        <v>0.1053</v>
      </c>
      <c r="BO28" s="77">
        <v>0.10524189182405522</v>
      </c>
      <c r="BP28" s="77">
        <v>0.10453735830758402</v>
      </c>
      <c r="BQ28" s="77">
        <v>0.10379229231992569</v>
      </c>
      <c r="BR28" s="77">
        <v>9.0584673129554913E-2</v>
      </c>
      <c r="BS28" s="77">
        <v>9.0584347326555542E-2</v>
      </c>
      <c r="BT28" s="77">
        <v>9.0603967907184141E-2</v>
      </c>
      <c r="BU28" s="77">
        <v>9.0603967907184141E-2</v>
      </c>
      <c r="BV28" s="77">
        <v>9.0603967907184141E-2</v>
      </c>
      <c r="BW28" s="77">
        <v>9.0603967907184141E-2</v>
      </c>
      <c r="BX28" s="77">
        <v>9.0603967907184141E-2</v>
      </c>
      <c r="BY28" s="77">
        <v>9.1169561914086608E-2</v>
      </c>
      <c r="BZ28" s="77">
        <v>9.1169561914086608E-2</v>
      </c>
      <c r="CA28" s="77">
        <v>9.1169561914086608E-2</v>
      </c>
      <c r="CB28" s="77">
        <v>9.1169561914086608E-2</v>
      </c>
      <c r="CC28" s="77">
        <v>9.1169561914086608E-2</v>
      </c>
      <c r="CD28" s="77">
        <v>9.3421693247383045E-2</v>
      </c>
      <c r="CE28" s="77">
        <v>9.3421693247383045E-2</v>
      </c>
      <c r="CF28" s="77">
        <v>9.3421693247383045E-2</v>
      </c>
      <c r="CG28" s="77">
        <v>0.10326905270294104</v>
      </c>
      <c r="CH28" s="77">
        <v>0.10326905270294104</v>
      </c>
      <c r="CI28" s="77">
        <v>0.10329218471589614</v>
      </c>
      <c r="CJ28" s="77">
        <v>0.10329218471589614</v>
      </c>
      <c r="CK28" s="77">
        <v>0.10329218471589614</v>
      </c>
      <c r="CL28" s="77">
        <v>0.10329218471589614</v>
      </c>
      <c r="CM28" s="77">
        <v>0.10329218471589614</v>
      </c>
      <c r="CN28" s="77">
        <v>0.10329088150389867</v>
      </c>
      <c r="CO28" s="77">
        <v>0.10329102630523172</v>
      </c>
      <c r="CP28" s="77">
        <v>0.10329102630523172</v>
      </c>
      <c r="CQ28" s="77">
        <v>0.10329102630523172</v>
      </c>
      <c r="CR28" s="77">
        <v>0.10329102630523172</v>
      </c>
      <c r="CS28" s="77">
        <v>0.10329102630523172</v>
      </c>
      <c r="CT28" s="77">
        <v>0.10329102630523172</v>
      </c>
      <c r="CU28" s="77">
        <v>0.10329102630523172</v>
      </c>
      <c r="CV28" s="77">
        <v>0.10329102630523172</v>
      </c>
      <c r="CW28" s="77">
        <v>0.10329102630523172</v>
      </c>
      <c r="CX28" s="77">
        <v>0.10329102630523172</v>
      </c>
      <c r="CY28" s="77">
        <v>0.10327582216526121</v>
      </c>
      <c r="CZ28" s="77">
        <v>0.10327582216526121</v>
      </c>
      <c r="DA28" s="77">
        <v>0.10327582216526122</v>
      </c>
      <c r="DB28" s="77">
        <v>0.10327582216526122</v>
      </c>
      <c r="DC28" s="77">
        <v>0.10327582216526122</v>
      </c>
      <c r="DD28" s="77">
        <v>0.10327582216526122</v>
      </c>
      <c r="DE28" s="77">
        <v>0.10327582216526122</v>
      </c>
      <c r="DF28" s="77">
        <v>0.10327582216526122</v>
      </c>
      <c r="DG28" s="77">
        <v>0.10327582216526122</v>
      </c>
      <c r="DH28" s="77">
        <v>0.10327582216526122</v>
      </c>
      <c r="DI28" s="77">
        <v>0.10327582216526122</v>
      </c>
      <c r="DJ28" s="77">
        <v>0.10325684420613906</v>
      </c>
      <c r="DK28" s="77">
        <v>9.4998400456540871E-2</v>
      </c>
      <c r="DL28" s="77">
        <v>8.8629421532846711E-2</v>
      </c>
      <c r="DM28" s="77">
        <v>8.8629421532846711E-2</v>
      </c>
      <c r="DN28" s="77">
        <v>8.8628877098540143E-2</v>
      </c>
      <c r="DO28" s="77">
        <v>8.8628877098540143E-2</v>
      </c>
      <c r="DP28" s="77">
        <v>8.8628877098540143E-2</v>
      </c>
      <c r="DQ28" s="77">
        <v>8.8626891514598544E-2</v>
      </c>
      <c r="DR28" s="77">
        <v>8.8626891514598544E-2</v>
      </c>
      <c r="DS28" s="77">
        <v>8.3102452554744521E-2</v>
      </c>
      <c r="DT28" s="77">
        <v>7.7328246350364963E-2</v>
      </c>
      <c r="DU28" s="77">
        <v>7.6948199178832125E-2</v>
      </c>
      <c r="DV28" s="77">
        <v>7.6948199178832125E-2</v>
      </c>
      <c r="DW28" s="77">
        <v>7.6948199178832125E-2</v>
      </c>
      <c r="DX28" s="77">
        <v>7.6948199178832125E-2</v>
      </c>
      <c r="DY28" s="77">
        <v>7.6948199178832125E-2</v>
      </c>
      <c r="DZ28" s="77">
        <v>7.6879152098540154E-2</v>
      </c>
      <c r="EA28" s="77">
        <v>7.6879152098540154E-2</v>
      </c>
      <c r="EB28" s="77">
        <v>7.6879152098540154E-2</v>
      </c>
      <c r="EC28" s="77">
        <v>7.6879152098540154E-2</v>
      </c>
      <c r="ED28" s="77">
        <v>7.6879152098540154E-2</v>
      </c>
      <c r="EE28" s="77">
        <v>7.6879152098540154E-2</v>
      </c>
      <c r="EF28" s="77">
        <v>7.6879152098540154E-2</v>
      </c>
      <c r="EG28" s="77">
        <v>7.6879152098540154E-2</v>
      </c>
      <c r="EH28" s="77">
        <v>7.6879152098540154E-2</v>
      </c>
      <c r="EI28" s="77">
        <v>7.6780225182481759E-2</v>
      </c>
      <c r="EJ28" s="77">
        <v>7.6671658576642335E-2</v>
      </c>
      <c r="EK28" s="77">
        <v>7.6671658576642335E-2</v>
      </c>
      <c r="EL28" s="77">
        <v>0.14295530046941665</v>
      </c>
      <c r="EM28" s="77">
        <v>0.21736553169041897</v>
      </c>
      <c r="EN28" s="77">
        <v>0.22068528584699723</v>
      </c>
      <c r="EO28" s="77"/>
      <c r="ER28" s="77">
        <f>_xlfn.XLOOKUP(ER$9,$I$8:$EO$8,$I28:$EO28,,,-1)</f>
        <v>0.10327582216526122</v>
      </c>
      <c r="ES28" s="77">
        <f>_xlfn.XLOOKUP(ES$9,$I$8:$EO$8,$I28:$EO28,,,-1)</f>
        <v>0.10327582216526122</v>
      </c>
      <c r="ET28" s="77">
        <f>_xlfn.XLOOKUP(ET$9,$I$8:$EO$8,$I28:$EO28,,,-1)</f>
        <v>0.10327582216526122</v>
      </c>
      <c r="EU28" s="77">
        <f>_xlfn.XLOOKUP(EU$9,$I$8:$EO$8,$I28:$EO28,,,-1)</f>
        <v>8.8629421532846711E-2</v>
      </c>
      <c r="EV28" s="77">
        <f>_xlfn.XLOOKUP(EV$9,$I$8:$EO$8,$I28:$EO28,,,-1)</f>
        <v>8.8628877098540143E-2</v>
      </c>
      <c r="EW28" s="77">
        <f>_xlfn.XLOOKUP(EW$9,$I$8:$EO$8,$I28:$EO28,,,-1)</f>
        <v>8.8626891514598544E-2</v>
      </c>
      <c r="EX28" s="77">
        <f>_xlfn.XLOOKUP(EX$9,$I$8:$EO$8,$I28:$EO28,,,-1)</f>
        <v>7.6948199178832125E-2</v>
      </c>
      <c r="EY28" s="77">
        <f>_xlfn.XLOOKUP(EY$9,$I$8:$EO$8,$I28:$EO28,,,-1)</f>
        <v>7.6948199178832125E-2</v>
      </c>
      <c r="EZ28" s="77">
        <f>_xlfn.XLOOKUP(EZ$9,$I$8:$EO$8,$I28:$EO28,,,-1)</f>
        <v>7.6879152098540154E-2</v>
      </c>
      <c r="FA28" s="77">
        <f>_xlfn.XLOOKUP(FA$9,$I$8:$EO$8,$I28:$EO28,,,-1)</f>
        <v>7.6879152098540154E-2</v>
      </c>
      <c r="FB28" s="77">
        <f>_xlfn.XLOOKUP(FB$9,$I$8:$EO$8,$I28:$EO28,,,-1)</f>
        <v>7.6879152098540154E-2</v>
      </c>
      <c r="FC28" s="77">
        <f>_xlfn.XLOOKUP(FC$9,$I$8:$EO$8,$I28:$EO28,,,-1)</f>
        <v>7.6671658576642335E-2</v>
      </c>
      <c r="FD28" s="77">
        <f>_xlfn.XLOOKUP(FD$9,$I$8:$EO$8,$I28:$EO28,,,-1)</f>
        <v>0.21736553169041897</v>
      </c>
      <c r="FE28" s="77">
        <f>_xlfn.XLOOKUP(FE$9,$I$8:$EO$8,$I28:$EO28,,,-1)</f>
        <v>0.22068528584699723</v>
      </c>
      <c r="FH28" s="77">
        <f t="shared" si="117"/>
        <v>0.10453735830758402</v>
      </c>
      <c r="FI28" s="77">
        <f t="shared" si="117"/>
        <v>9.1169561914086608E-2</v>
      </c>
      <c r="FJ28" s="77">
        <f t="shared" si="117"/>
        <v>0.10329088150389867</v>
      </c>
      <c r="FK28" s="77">
        <f t="shared" si="117"/>
        <v>0.10327582216526121</v>
      </c>
      <c r="FL28" s="77">
        <f t="shared" si="117"/>
        <v>8.8629421532846711E-2</v>
      </c>
      <c r="FM28" s="77">
        <f t="shared" si="117"/>
        <v>7.6948199178832125E-2</v>
      </c>
      <c r="FN28" s="77">
        <f t="shared" si="117"/>
        <v>7.6671658576642335E-2</v>
      </c>
      <c r="FO28" s="77">
        <f t="shared" si="116"/>
        <v>0.21736553169041897</v>
      </c>
    </row>
    <row r="29" spans="2:171" s="70" customFormat="1" ht="17.25" customHeight="1">
      <c r="B29" s="66" t="s">
        <v>199</v>
      </c>
      <c r="C29" s="67"/>
      <c r="D29" s="67"/>
      <c r="E29" s="67"/>
      <c r="F29" s="68"/>
      <c r="G29" s="68"/>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v>0</v>
      </c>
      <c r="BF29" s="77">
        <v>0</v>
      </c>
      <c r="BG29" s="77">
        <v>0</v>
      </c>
      <c r="BH29" s="77">
        <v>0</v>
      </c>
      <c r="BI29" s="77">
        <v>0</v>
      </c>
      <c r="BJ29" s="77">
        <v>0</v>
      </c>
      <c r="BK29" s="77">
        <v>0</v>
      </c>
      <c r="BL29" s="77">
        <v>0</v>
      </c>
      <c r="BM29" s="77">
        <v>0</v>
      </c>
      <c r="BN29" s="77">
        <v>0</v>
      </c>
      <c r="BO29" s="77">
        <v>0</v>
      </c>
      <c r="BP29" s="77">
        <v>0</v>
      </c>
      <c r="BQ29" s="77">
        <v>0</v>
      </c>
      <c r="BR29" s="77">
        <v>0</v>
      </c>
      <c r="BS29" s="77">
        <v>0</v>
      </c>
      <c r="BT29" s="77">
        <v>0</v>
      </c>
      <c r="BU29" s="77">
        <v>0</v>
      </c>
      <c r="BV29" s="77">
        <v>0</v>
      </c>
      <c r="BW29" s="77">
        <v>0</v>
      </c>
      <c r="BX29" s="77">
        <v>0</v>
      </c>
      <c r="BY29" s="77">
        <v>0</v>
      </c>
      <c r="BZ29" s="77">
        <v>0</v>
      </c>
      <c r="CA29" s="77">
        <v>0</v>
      </c>
      <c r="CB29" s="77">
        <v>0</v>
      </c>
      <c r="CC29" s="77">
        <v>0</v>
      </c>
      <c r="CD29" s="77">
        <v>0</v>
      </c>
      <c r="CE29" s="77">
        <v>0</v>
      </c>
      <c r="CF29" s="77">
        <v>0</v>
      </c>
      <c r="CG29" s="77">
        <v>0</v>
      </c>
      <c r="CH29" s="77">
        <v>0</v>
      </c>
      <c r="CI29" s="77">
        <v>0</v>
      </c>
      <c r="CJ29" s="77">
        <v>0</v>
      </c>
      <c r="CK29" s="77">
        <v>0</v>
      </c>
      <c r="CL29" s="77">
        <v>0</v>
      </c>
      <c r="CM29" s="77">
        <v>0</v>
      </c>
      <c r="CN29" s="77">
        <v>0</v>
      </c>
      <c r="CO29" s="77">
        <v>0</v>
      </c>
      <c r="CP29" s="77">
        <v>0</v>
      </c>
      <c r="CQ29" s="77">
        <v>0</v>
      </c>
      <c r="CR29" s="77">
        <v>0</v>
      </c>
      <c r="CS29" s="77">
        <v>0</v>
      </c>
      <c r="CT29" s="77">
        <v>0</v>
      </c>
      <c r="CU29" s="77">
        <v>0</v>
      </c>
      <c r="CV29" s="77">
        <v>0</v>
      </c>
      <c r="CW29" s="77">
        <v>0</v>
      </c>
      <c r="CX29" s="77">
        <v>0</v>
      </c>
      <c r="CY29" s="77">
        <v>0</v>
      </c>
      <c r="CZ29" s="77">
        <v>0</v>
      </c>
      <c r="DA29" s="77">
        <v>0</v>
      </c>
      <c r="DB29" s="77">
        <v>0</v>
      </c>
      <c r="DC29" s="77">
        <v>0</v>
      </c>
      <c r="DD29" s="77">
        <v>0</v>
      </c>
      <c r="DE29" s="77">
        <v>0</v>
      </c>
      <c r="DF29" s="77">
        <v>0</v>
      </c>
      <c r="DG29" s="77">
        <v>0</v>
      </c>
      <c r="DH29" s="77">
        <v>0</v>
      </c>
      <c r="DI29" s="77">
        <v>0</v>
      </c>
      <c r="DJ29" s="77">
        <v>0</v>
      </c>
      <c r="DK29" s="77">
        <v>0</v>
      </c>
      <c r="DL29" s="77">
        <v>0</v>
      </c>
      <c r="DM29" s="77">
        <v>0</v>
      </c>
      <c r="DN29" s="77">
        <v>0</v>
      </c>
      <c r="DO29" s="77">
        <v>0</v>
      </c>
      <c r="DP29" s="77">
        <v>0</v>
      </c>
      <c r="DQ29" s="77">
        <v>0</v>
      </c>
      <c r="DR29" s="77">
        <v>0</v>
      </c>
      <c r="DS29" s="77">
        <v>0</v>
      </c>
      <c r="DT29" s="77">
        <v>0</v>
      </c>
      <c r="DU29" s="77">
        <v>0</v>
      </c>
      <c r="DV29" s="77">
        <v>0</v>
      </c>
      <c r="DW29" s="77">
        <v>0</v>
      </c>
      <c r="DX29" s="77">
        <v>0</v>
      </c>
      <c r="DY29" s="77">
        <v>0</v>
      </c>
      <c r="DZ29" s="77">
        <v>0</v>
      </c>
      <c r="EA29" s="77">
        <v>0</v>
      </c>
      <c r="EB29" s="77">
        <v>0</v>
      </c>
      <c r="EC29" s="77">
        <v>0</v>
      </c>
      <c r="ED29" s="77">
        <v>0</v>
      </c>
      <c r="EE29" s="77">
        <v>0.12399625877051543</v>
      </c>
      <c r="EF29" s="77">
        <v>0.12399625877051543</v>
      </c>
      <c r="EG29" s="77">
        <v>0.12399625877051543</v>
      </c>
      <c r="EH29" s="77">
        <v>0.12399625877051543</v>
      </c>
      <c r="EI29" s="77">
        <v>0.12399625877051543</v>
      </c>
      <c r="EJ29" s="77">
        <v>0.12399625877051543</v>
      </c>
      <c r="EK29" s="77">
        <v>0.12399625877051543</v>
      </c>
      <c r="EL29" s="77">
        <v>0.12399625877051543</v>
      </c>
      <c r="EM29" s="77">
        <v>0.12399625877051543</v>
      </c>
      <c r="EN29" s="77">
        <v>0.12399625877051543</v>
      </c>
      <c r="EO29" s="77"/>
      <c r="ER29" s="77"/>
      <c r="ES29" s="77"/>
      <c r="ET29" s="77"/>
      <c r="EU29" s="77"/>
      <c r="EV29" s="77"/>
      <c r="EW29" s="77"/>
      <c r="EX29" s="77"/>
      <c r="EY29" s="77"/>
      <c r="EZ29" s="77"/>
      <c r="FA29" s="77"/>
      <c r="FB29" s="77">
        <f>_xlfn.XLOOKUP(FB$9,$I$8:$EO$8,$I29:$EO29,,,-1)</f>
        <v>0.12399625877051543</v>
      </c>
      <c r="FC29" s="77">
        <f>_xlfn.XLOOKUP(FC$9,$I$8:$EO$8,$I29:$EO29,,,-1)</f>
        <v>0.12399625877051543</v>
      </c>
      <c r="FD29" s="77">
        <f>_xlfn.XLOOKUP(FD$9,$I$8:$EO$8,$I29:$EO29,,,-1)</f>
        <v>0.12399625877051543</v>
      </c>
      <c r="FE29" s="77">
        <f>_xlfn.XLOOKUP(FE$9,$I$8:$EO$8,$I29:$EO29,,,-1)</f>
        <v>0.12399625877051543</v>
      </c>
      <c r="FH29" s="77">
        <f t="shared" ref="FH29:FN30" si="118">_xlfn.XLOOKUP(FH$9,$I$6:$EJ$6,$I29:$EJ29,,,-1)</f>
        <v>0</v>
      </c>
      <c r="FI29" s="77">
        <f t="shared" si="118"/>
        <v>0</v>
      </c>
      <c r="FJ29" s="77">
        <f t="shared" si="118"/>
        <v>0</v>
      </c>
      <c r="FK29" s="77">
        <f t="shared" si="118"/>
        <v>0</v>
      </c>
      <c r="FL29" s="77">
        <f t="shared" si="118"/>
        <v>0</v>
      </c>
      <c r="FM29" s="77">
        <f t="shared" si="118"/>
        <v>0</v>
      </c>
      <c r="FN29" s="77">
        <f t="shared" si="118"/>
        <v>0.12399625877051543</v>
      </c>
      <c r="FO29" s="77">
        <f t="shared" si="116"/>
        <v>0.12399625877051543</v>
      </c>
    </row>
    <row r="30" spans="2:171" s="70" customFormat="1" ht="17.25" customHeight="1">
      <c r="B30" s="66" t="s">
        <v>183</v>
      </c>
      <c r="C30" s="67"/>
      <c r="D30" s="67"/>
      <c r="E30" s="67"/>
      <c r="F30" s="68"/>
      <c r="G30" s="68"/>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v>0</v>
      </c>
      <c r="BF30" s="77">
        <v>0</v>
      </c>
      <c r="BG30" s="77">
        <v>0</v>
      </c>
      <c r="BH30" s="77">
        <v>0</v>
      </c>
      <c r="BI30" s="77">
        <v>0</v>
      </c>
      <c r="BJ30" s="77">
        <v>0</v>
      </c>
      <c r="BK30" s="77">
        <v>0</v>
      </c>
      <c r="BL30" s="77">
        <v>0</v>
      </c>
      <c r="BM30" s="77">
        <v>0</v>
      </c>
      <c r="BN30" s="77">
        <v>0</v>
      </c>
      <c r="BO30" s="77">
        <v>0</v>
      </c>
      <c r="BP30" s="77">
        <v>0</v>
      </c>
      <c r="BQ30" s="77">
        <v>0</v>
      </c>
      <c r="BR30" s="77">
        <v>0</v>
      </c>
      <c r="BS30" s="77">
        <v>0</v>
      </c>
      <c r="BT30" s="77">
        <v>0</v>
      </c>
      <c r="BU30" s="77">
        <v>0</v>
      </c>
      <c r="BV30" s="77">
        <v>0</v>
      </c>
      <c r="BW30" s="77">
        <v>0</v>
      </c>
      <c r="BX30" s="77">
        <v>0</v>
      </c>
      <c r="BY30" s="77">
        <v>0</v>
      </c>
      <c r="BZ30" s="77">
        <v>0</v>
      </c>
      <c r="CA30" s="77">
        <v>0</v>
      </c>
      <c r="CB30" s="77">
        <v>0</v>
      </c>
      <c r="CC30" s="77">
        <v>0</v>
      </c>
      <c r="CD30" s="77">
        <v>0</v>
      </c>
      <c r="CE30" s="77">
        <v>0</v>
      </c>
      <c r="CF30" s="77">
        <v>0</v>
      </c>
      <c r="CG30" s="77">
        <v>0</v>
      </c>
      <c r="CH30" s="77">
        <v>0</v>
      </c>
      <c r="CI30" s="77">
        <v>0</v>
      </c>
      <c r="CJ30" s="77">
        <v>0</v>
      </c>
      <c r="CK30" s="77">
        <v>0</v>
      </c>
      <c r="CL30" s="77">
        <v>0</v>
      </c>
      <c r="CM30" s="77">
        <v>0</v>
      </c>
      <c r="CN30" s="77">
        <v>0</v>
      </c>
      <c r="CO30" s="77">
        <v>0</v>
      </c>
      <c r="CP30" s="77">
        <v>0</v>
      </c>
      <c r="CQ30" s="77">
        <v>0</v>
      </c>
      <c r="CR30" s="77">
        <v>0</v>
      </c>
      <c r="CS30" s="77">
        <v>0</v>
      </c>
      <c r="CT30" s="77">
        <v>0</v>
      </c>
      <c r="CU30" s="77">
        <v>0</v>
      </c>
      <c r="CV30" s="77">
        <v>0</v>
      </c>
      <c r="CW30" s="77">
        <v>0</v>
      </c>
      <c r="CX30" s="77">
        <v>0</v>
      </c>
      <c r="CY30" s="77">
        <v>0</v>
      </c>
      <c r="CZ30" s="77">
        <v>0</v>
      </c>
      <c r="DA30" s="77">
        <v>0</v>
      </c>
      <c r="DB30" s="77">
        <v>0</v>
      </c>
      <c r="DC30" s="77">
        <v>0</v>
      </c>
      <c r="DD30" s="77">
        <v>0</v>
      </c>
      <c r="DE30" s="77">
        <v>0</v>
      </c>
      <c r="DF30" s="77">
        <v>0</v>
      </c>
      <c r="DG30" s="77">
        <v>0</v>
      </c>
      <c r="DH30" s="77">
        <v>0</v>
      </c>
      <c r="DI30" s="77">
        <v>0</v>
      </c>
      <c r="DJ30" s="77">
        <v>0</v>
      </c>
      <c r="DK30" s="77">
        <v>0</v>
      </c>
      <c r="DL30" s="77">
        <v>0</v>
      </c>
      <c r="DM30" s="77">
        <v>0</v>
      </c>
      <c r="DN30" s="77">
        <v>0</v>
      </c>
      <c r="DO30" s="77">
        <v>0</v>
      </c>
      <c r="DP30" s="77">
        <v>0</v>
      </c>
      <c r="DQ30" s="77">
        <v>0</v>
      </c>
      <c r="DR30" s="77">
        <v>0</v>
      </c>
      <c r="DS30" s="77">
        <v>0</v>
      </c>
      <c r="DT30" s="77">
        <v>0</v>
      </c>
      <c r="DU30" s="77">
        <v>0</v>
      </c>
      <c r="DV30" s="77">
        <v>0</v>
      </c>
      <c r="DW30" s="77">
        <v>0</v>
      </c>
      <c r="DX30" s="77">
        <v>0</v>
      </c>
      <c r="DY30" s="77">
        <v>0.25</v>
      </c>
      <c r="DZ30" s="77">
        <v>0.25</v>
      </c>
      <c r="EA30" s="77">
        <v>0.25</v>
      </c>
      <c r="EB30" s="77">
        <v>0.25</v>
      </c>
      <c r="EC30" s="77">
        <v>0.25</v>
      </c>
      <c r="ED30" s="77">
        <v>0.25</v>
      </c>
      <c r="EE30" s="77">
        <v>0.25</v>
      </c>
      <c r="EF30" s="77">
        <v>0.25</v>
      </c>
      <c r="EG30" s="77">
        <v>0.25</v>
      </c>
      <c r="EH30" s="77">
        <v>0.25</v>
      </c>
      <c r="EI30" s="77">
        <v>0.25</v>
      </c>
      <c r="EJ30" s="77">
        <v>0.25</v>
      </c>
      <c r="EK30" s="77">
        <v>0.25</v>
      </c>
      <c r="EL30" s="77">
        <v>0.25</v>
      </c>
      <c r="EM30" s="77">
        <v>0.25</v>
      </c>
      <c r="EN30" s="77">
        <v>0.25</v>
      </c>
      <c r="EO30" s="77"/>
      <c r="ER30" s="77"/>
      <c r="ES30" s="77"/>
      <c r="ET30" s="77"/>
      <c r="EU30" s="77"/>
      <c r="EV30" s="77"/>
      <c r="EW30" s="77"/>
      <c r="EX30" s="77"/>
      <c r="EY30" s="77"/>
      <c r="EZ30" s="77">
        <f>_xlfn.XLOOKUP(EZ$9,$I$8:$EO$8,$I30:$EO30,,,-1)</f>
        <v>0.25</v>
      </c>
      <c r="FA30" s="77">
        <f>_xlfn.XLOOKUP(FA$9,$I$8:$EO$8,$I30:$EO30,,,-1)</f>
        <v>0.25</v>
      </c>
      <c r="FB30" s="77">
        <f>_xlfn.XLOOKUP(FB$9,$I$8:$EO$8,$I30:$EO30,,,-1)</f>
        <v>0.25</v>
      </c>
      <c r="FC30" s="77">
        <f>_xlfn.XLOOKUP(FC$9,$I$8:$EO$8,$I30:$EO30,,,-1)</f>
        <v>0.25</v>
      </c>
      <c r="FD30" s="77">
        <f>_xlfn.XLOOKUP(FD$9,$I$8:$EO$8,$I30:$EO30,,,-1)</f>
        <v>0.25</v>
      </c>
      <c r="FE30" s="77">
        <f>_xlfn.XLOOKUP(FE$9,$I$8:$EO$8,$I30:$EO30,,,-1)</f>
        <v>0.25</v>
      </c>
      <c r="FH30" s="77">
        <f t="shared" si="118"/>
        <v>0</v>
      </c>
      <c r="FI30" s="77">
        <f t="shared" si="118"/>
        <v>0</v>
      </c>
      <c r="FJ30" s="77">
        <f t="shared" si="118"/>
        <v>0</v>
      </c>
      <c r="FK30" s="77">
        <f t="shared" si="118"/>
        <v>0</v>
      </c>
      <c r="FL30" s="77">
        <f t="shared" si="118"/>
        <v>0</v>
      </c>
      <c r="FM30" s="77">
        <f t="shared" si="118"/>
        <v>0</v>
      </c>
      <c r="FN30" s="77">
        <f t="shared" si="118"/>
        <v>0.25</v>
      </c>
      <c r="FO30" s="77">
        <f t="shared" si="116"/>
        <v>0.25</v>
      </c>
    </row>
    <row r="31" spans="2:171" s="70" customFormat="1" ht="17.25" customHeight="1">
      <c r="B31" s="66" t="s">
        <v>203</v>
      </c>
      <c r="C31" s="67"/>
      <c r="D31" s="67"/>
      <c r="E31" s="67"/>
      <c r="F31" s="68"/>
      <c r="G31" s="68"/>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v>0.2</v>
      </c>
      <c r="EL31" s="77">
        <v>0.2</v>
      </c>
      <c r="EM31" s="77">
        <v>0.2</v>
      </c>
      <c r="EN31" s="77">
        <v>0.2</v>
      </c>
      <c r="EO31" s="77"/>
      <c r="ER31" s="77"/>
      <c r="ES31" s="77"/>
      <c r="ET31" s="77"/>
      <c r="EU31" s="77"/>
      <c r="EV31" s="77"/>
      <c r="EW31" s="77"/>
      <c r="EX31" s="77"/>
      <c r="EY31" s="77"/>
      <c r="EZ31" s="77"/>
      <c r="FA31" s="77"/>
      <c r="FB31" s="77"/>
      <c r="FC31" s="77"/>
      <c r="FD31" s="77">
        <f>_xlfn.XLOOKUP(FD$9,$I$8:$EO$8,$I31:$EO31,,,-1)</f>
        <v>0.2</v>
      </c>
      <c r="FE31" s="77">
        <f>_xlfn.XLOOKUP(FE$9,$I$8:$EO$8,$I31:$EO31,,,-1)</f>
        <v>0.2</v>
      </c>
      <c r="FH31" s="77"/>
      <c r="FI31" s="77"/>
      <c r="FJ31" s="77"/>
      <c r="FK31" s="77"/>
      <c r="FL31" s="77"/>
      <c r="FM31" s="77"/>
      <c r="FN31" s="77"/>
      <c r="FO31" s="77">
        <f t="shared" si="116"/>
        <v>0.2</v>
      </c>
    </row>
    <row r="32" spans="2:171" s="70" customFormat="1" ht="17.25" customHeight="1">
      <c r="B32" s="184" t="s">
        <v>177</v>
      </c>
      <c r="C32" s="67"/>
      <c r="D32" s="67"/>
      <c r="E32" s="67"/>
      <c r="F32" s="68"/>
      <c r="G32" s="68"/>
      <c r="H32" s="6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R32" s="77"/>
      <c r="ES32" s="77"/>
      <c r="ET32" s="77"/>
      <c r="EU32" s="77"/>
      <c r="EV32" s="77"/>
      <c r="EW32" s="77"/>
      <c r="EX32" s="77"/>
      <c r="EY32" s="77"/>
      <c r="EZ32" s="77"/>
      <c r="FA32" s="77"/>
      <c r="FB32" s="77"/>
      <c r="FC32" s="77"/>
      <c r="FD32" s="77"/>
      <c r="FE32" s="77"/>
      <c r="FH32" s="77"/>
      <c r="FI32" s="77"/>
      <c r="FJ32" s="77"/>
      <c r="FK32" s="77"/>
      <c r="FL32" s="77"/>
      <c r="FM32" s="77"/>
      <c r="FN32" s="77"/>
      <c r="FO32" s="77"/>
    </row>
    <row r="33" spans="2:171" s="70" customFormat="1" ht="17.45" customHeight="1">
      <c r="B33" s="66"/>
      <c r="C33" s="67"/>
      <c r="D33" s="67"/>
      <c r="E33" s="67"/>
      <c r="F33" s="68"/>
      <c r="G33" s="68"/>
      <c r="H33" s="68"/>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R33" s="77"/>
      <c r="ES33" s="77"/>
      <c r="ET33" s="77"/>
      <c r="EU33" s="77"/>
      <c r="EV33" s="77"/>
      <c r="EW33" s="77"/>
      <c r="EX33" s="77"/>
      <c r="EY33" s="77"/>
      <c r="EZ33" s="77"/>
      <c r="FA33" s="77"/>
      <c r="FB33" s="77"/>
      <c r="FC33" s="77"/>
      <c r="FD33" s="77"/>
      <c r="FE33" s="77"/>
      <c r="FH33" s="77"/>
      <c r="FI33" s="77"/>
      <c r="FJ33" s="77"/>
      <c r="FK33" s="77"/>
      <c r="FL33" s="77"/>
      <c r="FM33" s="77"/>
      <c r="FN33" s="77"/>
      <c r="FO33" s="77"/>
    </row>
    <row r="34" spans="2:171" ht="17.45" customHeight="1">
      <c r="B34" s="71" t="s">
        <v>24</v>
      </c>
      <c r="C34" s="72"/>
      <c r="D34" s="72"/>
      <c r="E34" s="72"/>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237"/>
      <c r="ER34" s="73"/>
      <c r="ES34" s="73"/>
      <c r="ET34" s="73"/>
      <c r="EU34" s="73"/>
      <c r="EV34" s="73"/>
      <c r="EW34" s="73"/>
      <c r="EX34" s="73"/>
      <c r="EY34" s="73"/>
      <c r="EZ34" s="73"/>
      <c r="FA34" s="73"/>
      <c r="FB34" s="73"/>
      <c r="FC34" s="73"/>
      <c r="FD34" s="73"/>
      <c r="FE34" s="73"/>
      <c r="FH34" s="73"/>
      <c r="FI34" s="73"/>
      <c r="FJ34" s="73"/>
      <c r="FK34" s="73"/>
      <c r="FL34" s="73"/>
      <c r="FM34" s="73"/>
      <c r="FN34" s="73"/>
      <c r="FO34" s="73"/>
    </row>
    <row r="35" spans="2:171" s="70" customFormat="1" ht="17.45" customHeight="1">
      <c r="B35" s="66" t="s">
        <v>27</v>
      </c>
      <c r="C35" s="67"/>
      <c r="D35" s="67"/>
      <c r="E35" s="67"/>
      <c r="F35" s="68"/>
      <c r="G35" s="68"/>
      <c r="H35" s="68"/>
      <c r="I35" s="213">
        <v>2.2897320961089589E-2</v>
      </c>
      <c r="J35" s="213">
        <v>2.007944899151801E-2</v>
      </c>
      <c r="K35" s="213">
        <v>1.9793338039920422E-2</v>
      </c>
      <c r="L35" s="213">
        <v>1.797600991761221E-2</v>
      </c>
      <c r="M35" s="213">
        <v>1.797600991761221E-2</v>
      </c>
      <c r="N35" s="213">
        <v>2.2283888271477748E-2</v>
      </c>
      <c r="O35" s="213">
        <v>1.5630710818507025E-2</v>
      </c>
      <c r="P35" s="213">
        <v>1.5630710818507022E-2</v>
      </c>
      <c r="Q35" s="213">
        <v>1.5192895372199431E-2</v>
      </c>
      <c r="R35" s="213">
        <v>1.3981326714953824E-2</v>
      </c>
      <c r="S35" s="213">
        <v>1.4239983791723648E-2</v>
      </c>
      <c r="T35" s="213">
        <v>1.0785257221968967E-2</v>
      </c>
      <c r="U35" s="213">
        <v>2.0634189392827195E-2</v>
      </c>
      <c r="V35" s="213">
        <v>2.0620500363916976E-2</v>
      </c>
      <c r="W35" s="213">
        <v>2.9625337525405047E-2</v>
      </c>
      <c r="X35" s="213">
        <v>2.963303321782125E-2</v>
      </c>
      <c r="Y35" s="213">
        <v>2.4414747762628065E-2</v>
      </c>
      <c r="Z35" s="213">
        <v>2.4335805507875331E-2</v>
      </c>
      <c r="AA35" s="213">
        <v>2.3380064449266443E-2</v>
      </c>
      <c r="AB35" s="213">
        <v>2.1282359577247362E-2</v>
      </c>
      <c r="AC35" s="213">
        <v>1.6112316611069728E-2</v>
      </c>
      <c r="AD35" s="213">
        <v>1.807372801761831E-2</v>
      </c>
      <c r="AE35" s="213">
        <v>1.26692198076238E-2</v>
      </c>
      <c r="AF35" s="213">
        <v>2.2087638047737796E-2</v>
      </c>
      <c r="AG35" s="213">
        <v>3.5809083892001596E-2</v>
      </c>
      <c r="AH35" s="213">
        <v>3.5809083892001596E-2</v>
      </c>
      <c r="AI35" s="213">
        <v>3.3788297114356963E-2</v>
      </c>
      <c r="AJ35" s="213">
        <v>3.3132469151795838E-2</v>
      </c>
      <c r="AK35" s="213">
        <v>3.4754158974857237E-2</v>
      </c>
      <c r="AL35" s="213">
        <v>3.2124437283414839E-2</v>
      </c>
      <c r="AM35" s="213">
        <v>3.3269437337392446E-2</v>
      </c>
      <c r="AN35" s="213">
        <v>3.5860025261521523E-2</v>
      </c>
      <c r="AO35" s="213">
        <v>3.5158316330386158E-2</v>
      </c>
      <c r="AP35" s="213">
        <v>3.6582987876628774E-2</v>
      </c>
      <c r="AQ35" s="213">
        <v>3.492891148751498E-2</v>
      </c>
      <c r="AR35" s="213">
        <v>3.4982214377476228E-2</v>
      </c>
      <c r="AS35" s="213">
        <v>3.9446162731698896E-2</v>
      </c>
      <c r="AT35" s="213">
        <v>4.280357007913118E-2</v>
      </c>
      <c r="AU35" s="213">
        <v>4.7136960088955099E-2</v>
      </c>
      <c r="AV35" s="213">
        <v>4.2728676145134994E-2</v>
      </c>
      <c r="AW35" s="213">
        <v>4.3632463754034817E-2</v>
      </c>
      <c r="AX35" s="213">
        <v>4.3719165290237616E-2</v>
      </c>
      <c r="AY35" s="213">
        <v>4.3719165290237616E-2</v>
      </c>
      <c r="AZ35" s="213">
        <v>4.3407444591983251E-2</v>
      </c>
      <c r="BA35" s="213">
        <v>4.2225334931070592E-2</v>
      </c>
      <c r="BB35" s="213">
        <v>4.4538612883375975E-2</v>
      </c>
      <c r="BC35" s="213">
        <v>4.4538612883375982E-2</v>
      </c>
      <c r="BD35" s="213">
        <v>4.1799249171443689E-2</v>
      </c>
      <c r="BE35" s="213">
        <v>4.3483013246105512E-2</v>
      </c>
      <c r="BF35" s="213">
        <v>4.653342293616608E-2</v>
      </c>
      <c r="BG35" s="213">
        <v>4.4509937278017081E-2</v>
      </c>
      <c r="BH35" s="213">
        <v>4.1718282756312682E-2</v>
      </c>
      <c r="BI35" s="213">
        <v>3.9216200839703105E-2</v>
      </c>
      <c r="BJ35" s="213">
        <v>3.7265147745421716E-2</v>
      </c>
      <c r="BK35" s="213">
        <v>3.7267166424256988E-2</v>
      </c>
      <c r="BL35" s="213">
        <v>3.5275739753270335E-2</v>
      </c>
      <c r="BM35" s="213">
        <v>4.0975479444634533E-2</v>
      </c>
      <c r="BN35" s="213">
        <v>4.2345825927305354E-2</v>
      </c>
      <c r="BO35" s="213">
        <v>3.983189788445822E-2</v>
      </c>
      <c r="BP35" s="213">
        <v>4.0494697435369473E-2</v>
      </c>
      <c r="BQ35" s="213">
        <v>5.3059963845462056E-2</v>
      </c>
      <c r="BR35" s="213">
        <v>4.9149446495085694E-2</v>
      </c>
      <c r="BS35" s="213">
        <v>5.2867480614554728E-2</v>
      </c>
      <c r="BT35" s="213">
        <v>5.7381051764088899E-2</v>
      </c>
      <c r="BU35" s="213">
        <v>5.7381051764088899E-2</v>
      </c>
      <c r="BV35" s="213">
        <v>5.6031830125169241E-2</v>
      </c>
      <c r="BW35" s="213">
        <v>5.5917443957467082E-2</v>
      </c>
      <c r="BX35" s="213">
        <v>5.7484066207516581E-2</v>
      </c>
      <c r="BY35" s="213">
        <v>6.6877444920719023E-2</v>
      </c>
      <c r="BZ35" s="213">
        <v>7.1308738300502522E-2</v>
      </c>
      <c r="CA35" s="213">
        <v>6.945380939384696E-2</v>
      </c>
      <c r="CB35" s="213">
        <v>6.8568487212830515E-2</v>
      </c>
      <c r="CC35" s="213">
        <v>6.8568487212830515E-2</v>
      </c>
      <c r="CD35" s="213">
        <v>6.8568487212830515E-2</v>
      </c>
      <c r="CE35" s="213">
        <v>6.9234067545366498E-2</v>
      </c>
      <c r="CF35" s="213">
        <v>7.0876278315593441E-2</v>
      </c>
      <c r="CG35" s="213">
        <v>6.3956584094569932E-2</v>
      </c>
      <c r="CH35" s="213">
        <v>6.7477136144958719E-2</v>
      </c>
      <c r="CI35" s="213">
        <v>5.8171386601165526E-2</v>
      </c>
      <c r="CJ35" s="213">
        <v>6.0696912777536971E-2</v>
      </c>
      <c r="CK35" s="213">
        <v>6.3122100210310006E-2</v>
      </c>
      <c r="CL35" s="213">
        <v>6.1191582783477014E-2</v>
      </c>
      <c r="CM35" s="213">
        <v>5.3501287011617889E-2</v>
      </c>
      <c r="CN35" s="213">
        <v>5.4979611167300803E-2</v>
      </c>
      <c r="CO35" s="213">
        <v>5.4979611167300803E-2</v>
      </c>
      <c r="CP35" s="213">
        <v>5.5687668234626765E-2</v>
      </c>
      <c r="CQ35" s="213">
        <v>6.2622747729668679E-2</v>
      </c>
      <c r="CR35" s="213">
        <v>6.5093756522018334E-2</v>
      </c>
      <c r="CS35" s="213">
        <v>5.0030235408070979E-2</v>
      </c>
      <c r="CT35" s="213">
        <v>4.6810699588477361E-2</v>
      </c>
      <c r="CU35" s="213">
        <v>4.9511149641188648E-2</v>
      </c>
      <c r="CV35" s="213">
        <v>4.9584731386494135E-2</v>
      </c>
      <c r="CW35" s="213">
        <v>4.9584731386494135E-2</v>
      </c>
      <c r="CX35" s="213">
        <v>4.6062172561233392E-2</v>
      </c>
      <c r="CY35" s="213">
        <v>4.8444548796737784E-2</v>
      </c>
      <c r="CZ35" s="213">
        <v>4.8444548796737798E-2</v>
      </c>
      <c r="DA35" s="213">
        <v>5.1251023455184709E-2</v>
      </c>
      <c r="DB35" s="213">
        <v>5.5193667153644071E-2</v>
      </c>
      <c r="DC35" s="213">
        <v>6.5939277668074087E-2</v>
      </c>
      <c r="DD35" s="213">
        <v>5.8940700554207602E-2</v>
      </c>
      <c r="DE35" s="213">
        <v>6.1743436566577874E-2</v>
      </c>
      <c r="DF35" s="213">
        <v>6.8326688944517266E-2</v>
      </c>
      <c r="DG35" s="213">
        <v>6.7074063772697035E-2</v>
      </c>
      <c r="DH35" s="213">
        <v>6.7085820780209374E-2</v>
      </c>
      <c r="DI35" s="213">
        <v>7.6314399848436271E-2</v>
      </c>
      <c r="DJ35" s="213">
        <v>4.9140932256795396E-2</v>
      </c>
      <c r="DK35" s="213">
        <v>4.9792606387482306E-2</v>
      </c>
      <c r="DL35" s="213">
        <v>3.6628117118606897E-2</v>
      </c>
      <c r="DM35" s="213">
        <v>4.4517069159421954E-2</v>
      </c>
      <c r="DN35" s="213">
        <v>4.4569807735977372E-2</v>
      </c>
      <c r="DO35" s="213">
        <v>5.1879643178181951E-2</v>
      </c>
      <c r="DP35" s="213">
        <v>4.7637714867711005E-2</v>
      </c>
      <c r="DQ35" s="213">
        <v>5.7850859336475678E-2</v>
      </c>
      <c r="DR35" s="213">
        <v>4.9100286602252581E-2</v>
      </c>
      <c r="DS35" s="213">
        <v>4.6716973222240547E-2</v>
      </c>
      <c r="DT35" s="213">
        <v>4.6661547329682078E-2</v>
      </c>
      <c r="DU35" s="213">
        <v>4.9164649272243954E-2</v>
      </c>
      <c r="DV35" s="213">
        <v>3.9377054123930631E-2</v>
      </c>
      <c r="DW35" s="213">
        <v>3.8212791707846007E-2</v>
      </c>
      <c r="DX35" s="213">
        <v>3.9865997324916677E-2</v>
      </c>
      <c r="DY35" s="213">
        <v>4.0683701098544349E-2</v>
      </c>
      <c r="DZ35" s="213">
        <v>4.0683701098544349E-2</v>
      </c>
      <c r="EA35" s="213">
        <v>4.7000336820075928E-2</v>
      </c>
      <c r="EB35" s="213">
        <v>4.2883273877705748E-2</v>
      </c>
      <c r="EC35" s="213">
        <v>4.4160369340171757E-2</v>
      </c>
      <c r="ED35" s="213">
        <v>4.3541130835626073E-2</v>
      </c>
      <c r="EE35" s="213">
        <v>4.2149859076226426E-2</v>
      </c>
      <c r="EF35" s="213">
        <v>4.53679515865636E-2</v>
      </c>
      <c r="EG35" s="213">
        <v>4.4675170114287115E-2</v>
      </c>
      <c r="EH35" s="213">
        <v>3.8482449256191799E-2</v>
      </c>
      <c r="EI35" s="213">
        <v>3.8125144609317256E-2</v>
      </c>
      <c r="EJ35" s="213">
        <v>3.8125144609317256E-2</v>
      </c>
      <c r="EK35" s="213">
        <v>3.4095392952837512E-2</v>
      </c>
      <c r="EL35" s="213">
        <v>4.3704671590351664E-2</v>
      </c>
      <c r="EM35" s="213">
        <v>5.1809173796808605E-2</v>
      </c>
      <c r="EN35" s="213">
        <v>4.6157111285957564E-2</v>
      </c>
      <c r="EO35" s="213"/>
      <c r="ER35" s="77">
        <f>_xlfn.XLOOKUP(ER$9,$I$8:$EO$8,$I35:$EO35,,,-1)</f>
        <v>6.5939277668074087E-2</v>
      </c>
      <c r="ES35" s="77">
        <f>_xlfn.XLOOKUP(ES$9,$I$8:$EO$8,$I35:$EO35,,,-1)</f>
        <v>6.8326688944517266E-2</v>
      </c>
      <c r="ET35" s="77">
        <f>_xlfn.XLOOKUP(ET$9,$I$8:$EO$8,$I35:$EO35,,,-1)</f>
        <v>7.6314399848436271E-2</v>
      </c>
      <c r="EU35" s="77">
        <f>_xlfn.XLOOKUP(EU$9,$I$8:$EO$8,$I35:$EO35,,,-1)</f>
        <v>3.6628117118606897E-2</v>
      </c>
      <c r="EV35" s="77">
        <f>_xlfn.XLOOKUP(EV$9,$I$8:$EO$8,$I35:$EO35,,,-1)</f>
        <v>5.1879643178181951E-2</v>
      </c>
      <c r="EW35" s="77">
        <f>_xlfn.XLOOKUP(EW$9,$I$8:$EO$8,$I35:$EO35,,,-1)</f>
        <v>4.9100286602252581E-2</v>
      </c>
      <c r="EX35" s="77">
        <f>_xlfn.XLOOKUP(EX$9,$I$8:$EO$8,$I35:$EO35,,,-1)</f>
        <v>4.9164649272243954E-2</v>
      </c>
      <c r="EY35" s="77">
        <f>_xlfn.XLOOKUP(EY$9,$I$8:$EO$8,$I35:$EO35,,,-1)</f>
        <v>3.9865997324916677E-2</v>
      </c>
      <c r="EZ35" s="77">
        <f>_xlfn.XLOOKUP(EZ$9,$I$8:$EO$8,$I35:$EO35,,,-1)</f>
        <v>4.7000336820075928E-2</v>
      </c>
      <c r="FA35" s="77">
        <f>_xlfn.XLOOKUP(FA$9,$I$8:$EO$8,$I35:$EO35,,,-1)</f>
        <v>4.3541130835626073E-2</v>
      </c>
      <c r="FB35" s="77">
        <f>_xlfn.XLOOKUP(FB$9,$I$8:$EO$8,$I35:$EO35,,,-1)</f>
        <v>4.4675170114287115E-2</v>
      </c>
      <c r="FC35" s="77">
        <f>_xlfn.XLOOKUP(FC$9,$I$8:$EO$8,$I35:$EO35,,,-1)</f>
        <v>3.8125144609317256E-2</v>
      </c>
      <c r="FD35" s="77">
        <f>_xlfn.XLOOKUP(FD$9,$I$8:$EO$8,$I35:$EO35,,,-1)</f>
        <v>5.1809173796808605E-2</v>
      </c>
      <c r="FE35" s="77">
        <f>_xlfn.XLOOKUP(FE$9,$I$8:$EO$8,$I35:$EO35,,,-1)</f>
        <v>4.6157111285957564E-2</v>
      </c>
      <c r="FH35" s="213">
        <f t="shared" ref="FH35:FN50" si="119">_xlfn.XLOOKUP(FH$9,$I$6:$EJ$6,$I35:$EJ35,,,-1)</f>
        <v>4.0494697435369473E-2</v>
      </c>
      <c r="FI35" s="213">
        <f t="shared" si="119"/>
        <v>6.8568487212830515E-2</v>
      </c>
      <c r="FJ35" s="213">
        <f t="shared" si="119"/>
        <v>5.4979611167300803E-2</v>
      </c>
      <c r="FK35" s="213">
        <f t="shared" si="119"/>
        <v>4.8444548796737798E-2</v>
      </c>
      <c r="FL35" s="213">
        <f t="shared" si="119"/>
        <v>3.6628117118606897E-2</v>
      </c>
      <c r="FM35" s="213">
        <f t="shared" si="119"/>
        <v>3.9865997324916677E-2</v>
      </c>
      <c r="FN35" s="213">
        <f t="shared" si="119"/>
        <v>3.8125144609317256E-2</v>
      </c>
      <c r="FO35" s="77">
        <f t="shared" ref="FO35:FO55" si="120">_xlfn.XLOOKUP(FO$9,$I$6:$EM$6,$I35:$EM35,,,-1)</f>
        <v>5.1809173796808605E-2</v>
      </c>
    </row>
    <row r="36" spans="2:171" s="70" customFormat="1" ht="17.45" customHeight="1">
      <c r="B36" s="66" t="s">
        <v>26</v>
      </c>
      <c r="C36" s="67"/>
      <c r="D36" s="67"/>
      <c r="E36" s="67"/>
      <c r="F36" s="68"/>
      <c r="G36" s="68"/>
      <c r="H36" s="68"/>
      <c r="I36" s="213">
        <v>6.3240233515231684E-2</v>
      </c>
      <c r="J36" s="213">
        <v>6.1206967035968854E-2</v>
      </c>
      <c r="K36" s="213">
        <v>6.263486877477599E-2</v>
      </c>
      <c r="L36" s="213">
        <v>6.5350844312836207E-2</v>
      </c>
      <c r="M36" s="213">
        <v>6.8867018385591394E-2</v>
      </c>
      <c r="N36" s="213">
        <v>6.9068411328621238E-2</v>
      </c>
      <c r="O36" s="213">
        <v>9.5376010226453284E-2</v>
      </c>
      <c r="P36" s="213">
        <v>9.5263169616953136E-2</v>
      </c>
      <c r="Q36" s="213">
        <v>5.8333499398064204E-2</v>
      </c>
      <c r="R36" s="213">
        <v>5.7441177523318565E-2</v>
      </c>
      <c r="S36" s="213">
        <v>5.3903533135103085E-2</v>
      </c>
      <c r="T36" s="213">
        <v>4.3128996597203068E-2</v>
      </c>
      <c r="U36" s="213">
        <v>5.2869338603633284E-2</v>
      </c>
      <c r="V36" s="213">
        <v>8.3281015095805724E-2</v>
      </c>
      <c r="W36" s="213">
        <v>8.7920915470620156E-2</v>
      </c>
      <c r="X36" s="213">
        <v>8.910459270993136E-2</v>
      </c>
      <c r="Y36" s="213">
        <v>9.1477418157581064E-2</v>
      </c>
      <c r="Z36" s="213">
        <v>8.9680851462408992E-2</v>
      </c>
      <c r="AA36" s="213">
        <v>0.11658710529778965</v>
      </c>
      <c r="AB36" s="213">
        <v>0.11300582041209342</v>
      </c>
      <c r="AC36" s="213">
        <v>8.9714102931561943E-2</v>
      </c>
      <c r="AD36" s="213">
        <v>8.8762221085740084E-2</v>
      </c>
      <c r="AE36" s="213">
        <v>8.8690566511368252E-2</v>
      </c>
      <c r="AF36" s="213">
        <v>5.0633495251930491E-2</v>
      </c>
      <c r="AG36" s="213">
        <v>5.8381483287551418E-2</v>
      </c>
      <c r="AH36" s="213">
        <v>6.4819289973417557E-2</v>
      </c>
      <c r="AI36" s="213">
        <v>6.7678447990018931E-2</v>
      </c>
      <c r="AJ36" s="213">
        <v>7.4699893782630908E-2</v>
      </c>
      <c r="AK36" s="213">
        <v>7.6204782600550761E-2</v>
      </c>
      <c r="AL36" s="213">
        <v>8.3064667203686673E-2</v>
      </c>
      <c r="AM36" s="213">
        <v>7.5987289422650026E-2</v>
      </c>
      <c r="AN36" s="213">
        <v>6.7348015683283385E-2</v>
      </c>
      <c r="AO36" s="213">
        <v>7.2582038825630274E-2</v>
      </c>
      <c r="AP36" s="213">
        <v>7.3292564842143748E-2</v>
      </c>
      <c r="AQ36" s="213">
        <v>7.2673597662837722E-2</v>
      </c>
      <c r="AR36" s="213">
        <v>2.7234320056862299E-2</v>
      </c>
      <c r="AS36" s="213">
        <v>2.8292851526222594E-2</v>
      </c>
      <c r="AT36" s="213">
        <v>3.9406361536109075E-2</v>
      </c>
      <c r="AU36" s="213">
        <v>4.387635295158996E-2</v>
      </c>
      <c r="AV36" s="213">
        <v>4.2664544812079576E-2</v>
      </c>
      <c r="AW36" s="213">
        <v>5.2145203407405548E-2</v>
      </c>
      <c r="AX36" s="213">
        <v>5.553567762011067E-2</v>
      </c>
      <c r="AY36" s="213">
        <v>6.2313585890688201E-2</v>
      </c>
      <c r="AZ36" s="213">
        <v>6.3954801784243495E-2</v>
      </c>
      <c r="BA36" s="213">
        <v>6.3913039022122267E-2</v>
      </c>
      <c r="BB36" s="213">
        <v>5.6774219080087562E-2</v>
      </c>
      <c r="BC36" s="213">
        <v>3.7403865823254376E-2</v>
      </c>
      <c r="BD36" s="213">
        <v>3.2620800413996009E-2</v>
      </c>
      <c r="BE36" s="213">
        <v>3.2850927465535619E-2</v>
      </c>
      <c r="BF36" s="213">
        <v>3.1788247744219712E-2</v>
      </c>
      <c r="BG36" s="213">
        <v>5.0294278748313603E-2</v>
      </c>
      <c r="BH36" s="213">
        <v>5.620102819556657E-2</v>
      </c>
      <c r="BI36" s="213">
        <v>3.8706718546471931E-2</v>
      </c>
      <c r="BJ36" s="213">
        <v>3.7633567927967668E-2</v>
      </c>
      <c r="BK36" s="213">
        <v>6.2029827630417346E-2</v>
      </c>
      <c r="BL36" s="213">
        <v>3.7629146882488147E-2</v>
      </c>
      <c r="BM36" s="213">
        <v>3.8337910278837664E-2</v>
      </c>
      <c r="BN36" s="213">
        <v>3.5897958547346835E-2</v>
      </c>
      <c r="BO36" s="213">
        <v>3.5897958547346835E-2</v>
      </c>
      <c r="BP36" s="213">
        <v>3.609336081535492E-2</v>
      </c>
      <c r="BQ36" s="213">
        <v>2.9863024498012671E-2</v>
      </c>
      <c r="BR36" s="213">
        <v>3.6210914330776472E-2</v>
      </c>
      <c r="BS36" s="213">
        <v>3.8441865471663658E-2</v>
      </c>
      <c r="BT36" s="213">
        <v>4.4890981942707117E-2</v>
      </c>
      <c r="BU36" s="213">
        <v>5.0542880327022678E-2</v>
      </c>
      <c r="BV36" s="213">
        <v>6.448230154855765E-2</v>
      </c>
      <c r="BW36" s="213">
        <v>5.6775315814283155E-2</v>
      </c>
      <c r="BX36" s="213">
        <v>6.6238607046820122E-2</v>
      </c>
      <c r="BY36" s="213">
        <v>6.9491154214585085E-2</v>
      </c>
      <c r="BZ36" s="213">
        <v>6.967634764959442E-2</v>
      </c>
      <c r="CA36" s="213">
        <v>6.9169747975992027E-2</v>
      </c>
      <c r="CB36" s="213">
        <v>6.3981532902505911E-2</v>
      </c>
      <c r="CC36" s="213">
        <v>7.4020229933743187E-2</v>
      </c>
      <c r="CD36" s="213">
        <v>9.115785314627084E-2</v>
      </c>
      <c r="CE36" s="213">
        <v>7.9778753765013644E-2</v>
      </c>
      <c r="CF36" s="213">
        <v>8.2209728611118374E-2</v>
      </c>
      <c r="CG36" s="213">
        <v>7.9080624066837524E-2</v>
      </c>
      <c r="CH36" s="213">
        <v>7.3830539453891314E-2</v>
      </c>
      <c r="CI36" s="213">
        <v>6.4211837695224941E-2</v>
      </c>
      <c r="CJ36" s="213">
        <v>4.7156060327922668E-2</v>
      </c>
      <c r="CK36" s="213">
        <v>4.0718945299333877E-2</v>
      </c>
      <c r="CL36" s="213">
        <v>4.0450236508054592E-2</v>
      </c>
      <c r="CM36" s="213">
        <v>4.1692548159403063E-2</v>
      </c>
      <c r="CN36" s="213">
        <v>2.6184645391865803E-2</v>
      </c>
      <c r="CO36" s="213">
        <v>2.6184645391865803E-2</v>
      </c>
      <c r="CP36" s="213">
        <v>2.9580825948312264E-2</v>
      </c>
      <c r="CQ36" s="213">
        <v>3.1699526353857997E-2</v>
      </c>
      <c r="CR36" s="213">
        <v>3.3130031031988617E-2</v>
      </c>
      <c r="CS36" s="213">
        <v>3.1978114281714459E-2</v>
      </c>
      <c r="CT36" s="213">
        <v>3.3976294360577711E-2</v>
      </c>
      <c r="CU36" s="213">
        <v>3.3324389276464687E-2</v>
      </c>
      <c r="CV36" s="213">
        <v>3.074920086796239E-2</v>
      </c>
      <c r="CW36" s="213">
        <v>3.9694579901537602E-2</v>
      </c>
      <c r="CX36" s="213">
        <v>1.7246449418042431E-2</v>
      </c>
      <c r="CY36" s="213">
        <v>1.8510095420069671E-2</v>
      </c>
      <c r="CZ36" s="213">
        <v>1.2061396601184582E-2</v>
      </c>
      <c r="DA36" s="213">
        <v>1.7101405654115057E-2</v>
      </c>
      <c r="DB36" s="213">
        <v>1.9390770444048574E-2</v>
      </c>
      <c r="DC36" s="213">
        <v>1.8373715702984551E-2</v>
      </c>
      <c r="DD36" s="213">
        <v>5.045842126692026E-2</v>
      </c>
      <c r="DE36" s="213">
        <v>5.9697543459316063E-2</v>
      </c>
      <c r="DF36" s="213">
        <v>6.2313560379896431E-2</v>
      </c>
      <c r="DG36" s="213">
        <v>4.9549559000252937E-2</v>
      </c>
      <c r="DH36" s="213">
        <v>4.9671246257009541E-2</v>
      </c>
      <c r="DI36" s="213">
        <v>1.6127404279304217E-2</v>
      </c>
      <c r="DJ36" s="213">
        <v>1.450840125077649E-2</v>
      </c>
      <c r="DK36" s="213">
        <v>1.3699335801787125E-2</v>
      </c>
      <c r="DL36" s="213">
        <v>1.3699335801787125E-2</v>
      </c>
      <c r="DM36" s="213">
        <v>2.8215196025299906E-2</v>
      </c>
      <c r="DN36" s="213">
        <v>3.6659685534371295E-2</v>
      </c>
      <c r="DO36" s="213">
        <v>6.1582211282395542E-2</v>
      </c>
      <c r="DP36" s="213">
        <v>6.1694095873439887E-2</v>
      </c>
      <c r="DQ36" s="213">
        <v>5.9821893716631297E-2</v>
      </c>
      <c r="DR36" s="213">
        <v>6.1314620635481168E-2</v>
      </c>
      <c r="DS36" s="213">
        <v>2.45146874611025E-2</v>
      </c>
      <c r="DT36" s="213">
        <v>2.6020160204748798E-2</v>
      </c>
      <c r="DU36" s="213">
        <v>3.6615864069545589E-2</v>
      </c>
      <c r="DV36" s="213">
        <v>3.4330615167018803E-2</v>
      </c>
      <c r="DW36" s="213">
        <v>3.3159533662772765E-2</v>
      </c>
      <c r="DX36" s="213">
        <v>3.2736234366642192E-2</v>
      </c>
      <c r="DY36" s="213">
        <v>3.2715276171953141E-2</v>
      </c>
      <c r="DZ36" s="213">
        <v>3.2300587600721915E-2</v>
      </c>
      <c r="EA36" s="213">
        <v>3.899451678147825E-2</v>
      </c>
      <c r="EB36" s="213">
        <v>4.2953186613630533E-2</v>
      </c>
      <c r="EC36" s="213">
        <v>4.0078830774647668E-2</v>
      </c>
      <c r="ED36" s="213">
        <v>4.9203797998352235E-2</v>
      </c>
      <c r="EE36" s="213">
        <v>4.3517139848476882E-2</v>
      </c>
      <c r="EF36" s="213">
        <v>4.4220403878477844E-2</v>
      </c>
      <c r="EG36" s="213">
        <v>5.0631051389039609E-2</v>
      </c>
      <c r="EH36" s="213">
        <v>4.4987939720492143E-2</v>
      </c>
      <c r="EI36" s="213">
        <v>3.8389599889340716E-2</v>
      </c>
      <c r="EJ36" s="213">
        <v>3.9488347935323666E-2</v>
      </c>
      <c r="EK36" s="213">
        <v>4.1814081466790574E-2</v>
      </c>
      <c r="EL36" s="213">
        <v>3.1887692446301519E-2</v>
      </c>
      <c r="EM36" s="213">
        <v>4.3236294293990889E-2</v>
      </c>
      <c r="EN36" s="213">
        <v>4.7133003788454648E-2</v>
      </c>
      <c r="EO36" s="213"/>
      <c r="ER36" s="77">
        <f>_xlfn.XLOOKUP(ER$9,$I$8:$EO$8,$I36:$EO36,,,-1)</f>
        <v>1.8373715702984551E-2</v>
      </c>
      <c r="ES36" s="77">
        <f>_xlfn.XLOOKUP(ES$9,$I$8:$EO$8,$I36:$EO36,,,-1)</f>
        <v>6.2313560379896431E-2</v>
      </c>
      <c r="ET36" s="77">
        <f>_xlfn.XLOOKUP(ET$9,$I$8:$EO$8,$I36:$EO36,,,-1)</f>
        <v>1.6127404279304217E-2</v>
      </c>
      <c r="EU36" s="77">
        <f>_xlfn.XLOOKUP(EU$9,$I$8:$EO$8,$I36:$EO36,,,-1)</f>
        <v>1.3699335801787125E-2</v>
      </c>
      <c r="EV36" s="77">
        <f>_xlfn.XLOOKUP(EV$9,$I$8:$EO$8,$I36:$EO36,,,-1)</f>
        <v>6.1582211282395542E-2</v>
      </c>
      <c r="EW36" s="77">
        <f>_xlfn.XLOOKUP(EW$9,$I$8:$EO$8,$I36:$EO36,,,-1)</f>
        <v>6.1314620635481168E-2</v>
      </c>
      <c r="EX36" s="77">
        <f>_xlfn.XLOOKUP(EX$9,$I$8:$EO$8,$I36:$EO36,,,-1)</f>
        <v>3.6615864069545589E-2</v>
      </c>
      <c r="EY36" s="77">
        <f>_xlfn.XLOOKUP(EY$9,$I$8:$EO$8,$I36:$EO36,,,-1)</f>
        <v>3.2736234366642192E-2</v>
      </c>
      <c r="EZ36" s="77">
        <f>_xlfn.XLOOKUP(EZ$9,$I$8:$EO$8,$I36:$EO36,,,-1)</f>
        <v>3.899451678147825E-2</v>
      </c>
      <c r="FA36" s="77">
        <f>_xlfn.XLOOKUP(FA$9,$I$8:$EO$8,$I36:$EO36,,,-1)</f>
        <v>4.9203797998352235E-2</v>
      </c>
      <c r="FB36" s="77">
        <f>_xlfn.XLOOKUP(FB$9,$I$8:$EO$8,$I36:$EO36,,,-1)</f>
        <v>5.0631051389039609E-2</v>
      </c>
      <c r="FC36" s="77">
        <f>_xlfn.XLOOKUP(FC$9,$I$8:$EO$8,$I36:$EO36,,,-1)</f>
        <v>3.9488347935323666E-2</v>
      </c>
      <c r="FD36" s="77">
        <f>_xlfn.XLOOKUP(FD$9,$I$8:$EO$8,$I36:$EO36,,,-1)</f>
        <v>4.3236294293990889E-2</v>
      </c>
      <c r="FE36" s="77">
        <f>_xlfn.XLOOKUP(FE$9,$I$8:$EO$8,$I36:$EO36,,,-1)</f>
        <v>4.7133003788454648E-2</v>
      </c>
      <c r="FH36" s="213">
        <f t="shared" si="119"/>
        <v>3.609336081535492E-2</v>
      </c>
      <c r="FI36" s="213">
        <f t="shared" si="119"/>
        <v>6.3981532902505911E-2</v>
      </c>
      <c r="FJ36" s="213">
        <f t="shared" si="119"/>
        <v>2.6184645391865803E-2</v>
      </c>
      <c r="FK36" s="213">
        <f t="shared" si="119"/>
        <v>1.2061396601184582E-2</v>
      </c>
      <c r="FL36" s="213">
        <f t="shared" si="119"/>
        <v>1.3699335801787125E-2</v>
      </c>
      <c r="FM36" s="213">
        <f t="shared" si="119"/>
        <v>3.2736234366642192E-2</v>
      </c>
      <c r="FN36" s="213">
        <f t="shared" si="119"/>
        <v>3.9488347935323666E-2</v>
      </c>
      <c r="FO36" s="77">
        <f t="shared" si="120"/>
        <v>4.3236294293990889E-2</v>
      </c>
    </row>
    <row r="37" spans="2:171" s="70" customFormat="1" ht="17.45" customHeight="1">
      <c r="B37" s="66" t="s">
        <v>25</v>
      </c>
      <c r="C37" s="67"/>
      <c r="D37" s="67"/>
      <c r="E37" s="67"/>
      <c r="F37" s="68"/>
      <c r="G37" s="68"/>
      <c r="H37" s="68"/>
      <c r="I37" s="213">
        <v>5.1258491326705655E-3</v>
      </c>
      <c r="J37" s="213">
        <v>1.8957347101479685E-2</v>
      </c>
      <c r="K37" s="213">
        <v>1.4832815819890065E-2</v>
      </c>
      <c r="L37" s="213">
        <v>1.3145811002056069E-2</v>
      </c>
      <c r="M37" s="213">
        <v>1.4104746809074994E-2</v>
      </c>
      <c r="N37" s="213">
        <v>1.8666947044443858E-2</v>
      </c>
      <c r="O37" s="213">
        <v>1.953124720217337E-2</v>
      </c>
      <c r="P37" s="213">
        <v>1.9531247202173373E-2</v>
      </c>
      <c r="Q37" s="213">
        <v>2.213885146515988E-2</v>
      </c>
      <c r="R37" s="213">
        <v>2.7255573832262778E-2</v>
      </c>
      <c r="S37" s="213">
        <v>1.2877879804386996E-2</v>
      </c>
      <c r="T37" s="213">
        <v>4.8468936663931114E-3</v>
      </c>
      <c r="U37" s="213">
        <v>4.8882284930942673E-3</v>
      </c>
      <c r="V37" s="213">
        <v>5.3921420713048274E-3</v>
      </c>
      <c r="W37" s="213">
        <v>1.4010085959116854E-2</v>
      </c>
      <c r="X37" s="213">
        <v>1.7638214950956788E-2</v>
      </c>
      <c r="Y37" s="213">
        <v>3.0257637870099087E-2</v>
      </c>
      <c r="Z37" s="213">
        <v>4.0006887458072952E-2</v>
      </c>
      <c r="AA37" s="213">
        <v>2.6479034597177275E-2</v>
      </c>
      <c r="AB37" s="213">
        <v>2.9191308462600981E-2</v>
      </c>
      <c r="AC37" s="213">
        <v>2.198214977159476E-2</v>
      </c>
      <c r="AD37" s="213">
        <v>2.4517224782843124E-2</v>
      </c>
      <c r="AE37" s="213">
        <v>3.1448442259902037E-2</v>
      </c>
      <c r="AF37" s="213">
        <v>9.6438417987565871E-3</v>
      </c>
      <c r="AG37" s="213">
        <v>1.8897552406363354E-2</v>
      </c>
      <c r="AH37" s="213">
        <v>2.0945031169229373E-2</v>
      </c>
      <c r="AI37" s="213">
        <v>2.6144823459006587E-2</v>
      </c>
      <c r="AJ37" s="213">
        <v>2.154897952344248E-2</v>
      </c>
      <c r="AK37" s="213">
        <v>2.4717835266589553E-2</v>
      </c>
      <c r="AL37" s="213">
        <v>3.6088116905634841E-2</v>
      </c>
      <c r="AM37" s="213">
        <v>7.4574514109008047E-2</v>
      </c>
      <c r="AN37" s="213">
        <v>4.3980510216926096E-2</v>
      </c>
      <c r="AO37" s="213">
        <v>3.6255582950671175E-2</v>
      </c>
      <c r="AP37" s="213">
        <v>1.9250557304444939E-2</v>
      </c>
      <c r="AQ37" s="213">
        <v>1.608887045125526E-2</v>
      </c>
      <c r="AR37" s="213">
        <v>2.0136215293360083E-3</v>
      </c>
      <c r="AS37" s="213">
        <v>1.1292294294254237E-2</v>
      </c>
      <c r="AT37" s="213">
        <v>1.2748672966048324E-2</v>
      </c>
      <c r="AU37" s="213">
        <v>6.3124034678677231E-3</v>
      </c>
      <c r="AV37" s="213">
        <v>7.511283718953694E-3</v>
      </c>
      <c r="AW37" s="213">
        <v>3.5797282760421188E-3</v>
      </c>
      <c r="AX37" s="213">
        <v>3.0087535170806494E-3</v>
      </c>
      <c r="AY37" s="213">
        <v>4.4556040326968211E-3</v>
      </c>
      <c r="AZ37" s="213">
        <v>1.5977288686934328E-2</v>
      </c>
      <c r="BA37" s="213">
        <v>7.0999055759722778E-3</v>
      </c>
      <c r="BB37" s="213">
        <v>8.0007927425940033E-3</v>
      </c>
      <c r="BC37" s="213">
        <v>6.0794400493177367E-3</v>
      </c>
      <c r="BD37" s="213">
        <v>7.7704495669929426E-3</v>
      </c>
      <c r="BE37" s="213">
        <v>1.0620321079806885E-2</v>
      </c>
      <c r="BF37" s="213">
        <v>8.4112180699576298E-3</v>
      </c>
      <c r="BG37" s="213">
        <v>1.0351865279494169E-2</v>
      </c>
      <c r="BH37" s="213">
        <v>8.2632934452955224E-3</v>
      </c>
      <c r="BI37" s="213">
        <v>8.2325651416217498E-3</v>
      </c>
      <c r="BJ37" s="213">
        <v>8.4588588508471962E-3</v>
      </c>
      <c r="BK37" s="213">
        <v>4.8962812559253232E-3</v>
      </c>
      <c r="BL37" s="213">
        <v>6.5122565436994597E-3</v>
      </c>
      <c r="BM37" s="213">
        <v>2.3186529855048162E-2</v>
      </c>
      <c r="BN37" s="213">
        <v>2.6871782460760672E-3</v>
      </c>
      <c r="BO37" s="213">
        <v>2.6871782460760672E-3</v>
      </c>
      <c r="BP37" s="213">
        <v>1.2755841733444501E-3</v>
      </c>
      <c r="BQ37" s="213">
        <v>4.7565243266522225E-3</v>
      </c>
      <c r="BR37" s="213">
        <v>2.0536263477175434E-2</v>
      </c>
      <c r="BS37" s="213">
        <v>2.6397010660052424E-2</v>
      </c>
      <c r="BT37" s="213">
        <v>2.416123269868644E-2</v>
      </c>
      <c r="BU37" s="213">
        <v>2.9645983205164893E-2</v>
      </c>
      <c r="BV37" s="213">
        <v>4.0116135914004668E-2</v>
      </c>
      <c r="BW37" s="213">
        <v>4.1504851830690269E-2</v>
      </c>
      <c r="BX37" s="213">
        <v>4.4022508463490297E-2</v>
      </c>
      <c r="BY37" s="213">
        <v>1.394199934294385E-2</v>
      </c>
      <c r="BZ37" s="213">
        <v>1.0251882618012182E-2</v>
      </c>
      <c r="CA37" s="213">
        <v>2.7021315338933052E-2</v>
      </c>
      <c r="CB37" s="213">
        <v>2.7041046040998974E-2</v>
      </c>
      <c r="CC37" s="213">
        <v>3.0548832061297347E-2</v>
      </c>
      <c r="CD37" s="213">
        <v>3.0548832061297347E-2</v>
      </c>
      <c r="CE37" s="213">
        <v>2.7830511842937909E-2</v>
      </c>
      <c r="CF37" s="213">
        <v>4.8501156028965625E-2</v>
      </c>
      <c r="CG37" s="213">
        <v>5.6133609658249983E-2</v>
      </c>
      <c r="CH37" s="213">
        <v>5.3434069264748481E-2</v>
      </c>
      <c r="CI37" s="213">
        <v>5.4050950853436072E-2</v>
      </c>
      <c r="CJ37" s="213">
        <v>3.2397575072944169E-2</v>
      </c>
      <c r="CK37" s="213">
        <v>3.2397575072944169E-2</v>
      </c>
      <c r="CL37" s="213">
        <v>2.5717900406072112E-2</v>
      </c>
      <c r="CM37" s="213">
        <v>9.0775492661367436E-3</v>
      </c>
      <c r="CN37" s="213">
        <v>9.0775492661367436E-3</v>
      </c>
      <c r="CO37" s="213">
        <v>7.012243970368765E-3</v>
      </c>
      <c r="CP37" s="213">
        <v>7.012243970368765E-3</v>
      </c>
      <c r="CQ37" s="213">
        <v>7.012243970368765E-3</v>
      </c>
      <c r="CR37" s="213">
        <v>1.3202454594424722E-2</v>
      </c>
      <c r="CS37" s="213">
        <v>1.8730854681715252E-2</v>
      </c>
      <c r="CT37" s="213">
        <v>1.9921828384730625E-2</v>
      </c>
      <c r="CU37" s="213">
        <v>1.8453673975584325E-2</v>
      </c>
      <c r="CV37" s="213">
        <v>1.0118522089590699E-2</v>
      </c>
      <c r="CW37" s="213">
        <v>1.4031144081193504E-2</v>
      </c>
      <c r="CX37" s="213">
        <v>7.3883393506267523E-3</v>
      </c>
      <c r="CY37" s="213">
        <v>8.7297504685311562E-3</v>
      </c>
      <c r="CZ37" s="213">
        <v>2.1724536960000609E-3</v>
      </c>
      <c r="DA37" s="213">
        <v>4.4678403542479823E-3</v>
      </c>
      <c r="DB37" s="213">
        <v>6.157904532250103E-3</v>
      </c>
      <c r="DC37" s="213">
        <v>4.1599294009120949E-3</v>
      </c>
      <c r="DD37" s="213">
        <v>9.3490612865720826E-3</v>
      </c>
      <c r="DE37" s="213">
        <v>1.3678912368820694E-2</v>
      </c>
      <c r="DF37" s="213">
        <v>1.2500315273964746E-2</v>
      </c>
      <c r="DG37" s="213">
        <v>1.2344046065660932E-2</v>
      </c>
      <c r="DH37" s="213">
        <v>8.8598606183085075E-3</v>
      </c>
      <c r="DI37" s="213">
        <v>9.6606483915716891E-3</v>
      </c>
      <c r="DJ37" s="213">
        <v>8.4697658453934954E-3</v>
      </c>
      <c r="DK37" s="213">
        <v>6.7152939744670979E-3</v>
      </c>
      <c r="DL37" s="213">
        <v>7.7234982847923829E-3</v>
      </c>
      <c r="DM37" s="213">
        <v>1.6753649425096103E-2</v>
      </c>
      <c r="DN37" s="213">
        <v>5.3997371976560765E-2</v>
      </c>
      <c r="DO37" s="213">
        <v>1.0042634070555391E-2</v>
      </c>
      <c r="DP37" s="213">
        <v>1.395543199323788E-2</v>
      </c>
      <c r="DQ37" s="213">
        <v>5.6427865795856584E-3</v>
      </c>
      <c r="DR37" s="213">
        <v>1.0575322251390788E-2</v>
      </c>
      <c r="DS37" s="213">
        <v>6.4920926349738197E-3</v>
      </c>
      <c r="DT37" s="213">
        <v>7.4588230372306498E-3</v>
      </c>
      <c r="DU37" s="213">
        <v>8.5275272143997428E-3</v>
      </c>
      <c r="DV37" s="213">
        <v>1.5836112860325234E-2</v>
      </c>
      <c r="DW37" s="213">
        <v>4.8092889093960976E-3</v>
      </c>
      <c r="DX37" s="213">
        <v>5.9638890889688739E-3</v>
      </c>
      <c r="DY37" s="213">
        <v>9.1231718533341614E-3</v>
      </c>
      <c r="DZ37" s="213">
        <v>8.9127907211698828E-3</v>
      </c>
      <c r="EA37" s="213">
        <v>1.2668272219397331E-2</v>
      </c>
      <c r="EB37" s="213">
        <v>1.1829838035054486E-2</v>
      </c>
      <c r="EC37" s="213">
        <v>1.1829838035054486E-2</v>
      </c>
      <c r="ED37" s="213">
        <v>1.5637142230244438E-2</v>
      </c>
      <c r="EE37" s="213">
        <v>1.5531975434519714E-2</v>
      </c>
      <c r="EF37" s="213">
        <v>1.183316339838285E-2</v>
      </c>
      <c r="EG37" s="213">
        <v>9.3856258743745986E-3</v>
      </c>
      <c r="EH37" s="213">
        <v>7.9413368743034615E-3</v>
      </c>
      <c r="EI37" s="213">
        <v>8.9332345374027958E-3</v>
      </c>
      <c r="EJ37" s="213">
        <v>1.190971154963889E-3</v>
      </c>
      <c r="EK37" s="213">
        <v>4.5527903313110603E-3</v>
      </c>
      <c r="EL37" s="213">
        <v>0</v>
      </c>
      <c r="EM37" s="213">
        <v>1.2244895048341307E-3</v>
      </c>
      <c r="EN37" s="213">
        <v>2.0802771610956071E-3</v>
      </c>
      <c r="EO37" s="213"/>
      <c r="ER37" s="77">
        <f>_xlfn.XLOOKUP(ER$9,$I$8:$EO$8,$I37:$EO37,,,-1)</f>
        <v>4.1599294009120949E-3</v>
      </c>
      <c r="ES37" s="77">
        <f>_xlfn.XLOOKUP(ES$9,$I$8:$EO$8,$I37:$EO37,,,-1)</f>
        <v>1.2500315273964746E-2</v>
      </c>
      <c r="ET37" s="77">
        <f>_xlfn.XLOOKUP(ET$9,$I$8:$EO$8,$I37:$EO37,,,-1)</f>
        <v>9.6606483915716891E-3</v>
      </c>
      <c r="EU37" s="77">
        <f>_xlfn.XLOOKUP(EU$9,$I$8:$EO$8,$I37:$EO37,,,-1)</f>
        <v>7.7234982847923829E-3</v>
      </c>
      <c r="EV37" s="77">
        <f>_xlfn.XLOOKUP(EV$9,$I$8:$EO$8,$I37:$EO37,,,-1)</f>
        <v>1.0042634070555391E-2</v>
      </c>
      <c r="EW37" s="77">
        <f>_xlfn.XLOOKUP(EW$9,$I$8:$EO$8,$I37:$EO37,,,-1)</f>
        <v>1.0575322251390788E-2</v>
      </c>
      <c r="EX37" s="77">
        <f>_xlfn.XLOOKUP(EX$9,$I$8:$EO$8,$I37:$EO37,,,-1)</f>
        <v>8.5275272143997428E-3</v>
      </c>
      <c r="EY37" s="77">
        <f>_xlfn.XLOOKUP(EY$9,$I$8:$EO$8,$I37:$EO37,,,-1)</f>
        <v>5.9638890889688739E-3</v>
      </c>
      <c r="EZ37" s="77">
        <f>_xlfn.XLOOKUP(EZ$9,$I$8:$EO$8,$I37:$EO37,,,-1)</f>
        <v>1.2668272219397331E-2</v>
      </c>
      <c r="FA37" s="77">
        <f>_xlfn.XLOOKUP(FA$9,$I$8:$EO$8,$I37:$EO37,,,-1)</f>
        <v>1.5637142230244438E-2</v>
      </c>
      <c r="FB37" s="77">
        <f>_xlfn.XLOOKUP(FB$9,$I$8:$EO$8,$I37:$EO37,,,-1)</f>
        <v>9.3856258743745986E-3</v>
      </c>
      <c r="FC37" s="77">
        <f>_xlfn.XLOOKUP(FC$9,$I$8:$EO$8,$I37:$EO37,,,-1)</f>
        <v>1.190971154963889E-3</v>
      </c>
      <c r="FD37" s="77">
        <f>_xlfn.XLOOKUP(FD$9,$I$8:$EO$8,$I37:$EO37,,,-1)</f>
        <v>1.2244895048341307E-3</v>
      </c>
      <c r="FE37" s="77">
        <f>_xlfn.XLOOKUP(FE$9,$I$8:$EO$8,$I37:$EO37,,,-1)</f>
        <v>2.0802771610956071E-3</v>
      </c>
      <c r="FH37" s="213">
        <f t="shared" si="119"/>
        <v>1.2755841733444501E-3</v>
      </c>
      <c r="FI37" s="213">
        <f t="shared" si="119"/>
        <v>2.7041046040998974E-2</v>
      </c>
      <c r="FJ37" s="213">
        <f t="shared" si="119"/>
        <v>9.0775492661367436E-3</v>
      </c>
      <c r="FK37" s="213">
        <f t="shared" si="119"/>
        <v>2.1724536960000609E-3</v>
      </c>
      <c r="FL37" s="213">
        <f t="shared" si="119"/>
        <v>7.7234982847923829E-3</v>
      </c>
      <c r="FM37" s="213">
        <f t="shared" si="119"/>
        <v>5.9638890889688739E-3</v>
      </c>
      <c r="FN37" s="213">
        <f t="shared" si="119"/>
        <v>1.190971154963889E-3</v>
      </c>
      <c r="FO37" s="77">
        <f t="shared" si="120"/>
        <v>1.2244895048341307E-3</v>
      </c>
    </row>
    <row r="38" spans="2:171" s="70" customFormat="1" ht="17.45" customHeight="1">
      <c r="B38" s="66" t="s">
        <v>28</v>
      </c>
      <c r="C38" s="67"/>
      <c r="D38" s="67"/>
      <c r="E38" s="67"/>
      <c r="F38" s="68"/>
      <c r="G38" s="68"/>
      <c r="H38" s="68"/>
      <c r="I38" s="213">
        <v>0.1222725802125359</v>
      </c>
      <c r="J38" s="213">
        <v>0.1222725802125359</v>
      </c>
      <c r="K38" s="213">
        <v>0.14517701647803158</v>
      </c>
      <c r="L38" s="213">
        <v>0.12668257598172733</v>
      </c>
      <c r="M38" s="213">
        <v>0.14770014001973272</v>
      </c>
      <c r="N38" s="213">
        <v>0.15103985118577887</v>
      </c>
      <c r="O38" s="213">
        <v>0.14565597008185963</v>
      </c>
      <c r="P38" s="213">
        <v>0.16209921567005647</v>
      </c>
      <c r="Q38" s="213">
        <v>0.15118839532659872</v>
      </c>
      <c r="R38" s="213">
        <v>0.15449097045743995</v>
      </c>
      <c r="S38" s="213">
        <v>0.15187119197388996</v>
      </c>
      <c r="T38" s="213">
        <v>0.15306460910524941</v>
      </c>
      <c r="U38" s="213">
        <v>0.15086483770645762</v>
      </c>
      <c r="V38" s="213">
        <v>0.14949958342784822</v>
      </c>
      <c r="W38" s="213">
        <v>0.14949958342784822</v>
      </c>
      <c r="X38" s="213">
        <v>0.15763853409001782</v>
      </c>
      <c r="Y38" s="213">
        <v>0.16166264227581956</v>
      </c>
      <c r="Z38" s="213">
        <v>0.16412179594536438</v>
      </c>
      <c r="AA38" s="213">
        <v>0.16412179594536438</v>
      </c>
      <c r="AB38" s="213">
        <v>0.16412179594536438</v>
      </c>
      <c r="AC38" s="213">
        <v>0.16828200556701514</v>
      </c>
      <c r="AD38" s="213">
        <v>0.16538105222097615</v>
      </c>
      <c r="AE38" s="213">
        <v>0.16494010052850602</v>
      </c>
      <c r="AF38" s="213">
        <v>0.13935303058890372</v>
      </c>
      <c r="AG38" s="213">
        <v>0.13966469433798923</v>
      </c>
      <c r="AH38" s="213">
        <v>0.1396619411123228</v>
      </c>
      <c r="AI38" s="213">
        <v>0.12667098126672241</v>
      </c>
      <c r="AJ38" s="213">
        <v>0.12667098126672241</v>
      </c>
      <c r="AK38" s="213">
        <v>0.11285575287350771</v>
      </c>
      <c r="AL38" s="213">
        <v>0.11496088518861156</v>
      </c>
      <c r="AM38" s="213">
        <v>0.11162463042170827</v>
      </c>
      <c r="AN38" s="213">
        <v>0.10643980147341203</v>
      </c>
      <c r="AO38" s="213">
        <v>0.10989697171988669</v>
      </c>
      <c r="AP38" s="213">
        <v>0.10989697171988669</v>
      </c>
      <c r="AQ38" s="213">
        <v>0.11005611462644763</v>
      </c>
      <c r="AR38" s="213">
        <v>0.11313427347703379</v>
      </c>
      <c r="AS38" s="213">
        <v>0.1119047199666508</v>
      </c>
      <c r="AT38" s="213">
        <v>0.11477706119525295</v>
      </c>
      <c r="AU38" s="213">
        <v>0.12044835195804848</v>
      </c>
      <c r="AV38" s="213">
        <v>0.11527486657389957</v>
      </c>
      <c r="AW38" s="213">
        <v>0.10588827854957882</v>
      </c>
      <c r="AX38" s="213">
        <v>0.10061498046103405</v>
      </c>
      <c r="AY38" s="213">
        <v>0.10095509854197963</v>
      </c>
      <c r="AZ38" s="213">
        <v>0.10143973249791956</v>
      </c>
      <c r="BA38" s="213">
        <v>9.7409871255414573E-2</v>
      </c>
      <c r="BB38" s="213">
        <v>9.7409871255414587E-2</v>
      </c>
      <c r="BC38" s="213">
        <v>0.10164442784928393</v>
      </c>
      <c r="BD38" s="213">
        <v>8.9176848411580828E-2</v>
      </c>
      <c r="BE38" s="213">
        <v>9.4904132250778164E-2</v>
      </c>
      <c r="BF38" s="213">
        <v>9.6416115091531057E-2</v>
      </c>
      <c r="BG38" s="213">
        <v>8.946944974205874E-2</v>
      </c>
      <c r="BH38" s="213">
        <v>8.7960815700510189E-2</v>
      </c>
      <c r="BI38" s="213">
        <v>3.8576911034125937E-2</v>
      </c>
      <c r="BJ38" s="213">
        <v>3.8576911034125937E-2</v>
      </c>
      <c r="BK38" s="213">
        <v>3.1189878589284844E-2</v>
      </c>
      <c r="BL38" s="213">
        <v>2.8519211223835411E-2</v>
      </c>
      <c r="BM38" s="213">
        <v>3.3611060414012045E-2</v>
      </c>
      <c r="BN38" s="213">
        <v>3.1294858947229005E-2</v>
      </c>
      <c r="BO38" s="213">
        <v>3.3641093216080296E-2</v>
      </c>
      <c r="BP38" s="213">
        <v>3.3641093216080296E-2</v>
      </c>
      <c r="BQ38" s="213">
        <v>3.7463887565167935E-2</v>
      </c>
      <c r="BR38" s="213">
        <v>3.4583694300511621E-2</v>
      </c>
      <c r="BS38" s="213">
        <v>3.7103863407085901E-2</v>
      </c>
      <c r="BT38" s="213">
        <v>4.291999290848806E-2</v>
      </c>
      <c r="BU38" s="213">
        <v>4.7415592825516724E-2</v>
      </c>
      <c r="BV38" s="213">
        <v>4.4995830719517793E-2</v>
      </c>
      <c r="BW38" s="213">
        <v>4.2400306813685611E-2</v>
      </c>
      <c r="BX38" s="213">
        <v>3.433996786879908E-2</v>
      </c>
      <c r="BY38" s="213">
        <v>3.1673572269485771E-2</v>
      </c>
      <c r="BZ38" s="213">
        <v>2.8242572342787355E-2</v>
      </c>
      <c r="CA38" s="213">
        <v>2.9707389001766119E-2</v>
      </c>
      <c r="CB38" s="213">
        <v>2.9707389001766123E-2</v>
      </c>
      <c r="CC38" s="213">
        <v>2.9173218923471127E-2</v>
      </c>
      <c r="CD38" s="213">
        <v>2.5179295259979653E-2</v>
      </c>
      <c r="CE38" s="213">
        <v>2.5097894057752739E-2</v>
      </c>
      <c r="CF38" s="213">
        <v>2.414173366741575E-2</v>
      </c>
      <c r="CG38" s="213">
        <v>2.414173366741575E-2</v>
      </c>
      <c r="CH38" s="213">
        <v>2.1817471978604501E-2</v>
      </c>
      <c r="CI38" s="213">
        <v>1.9526822496289724E-2</v>
      </c>
      <c r="CJ38" s="213">
        <v>1.9526822496289724E-2</v>
      </c>
      <c r="CK38" s="213">
        <v>1.7074085892926652E-2</v>
      </c>
      <c r="CL38" s="213">
        <v>1.5951944285669199E-2</v>
      </c>
      <c r="CM38" s="213">
        <v>1.5951944285669199E-2</v>
      </c>
      <c r="CN38" s="213">
        <v>1.5951944285669199E-2</v>
      </c>
      <c r="CO38" s="213">
        <v>1.4756162135435479E-2</v>
      </c>
      <c r="CP38" s="213">
        <v>1.4756162135435479E-2</v>
      </c>
      <c r="CQ38" s="213">
        <v>1.2215758219005416E-2</v>
      </c>
      <c r="CR38" s="213">
        <v>1.1116215296894121E-2</v>
      </c>
      <c r="CS38" s="213">
        <v>1.1116215296894121E-2</v>
      </c>
      <c r="CT38" s="213">
        <v>9.6328843598006818E-3</v>
      </c>
      <c r="CU38" s="213">
        <v>1.1212844157519069E-2</v>
      </c>
      <c r="CV38" s="213">
        <v>7.0644269031891801E-3</v>
      </c>
      <c r="CW38" s="213">
        <v>7.0644269031891801E-3</v>
      </c>
      <c r="CX38" s="213">
        <v>7.0683232282143793E-3</v>
      </c>
      <c r="CY38" s="213">
        <v>7.0683232282143793E-3</v>
      </c>
      <c r="CZ38" s="213">
        <v>7.052406000389636E-3</v>
      </c>
      <c r="DA38" s="213">
        <v>5.1790375998441449E-3</v>
      </c>
      <c r="DB38" s="213">
        <v>2.984219754529515E-3</v>
      </c>
      <c r="DC38" s="213">
        <v>2.9661742277839014E-3</v>
      </c>
      <c r="DD38" s="213">
        <v>4.4281786143061854E-3</v>
      </c>
      <c r="DE38" s="213">
        <v>8.0054559945842829E-3</v>
      </c>
      <c r="DF38" s="213">
        <v>8.9237442391851586E-3</v>
      </c>
      <c r="DG38" s="213">
        <v>7.5965299562371713E-3</v>
      </c>
      <c r="DH38" s="213">
        <v>7.5244955656248785E-3</v>
      </c>
      <c r="DI38" s="213">
        <v>6.9555787924557525E-3</v>
      </c>
      <c r="DJ38" s="213">
        <v>1.8160644276637248E-2</v>
      </c>
      <c r="DK38" s="213">
        <v>1.5457617953224281E-2</v>
      </c>
      <c r="DL38" s="213">
        <v>9.212615152861198E-3</v>
      </c>
      <c r="DM38" s="213">
        <v>7.9290832190656441E-3</v>
      </c>
      <c r="DN38" s="213">
        <v>1.2275632978620676E-2</v>
      </c>
      <c r="DO38" s="213">
        <v>1.0134996813379942E-2</v>
      </c>
      <c r="DP38" s="213">
        <v>1.4360261882230246E-2</v>
      </c>
      <c r="DQ38" s="213">
        <v>1.0149588605152103E-2</v>
      </c>
      <c r="DR38" s="213">
        <v>1.0106413797099209E-2</v>
      </c>
      <c r="DS38" s="213">
        <v>1.0106413797099209E-2</v>
      </c>
      <c r="DT38" s="213">
        <v>8.7093223121342631E-3</v>
      </c>
      <c r="DU38" s="213">
        <v>1.617103458931227E-2</v>
      </c>
      <c r="DV38" s="213">
        <v>1.7787906294057437E-2</v>
      </c>
      <c r="DW38" s="213">
        <v>9.4134687807798535E-3</v>
      </c>
      <c r="DX38" s="213">
        <v>1.3212692404256552E-2</v>
      </c>
      <c r="DY38" s="213">
        <v>1.1809830884152717E-2</v>
      </c>
      <c r="DZ38" s="213">
        <v>1.0186051870158194E-2</v>
      </c>
      <c r="EA38" s="213">
        <v>8.7507956943866354E-3</v>
      </c>
      <c r="EB38" s="213">
        <v>8.7509212925249227E-3</v>
      </c>
      <c r="EC38" s="213">
        <v>1.0158268357965787E-2</v>
      </c>
      <c r="ED38" s="213">
        <v>9.8774196051049298E-3</v>
      </c>
      <c r="EE38" s="213">
        <v>1.1278560068272625E-2</v>
      </c>
      <c r="EF38" s="213">
        <v>1.0161371659102371E-2</v>
      </c>
      <c r="EG38" s="213">
        <v>8.1834050971721171E-3</v>
      </c>
      <c r="EH38" s="213">
        <v>1.1979130299856472E-2</v>
      </c>
      <c r="EI38" s="213">
        <v>8.9770743628534849E-3</v>
      </c>
      <c r="EJ38" s="213">
        <v>8.9770743628534849E-3</v>
      </c>
      <c r="EK38" s="213">
        <v>1.0193568408394428E-2</v>
      </c>
      <c r="EL38" s="213">
        <v>1.0193568408394428E-2</v>
      </c>
      <c r="EM38" s="213">
        <v>1.133325575080492E-2</v>
      </c>
      <c r="EN38" s="213">
        <v>1.7261336746964583E-2</v>
      </c>
      <c r="EO38" s="213"/>
      <c r="ER38" s="77">
        <f>_xlfn.XLOOKUP(ER$9,$I$8:$EO$8,$I38:$EO38,,,-1)</f>
        <v>2.9661742277839014E-3</v>
      </c>
      <c r="ES38" s="77">
        <f>_xlfn.XLOOKUP(ES$9,$I$8:$EO$8,$I38:$EO38,,,-1)</f>
        <v>8.9237442391851586E-3</v>
      </c>
      <c r="ET38" s="77">
        <f>_xlfn.XLOOKUP(ET$9,$I$8:$EO$8,$I38:$EO38,,,-1)</f>
        <v>6.9555787924557525E-3</v>
      </c>
      <c r="EU38" s="77">
        <f>_xlfn.XLOOKUP(EU$9,$I$8:$EO$8,$I38:$EO38,,,-1)</f>
        <v>9.212615152861198E-3</v>
      </c>
      <c r="EV38" s="77">
        <f>_xlfn.XLOOKUP(EV$9,$I$8:$EO$8,$I38:$EO38,,,-1)</f>
        <v>1.0134996813379942E-2</v>
      </c>
      <c r="EW38" s="77">
        <f>_xlfn.XLOOKUP(EW$9,$I$8:$EO$8,$I38:$EO38,,,-1)</f>
        <v>1.0106413797099209E-2</v>
      </c>
      <c r="EX38" s="77">
        <f>_xlfn.XLOOKUP(EX$9,$I$8:$EO$8,$I38:$EO38,,,-1)</f>
        <v>1.617103458931227E-2</v>
      </c>
      <c r="EY38" s="77">
        <f>_xlfn.XLOOKUP(EY$9,$I$8:$EO$8,$I38:$EO38,,,-1)</f>
        <v>1.3212692404256552E-2</v>
      </c>
      <c r="EZ38" s="77">
        <f>_xlfn.XLOOKUP(EZ$9,$I$8:$EO$8,$I38:$EO38,,,-1)</f>
        <v>8.7507956943866354E-3</v>
      </c>
      <c r="FA38" s="77">
        <f>_xlfn.XLOOKUP(FA$9,$I$8:$EO$8,$I38:$EO38,,,-1)</f>
        <v>9.8774196051049298E-3</v>
      </c>
      <c r="FB38" s="77">
        <f>_xlfn.XLOOKUP(FB$9,$I$8:$EO$8,$I38:$EO38,,,-1)</f>
        <v>8.1834050971721171E-3</v>
      </c>
      <c r="FC38" s="77">
        <f>_xlfn.XLOOKUP(FC$9,$I$8:$EO$8,$I38:$EO38,,,-1)</f>
        <v>8.9770743628534849E-3</v>
      </c>
      <c r="FD38" s="77">
        <f>_xlfn.XLOOKUP(FD$9,$I$8:$EO$8,$I38:$EO38,,,-1)</f>
        <v>1.133325575080492E-2</v>
      </c>
      <c r="FE38" s="77">
        <f>_xlfn.XLOOKUP(FE$9,$I$8:$EO$8,$I38:$EO38,,,-1)</f>
        <v>1.7261336746964583E-2</v>
      </c>
      <c r="FH38" s="213">
        <f t="shared" si="119"/>
        <v>3.3641093216080296E-2</v>
      </c>
      <c r="FI38" s="213">
        <f t="shared" si="119"/>
        <v>2.9707389001766123E-2</v>
      </c>
      <c r="FJ38" s="213">
        <f t="shared" si="119"/>
        <v>1.5951944285669199E-2</v>
      </c>
      <c r="FK38" s="213">
        <f t="shared" si="119"/>
        <v>7.052406000389636E-3</v>
      </c>
      <c r="FL38" s="213">
        <f t="shared" si="119"/>
        <v>9.212615152861198E-3</v>
      </c>
      <c r="FM38" s="213">
        <f t="shared" si="119"/>
        <v>1.3212692404256552E-2</v>
      </c>
      <c r="FN38" s="213">
        <f t="shared" si="119"/>
        <v>8.9770743628534849E-3</v>
      </c>
      <c r="FO38" s="77">
        <f t="shared" si="120"/>
        <v>1.133325575080492E-2</v>
      </c>
    </row>
    <row r="39" spans="2:171" s="70" customFormat="1" ht="17.45" customHeight="1">
      <c r="B39" s="66" t="s">
        <v>29</v>
      </c>
      <c r="C39" s="67"/>
      <c r="D39" s="67"/>
      <c r="E39" s="67"/>
      <c r="F39" s="68"/>
      <c r="G39" s="68"/>
      <c r="H39" s="68"/>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v>0.14382271045504827</v>
      </c>
      <c r="AK39" s="213">
        <v>0.156564192318315</v>
      </c>
      <c r="AL39" s="213">
        <v>0.11764019132841394</v>
      </c>
      <c r="AM39" s="213">
        <v>0.16122703824393575</v>
      </c>
      <c r="AN39" s="213">
        <v>0.15057381802643224</v>
      </c>
      <c r="AO39" s="213">
        <v>0.15277423234556003</v>
      </c>
      <c r="AP39" s="213">
        <v>0.15449092108611945</v>
      </c>
      <c r="AQ39" s="213">
        <v>0.14936361547952479</v>
      </c>
      <c r="AR39" s="213">
        <v>0.14956025114596375</v>
      </c>
      <c r="AS39" s="213">
        <v>0.1513653437434867</v>
      </c>
      <c r="AT39" s="213">
        <v>0.15787468429520821</v>
      </c>
      <c r="AU39" s="213">
        <v>0.15913986919354281</v>
      </c>
      <c r="AV39" s="213">
        <v>0.16121946917018171</v>
      </c>
      <c r="AW39" s="213">
        <v>0.1621577420005097</v>
      </c>
      <c r="AX39" s="213">
        <v>0.16215786535058968</v>
      </c>
      <c r="AY39" s="213">
        <v>0.16630547065526466</v>
      </c>
      <c r="AZ39" s="213">
        <v>0.16037445212054643</v>
      </c>
      <c r="BA39" s="213">
        <v>0.16057032710742469</v>
      </c>
      <c r="BB39" s="213">
        <v>0.1784771043059028</v>
      </c>
      <c r="BC39" s="213">
        <v>0.18147359889578354</v>
      </c>
      <c r="BD39" s="213">
        <v>0.14337866186872808</v>
      </c>
      <c r="BE39" s="213">
        <v>0.16815383466916931</v>
      </c>
      <c r="BF39" s="213">
        <v>0.17708808763121861</v>
      </c>
      <c r="BG39" s="213">
        <v>0.19032405294386126</v>
      </c>
      <c r="BH39" s="213">
        <v>0.19602654799939145</v>
      </c>
      <c r="BI39" s="213">
        <v>0.19085805568233713</v>
      </c>
      <c r="BJ39" s="213">
        <v>0.14079872204472843</v>
      </c>
      <c r="BK39" s="213">
        <v>0.14913649948919477</v>
      </c>
      <c r="BL39" s="213">
        <v>0.17730875991087724</v>
      </c>
      <c r="BM39" s="213">
        <v>0.17294314353285545</v>
      </c>
      <c r="BN39" s="213">
        <v>0.19321446746554632</v>
      </c>
      <c r="BO39" s="213">
        <v>0.18686458373745143</v>
      </c>
      <c r="BP39" s="213">
        <v>0.1758854404381561</v>
      </c>
      <c r="BQ39" s="213">
        <v>0.17588810284497186</v>
      </c>
      <c r="BR39" s="213">
        <v>0.17588810284497186</v>
      </c>
      <c r="BS39" s="213">
        <v>0.17987524722349002</v>
      </c>
      <c r="BT39" s="213">
        <v>0.17987524722349002</v>
      </c>
      <c r="BU39" s="213">
        <v>0.21050966073330288</v>
      </c>
      <c r="BV39" s="213">
        <v>0.21287844211166895</v>
      </c>
      <c r="BW39" s="213">
        <v>0.21675262437243267</v>
      </c>
      <c r="BX39" s="213">
        <v>0.22727597748364514</v>
      </c>
      <c r="BY39" s="213">
        <v>0.26586033774532175</v>
      </c>
      <c r="BZ39" s="213">
        <v>0.26267039403620868</v>
      </c>
      <c r="CA39" s="213">
        <v>0.26904153354632587</v>
      </c>
      <c r="CB39" s="213">
        <v>0.26540240377301078</v>
      </c>
      <c r="CC39" s="213">
        <v>0.24136467366499315</v>
      </c>
      <c r="CD39" s="213">
        <v>0.24136467366499315</v>
      </c>
      <c r="CE39" s="213">
        <v>0.27283394188346266</v>
      </c>
      <c r="CF39" s="213">
        <v>0.28367792484405902</v>
      </c>
      <c r="CG39" s="213">
        <v>0.27403773010801763</v>
      </c>
      <c r="CH39" s="213">
        <v>0.26157158070896092</v>
      </c>
      <c r="CI39" s="213">
        <v>0.25584550433591968</v>
      </c>
      <c r="CJ39" s="213">
        <v>0.22829263654343529</v>
      </c>
      <c r="CK39" s="213">
        <v>0.22198539479689638</v>
      </c>
      <c r="CL39" s="213">
        <v>0.22048189563365281</v>
      </c>
      <c r="CM39" s="213">
        <v>0.22012589380800243</v>
      </c>
      <c r="CN39" s="213">
        <v>0.22012589380800243</v>
      </c>
      <c r="CO39" s="213">
        <v>0.23261828693138598</v>
      </c>
      <c r="CP39" s="213">
        <v>0.23261828693138598</v>
      </c>
      <c r="CQ39" s="213">
        <v>0.23280845884679752</v>
      </c>
      <c r="CR39" s="213">
        <v>0.23315076829453826</v>
      </c>
      <c r="CS39" s="213">
        <v>0.2494294842537654</v>
      </c>
      <c r="CT39" s="213">
        <v>0.2494294842537654</v>
      </c>
      <c r="CU39" s="213">
        <v>0.24900121710025863</v>
      </c>
      <c r="CV39" s="213">
        <v>0.24241480298189563</v>
      </c>
      <c r="CW39" s="213">
        <v>0.24123573710634413</v>
      </c>
      <c r="CX39" s="213">
        <v>0.23846873573710634</v>
      </c>
      <c r="CY39" s="213">
        <v>0.23872166438460365</v>
      </c>
      <c r="CZ39" s="213">
        <v>0.26053324205081391</v>
      </c>
      <c r="DA39" s="213">
        <v>0.26743269370683354</v>
      </c>
      <c r="DB39" s="213">
        <v>0.26543239660667556</v>
      </c>
      <c r="DC39" s="213">
        <v>0.34951971973805052</v>
      </c>
      <c r="DD39" s="213">
        <v>0.34812198127053257</v>
      </c>
      <c r="DE39" s="213">
        <v>0.34873631753092305</v>
      </c>
      <c r="DF39" s="213">
        <v>0.3258238925515623</v>
      </c>
      <c r="DG39" s="213">
        <v>0.32380580033594863</v>
      </c>
      <c r="DH39" s="213">
        <v>0.32692287964327615</v>
      </c>
      <c r="DI39" s="213">
        <v>0.32510331689305783</v>
      </c>
      <c r="DJ39" s="213">
        <v>0.29734254171145302</v>
      </c>
      <c r="DK39" s="213">
        <v>0.28943206009534389</v>
      </c>
      <c r="DL39" s="213">
        <v>0.28161200569463507</v>
      </c>
      <c r="DM39" s="213">
        <v>0.27712256041240907</v>
      </c>
      <c r="DN39" s="213">
        <v>0.24705399150668095</v>
      </c>
      <c r="DO39" s="213">
        <v>0.25153773759465903</v>
      </c>
      <c r="DP39" s="213">
        <v>0.24393273279023825</v>
      </c>
      <c r="DQ39" s="213">
        <v>0.24393273279023825</v>
      </c>
      <c r="DR39" s="213">
        <v>0.19200889378259711</v>
      </c>
      <c r="DS39" s="213">
        <v>0.19021022807795443</v>
      </c>
      <c r="DT39" s="213">
        <v>0.19004419155219845</v>
      </c>
      <c r="DU39" s="213">
        <v>0.19381477846662049</v>
      </c>
      <c r="DV39" s="213">
        <v>0.19757472688511307</v>
      </c>
      <c r="DW39" s="213">
        <v>0.19757472688511307</v>
      </c>
      <c r="DX39" s="213">
        <v>0.1887527541356204</v>
      </c>
      <c r="DY39" s="213">
        <v>0.18479703362796784</v>
      </c>
      <c r="DZ39" s="213">
        <v>0.18489768834820963</v>
      </c>
      <c r="EA39" s="213">
        <v>0.1823851916775581</v>
      </c>
      <c r="EB39" s="213">
        <v>0.18056140557348421</v>
      </c>
      <c r="EC39" s="213">
        <v>0.17990095575528212</v>
      </c>
      <c r="ED39" s="213">
        <v>0.17871710139182256</v>
      </c>
      <c r="EE39" s="213">
        <v>0.17625028647881921</v>
      </c>
      <c r="EF39" s="213">
        <v>0.17625028647881921</v>
      </c>
      <c r="EG39" s="213">
        <v>0.17625028647881921</v>
      </c>
      <c r="EH39" s="213">
        <v>0.17748330680178151</v>
      </c>
      <c r="EI39" s="213">
        <v>0.17274053381069487</v>
      </c>
      <c r="EJ39" s="213">
        <v>0.17274053381069487</v>
      </c>
      <c r="EK39" s="213">
        <v>0.16479848925007595</v>
      </c>
      <c r="EL39" s="213">
        <v>0.17063220455516814</v>
      </c>
      <c r="EM39" s="213">
        <v>0.17953434029347828</v>
      </c>
      <c r="EN39" s="213">
        <v>0.1779482541825908</v>
      </c>
      <c r="EO39" s="213"/>
      <c r="ER39" s="77">
        <f>_xlfn.XLOOKUP(ER$9,$I$8:$EO$8,$I39:$EO39,,,-1)</f>
        <v>0.34951971973805052</v>
      </c>
      <c r="ES39" s="77">
        <f>_xlfn.XLOOKUP(ES$9,$I$8:$EO$8,$I39:$EO39,,,-1)</f>
        <v>0.3258238925515623</v>
      </c>
      <c r="ET39" s="77">
        <f>_xlfn.XLOOKUP(ET$9,$I$8:$EO$8,$I39:$EO39,,,-1)</f>
        <v>0.32510331689305783</v>
      </c>
      <c r="EU39" s="77">
        <f>_xlfn.XLOOKUP(EU$9,$I$8:$EO$8,$I39:$EO39,,,-1)</f>
        <v>0.28161200569463507</v>
      </c>
      <c r="EV39" s="77">
        <f>_xlfn.XLOOKUP(EV$9,$I$8:$EO$8,$I39:$EO39,,,-1)</f>
        <v>0.25153773759465903</v>
      </c>
      <c r="EW39" s="77">
        <f>_xlfn.XLOOKUP(EW$9,$I$8:$EO$8,$I39:$EO39,,,-1)</f>
        <v>0.19200889378259711</v>
      </c>
      <c r="EX39" s="77">
        <f>_xlfn.XLOOKUP(EX$9,$I$8:$EO$8,$I39:$EO39,,,-1)</f>
        <v>0.19381477846662049</v>
      </c>
      <c r="EY39" s="77">
        <f>_xlfn.XLOOKUP(EY$9,$I$8:$EO$8,$I39:$EO39,,,-1)</f>
        <v>0.1887527541356204</v>
      </c>
      <c r="EZ39" s="77">
        <f>_xlfn.XLOOKUP(EZ$9,$I$8:$EO$8,$I39:$EO39,,,-1)</f>
        <v>0.1823851916775581</v>
      </c>
      <c r="FA39" s="77">
        <f>_xlfn.XLOOKUP(FA$9,$I$8:$EO$8,$I39:$EO39,,,-1)</f>
        <v>0.17871710139182256</v>
      </c>
      <c r="FB39" s="77">
        <f>_xlfn.XLOOKUP(FB$9,$I$8:$EO$8,$I39:$EO39,,,-1)</f>
        <v>0.17625028647881921</v>
      </c>
      <c r="FC39" s="77">
        <f>_xlfn.XLOOKUP(FC$9,$I$8:$EO$8,$I39:$EO39,,,-1)</f>
        <v>0.17274053381069487</v>
      </c>
      <c r="FD39" s="77">
        <f>_xlfn.XLOOKUP(FD$9,$I$8:$EO$8,$I39:$EO39,,,-1)</f>
        <v>0.17953434029347828</v>
      </c>
      <c r="FE39" s="77">
        <f>_xlfn.XLOOKUP(FE$9,$I$8:$EO$8,$I39:$EO39,,,-1)</f>
        <v>0.1779482541825908</v>
      </c>
      <c r="FH39" s="213">
        <f t="shared" si="119"/>
        <v>0.1758854404381561</v>
      </c>
      <c r="FI39" s="213">
        <f t="shared" si="119"/>
        <v>0.26540240377301078</v>
      </c>
      <c r="FJ39" s="213">
        <f t="shared" si="119"/>
        <v>0.22012589380800243</v>
      </c>
      <c r="FK39" s="213">
        <f t="shared" si="119"/>
        <v>0.26053324205081391</v>
      </c>
      <c r="FL39" s="213">
        <f t="shared" si="119"/>
        <v>0.28161200569463507</v>
      </c>
      <c r="FM39" s="213">
        <f t="shared" si="119"/>
        <v>0.1887527541356204</v>
      </c>
      <c r="FN39" s="213">
        <f t="shared" si="119"/>
        <v>0.17274053381069487</v>
      </c>
      <c r="FO39" s="77">
        <f t="shared" si="120"/>
        <v>0.17953434029347828</v>
      </c>
    </row>
    <row r="40" spans="2:171" s="70" customFormat="1" ht="17.45" customHeight="1">
      <c r="B40" s="66" t="s">
        <v>30</v>
      </c>
      <c r="C40" s="69"/>
      <c r="D40" s="69"/>
      <c r="E40" s="69"/>
      <c r="F40" s="68"/>
      <c r="G40" s="68"/>
      <c r="H40" s="68"/>
      <c r="I40" s="213"/>
      <c r="J40" s="213"/>
      <c r="K40" s="213"/>
      <c r="L40" s="213"/>
      <c r="M40" s="213"/>
      <c r="N40" s="213">
        <v>6.0999999999999992E-2</v>
      </c>
      <c r="O40" s="213">
        <v>6.0999999999999999E-2</v>
      </c>
      <c r="P40" s="213">
        <v>7.400000000000001E-2</v>
      </c>
      <c r="Q40" s="213">
        <v>5.5E-2</v>
      </c>
      <c r="R40" s="213">
        <v>4.2000000000000003E-2</v>
      </c>
      <c r="S40" s="213">
        <v>4.2000000000000003E-2</v>
      </c>
      <c r="T40" s="213">
        <v>4.2000000000000003E-2</v>
      </c>
      <c r="U40" s="213">
        <v>4.2000000000000003E-2</v>
      </c>
      <c r="V40" s="213">
        <v>4.7999999999999994E-2</v>
      </c>
      <c r="W40" s="213">
        <v>5.099999999999999E-2</v>
      </c>
      <c r="X40" s="213">
        <v>6.0000000000000005E-2</v>
      </c>
      <c r="Y40" s="213">
        <v>7.7000000000000013E-2</v>
      </c>
      <c r="Z40" s="213">
        <v>8.1000000000000016E-2</v>
      </c>
      <c r="AA40" s="213">
        <v>8.1000000000000016E-2</v>
      </c>
      <c r="AB40" s="213">
        <v>9.0000000000000011E-2</v>
      </c>
      <c r="AC40" s="213">
        <v>0.08</v>
      </c>
      <c r="AD40" s="213">
        <v>0.08</v>
      </c>
      <c r="AE40" s="213">
        <v>7.4999999999999997E-2</v>
      </c>
      <c r="AF40" s="213">
        <v>7.4999999999999997E-2</v>
      </c>
      <c r="AG40" s="213">
        <v>7.9000000000000001E-2</v>
      </c>
      <c r="AH40" s="213">
        <v>9.3766298442593252E-2</v>
      </c>
      <c r="AI40" s="213">
        <v>0.10199458261511941</v>
      </c>
      <c r="AJ40" s="213">
        <v>9.9236641221374045E-2</v>
      </c>
      <c r="AK40" s="213">
        <v>8.5999999999999979E-2</v>
      </c>
      <c r="AL40" s="213">
        <v>9.799999999999999E-2</v>
      </c>
      <c r="AM40" s="213">
        <v>7.5999999999999998E-2</v>
      </c>
      <c r="AN40" s="213">
        <v>6.5000000000000002E-2</v>
      </c>
      <c r="AO40" s="213">
        <v>7.6000000000000012E-2</v>
      </c>
      <c r="AP40" s="213">
        <v>7.6000000000000012E-2</v>
      </c>
      <c r="AQ40" s="213">
        <v>7.5999999999999984E-2</v>
      </c>
      <c r="AR40" s="213">
        <v>5.6000000000000001E-2</v>
      </c>
      <c r="AS40" s="213">
        <v>7.0000000000000007E-2</v>
      </c>
      <c r="AT40" s="213">
        <v>8.4000000000000005E-2</v>
      </c>
      <c r="AU40" s="213">
        <v>7.3999999999999996E-2</v>
      </c>
      <c r="AV40" s="213">
        <v>7.8E-2</v>
      </c>
      <c r="AW40" s="213">
        <v>7.9000000000000001E-2</v>
      </c>
      <c r="AX40" s="213">
        <v>7.9000000000000001E-2</v>
      </c>
      <c r="AY40" s="213">
        <v>7.9000248941996518E-2</v>
      </c>
      <c r="AZ40" s="213">
        <v>8.8999253174010459E-2</v>
      </c>
      <c r="BA40" s="213">
        <v>8.6999999999999994E-2</v>
      </c>
      <c r="BB40" s="213">
        <v>6.5000000000000002E-2</v>
      </c>
      <c r="BC40" s="213">
        <v>5.1999999999999998E-2</v>
      </c>
      <c r="BD40" s="213">
        <v>5.1999999999999998E-2</v>
      </c>
      <c r="BE40" s="213">
        <v>5.2416680773098898E-2</v>
      </c>
      <c r="BF40" s="213">
        <v>5.2416680773098898E-2</v>
      </c>
      <c r="BG40" s="213">
        <v>5.2416680773098898E-2</v>
      </c>
      <c r="BH40" s="213">
        <v>6.2361366963067703E-2</v>
      </c>
      <c r="BI40" s="213">
        <v>6.3071683909705606E-2</v>
      </c>
      <c r="BJ40" s="213">
        <v>6.8880131837055797E-2</v>
      </c>
      <c r="BK40" s="213">
        <v>6.6270196636104506E-2</v>
      </c>
      <c r="BL40" s="213">
        <v>6.8818148999866394E-2</v>
      </c>
      <c r="BM40" s="213">
        <v>4.58693777017695E-2</v>
      </c>
      <c r="BN40" s="213">
        <v>3.9561634000289198E-2</v>
      </c>
      <c r="BO40" s="213">
        <v>3.5737449080837397E-2</v>
      </c>
      <c r="BP40" s="213">
        <v>3.7447086451638599E-2</v>
      </c>
      <c r="BQ40" s="213">
        <v>3.4674591026261102E-2</v>
      </c>
      <c r="BR40" s="213">
        <v>2.7458703748946701E-2</v>
      </c>
      <c r="BS40" s="213">
        <v>2.7458703748946701E-2</v>
      </c>
      <c r="BT40" s="213">
        <v>2.7458703748946701E-2</v>
      </c>
      <c r="BU40" s="213">
        <v>2.7458703748946701E-2</v>
      </c>
      <c r="BV40" s="213">
        <v>1.7306781410329899E-2</v>
      </c>
      <c r="BW40" s="213">
        <v>1.94152972877022E-2</v>
      </c>
      <c r="BX40" s="213">
        <v>2.6119972278037296E-2</v>
      </c>
      <c r="BY40" s="213">
        <v>2.6119972278037296E-2</v>
      </c>
      <c r="BZ40" s="213">
        <v>2.6119972278037296E-2</v>
      </c>
      <c r="CA40" s="213">
        <v>2.6119972278037296E-2</v>
      </c>
      <c r="CB40" s="213">
        <v>2.35302623115929E-2</v>
      </c>
      <c r="CC40" s="213">
        <v>3.2302318972093597E-2</v>
      </c>
      <c r="CD40" s="213">
        <v>3.3601910621600201E-2</v>
      </c>
      <c r="CE40" s="213">
        <v>4.3652617880665899E-2</v>
      </c>
      <c r="CF40" s="213">
        <v>5.2589460668218999E-2</v>
      </c>
      <c r="CG40" s="213">
        <v>5.3724266190673303E-2</v>
      </c>
      <c r="CH40" s="213">
        <v>7.16498057966823E-2</v>
      </c>
      <c r="CI40" s="213">
        <v>5.9246720481843602E-2</v>
      </c>
      <c r="CJ40" s="213">
        <v>3.1359967293377401E-2</v>
      </c>
      <c r="CK40" s="213">
        <v>2.9441693963733504E-2</v>
      </c>
      <c r="CL40" s="213">
        <v>1.3023368283550499E-2</v>
      </c>
      <c r="CM40" s="213">
        <v>1.2942549022540597E-2</v>
      </c>
      <c r="CN40" s="213">
        <v>1.2942549022540597E-2</v>
      </c>
      <c r="CO40" s="213">
        <v>2.6645074587003804E-2</v>
      </c>
      <c r="CP40" s="213">
        <v>1.6831758727998899E-2</v>
      </c>
      <c r="CQ40" s="213">
        <v>1.6831758727998899E-2</v>
      </c>
      <c r="CR40" s="213">
        <v>1.6831758727998899E-2</v>
      </c>
      <c r="CS40" s="213">
        <v>1.9165460004060199E-2</v>
      </c>
      <c r="CT40" s="213">
        <v>1.6831758727998899E-2</v>
      </c>
      <c r="CU40" s="213">
        <v>1.0358926219086699E-2</v>
      </c>
      <c r="CV40" s="213">
        <v>1.0358926219086699E-2</v>
      </c>
      <c r="CW40" s="213">
        <v>5.1082804072741898E-2</v>
      </c>
      <c r="CX40" s="213">
        <v>4.8000000000000001E-2</v>
      </c>
      <c r="CY40" s="213">
        <v>4.8003806785675299E-2</v>
      </c>
      <c r="CZ40" s="213">
        <v>4.6583644288998499E-2</v>
      </c>
      <c r="DA40" s="213">
        <v>4.54140752309036E-2</v>
      </c>
      <c r="DB40" s="213">
        <v>4.54140752309036E-2</v>
      </c>
      <c r="DC40" s="213">
        <v>4.54140752309036E-2</v>
      </c>
      <c r="DD40" s="213">
        <v>4.54140752309036E-2</v>
      </c>
      <c r="DE40" s="213">
        <v>4.1749944259918903E-2</v>
      </c>
      <c r="DF40" s="213">
        <v>4.6917436345326101E-2</v>
      </c>
      <c r="DG40" s="213">
        <v>3.6735339258699103E-2</v>
      </c>
      <c r="DH40" s="213">
        <v>1.03470274492512E-2</v>
      </c>
      <c r="DI40" s="213">
        <v>8.9671577647348101E-3</v>
      </c>
      <c r="DJ40" s="213">
        <v>2.6614266467879798E-2</v>
      </c>
      <c r="DK40" s="213">
        <v>2.6614266467879798E-2</v>
      </c>
      <c r="DL40" s="213">
        <v>2.6614266467879798E-2</v>
      </c>
      <c r="DM40" s="213">
        <v>3.4149330590619503E-2</v>
      </c>
      <c r="DN40" s="213">
        <v>3.1602726818822799E-2</v>
      </c>
      <c r="DO40" s="213">
        <v>1.2748232141725975E-2</v>
      </c>
      <c r="DP40" s="213">
        <v>5.187480016979021E-3</v>
      </c>
      <c r="DQ40" s="213">
        <v>5.187480016979021E-3</v>
      </c>
      <c r="DR40" s="213">
        <v>1.2355679567364167E-2</v>
      </c>
      <c r="DS40" s="213">
        <v>1.2355679567364167E-2</v>
      </c>
      <c r="DT40" s="213">
        <v>1.2355679567364167E-2</v>
      </c>
      <c r="DU40" s="213">
        <v>1.2355679567364167E-2</v>
      </c>
      <c r="DV40" s="213">
        <v>1.2355679567364167E-2</v>
      </c>
      <c r="DW40" s="213">
        <v>1.5357933627190774E-2</v>
      </c>
      <c r="DX40" s="213">
        <v>1.5357933627190774E-2</v>
      </c>
      <c r="DY40" s="213">
        <v>1.5357933627190774E-2</v>
      </c>
      <c r="DZ40" s="213">
        <v>1.7945189285659059E-2</v>
      </c>
      <c r="EA40" s="213">
        <v>1.7945189285659059E-2</v>
      </c>
      <c r="EB40" s="213">
        <v>7.7697477138925193E-3</v>
      </c>
      <c r="EC40" s="213">
        <v>1.6832375062785964E-2</v>
      </c>
      <c r="ED40" s="213">
        <v>1.4614443060034935E-2</v>
      </c>
      <c r="EE40" s="213">
        <v>1.0477757615720951E-2</v>
      </c>
      <c r="EF40" s="213">
        <v>7.8697563430660099E-3</v>
      </c>
      <c r="EG40" s="213">
        <v>3.5178979899863433E-2</v>
      </c>
      <c r="EH40" s="213">
        <v>3.082458764632327E-2</v>
      </c>
      <c r="EI40" s="213">
        <v>1.7257778844058012E-2</v>
      </c>
      <c r="EJ40" s="213">
        <v>2.2397533777127082E-2</v>
      </c>
      <c r="EK40" s="213">
        <v>2.2397533777127082E-2</v>
      </c>
      <c r="EL40" s="213">
        <v>2.7158880322843741E-2</v>
      </c>
      <c r="EM40" s="213">
        <v>2.7153015433505661E-2</v>
      </c>
      <c r="EN40" s="213">
        <v>1.7851444072123822E-2</v>
      </c>
      <c r="EO40" s="213"/>
      <c r="ER40" s="77">
        <f>_xlfn.XLOOKUP(ER$9,$I$8:$EO$8,$I40:$EO40,,,-1)</f>
        <v>4.54140752309036E-2</v>
      </c>
      <c r="ES40" s="77">
        <f>_xlfn.XLOOKUP(ES$9,$I$8:$EO$8,$I40:$EO40,,,-1)</f>
        <v>4.6917436345326101E-2</v>
      </c>
      <c r="ET40" s="77">
        <f>_xlfn.XLOOKUP(ET$9,$I$8:$EO$8,$I40:$EO40,,,-1)</f>
        <v>8.9671577647348101E-3</v>
      </c>
      <c r="EU40" s="77">
        <f>_xlfn.XLOOKUP(EU$9,$I$8:$EO$8,$I40:$EO40,,,-1)</f>
        <v>2.6614266467879798E-2</v>
      </c>
      <c r="EV40" s="77">
        <f>_xlfn.XLOOKUP(EV$9,$I$8:$EO$8,$I40:$EO40,,,-1)</f>
        <v>1.2748232141725975E-2</v>
      </c>
      <c r="EW40" s="77">
        <f>_xlfn.XLOOKUP(EW$9,$I$8:$EO$8,$I40:$EO40,,,-1)</f>
        <v>1.2355679567364167E-2</v>
      </c>
      <c r="EX40" s="77">
        <f>_xlfn.XLOOKUP(EX$9,$I$8:$EO$8,$I40:$EO40,,,-1)</f>
        <v>1.2355679567364167E-2</v>
      </c>
      <c r="EY40" s="77">
        <f>_xlfn.XLOOKUP(EY$9,$I$8:$EO$8,$I40:$EO40,,,-1)</f>
        <v>1.5357933627190774E-2</v>
      </c>
      <c r="EZ40" s="77">
        <f>_xlfn.XLOOKUP(EZ$9,$I$8:$EO$8,$I40:$EO40,,,-1)</f>
        <v>1.7945189285659059E-2</v>
      </c>
      <c r="FA40" s="77">
        <f>_xlfn.XLOOKUP(FA$9,$I$8:$EO$8,$I40:$EO40,,,-1)</f>
        <v>1.4614443060034935E-2</v>
      </c>
      <c r="FB40" s="77">
        <f>_xlfn.XLOOKUP(FB$9,$I$8:$EO$8,$I40:$EO40,,,-1)</f>
        <v>3.5178979899863433E-2</v>
      </c>
      <c r="FC40" s="77">
        <f>_xlfn.XLOOKUP(FC$9,$I$8:$EO$8,$I40:$EO40,,,-1)</f>
        <v>2.2397533777127082E-2</v>
      </c>
      <c r="FD40" s="77">
        <f>_xlfn.XLOOKUP(FD$9,$I$8:$EO$8,$I40:$EO40,,,-1)</f>
        <v>2.7153015433505661E-2</v>
      </c>
      <c r="FE40" s="77">
        <f>_xlfn.XLOOKUP(FE$9,$I$8:$EO$8,$I40:$EO40,,,-1)</f>
        <v>1.7851444072123822E-2</v>
      </c>
      <c r="FH40" s="213">
        <f t="shared" si="119"/>
        <v>3.7447086451638599E-2</v>
      </c>
      <c r="FI40" s="213">
        <f t="shared" si="119"/>
        <v>2.35302623115929E-2</v>
      </c>
      <c r="FJ40" s="213">
        <f t="shared" si="119"/>
        <v>1.2942549022540597E-2</v>
      </c>
      <c r="FK40" s="213">
        <f t="shared" si="119"/>
        <v>4.6583644288998499E-2</v>
      </c>
      <c r="FL40" s="213">
        <f t="shared" si="119"/>
        <v>2.6614266467879798E-2</v>
      </c>
      <c r="FM40" s="213">
        <f t="shared" si="119"/>
        <v>1.5357933627190774E-2</v>
      </c>
      <c r="FN40" s="213">
        <f t="shared" si="119"/>
        <v>2.2397533777127082E-2</v>
      </c>
      <c r="FO40" s="77">
        <f t="shared" si="120"/>
        <v>2.7153015433505661E-2</v>
      </c>
    </row>
    <row r="41" spans="2:171" s="70" customFormat="1" ht="17.45" customHeight="1">
      <c r="B41" s="66" t="s">
        <v>31</v>
      </c>
      <c r="C41" s="67"/>
      <c r="D41" s="67"/>
      <c r="E41" s="67"/>
      <c r="F41" s="68"/>
      <c r="G41" s="68"/>
      <c r="H41" s="68"/>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v>1.5744823990573871E-2</v>
      </c>
      <c r="BF41" s="214">
        <v>3.5949769084723804E-2</v>
      </c>
      <c r="BG41" s="214">
        <v>3.7918957477838133E-2</v>
      </c>
      <c r="BH41" s="214">
        <v>3.8067703686980592E-2</v>
      </c>
      <c r="BI41" s="213">
        <v>4.310846354604167E-2</v>
      </c>
      <c r="BJ41" s="213">
        <v>3.7873276535436512E-2</v>
      </c>
      <c r="BK41" s="213">
        <v>4.6284987920977246E-2</v>
      </c>
      <c r="BL41" s="213">
        <v>4.2225046973977332E-2</v>
      </c>
      <c r="BM41" s="213">
        <v>3.5043620532504538E-2</v>
      </c>
      <c r="BN41" s="213">
        <v>3.9981808265916373E-2</v>
      </c>
      <c r="BO41" s="213">
        <v>3.2886654551424692E-2</v>
      </c>
      <c r="BP41" s="213">
        <v>3.3642730730127648E-2</v>
      </c>
      <c r="BQ41" s="213">
        <v>3.6699175358662503E-2</v>
      </c>
      <c r="BR41" s="213">
        <v>3.4962533418684341E-2</v>
      </c>
      <c r="BS41" s="213">
        <v>3.9889294724554727E-2</v>
      </c>
      <c r="BT41" s="213">
        <v>4.9237718802936196E-2</v>
      </c>
      <c r="BU41" s="213">
        <v>5.1609260304912481E-2</v>
      </c>
      <c r="BV41" s="213">
        <v>5.2700485330360043E-2</v>
      </c>
      <c r="BW41" s="213">
        <v>5.2385413965001862E-2</v>
      </c>
      <c r="BX41" s="213">
        <v>5.5793981722849377E-2</v>
      </c>
      <c r="BY41" s="213">
        <v>4.5590864210264412E-2</v>
      </c>
      <c r="BZ41" s="213">
        <v>4.5590864210264405E-2</v>
      </c>
      <c r="CA41" s="213">
        <v>3.9102727945851401E-2</v>
      </c>
      <c r="CB41" s="213">
        <v>3.9102727945851401E-2</v>
      </c>
      <c r="CC41" s="213">
        <v>3.9102727945851401E-2</v>
      </c>
      <c r="CD41" s="213">
        <v>3.9969208125591724E-2</v>
      </c>
      <c r="CE41" s="213">
        <v>5.8477834932214617E-2</v>
      </c>
      <c r="CF41" s="213">
        <v>6.1922158292067368E-2</v>
      </c>
      <c r="CG41" s="213">
        <v>5.4087922470727988E-2</v>
      </c>
      <c r="CH41" s="213">
        <v>4.0270351151589785E-2</v>
      </c>
      <c r="CI41" s="213">
        <v>4.0270351151589785E-2</v>
      </c>
      <c r="CJ41" s="213">
        <v>4.0270351151589785E-2</v>
      </c>
      <c r="CK41" s="213">
        <v>4.5430436902066433E-2</v>
      </c>
      <c r="CL41" s="213">
        <v>4.4882733023532469E-2</v>
      </c>
      <c r="CM41" s="213">
        <v>5.1571872488514241E-2</v>
      </c>
      <c r="CN41" s="213">
        <v>5.0869456380373775E-2</v>
      </c>
      <c r="CO41" s="213">
        <v>5.2381947228449001E-2</v>
      </c>
      <c r="CP41" s="213">
        <v>5.460250061640215E-2</v>
      </c>
      <c r="CQ41" s="213">
        <v>6.0490223203446609E-2</v>
      </c>
      <c r="CR41" s="213">
        <v>5.6536968129657139E-2</v>
      </c>
      <c r="CS41" s="213">
        <v>5.3251497716018378E-2</v>
      </c>
      <c r="CT41" s="213">
        <v>4.983503008607048E-2</v>
      </c>
      <c r="CU41" s="213">
        <v>4.0240613277772466E-2</v>
      </c>
      <c r="CV41" s="213">
        <v>4.7610335981509835E-2</v>
      </c>
      <c r="CW41" s="213">
        <v>5.0818262065954106E-2</v>
      </c>
      <c r="CX41" s="213">
        <v>5.1094184363524871E-2</v>
      </c>
      <c r="CY41" s="213">
        <v>4.3770009542469686E-2</v>
      </c>
      <c r="CZ41" s="213">
        <v>4.4712963642626086E-2</v>
      </c>
      <c r="DA41" s="213">
        <v>0.1275671972430357</v>
      </c>
      <c r="DB41" s="213">
        <v>0.12676879179535835</v>
      </c>
      <c r="DC41" s="213">
        <v>0.12759919368954795</v>
      </c>
      <c r="DD41" s="213">
        <v>0.12267625807204478</v>
      </c>
      <c r="DE41" s="213">
        <v>0.12448155504415948</v>
      </c>
      <c r="DF41" s="213">
        <v>0.12748203705683436</v>
      </c>
      <c r="DG41" s="213">
        <v>0.12748203705683436</v>
      </c>
      <c r="DH41" s="213">
        <v>0.12967903957567881</v>
      </c>
      <c r="DI41" s="213">
        <v>0.10368674052526258</v>
      </c>
      <c r="DJ41" s="213">
        <v>0.10911729332648243</v>
      </c>
      <c r="DK41" s="213">
        <v>0.10958707644703937</v>
      </c>
      <c r="DL41" s="213">
        <v>0.10300823061532935</v>
      </c>
      <c r="DM41" s="213">
        <v>7.0731671510648561E-2</v>
      </c>
      <c r="DN41" s="213">
        <v>7.0731671510648561E-2</v>
      </c>
      <c r="DO41" s="213">
        <v>6.0845283287114922E-2</v>
      </c>
      <c r="DP41" s="213">
        <v>6.4219137903458234E-2</v>
      </c>
      <c r="DQ41" s="213">
        <v>6.4219137903458234E-2</v>
      </c>
      <c r="DR41" s="213">
        <v>5.7528019740052234E-2</v>
      </c>
      <c r="DS41" s="213">
        <v>5.7451762330752394E-2</v>
      </c>
      <c r="DT41" s="213">
        <v>5.4824869774564355E-2</v>
      </c>
      <c r="DU41" s="213">
        <v>5.0929696035058494E-2</v>
      </c>
      <c r="DV41" s="213">
        <v>4.9131540103906919E-2</v>
      </c>
      <c r="DW41" s="213">
        <v>5.7277576751187984E-2</v>
      </c>
      <c r="DX41" s="213">
        <v>4.7843542641830723E-2</v>
      </c>
      <c r="DY41" s="213">
        <v>5.7648975322048004E-2</v>
      </c>
      <c r="DZ41" s="213">
        <v>5.7596185490711709E-2</v>
      </c>
      <c r="EA41" s="213">
        <v>5.6809708052153594E-2</v>
      </c>
      <c r="EB41" s="213">
        <v>5.0860083191731215E-2</v>
      </c>
      <c r="EC41" s="213">
        <v>4.9707265698586835E-2</v>
      </c>
      <c r="ED41" s="213">
        <v>4.992124347607383E-2</v>
      </c>
      <c r="EE41" s="213">
        <v>5.4492483069375673E-2</v>
      </c>
      <c r="EF41" s="213">
        <v>6.1911451198018219E-2</v>
      </c>
      <c r="EG41" s="213">
        <v>6.0249049028629979E-2</v>
      </c>
      <c r="EH41" s="213">
        <v>5.6926442631418134E-2</v>
      </c>
      <c r="EI41" s="213">
        <v>5.4609529865775844E-2</v>
      </c>
      <c r="EJ41" s="213">
        <v>5.7813014911349769E-2</v>
      </c>
      <c r="EK41" s="213">
        <v>6.428457741886634E-2</v>
      </c>
      <c r="EL41" s="213">
        <v>7.43968473434483E-2</v>
      </c>
      <c r="EM41" s="213">
        <v>7.5631272371415745E-2</v>
      </c>
      <c r="EN41" s="213">
        <v>8.1688415945672319E-2</v>
      </c>
      <c r="EO41" s="213"/>
      <c r="ER41" s="77">
        <f>_xlfn.XLOOKUP(ER$9,$I$8:$EO$8,$I41:$EO41,,,-1)</f>
        <v>0.12759919368954795</v>
      </c>
      <c r="ES41" s="77">
        <f>_xlfn.XLOOKUP(ES$9,$I$8:$EO$8,$I41:$EO41,,,-1)</f>
        <v>0.12748203705683436</v>
      </c>
      <c r="ET41" s="77">
        <f>_xlfn.XLOOKUP(ET$9,$I$8:$EO$8,$I41:$EO41,,,-1)</f>
        <v>0.10368674052526258</v>
      </c>
      <c r="EU41" s="77">
        <f>_xlfn.XLOOKUP(EU$9,$I$8:$EO$8,$I41:$EO41,,,-1)</f>
        <v>0.10300823061532935</v>
      </c>
      <c r="EV41" s="77">
        <f>_xlfn.XLOOKUP(EV$9,$I$8:$EO$8,$I41:$EO41,,,-1)</f>
        <v>6.0845283287114922E-2</v>
      </c>
      <c r="EW41" s="77">
        <f>_xlfn.XLOOKUP(EW$9,$I$8:$EO$8,$I41:$EO41,,,-1)</f>
        <v>5.7528019740052234E-2</v>
      </c>
      <c r="EX41" s="77">
        <f>_xlfn.XLOOKUP(EX$9,$I$8:$EO$8,$I41:$EO41,,,-1)</f>
        <v>5.0929696035058494E-2</v>
      </c>
      <c r="EY41" s="77">
        <f>_xlfn.XLOOKUP(EY$9,$I$8:$EO$8,$I41:$EO41,,,-1)</f>
        <v>4.7843542641830723E-2</v>
      </c>
      <c r="EZ41" s="77">
        <f>_xlfn.XLOOKUP(EZ$9,$I$8:$EO$8,$I41:$EO41,,,-1)</f>
        <v>5.6809708052153594E-2</v>
      </c>
      <c r="FA41" s="77">
        <f>_xlfn.XLOOKUP(FA$9,$I$8:$EO$8,$I41:$EO41,,,-1)</f>
        <v>4.992124347607383E-2</v>
      </c>
      <c r="FB41" s="77">
        <f>_xlfn.XLOOKUP(FB$9,$I$8:$EO$8,$I41:$EO41,,,-1)</f>
        <v>6.0249049028629979E-2</v>
      </c>
      <c r="FC41" s="77">
        <f>_xlfn.XLOOKUP(FC$9,$I$8:$EO$8,$I41:$EO41,,,-1)</f>
        <v>5.7813014911349769E-2</v>
      </c>
      <c r="FD41" s="77">
        <f>_xlfn.XLOOKUP(FD$9,$I$8:$EO$8,$I41:$EO41,,,-1)</f>
        <v>7.5631272371415745E-2</v>
      </c>
      <c r="FE41" s="77">
        <f>_xlfn.XLOOKUP(FE$9,$I$8:$EO$8,$I41:$EO41,,,-1)</f>
        <v>8.1688415945672319E-2</v>
      </c>
      <c r="FH41" s="213">
        <f t="shared" si="119"/>
        <v>3.3642730730127648E-2</v>
      </c>
      <c r="FI41" s="213">
        <f t="shared" si="119"/>
        <v>3.9102727945851401E-2</v>
      </c>
      <c r="FJ41" s="213">
        <f t="shared" si="119"/>
        <v>5.0869456380373775E-2</v>
      </c>
      <c r="FK41" s="213">
        <f t="shared" si="119"/>
        <v>4.4712963642626086E-2</v>
      </c>
      <c r="FL41" s="213">
        <f t="shared" si="119"/>
        <v>0.10300823061532935</v>
      </c>
      <c r="FM41" s="213">
        <f t="shared" si="119"/>
        <v>4.7843542641830723E-2</v>
      </c>
      <c r="FN41" s="213">
        <f t="shared" si="119"/>
        <v>5.7813014911349769E-2</v>
      </c>
      <c r="FO41" s="77">
        <f t="shared" si="120"/>
        <v>7.5631272371415745E-2</v>
      </c>
    </row>
    <row r="42" spans="2:171" s="70" customFormat="1" ht="17.45" customHeight="1">
      <c r="B42" s="66" t="s">
        <v>89</v>
      </c>
      <c r="C42" s="67"/>
      <c r="D42" s="67"/>
      <c r="E42" s="67"/>
      <c r="F42" s="68"/>
      <c r="G42" s="68"/>
      <c r="H42" s="68"/>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v>2.6591657957446956E-2</v>
      </c>
      <c r="BF42" s="214">
        <v>2.8039096749903538E-2</v>
      </c>
      <c r="BG42" s="214">
        <v>2.8029602179199375E-2</v>
      </c>
      <c r="BH42" s="214">
        <v>2.9204925929315659E-2</v>
      </c>
      <c r="BI42" s="213">
        <v>6.2634407598315942E-2</v>
      </c>
      <c r="BJ42" s="213">
        <v>6.1458364923997547E-2</v>
      </c>
      <c r="BK42" s="213">
        <v>5.8596816490517685E-2</v>
      </c>
      <c r="BL42" s="213">
        <v>6.102079373111912E-2</v>
      </c>
      <c r="BM42" s="213">
        <v>5.8217382478202254E-2</v>
      </c>
      <c r="BN42" s="213">
        <v>5.829053448542456E-2</v>
      </c>
      <c r="BO42" s="213">
        <v>4.8079081297582378E-2</v>
      </c>
      <c r="BP42" s="213">
        <v>4.1486194841348425E-2</v>
      </c>
      <c r="BQ42" s="213">
        <v>4.1486194841348425E-2</v>
      </c>
      <c r="BR42" s="213">
        <v>4.940005424554595E-2</v>
      </c>
      <c r="BS42" s="213">
        <v>4.8140426077131843E-2</v>
      </c>
      <c r="BT42" s="213">
        <v>4.6780127493672739E-2</v>
      </c>
      <c r="BU42" s="213">
        <v>4.7998988303928146E-2</v>
      </c>
      <c r="BV42" s="213">
        <v>4.7998988303928146E-2</v>
      </c>
      <c r="BW42" s="213">
        <v>4.9400886232447164E-2</v>
      </c>
      <c r="BX42" s="213">
        <v>6.7232861485828771E-2</v>
      </c>
      <c r="BY42" s="213">
        <v>6.7232861485828771E-2</v>
      </c>
      <c r="BZ42" s="213">
        <v>6.6014000675573364E-2</v>
      </c>
      <c r="CA42" s="213">
        <v>4.5196024433791317E-2</v>
      </c>
      <c r="CB42" s="213">
        <v>4.4190568263693254E-2</v>
      </c>
      <c r="CC42" s="213">
        <v>5.2309096445585561E-2</v>
      </c>
      <c r="CD42" s="213">
        <v>4.9962061397305371E-2</v>
      </c>
      <c r="CE42" s="213">
        <v>4.679681543049468E-2</v>
      </c>
      <c r="CF42" s="213">
        <v>4.2205238258262286E-2</v>
      </c>
      <c r="CG42" s="213">
        <v>3.6537523185634413E-2</v>
      </c>
      <c r="CH42" s="213">
        <v>3.9279591402556942E-2</v>
      </c>
      <c r="CI42" s="213">
        <v>4.328737270818208E-2</v>
      </c>
      <c r="CJ42" s="213">
        <v>3.1526197570784731E-2</v>
      </c>
      <c r="CK42" s="213">
        <v>2.8239386829960637E-2</v>
      </c>
      <c r="CL42" s="213">
        <v>3.3290872895457291E-2</v>
      </c>
      <c r="CM42" s="213">
        <v>3.1964469565289887E-2</v>
      </c>
      <c r="CN42" s="213">
        <v>3.4025186576887939E-2</v>
      </c>
      <c r="CO42" s="213">
        <v>3.068380886324025E-2</v>
      </c>
      <c r="CP42" s="213">
        <v>3.068380886324025E-2</v>
      </c>
      <c r="CQ42" s="213">
        <v>3.068380886324025E-2</v>
      </c>
      <c r="CR42" s="213">
        <v>3.0835558659794357E-2</v>
      </c>
      <c r="CS42" s="213">
        <v>3.0835558659794357E-2</v>
      </c>
      <c r="CT42" s="213">
        <v>2.1273508833100002E-2</v>
      </c>
      <c r="CU42" s="213">
        <v>1.9932084151726096E-2</v>
      </c>
      <c r="CV42" s="213">
        <v>2.3911901263080449E-2</v>
      </c>
      <c r="CW42" s="213">
        <v>2.2607556451239161E-2</v>
      </c>
      <c r="CX42" s="213">
        <v>2.0093497916709866E-2</v>
      </c>
      <c r="CY42" s="213">
        <v>2.1487192342102741E-2</v>
      </c>
      <c r="CZ42" s="213">
        <v>2.0141624075385122E-2</v>
      </c>
      <c r="DA42" s="213">
        <v>2.0140821451874728E-2</v>
      </c>
      <c r="DB42" s="213">
        <v>2.0168471776083878E-2</v>
      </c>
      <c r="DC42" s="213">
        <v>2.5641119967300223E-2</v>
      </c>
      <c r="DD42" s="213">
        <v>2.5641119967300223E-2</v>
      </c>
      <c r="DE42" s="213">
        <v>2.7434584300232056E-2</v>
      </c>
      <c r="DF42" s="213">
        <v>3.1791629991197889E-2</v>
      </c>
      <c r="DG42" s="213">
        <v>2.4487918039385218E-2</v>
      </c>
      <c r="DH42" s="213">
        <v>2.7499564862072771E-2</v>
      </c>
      <c r="DI42" s="213">
        <v>1.8564701555972351E-2</v>
      </c>
      <c r="DJ42" s="213">
        <v>1.2159322440174184E-2</v>
      </c>
      <c r="DK42" s="213">
        <v>9.0751395560377708E-3</v>
      </c>
      <c r="DL42" s="213">
        <v>1.1194991303713212E-2</v>
      </c>
      <c r="DM42" s="213">
        <v>1.8966988907630693E-2</v>
      </c>
      <c r="DN42" s="213">
        <v>1.7700857701720481E-2</v>
      </c>
      <c r="DO42" s="213">
        <v>1.5169986778140396E-2</v>
      </c>
      <c r="DP42" s="213">
        <v>1.284677422576226E-2</v>
      </c>
      <c r="DQ42" s="213">
        <v>2.1293513337430656E-2</v>
      </c>
      <c r="DR42" s="213">
        <v>2.6024035673151064E-2</v>
      </c>
      <c r="DS42" s="213">
        <v>0.11102380858427931</v>
      </c>
      <c r="DT42" s="213">
        <v>0.11102380858427931</v>
      </c>
      <c r="DU42" s="213">
        <v>0.11192383902560413</v>
      </c>
      <c r="DV42" s="213">
        <v>0.10840514649885767</v>
      </c>
      <c r="DW42" s="213">
        <v>0.10319454241972636</v>
      </c>
      <c r="DX42" s="213">
        <v>0.10253358878670611</v>
      </c>
      <c r="DY42" s="213">
        <v>9.4203189651709318E-2</v>
      </c>
      <c r="DZ42" s="213">
        <v>9.076817999196464E-2</v>
      </c>
      <c r="EA42" s="213">
        <v>9.0280521846909323E-2</v>
      </c>
      <c r="EB42" s="213">
        <v>1.9626898569310301E-2</v>
      </c>
      <c r="EC42" s="213">
        <v>2.4852988175135825E-2</v>
      </c>
      <c r="ED42" s="213">
        <v>2.9438785700019971E-2</v>
      </c>
      <c r="EE42" s="213">
        <v>2.9437609841827767E-2</v>
      </c>
      <c r="EF42" s="213">
        <v>2.9437609841827767E-2</v>
      </c>
      <c r="EG42" s="213">
        <v>2.944240293976674E-2</v>
      </c>
      <c r="EH42" s="213">
        <v>2.2255011580544687E-2</v>
      </c>
      <c r="EI42" s="213">
        <v>2.2255011580544687E-2</v>
      </c>
      <c r="EJ42" s="213">
        <v>2.2243464378367595E-2</v>
      </c>
      <c r="EK42" s="213"/>
      <c r="EL42" s="213"/>
      <c r="EM42" s="213"/>
      <c r="EN42" s="213"/>
      <c r="EO42" s="213"/>
      <c r="ER42" s="77">
        <f>_xlfn.XLOOKUP(ER$9,$I$8:$EO$8,$I42:$EO42,,,-1)</f>
        <v>2.5641119967300223E-2</v>
      </c>
      <c r="ES42" s="77">
        <f>_xlfn.XLOOKUP(ES$9,$I$8:$EO$8,$I42:$EO42,,,-1)</f>
        <v>3.1791629991197889E-2</v>
      </c>
      <c r="ET42" s="77">
        <f>_xlfn.XLOOKUP(ET$9,$I$8:$EO$8,$I42:$EO42,,,-1)</f>
        <v>1.8564701555972351E-2</v>
      </c>
      <c r="EU42" s="77">
        <f>_xlfn.XLOOKUP(EU$9,$I$8:$EO$8,$I42:$EO42,,,-1)</f>
        <v>1.1194991303713212E-2</v>
      </c>
      <c r="EV42" s="77">
        <f>_xlfn.XLOOKUP(EV$9,$I$8:$EO$8,$I42:$EO42,,,-1)</f>
        <v>1.5169986778140396E-2</v>
      </c>
      <c r="EW42" s="77">
        <f>_xlfn.XLOOKUP(EW$9,$I$8:$EO$8,$I42:$EO42,,,-1)</f>
        <v>2.6024035673151064E-2</v>
      </c>
      <c r="EX42" s="77">
        <f>_xlfn.XLOOKUP(EX$9,$I$8:$EO$8,$I42:$EO42,,,-1)</f>
        <v>0.11192383902560413</v>
      </c>
      <c r="EY42" s="77">
        <f>_xlfn.XLOOKUP(EY$9,$I$8:$EO$8,$I42:$EO42,,,-1)</f>
        <v>0.10253358878670611</v>
      </c>
      <c r="EZ42" s="77">
        <f>_xlfn.XLOOKUP(EZ$9,$I$8:$EO$8,$I42:$EO42,,,-1)</f>
        <v>9.0280521846909323E-2</v>
      </c>
      <c r="FA42" s="77">
        <f>_xlfn.XLOOKUP(FA$9,$I$8:$EO$8,$I42:$EO42,,,-1)</f>
        <v>2.9438785700019971E-2</v>
      </c>
      <c r="FB42" s="77">
        <f>_xlfn.XLOOKUP(FB$9,$I$8:$EO$8,$I42:$EO42,,,-1)</f>
        <v>2.944240293976674E-2</v>
      </c>
      <c r="FC42" s="77">
        <f>_xlfn.XLOOKUP(FC$9,$I$8:$EO$8,$I42:$EO42,,,-1)</f>
        <v>2.2243464378367595E-2</v>
      </c>
      <c r="FD42" s="77"/>
      <c r="FE42" s="77"/>
      <c r="FH42" s="213">
        <f t="shared" si="119"/>
        <v>4.1486194841348425E-2</v>
      </c>
      <c r="FI42" s="213">
        <f t="shared" si="119"/>
        <v>4.4190568263693254E-2</v>
      </c>
      <c r="FJ42" s="213">
        <f t="shared" si="119"/>
        <v>3.4025186576887939E-2</v>
      </c>
      <c r="FK42" s="213">
        <f t="shared" si="119"/>
        <v>2.0141624075385122E-2</v>
      </c>
      <c r="FL42" s="213">
        <f t="shared" si="119"/>
        <v>1.1194991303713212E-2</v>
      </c>
      <c r="FM42" s="213">
        <f t="shared" si="119"/>
        <v>0.10253358878670611</v>
      </c>
      <c r="FN42" s="213">
        <f t="shared" si="119"/>
        <v>2.2243464378367595E-2</v>
      </c>
      <c r="FO42" s="77"/>
    </row>
    <row r="43" spans="2:171" s="70" customFormat="1" ht="17.45" customHeight="1">
      <c r="B43" s="66" t="s">
        <v>84</v>
      </c>
      <c r="C43" s="67"/>
      <c r="D43" s="67"/>
      <c r="E43" s="67"/>
      <c r="F43" s="68"/>
      <c r="G43" s="68"/>
      <c r="H43" s="68"/>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v>6.5000000000000002E-2</v>
      </c>
      <c r="BF43" s="214">
        <v>6.7000000000000004E-2</v>
      </c>
      <c r="BG43" s="214">
        <v>5.7829567905602154E-2</v>
      </c>
      <c r="BH43" s="214">
        <v>5.5355869658689515E-2</v>
      </c>
      <c r="BI43" s="213">
        <v>4.1526835135767666E-2</v>
      </c>
      <c r="BJ43" s="213">
        <v>4.1358112043018945E-2</v>
      </c>
      <c r="BK43" s="213">
        <v>4.7832452526220114E-2</v>
      </c>
      <c r="BL43" s="213">
        <v>4.1839456206035824E-2</v>
      </c>
      <c r="BM43" s="213">
        <v>5.0021655632218047E-2</v>
      </c>
      <c r="BN43" s="213">
        <v>4.9658961176739611E-2</v>
      </c>
      <c r="BO43" s="213">
        <v>5.4559686484085095E-2</v>
      </c>
      <c r="BP43" s="213">
        <v>4.7168223615541703E-2</v>
      </c>
      <c r="BQ43" s="213">
        <v>9.749792483850718E-2</v>
      </c>
      <c r="BR43" s="213">
        <v>0.10278771743654955</v>
      </c>
      <c r="BS43" s="213">
        <v>0.10632977102313627</v>
      </c>
      <c r="BT43" s="213">
        <v>0.10632977102313627</v>
      </c>
      <c r="BU43" s="213">
        <v>0.10842363484191575</v>
      </c>
      <c r="BV43" s="213">
        <v>0.11258930173944851</v>
      </c>
      <c r="BW43" s="213">
        <v>0.11686990236896942</v>
      </c>
      <c r="BX43" s="213">
        <v>7.7818895837360638E-2</v>
      </c>
      <c r="BY43" s="213">
        <v>7.5398032695246683E-2</v>
      </c>
      <c r="BZ43" s="213">
        <v>7.8050813656343476E-2</v>
      </c>
      <c r="CA43" s="213">
        <v>7.3854542122719607E-2</v>
      </c>
      <c r="CB43" s="213">
        <v>7.4631589164516732E-2</v>
      </c>
      <c r="CC43" s="213">
        <v>8.2645940337033971E-2</v>
      </c>
      <c r="CD43" s="213">
        <v>9.4096916634924102E-2</v>
      </c>
      <c r="CE43" s="213">
        <v>9.4232587199604576E-2</v>
      </c>
      <c r="CF43" s="213">
        <v>9.9353267390369898E-2</v>
      </c>
      <c r="CG43" s="213">
        <v>0.11116449117964605</v>
      </c>
      <c r="CH43" s="213">
        <v>0.1113322441624273</v>
      </c>
      <c r="CI43" s="213">
        <v>0.113890952948415</v>
      </c>
      <c r="CJ43" s="213">
        <v>0.11307312317174398</v>
      </c>
      <c r="CK43" s="213">
        <v>0.1098151264251187</v>
      </c>
      <c r="CL43" s="213">
        <v>0.10943312814179995</v>
      </c>
      <c r="CM43" s="213">
        <v>0.11039723199421866</v>
      </c>
      <c r="CN43" s="213">
        <v>0.11198204907141793</v>
      </c>
      <c r="CO43" s="213">
        <v>0.11043774284419339</v>
      </c>
      <c r="CP43" s="213">
        <v>0.11386865838668384</v>
      </c>
      <c r="CQ43" s="213">
        <v>0.11798254879586258</v>
      </c>
      <c r="CR43" s="213">
        <v>0.11798254879586258</v>
      </c>
      <c r="CS43" s="213">
        <v>0.11798254879586258</v>
      </c>
      <c r="CT43" s="213">
        <v>0.11619055542550466</v>
      </c>
      <c r="CU43" s="213">
        <v>0.11435179785249062</v>
      </c>
      <c r="CV43" s="213">
        <v>0.11574140157209288</v>
      </c>
      <c r="CW43" s="213">
        <v>0.11574140157209288</v>
      </c>
      <c r="CX43" s="213">
        <v>0.11096982159184803</v>
      </c>
      <c r="CY43" s="213">
        <v>0.11329443747965962</v>
      </c>
      <c r="CZ43" s="213">
        <v>0.11446354254604439</v>
      </c>
      <c r="DA43" s="213">
        <v>0.13572494166029778</v>
      </c>
      <c r="DB43" s="213">
        <v>0.18191601094826207</v>
      </c>
      <c r="DC43" s="213">
        <v>0.14961880377713449</v>
      </c>
      <c r="DD43" s="213">
        <v>0.15852548118869236</v>
      </c>
      <c r="DE43" s="213">
        <v>0.17930809099552561</v>
      </c>
      <c r="DF43" s="213">
        <v>0.17846089764974599</v>
      </c>
      <c r="DG43" s="213">
        <v>0.16375627476361648</v>
      </c>
      <c r="DH43" s="213">
        <v>0.16214345354180451</v>
      </c>
      <c r="DI43" s="213">
        <v>0.13027051907831194</v>
      </c>
      <c r="DJ43" s="213">
        <v>0.13161990995500558</v>
      </c>
      <c r="DK43" s="213">
        <v>0.12508482477615207</v>
      </c>
      <c r="DL43" s="213">
        <v>0.15916894973940032</v>
      </c>
      <c r="DM43" s="213">
        <v>0.15916894973940032</v>
      </c>
      <c r="DN43" s="213">
        <v>0.15695854186515887</v>
      </c>
      <c r="DO43" s="213">
        <v>0.15894041187923327</v>
      </c>
      <c r="DP43" s="213">
        <v>0.16486138152302082</v>
      </c>
      <c r="DQ43" s="213">
        <v>0.11048522193761426</v>
      </c>
      <c r="DR43" s="213">
        <v>0.11376981470761613</v>
      </c>
      <c r="DS43" s="213">
        <v>0.11655116764108854</v>
      </c>
      <c r="DT43" s="213">
        <v>0.11875627502158277</v>
      </c>
      <c r="DU43" s="213">
        <v>9.2576263929256525E-2</v>
      </c>
      <c r="DV43" s="213">
        <v>8.9375566793025413E-2</v>
      </c>
      <c r="DW43" s="213">
        <v>8.4461895180029278E-2</v>
      </c>
      <c r="DX43" s="213">
        <v>8.3489478587927518E-2</v>
      </c>
      <c r="DY43" s="213">
        <v>9.6118188486098752E-2</v>
      </c>
      <c r="DZ43" s="213">
        <v>9.8474676548281001E-2</v>
      </c>
      <c r="EA43" s="213">
        <v>8.0384163395085015E-2</v>
      </c>
      <c r="EB43" s="213">
        <v>8.1531273242909319E-2</v>
      </c>
      <c r="EC43" s="213">
        <v>8.3765106232751477E-2</v>
      </c>
      <c r="ED43" s="213">
        <v>8.3765106232751477E-2</v>
      </c>
      <c r="EE43" s="213">
        <v>8.6138588696827348E-2</v>
      </c>
      <c r="EF43" s="213">
        <v>8.6138588696827348E-2</v>
      </c>
      <c r="EG43" s="213">
        <v>8.9924396170683971E-2</v>
      </c>
      <c r="EH43" s="213">
        <v>8.9952923764569676E-2</v>
      </c>
      <c r="EI43" s="213">
        <v>8.5708915249170764E-2</v>
      </c>
      <c r="EJ43" s="213">
        <v>8.6720909722562842E-2</v>
      </c>
      <c r="EK43" s="213">
        <v>8.6720909722562842E-2</v>
      </c>
      <c r="EL43" s="213">
        <v>8.5555746976281377E-2</v>
      </c>
      <c r="EM43" s="213">
        <v>9.1028731743882055E-2</v>
      </c>
      <c r="EN43" s="213">
        <v>8.9564363190783133E-2</v>
      </c>
      <c r="EO43" s="213"/>
      <c r="ER43" s="77">
        <f>_xlfn.XLOOKUP(ER$9,$I$8:$EO$8,$I43:$EO43,,,-1)</f>
        <v>0.14961880377713449</v>
      </c>
      <c r="ES43" s="77">
        <f>_xlfn.XLOOKUP(ES$9,$I$8:$EO$8,$I43:$EO43,,,-1)</f>
        <v>0.17846089764974599</v>
      </c>
      <c r="ET43" s="77">
        <f>_xlfn.XLOOKUP(ET$9,$I$8:$EO$8,$I43:$EO43,,,-1)</f>
        <v>0.13027051907831194</v>
      </c>
      <c r="EU43" s="77">
        <f>_xlfn.XLOOKUP(EU$9,$I$8:$EO$8,$I43:$EO43,,,-1)</f>
        <v>0.15916894973940032</v>
      </c>
      <c r="EV43" s="77">
        <f>_xlfn.XLOOKUP(EV$9,$I$8:$EO$8,$I43:$EO43,,,-1)</f>
        <v>0.15894041187923327</v>
      </c>
      <c r="EW43" s="77">
        <f>_xlfn.XLOOKUP(EW$9,$I$8:$EO$8,$I43:$EO43,,,-1)</f>
        <v>0.11376981470761613</v>
      </c>
      <c r="EX43" s="77">
        <f>_xlfn.XLOOKUP(EX$9,$I$8:$EO$8,$I43:$EO43,,,-1)</f>
        <v>9.2576263929256525E-2</v>
      </c>
      <c r="EY43" s="77">
        <f>_xlfn.XLOOKUP(EY$9,$I$8:$EO$8,$I43:$EO43,,,-1)</f>
        <v>8.3489478587927518E-2</v>
      </c>
      <c r="EZ43" s="77">
        <f>_xlfn.XLOOKUP(EZ$9,$I$8:$EO$8,$I43:$EO43,,,-1)</f>
        <v>8.0384163395085015E-2</v>
      </c>
      <c r="FA43" s="77">
        <f>_xlfn.XLOOKUP(FA$9,$I$8:$EO$8,$I43:$EO43,,,-1)</f>
        <v>8.3765106232751477E-2</v>
      </c>
      <c r="FB43" s="77">
        <f>_xlfn.XLOOKUP(FB$9,$I$8:$EO$8,$I43:$EO43,,,-1)</f>
        <v>8.9924396170683971E-2</v>
      </c>
      <c r="FC43" s="77">
        <f>_xlfn.XLOOKUP(FC$9,$I$8:$EO$8,$I43:$EO43,,,-1)</f>
        <v>8.6720909722562842E-2</v>
      </c>
      <c r="FD43" s="77">
        <f>_xlfn.XLOOKUP(FD$9,$I$8:$EO$8,$I43:$EO43,,,-1)</f>
        <v>9.1028731743882055E-2</v>
      </c>
      <c r="FE43" s="77">
        <f>_xlfn.XLOOKUP(FE$9,$I$8:$EO$8,$I43:$EO43,,,-1)</f>
        <v>8.9564363190783133E-2</v>
      </c>
      <c r="FH43" s="213">
        <f t="shared" si="119"/>
        <v>4.7168223615541703E-2</v>
      </c>
      <c r="FI43" s="213">
        <f t="shared" si="119"/>
        <v>7.4631589164516732E-2</v>
      </c>
      <c r="FJ43" s="213">
        <f t="shared" si="119"/>
        <v>0.11198204907141793</v>
      </c>
      <c r="FK43" s="213">
        <f t="shared" si="119"/>
        <v>0.11446354254604439</v>
      </c>
      <c r="FL43" s="213">
        <f t="shared" si="119"/>
        <v>0.15916894973940032</v>
      </c>
      <c r="FM43" s="213">
        <f t="shared" si="119"/>
        <v>8.3489478587927518E-2</v>
      </c>
      <c r="FN43" s="213">
        <f t="shared" si="119"/>
        <v>8.6720909722562842E-2</v>
      </c>
      <c r="FO43" s="77">
        <f t="shared" si="120"/>
        <v>9.1028731743882055E-2</v>
      </c>
    </row>
    <row r="44" spans="2:171" s="70" customFormat="1" ht="17.45" customHeight="1">
      <c r="B44" s="66" t="s">
        <v>101</v>
      </c>
      <c r="C44" s="67"/>
      <c r="D44" s="67"/>
      <c r="E44" s="67"/>
      <c r="F44" s="68"/>
      <c r="G44" s="68"/>
      <c r="H44" s="68"/>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v>1.5001243110005969E-2</v>
      </c>
      <c r="BF44" s="214">
        <v>1.5001243110005969E-2</v>
      </c>
      <c r="BG44" s="214">
        <v>1.753269522980818E-2</v>
      </c>
      <c r="BH44" s="214">
        <v>1.5694729472150244E-2</v>
      </c>
      <c r="BI44" s="213">
        <v>1.5806169193600225E-2</v>
      </c>
      <c r="BJ44" s="213">
        <v>1.6644735944901727E-2</v>
      </c>
      <c r="BK44" s="213">
        <v>8.46223970308029E-3</v>
      </c>
      <c r="BL44" s="213">
        <v>2.0147986613092077E-2</v>
      </c>
      <c r="BM44" s="213">
        <v>1.8718804171678972E-2</v>
      </c>
      <c r="BN44" s="213">
        <v>3.6324220675899778E-2</v>
      </c>
      <c r="BO44" s="213">
        <v>3.6130650605968144E-2</v>
      </c>
      <c r="BP44" s="213">
        <v>3.3396613698140801E-2</v>
      </c>
      <c r="BQ44" s="213">
        <v>3.437337787377974E-2</v>
      </c>
      <c r="BR44" s="213">
        <v>2.782930369028605E-2</v>
      </c>
      <c r="BS44" s="213">
        <v>2.4540064106535957E-2</v>
      </c>
      <c r="BT44" s="213">
        <v>2.7179599208458124E-2</v>
      </c>
      <c r="BU44" s="213">
        <v>3.980900458546198E-2</v>
      </c>
      <c r="BV44" s="213">
        <v>4.5338979005862409E-2</v>
      </c>
      <c r="BW44" s="213">
        <v>4.6629479051648645E-2</v>
      </c>
      <c r="BX44" s="213">
        <v>5.0591912648685351E-2</v>
      </c>
      <c r="BY44" s="213">
        <v>4.6876797321426987E-2</v>
      </c>
      <c r="BZ44" s="213">
        <v>3.9380226374427528E-2</v>
      </c>
      <c r="CA44" s="213">
        <v>3.2087895903131249E-2</v>
      </c>
      <c r="CB44" s="213">
        <v>3.7485176009824983E-2</v>
      </c>
      <c r="CC44" s="213">
        <v>2.0083429958051423E-2</v>
      </c>
      <c r="CD44" s="213">
        <v>2.6347966179926893E-2</v>
      </c>
      <c r="CE44" s="213">
        <v>2.7982233165818476E-2</v>
      </c>
      <c r="CF44" s="213">
        <v>2.228637433821019E-2</v>
      </c>
      <c r="CG44" s="213">
        <v>2.6284088919078116E-2</v>
      </c>
      <c r="CH44" s="213">
        <v>2.6284088919078116E-2</v>
      </c>
      <c r="CI44" s="213">
        <v>2.6885515006465327E-2</v>
      </c>
      <c r="CJ44" s="213">
        <v>2.0468865469238685E-2</v>
      </c>
      <c r="CK44" s="213">
        <v>1.7519469807750886E-2</v>
      </c>
      <c r="CL44" s="213">
        <v>2.0780173632127849E-2</v>
      </c>
      <c r="CM44" s="213">
        <v>2.4954533089050757E-2</v>
      </c>
      <c r="CN44" s="213">
        <v>3.5839926923129865E-2</v>
      </c>
      <c r="CO44" s="213">
        <v>2.119839861183977E-2</v>
      </c>
      <c r="CP44" s="213">
        <v>2.1693873919701605E-2</v>
      </c>
      <c r="CQ44" s="213">
        <v>2.622661422262158E-2</v>
      </c>
      <c r="CR44" s="213">
        <v>2.0406836940274255E-2</v>
      </c>
      <c r="CS44" s="213">
        <v>2.1780885688673132E-2</v>
      </c>
      <c r="CT44" s="213">
        <v>2.1058489046517036E-2</v>
      </c>
      <c r="CU44" s="213">
        <v>1.8335938864412683E-2</v>
      </c>
      <c r="CV44" s="213">
        <v>1.893975623632168E-2</v>
      </c>
      <c r="CW44" s="213">
        <v>2.5280757576079615E-2</v>
      </c>
      <c r="CX44" s="213">
        <v>1.7299806910576299E-2</v>
      </c>
      <c r="CY44" s="213">
        <v>1.7299806910576299E-2</v>
      </c>
      <c r="CZ44" s="213">
        <v>1.783191802868939E-2</v>
      </c>
      <c r="DA44" s="213">
        <v>2.0487250166927116E-2</v>
      </c>
      <c r="DB44" s="213">
        <v>2.1774050373710999E-2</v>
      </c>
      <c r="DC44" s="213">
        <v>2.1950879654942412E-2</v>
      </c>
      <c r="DD44" s="213">
        <v>2.3031306563266334E-2</v>
      </c>
      <c r="DE44" s="213">
        <v>2.7497366464355473E-2</v>
      </c>
      <c r="DF44" s="213">
        <v>3.1070060891447392E-2</v>
      </c>
      <c r="DG44" s="213">
        <v>2.238361123913208E-2</v>
      </c>
      <c r="DH44" s="213">
        <v>2.0577904574687847E-2</v>
      </c>
      <c r="DI44" s="213">
        <v>1.5940031018438737E-2</v>
      </c>
      <c r="DJ44" s="213">
        <v>1.5382663242310971E-2</v>
      </c>
      <c r="DK44" s="213">
        <v>1.8400839644467468E-2</v>
      </c>
      <c r="DL44" s="213">
        <v>2.5442699431484826E-2</v>
      </c>
      <c r="DM44" s="213">
        <v>1.8683929485151584E-2</v>
      </c>
      <c r="DN44" s="213">
        <v>2.3531843006867049E-2</v>
      </c>
      <c r="DO44" s="213">
        <v>2.9264412280720378E-2</v>
      </c>
      <c r="DP44" s="213">
        <v>2.9264412280720378E-2</v>
      </c>
      <c r="DQ44" s="213">
        <v>3.5032367784659214E-2</v>
      </c>
      <c r="DR44" s="213">
        <v>4.0375688527571889E-2</v>
      </c>
      <c r="DS44" s="213">
        <v>4.2759927758217992E-2</v>
      </c>
      <c r="DT44" s="213">
        <v>4.6888445782181466E-2</v>
      </c>
      <c r="DU44" s="213">
        <v>3.0800548463108982E-2</v>
      </c>
      <c r="DV44" s="213">
        <v>3.1114012261529742E-2</v>
      </c>
      <c r="DW44" s="213">
        <v>1.8280713074080017E-2</v>
      </c>
      <c r="DX44" s="213">
        <v>2.9662808966103762E-2</v>
      </c>
      <c r="DY44" s="213">
        <v>3.1110469287370532E-2</v>
      </c>
      <c r="DZ44" s="213">
        <v>2.9161090371205185E-2</v>
      </c>
      <c r="EA44" s="213">
        <v>2.3131823975959778E-2</v>
      </c>
      <c r="EB44" s="213">
        <v>2.2794877447993668E-2</v>
      </c>
      <c r="EC44" s="213">
        <v>2.2284200064380567E-2</v>
      </c>
      <c r="ED44" s="213">
        <v>3.7410816358299702E-2</v>
      </c>
      <c r="EE44" s="213">
        <v>3.6635995500403959E-2</v>
      </c>
      <c r="EF44" s="213">
        <v>2.8394719102785619E-2</v>
      </c>
      <c r="EG44" s="213">
        <v>2.71814200775807E-2</v>
      </c>
      <c r="EH44" s="213">
        <v>3.021026524935496E-2</v>
      </c>
      <c r="EI44" s="213">
        <v>3.1900783484763849E-2</v>
      </c>
      <c r="EJ44" s="213">
        <v>3.059344938271431E-2</v>
      </c>
      <c r="EK44" s="213">
        <v>3.9433450988706632E-2</v>
      </c>
      <c r="EL44" s="213">
        <v>4.1779510966251786E-2</v>
      </c>
      <c r="EM44" s="213">
        <v>3.9261581634773397E-2</v>
      </c>
      <c r="EN44" s="213">
        <v>5.8878636991497396E-2</v>
      </c>
      <c r="EO44" s="213"/>
      <c r="ER44" s="77">
        <f>_xlfn.XLOOKUP(ER$9,$I$8:$EO$8,$I44:$EO44,,,-1)</f>
        <v>2.1950879654942412E-2</v>
      </c>
      <c r="ES44" s="77">
        <f>_xlfn.XLOOKUP(ES$9,$I$8:$EO$8,$I44:$EO44,,,-1)</f>
        <v>3.1070060891447392E-2</v>
      </c>
      <c r="ET44" s="77">
        <f>_xlfn.XLOOKUP(ET$9,$I$8:$EO$8,$I44:$EO44,,,-1)</f>
        <v>1.5940031018438737E-2</v>
      </c>
      <c r="EU44" s="77">
        <f>_xlfn.XLOOKUP(EU$9,$I$8:$EO$8,$I44:$EO44,,,-1)</f>
        <v>2.5442699431484826E-2</v>
      </c>
      <c r="EV44" s="77">
        <f>_xlfn.XLOOKUP(EV$9,$I$8:$EO$8,$I44:$EO44,,,-1)</f>
        <v>2.9264412280720378E-2</v>
      </c>
      <c r="EW44" s="77">
        <f>_xlfn.XLOOKUP(EW$9,$I$8:$EO$8,$I44:$EO44,,,-1)</f>
        <v>4.0375688527571889E-2</v>
      </c>
      <c r="EX44" s="77">
        <f>_xlfn.XLOOKUP(EX$9,$I$8:$EO$8,$I44:$EO44,,,-1)</f>
        <v>3.0800548463108982E-2</v>
      </c>
      <c r="EY44" s="77">
        <f>_xlfn.XLOOKUP(EY$9,$I$8:$EO$8,$I44:$EO44,,,-1)</f>
        <v>2.9662808966103762E-2</v>
      </c>
      <c r="EZ44" s="77">
        <f>_xlfn.XLOOKUP(EZ$9,$I$8:$EO$8,$I44:$EO44,,,-1)</f>
        <v>2.3131823975959778E-2</v>
      </c>
      <c r="FA44" s="77">
        <f>_xlfn.XLOOKUP(FA$9,$I$8:$EO$8,$I44:$EO44,,,-1)</f>
        <v>3.7410816358299702E-2</v>
      </c>
      <c r="FB44" s="77">
        <f>_xlfn.XLOOKUP(FB$9,$I$8:$EO$8,$I44:$EO44,,,-1)</f>
        <v>2.71814200775807E-2</v>
      </c>
      <c r="FC44" s="77">
        <f>_xlfn.XLOOKUP(FC$9,$I$8:$EO$8,$I44:$EO44,,,-1)</f>
        <v>3.059344938271431E-2</v>
      </c>
      <c r="FD44" s="77">
        <f>_xlfn.XLOOKUP(FD$9,$I$8:$EO$8,$I44:$EO44,,,-1)</f>
        <v>3.9261581634773397E-2</v>
      </c>
      <c r="FE44" s="77">
        <f>_xlfn.XLOOKUP(FE$9,$I$8:$EO$8,$I44:$EO44,,,-1)</f>
        <v>5.8878636991497396E-2</v>
      </c>
      <c r="FH44" s="213">
        <f t="shared" si="119"/>
        <v>3.3396613698140801E-2</v>
      </c>
      <c r="FI44" s="213">
        <f t="shared" si="119"/>
        <v>3.7485176009824983E-2</v>
      </c>
      <c r="FJ44" s="213">
        <f t="shared" si="119"/>
        <v>3.5839926923129865E-2</v>
      </c>
      <c r="FK44" s="213">
        <f t="shared" si="119"/>
        <v>1.783191802868939E-2</v>
      </c>
      <c r="FL44" s="213">
        <f t="shared" si="119"/>
        <v>2.5442699431484826E-2</v>
      </c>
      <c r="FM44" s="213">
        <f t="shared" si="119"/>
        <v>2.9662808966103762E-2</v>
      </c>
      <c r="FN44" s="213">
        <f t="shared" si="119"/>
        <v>3.059344938271431E-2</v>
      </c>
      <c r="FO44" s="77">
        <f t="shared" si="120"/>
        <v>3.9261581634773397E-2</v>
      </c>
    </row>
    <row r="45" spans="2:171" s="70" customFormat="1" ht="17.45" customHeight="1">
      <c r="B45" s="66" t="s">
        <v>115</v>
      </c>
      <c r="C45" s="67"/>
      <c r="D45" s="67"/>
      <c r="E45" s="67"/>
      <c r="F45" s="68"/>
      <c r="G45" s="68"/>
      <c r="H45" s="68"/>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v>2.4707725100116262E-2</v>
      </c>
      <c r="BF45" s="214">
        <v>2.4707725100116262E-2</v>
      </c>
      <c r="BG45" s="214">
        <v>2.8820027558885589E-2</v>
      </c>
      <c r="BH45" s="214">
        <v>2.9692007923179605E-2</v>
      </c>
      <c r="BI45" s="213">
        <v>1.5344701373638204E-2</v>
      </c>
      <c r="BJ45" s="213">
        <v>1.761077380183439E-2</v>
      </c>
      <c r="BK45" s="213">
        <v>1.9195947982603455E-2</v>
      </c>
      <c r="BL45" s="213">
        <v>1.9195947982603455E-2</v>
      </c>
      <c r="BM45" s="213">
        <v>1.9195947982603455E-2</v>
      </c>
      <c r="BN45" s="213">
        <v>6.1267909081116016E-3</v>
      </c>
      <c r="BO45" s="213">
        <v>4.9822255736292143E-3</v>
      </c>
      <c r="BP45" s="213">
        <v>8.4169988150382419E-3</v>
      </c>
      <c r="BQ45" s="213">
        <v>1.4344829213160246E-2</v>
      </c>
      <c r="BR45" s="213">
        <v>1.434482921316025E-2</v>
      </c>
      <c r="BS45" s="213">
        <v>1.434482921316025E-2</v>
      </c>
      <c r="BT45" s="213">
        <v>1.7610013661231484E-2</v>
      </c>
      <c r="BU45" s="213">
        <v>1.9786803293278976E-2</v>
      </c>
      <c r="BV45" s="213">
        <v>1.9786803293278976E-2</v>
      </c>
      <c r="BW45" s="213">
        <v>1.9786803293278976E-2</v>
      </c>
      <c r="BX45" s="213">
        <v>2.0995833002704363E-2</v>
      </c>
      <c r="BY45" s="213">
        <v>1.7730648554633126E-2</v>
      </c>
      <c r="BZ45" s="213">
        <v>1.7730648554633126E-2</v>
      </c>
      <c r="CA45" s="213">
        <v>1.5028426942436243E-2</v>
      </c>
      <c r="CB45" s="213">
        <v>1.5028426942436243E-2</v>
      </c>
      <c r="CC45" s="213">
        <v>1.5028426942436243E-2</v>
      </c>
      <c r="CD45" s="213">
        <v>2.4703345393248304E-2</v>
      </c>
      <c r="CE45" s="213">
        <v>2.4703345393248304E-2</v>
      </c>
      <c r="CF45" s="213">
        <v>2.7405567005445192E-2</v>
      </c>
      <c r="CG45" s="213">
        <v>2.7405567005445185E-2</v>
      </c>
      <c r="CH45" s="213">
        <v>2.7405567005445185E-2</v>
      </c>
      <c r="CI45" s="213">
        <v>2.7405567005445185E-2</v>
      </c>
      <c r="CJ45" s="213">
        <v>2.4703345393248304E-2</v>
      </c>
      <c r="CK45" s="213">
        <v>1.8277526738053926E-2</v>
      </c>
      <c r="CL45" s="213">
        <v>1.2311192987949377E-2</v>
      </c>
      <c r="CM45" s="213">
        <v>1.2311192987949377E-2</v>
      </c>
      <c r="CN45" s="213">
        <v>1.0759024026181525E-2</v>
      </c>
      <c r="CO45" s="213">
        <v>1.0759024026181521E-2</v>
      </c>
      <c r="CP45" s="213">
        <v>7.5099242305638374E-3</v>
      </c>
      <c r="CQ45" s="213">
        <v>7.5099242305638417E-3</v>
      </c>
      <c r="CR45" s="213">
        <v>5.6762738508588121E-3</v>
      </c>
      <c r="CS45" s="213">
        <v>5.6762738508588121E-3</v>
      </c>
      <c r="CT45" s="213">
        <v>7.7742486858838932E-3</v>
      </c>
      <c r="CU45" s="213">
        <v>7.7742486858838932E-3</v>
      </c>
      <c r="CV45" s="213">
        <v>5.517035791568637E-3</v>
      </c>
      <c r="CW45" s="213">
        <v>5.517035791568637E-3</v>
      </c>
      <c r="CX45" s="213">
        <v>5.517035791568637E-3</v>
      </c>
      <c r="CY45" s="213">
        <v>5.5095061736988287E-3</v>
      </c>
      <c r="CZ45" s="213">
        <v>5.5095061736988287E-3</v>
      </c>
      <c r="DA45" s="213">
        <v>1.8376799892486993E-2</v>
      </c>
      <c r="DB45" s="213">
        <v>1.9865276779064515E-2</v>
      </c>
      <c r="DC45" s="213">
        <v>2.1344822684878917E-2</v>
      </c>
      <c r="DD45" s="213">
        <v>1.1761160277736514E-2</v>
      </c>
      <c r="DE45" s="213">
        <v>2.4005377751796238E-2</v>
      </c>
      <c r="DF45" s="213">
        <v>2.6698528492359253E-2</v>
      </c>
      <c r="DG45" s="213">
        <v>2.6664674269795446E-2</v>
      </c>
      <c r="DH45" s="213">
        <v>2.7869718591731197E-2</v>
      </c>
      <c r="DI45" s="213">
        <v>3.0826293234567374E-2</v>
      </c>
      <c r="DJ45" s="213">
        <v>2.1993926747394317E-2</v>
      </c>
      <c r="DK45" s="213">
        <v>1.9952609417277282E-2</v>
      </c>
      <c r="DL45" s="213">
        <v>1.4743914739645319E-2</v>
      </c>
      <c r="DM45" s="213">
        <v>1.4754426675140387E-2</v>
      </c>
      <c r="DN45" s="213">
        <v>2.1952997535321268E-2</v>
      </c>
      <c r="DO45" s="213">
        <v>2.7638047376305434E-2</v>
      </c>
      <c r="DP45" s="213">
        <v>3.7206234595757968E-2</v>
      </c>
      <c r="DQ45" s="213">
        <v>4.2082186220763637E-2</v>
      </c>
      <c r="DR45" s="213">
        <v>0.10998982619074957</v>
      </c>
      <c r="DS45" s="213">
        <v>9.8811987470993942E-2</v>
      </c>
      <c r="DT45" s="213">
        <v>0.1010657131947096</v>
      </c>
      <c r="DU45" s="213">
        <v>0.10167720986619171</v>
      </c>
      <c r="DV45" s="213">
        <v>3.5284159031859233E-2</v>
      </c>
      <c r="DW45" s="213">
        <v>2.9462924342641084E-2</v>
      </c>
      <c r="DX45" s="213">
        <v>6.8850045722177386E-2</v>
      </c>
      <c r="DY45" s="213">
        <v>7.0749581962095812E-2</v>
      </c>
      <c r="DZ45" s="213">
        <v>3.6773808294650309E-2</v>
      </c>
      <c r="EA45" s="213">
        <v>3.89345941820574E-2</v>
      </c>
      <c r="EB45" s="213">
        <v>1.0460651876105011E-2</v>
      </c>
      <c r="EC45" s="213">
        <v>1.0460651876105002E-2</v>
      </c>
      <c r="ED45" s="213">
        <v>1.3410638825434836E-2</v>
      </c>
      <c r="EE45" s="213">
        <v>1.3410638825434836E-2</v>
      </c>
      <c r="EF45" s="213">
        <v>1.3890193140632327E-2</v>
      </c>
      <c r="EG45" s="213">
        <v>1.0190397307320976E-2</v>
      </c>
      <c r="EH45" s="213">
        <v>1.1189600687941495E-2</v>
      </c>
      <c r="EI45" s="213">
        <v>7.6602075430886631E-3</v>
      </c>
      <c r="EJ45" s="213">
        <v>2.2210381374933382E-3</v>
      </c>
      <c r="EK45" s="213">
        <v>4.0253018976423218E-3</v>
      </c>
      <c r="EL45" s="213">
        <v>4.0253018976423227E-3</v>
      </c>
      <c r="EM45" s="213">
        <v>0</v>
      </c>
      <c r="EN45" s="213">
        <v>4.6953062764110943E-3</v>
      </c>
      <c r="EO45" s="213"/>
      <c r="ER45" s="77">
        <f>_xlfn.XLOOKUP(ER$9,$I$8:$EO$8,$I45:$EO45,,,-1)</f>
        <v>2.1344822684878917E-2</v>
      </c>
      <c r="ES45" s="77">
        <f>_xlfn.XLOOKUP(ES$9,$I$8:$EO$8,$I45:$EO45,,,-1)</f>
        <v>2.6698528492359253E-2</v>
      </c>
      <c r="ET45" s="77">
        <f>_xlfn.XLOOKUP(ET$9,$I$8:$EO$8,$I45:$EO45,,,-1)</f>
        <v>3.0826293234567374E-2</v>
      </c>
      <c r="EU45" s="77">
        <f>_xlfn.XLOOKUP(EU$9,$I$8:$EO$8,$I45:$EO45,,,-1)</f>
        <v>1.4743914739645319E-2</v>
      </c>
      <c r="EV45" s="77">
        <f>_xlfn.XLOOKUP(EV$9,$I$8:$EO$8,$I45:$EO45,,,-1)</f>
        <v>2.7638047376305434E-2</v>
      </c>
      <c r="EW45" s="77">
        <f>_xlfn.XLOOKUP(EW$9,$I$8:$EO$8,$I45:$EO45,,,-1)</f>
        <v>0.10998982619074957</v>
      </c>
      <c r="EX45" s="77">
        <f>_xlfn.XLOOKUP(EX$9,$I$8:$EO$8,$I45:$EO45,,,-1)</f>
        <v>0.10167720986619171</v>
      </c>
      <c r="EY45" s="77">
        <f>_xlfn.XLOOKUP(EY$9,$I$8:$EO$8,$I45:$EO45,,,-1)</f>
        <v>6.8850045722177386E-2</v>
      </c>
      <c r="EZ45" s="77">
        <f>_xlfn.XLOOKUP(EZ$9,$I$8:$EO$8,$I45:$EO45,,,-1)</f>
        <v>3.89345941820574E-2</v>
      </c>
      <c r="FA45" s="77">
        <f>_xlfn.XLOOKUP(FA$9,$I$8:$EO$8,$I45:$EO45,,,-1)</f>
        <v>1.3410638825434836E-2</v>
      </c>
      <c r="FB45" s="77">
        <f>_xlfn.XLOOKUP(FB$9,$I$8:$EO$8,$I45:$EO45,,,-1)</f>
        <v>1.0190397307320976E-2</v>
      </c>
      <c r="FC45" s="77">
        <f>_xlfn.XLOOKUP(FC$9,$I$8:$EO$8,$I45:$EO45,,,-1)</f>
        <v>2.2210381374933382E-3</v>
      </c>
      <c r="FD45" s="77">
        <f>_xlfn.XLOOKUP(FD$9,$I$8:$EO$8,$I45:$EO45,,,-1)</f>
        <v>0</v>
      </c>
      <c r="FE45" s="77">
        <f>_xlfn.XLOOKUP(FE$9,$I$8:$EO$8,$I45:$EO45,,,-1)</f>
        <v>4.6953062764110943E-3</v>
      </c>
      <c r="FH45" s="213">
        <f t="shared" si="119"/>
        <v>8.4169988150382419E-3</v>
      </c>
      <c r="FI45" s="213">
        <f t="shared" si="119"/>
        <v>1.5028426942436243E-2</v>
      </c>
      <c r="FJ45" s="213">
        <f t="shared" si="119"/>
        <v>1.0759024026181525E-2</v>
      </c>
      <c r="FK45" s="213">
        <f t="shared" si="119"/>
        <v>5.5095061736988287E-3</v>
      </c>
      <c r="FL45" s="213">
        <f t="shared" si="119"/>
        <v>1.4743914739645319E-2</v>
      </c>
      <c r="FM45" s="213">
        <f t="shared" si="119"/>
        <v>6.8850045722177386E-2</v>
      </c>
      <c r="FN45" s="213">
        <f t="shared" si="119"/>
        <v>2.2210381374933382E-3</v>
      </c>
      <c r="FO45" s="77">
        <f t="shared" si="120"/>
        <v>0</v>
      </c>
    </row>
    <row r="46" spans="2:171" s="70" customFormat="1" ht="17.45" customHeight="1">
      <c r="B46" s="66" t="s">
        <v>36</v>
      </c>
      <c r="C46" s="67"/>
      <c r="D46" s="67"/>
      <c r="E46" s="67"/>
      <c r="F46" s="68"/>
      <c r="G46" s="68"/>
      <c r="H46" s="68"/>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v>3.8351787705389453E-2</v>
      </c>
      <c r="BF46" s="214">
        <v>4.059458230804381E-2</v>
      </c>
      <c r="BG46" s="214">
        <v>4.059458230804381E-2</v>
      </c>
      <c r="BH46" s="214">
        <v>4.059458230804381E-2</v>
      </c>
      <c r="BI46" s="213">
        <v>2.9359457189986529E-2</v>
      </c>
      <c r="BJ46" s="213">
        <v>3.0702447970019073E-2</v>
      </c>
      <c r="BK46" s="213">
        <v>3.83245921420938E-2</v>
      </c>
      <c r="BL46" s="213">
        <v>3.9636358386490586E-2</v>
      </c>
      <c r="BM46" s="213">
        <v>4.1018295899144082E-2</v>
      </c>
      <c r="BN46" s="213">
        <v>3.2817087677488824E-2</v>
      </c>
      <c r="BO46" s="213">
        <v>2.7420279227928033E-2</v>
      </c>
      <c r="BP46" s="213">
        <v>2.7420279227928033E-2</v>
      </c>
      <c r="BQ46" s="213">
        <v>2.3700866262627886E-2</v>
      </c>
      <c r="BR46" s="213">
        <v>2.8845091721234062E-2</v>
      </c>
      <c r="BS46" s="213">
        <v>3.0823988635612021E-2</v>
      </c>
      <c r="BT46" s="213">
        <v>3.5799769475632605E-2</v>
      </c>
      <c r="BU46" s="213">
        <v>3.9922751170332525E-2</v>
      </c>
      <c r="BV46" s="213">
        <v>4.5196675963520339E-2</v>
      </c>
      <c r="BW46" s="213">
        <v>4.0123528291947388E-2</v>
      </c>
      <c r="BX46" s="213">
        <v>4.2015802301013247E-2</v>
      </c>
      <c r="BY46" s="213">
        <v>3.4452749723259957E-2</v>
      </c>
      <c r="BZ46" s="213">
        <v>3.1836267936061549E-2</v>
      </c>
      <c r="CA46" s="213">
        <v>2.2405786678673E-2</v>
      </c>
      <c r="CB46" s="213">
        <v>1.8982167432675032E-2</v>
      </c>
      <c r="CC46" s="213">
        <v>1.8167643524585293E-2</v>
      </c>
      <c r="CD46" s="213">
        <v>2.5837463869351169E-2</v>
      </c>
      <c r="CE46" s="213">
        <v>2.4716066568023994E-2</v>
      </c>
      <c r="CF46" s="213">
        <v>2.4716066568023994E-2</v>
      </c>
      <c r="CG46" s="213">
        <v>2.492020116658894E-2</v>
      </c>
      <c r="CH46" s="213">
        <v>2.3496630939754438E-2</v>
      </c>
      <c r="CI46" s="213">
        <v>2.237523363842726E-2</v>
      </c>
      <c r="CJ46" s="213">
        <v>1.9744314700343501E-2</v>
      </c>
      <c r="CK46" s="213">
        <v>1.0319541153770094E-2</v>
      </c>
      <c r="CL46" s="213">
        <v>1.3767669981503659E-2</v>
      </c>
      <c r="CM46" s="213">
        <v>5.2440432483320896E-3</v>
      </c>
      <c r="CN46" s="213">
        <v>7.1665345499486808E-3</v>
      </c>
      <c r="CO46" s="213">
        <v>7.1665345499486808E-3</v>
      </c>
      <c r="CP46" s="213">
        <v>9.4093291526030354E-3</v>
      </c>
      <c r="CQ46" s="213">
        <v>9.7155310504504558E-3</v>
      </c>
      <c r="CR46" s="213">
        <v>1.3067636037411691E-2</v>
      </c>
      <c r="CS46" s="213">
        <v>1.1677640580078006E-2</v>
      </c>
      <c r="CT46" s="213">
        <v>1.1544498646929394E-2</v>
      </c>
      <c r="CU46" s="213">
        <v>1.1141548146444294E-2</v>
      </c>
      <c r="CV46" s="213">
        <v>8.6674187966782803E-3</v>
      </c>
      <c r="CW46" s="213">
        <v>1.1973338883030505E-2</v>
      </c>
      <c r="CX46" s="213">
        <v>9.0063087974981224E-3</v>
      </c>
      <c r="CY46" s="213">
        <v>8.9093882487817719E-3</v>
      </c>
      <c r="CZ46" s="213">
        <v>8.9093882487817737E-3</v>
      </c>
      <c r="DA46" s="213">
        <v>1.1052593670225179E-2</v>
      </c>
      <c r="DB46" s="213">
        <v>1.1052593670225179E-2</v>
      </c>
      <c r="DC46" s="213">
        <v>1.222792128325462E-2</v>
      </c>
      <c r="DD46" s="213">
        <v>1.222792128325462E-2</v>
      </c>
      <c r="DE46" s="213">
        <v>1.2227921283254617E-2</v>
      </c>
      <c r="DF46" s="213">
        <v>1.4478336763723303E-2</v>
      </c>
      <c r="DG46" s="213">
        <v>1.3369725007858197E-2</v>
      </c>
      <c r="DH46" s="213">
        <v>1.753830436172342E-2</v>
      </c>
      <c r="DI46" s="213">
        <v>1.453044815464271E-2</v>
      </c>
      <c r="DJ46" s="213">
        <v>1.7376327554279657E-2</v>
      </c>
      <c r="DK46" s="213">
        <v>1.8786986225664892E-2</v>
      </c>
      <c r="DL46" s="213">
        <v>1.3471292432197936E-2</v>
      </c>
      <c r="DM46" s="213">
        <v>1.3471292432197936E-2</v>
      </c>
      <c r="DN46" s="213">
        <v>2.7093940241843324E-2</v>
      </c>
      <c r="DO46" s="213">
        <v>4.1808603822984569E-2</v>
      </c>
      <c r="DP46" s="213">
        <v>3.5949557501268763E-2</v>
      </c>
      <c r="DQ46" s="213">
        <v>3.5949557501268763E-2</v>
      </c>
      <c r="DR46" s="213">
        <v>2.9162131813937769E-2</v>
      </c>
      <c r="DS46" s="213">
        <v>3.2931079864191741E-2</v>
      </c>
      <c r="DT46" s="213">
        <v>3.403969162005685E-2</v>
      </c>
      <c r="DU46" s="213">
        <v>2.1856911414286553E-2</v>
      </c>
      <c r="DV46" s="213">
        <v>1.9270261290497102E-2</v>
      </c>
      <c r="DW46" s="213">
        <v>1.7399561932396588E-2</v>
      </c>
      <c r="DX46" s="213">
        <v>3.8255071649843313E-2</v>
      </c>
      <c r="DY46" s="213">
        <v>3.9363683405708422E-2</v>
      </c>
      <c r="DZ46" s="213">
        <v>3.8018412912737977E-2</v>
      </c>
      <c r="EA46" s="213">
        <v>5.3423469443639522E-2</v>
      </c>
      <c r="EB46" s="213">
        <v>5.4532081199504631E-2</v>
      </c>
      <c r="EC46" s="213">
        <v>5.926581741046525E-2</v>
      </c>
      <c r="ED46" s="213">
        <v>3.9970354582506973E-2</v>
      </c>
      <c r="EE46" s="213">
        <v>4.6076912703708318E-2</v>
      </c>
      <c r="EF46" s="213">
        <v>4.102268028616636E-2</v>
      </c>
      <c r="EG46" s="213">
        <v>3.0765336522169114E-2</v>
      </c>
      <c r="EH46" s="213">
        <v>2.1287774043229717E-2</v>
      </c>
      <c r="EI46" s="213">
        <v>1.8198942338054146E-2</v>
      </c>
      <c r="EJ46" s="213">
        <v>1.3737348877526199E-2</v>
      </c>
      <c r="EK46" s="213">
        <v>1.4550922810260341E-2</v>
      </c>
      <c r="EL46" s="213">
        <v>1.6680497210990772E-2</v>
      </c>
      <c r="EM46" s="213">
        <v>1.9879959589094155E-2</v>
      </c>
      <c r="EN46" s="213">
        <v>1.6189547423996031E-2</v>
      </c>
      <c r="EO46" s="213"/>
      <c r="ER46" s="77">
        <f>_xlfn.XLOOKUP(ER$9,$I$8:$EO$8,$I46:$EO46,,,-1)</f>
        <v>1.222792128325462E-2</v>
      </c>
      <c r="ES46" s="77">
        <f>_xlfn.XLOOKUP(ES$9,$I$8:$EO$8,$I46:$EO46,,,-1)</f>
        <v>1.4478336763723303E-2</v>
      </c>
      <c r="ET46" s="77">
        <f>_xlfn.XLOOKUP(ET$9,$I$8:$EO$8,$I46:$EO46,,,-1)</f>
        <v>1.453044815464271E-2</v>
      </c>
      <c r="EU46" s="77">
        <f>_xlfn.XLOOKUP(EU$9,$I$8:$EO$8,$I46:$EO46,,,-1)</f>
        <v>1.3471292432197936E-2</v>
      </c>
      <c r="EV46" s="77">
        <f>_xlfn.XLOOKUP(EV$9,$I$8:$EO$8,$I46:$EO46,,,-1)</f>
        <v>4.1808603822984569E-2</v>
      </c>
      <c r="EW46" s="77">
        <f>_xlfn.XLOOKUP(EW$9,$I$8:$EO$8,$I46:$EO46,,,-1)</f>
        <v>2.9162131813937769E-2</v>
      </c>
      <c r="EX46" s="77">
        <f>_xlfn.XLOOKUP(EX$9,$I$8:$EO$8,$I46:$EO46,,,-1)</f>
        <v>2.1856911414286553E-2</v>
      </c>
      <c r="EY46" s="77">
        <f>_xlfn.XLOOKUP(EY$9,$I$8:$EO$8,$I46:$EO46,,,-1)</f>
        <v>3.8255071649843313E-2</v>
      </c>
      <c r="EZ46" s="77">
        <f>_xlfn.XLOOKUP(EZ$9,$I$8:$EO$8,$I46:$EO46,,,-1)</f>
        <v>5.3423469443639522E-2</v>
      </c>
      <c r="FA46" s="77">
        <f>_xlfn.XLOOKUP(FA$9,$I$8:$EO$8,$I46:$EO46,,,-1)</f>
        <v>3.9970354582506973E-2</v>
      </c>
      <c r="FB46" s="77">
        <f>_xlfn.XLOOKUP(FB$9,$I$8:$EO$8,$I46:$EO46,,,-1)</f>
        <v>3.0765336522169114E-2</v>
      </c>
      <c r="FC46" s="77">
        <f>_xlfn.XLOOKUP(FC$9,$I$8:$EO$8,$I46:$EO46,,,-1)</f>
        <v>1.3737348877526199E-2</v>
      </c>
      <c r="FD46" s="77">
        <f>_xlfn.XLOOKUP(FD$9,$I$8:$EO$8,$I46:$EO46,,,-1)</f>
        <v>1.9879959589094155E-2</v>
      </c>
      <c r="FE46" s="77">
        <f>_xlfn.XLOOKUP(FE$9,$I$8:$EO$8,$I46:$EO46,,,-1)</f>
        <v>1.6189547423996031E-2</v>
      </c>
      <c r="FH46" s="213">
        <f t="shared" si="119"/>
        <v>2.7420279227928033E-2</v>
      </c>
      <c r="FI46" s="213">
        <f t="shared" si="119"/>
        <v>1.8982167432675032E-2</v>
      </c>
      <c r="FJ46" s="213">
        <f t="shared" si="119"/>
        <v>7.1665345499486808E-3</v>
      </c>
      <c r="FK46" s="213">
        <f t="shared" si="119"/>
        <v>8.9093882487817737E-3</v>
      </c>
      <c r="FL46" s="213">
        <f t="shared" si="119"/>
        <v>1.3471292432197936E-2</v>
      </c>
      <c r="FM46" s="213">
        <f t="shared" si="119"/>
        <v>3.8255071649843313E-2</v>
      </c>
      <c r="FN46" s="213">
        <f t="shared" si="119"/>
        <v>1.3737348877526199E-2</v>
      </c>
      <c r="FO46" s="77">
        <f t="shared" si="120"/>
        <v>1.9879959589094155E-2</v>
      </c>
    </row>
    <row r="47" spans="2:171" s="70" customFormat="1" ht="17.25" customHeight="1">
      <c r="B47" s="66" t="s">
        <v>102</v>
      </c>
      <c r="C47" s="67"/>
      <c r="D47" s="67"/>
      <c r="E47" s="67"/>
      <c r="F47" s="68"/>
      <c r="G47" s="68"/>
      <c r="H47" s="68"/>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v>3.0665108494418971E-2</v>
      </c>
      <c r="CP47" s="213">
        <v>3.3082986692832148E-2</v>
      </c>
      <c r="CQ47" s="213">
        <v>3.1545416429628936E-2</v>
      </c>
      <c r="CR47" s="213">
        <v>4.243496069330769E-2</v>
      </c>
      <c r="CS47" s="213">
        <v>2.8991278099265518E-2</v>
      </c>
      <c r="CT47" s="213">
        <v>1.9102631871800575E-2</v>
      </c>
      <c r="CU47" s="213">
        <v>1.9708087580681058E-2</v>
      </c>
      <c r="CV47" s="213">
        <v>1.4211690407300243E-2</v>
      </c>
      <c r="CW47" s="213">
        <v>1.2324379590474069E-2</v>
      </c>
      <c r="CX47" s="213">
        <v>1.2369241041620297E-2</v>
      </c>
      <c r="CY47" s="213">
        <v>1.2369241041620297E-2</v>
      </c>
      <c r="CZ47" s="213">
        <v>1.1893153238370797E-2</v>
      </c>
      <c r="DA47" s="213">
        <v>1.189638433262985E-2</v>
      </c>
      <c r="DB47" s="213">
        <v>1.2361122174917444E-2</v>
      </c>
      <c r="DC47" s="213">
        <v>1.1881078595309003E-2</v>
      </c>
      <c r="DD47" s="213">
        <v>1.9582995186693472E-2</v>
      </c>
      <c r="DE47" s="213">
        <v>1.8053812885274106E-2</v>
      </c>
      <c r="DF47" s="213">
        <v>2.7445969877613236E-2</v>
      </c>
      <c r="DG47" s="213">
        <v>2.7445969877613236E-2</v>
      </c>
      <c r="DH47" s="213">
        <v>3.876456262638104E-2</v>
      </c>
      <c r="DI47" s="213">
        <v>3.4483418542657844E-2</v>
      </c>
      <c r="DJ47" s="213">
        <v>3.467688366656773E-2</v>
      </c>
      <c r="DK47" s="213">
        <v>3.1692788517914489E-2</v>
      </c>
      <c r="DL47" s="213">
        <v>3.1692788517914489E-2</v>
      </c>
      <c r="DM47" s="213">
        <v>3.603635891677625E-2</v>
      </c>
      <c r="DN47" s="213">
        <v>3.7009947795732849E-2</v>
      </c>
      <c r="DO47" s="213">
        <v>3.7565638088689846E-2</v>
      </c>
      <c r="DP47" s="213">
        <v>3.7565638088689846E-2</v>
      </c>
      <c r="DQ47" s="213">
        <v>3.8148469172411173E-2</v>
      </c>
      <c r="DR47" s="213">
        <v>4.1917559500094466E-2</v>
      </c>
      <c r="DS47" s="213">
        <v>2.8476604812340565E-2</v>
      </c>
      <c r="DT47" s="213">
        <v>3.2770069135945087E-2</v>
      </c>
      <c r="DU47" s="213">
        <v>2.5178650775617688E-2</v>
      </c>
      <c r="DV47" s="213">
        <v>3.0507640654538447E-2</v>
      </c>
      <c r="DW47" s="213">
        <v>2.9186788837340716E-2</v>
      </c>
      <c r="DX47" s="213">
        <v>2.6645297353459739E-2</v>
      </c>
      <c r="DY47" s="213">
        <v>3.0782528150741343E-2</v>
      </c>
      <c r="DZ47" s="213">
        <v>3.3566585496121015E-2</v>
      </c>
      <c r="EA47" s="213">
        <v>2.6227463683898639E-2</v>
      </c>
      <c r="EB47" s="213">
        <v>2.8526444723136934E-2</v>
      </c>
      <c r="EC47" s="213">
        <v>2.4846960909314361E-2</v>
      </c>
      <c r="ED47" s="213">
        <v>2.2107193864370205E-2</v>
      </c>
      <c r="EE47" s="213">
        <v>2.3421892093078926E-2</v>
      </c>
      <c r="EF47" s="213">
        <v>2.3421892093078926E-2</v>
      </c>
      <c r="EG47" s="213">
        <v>2.2100926764763034E-2</v>
      </c>
      <c r="EH47" s="213">
        <v>2.2102465857597415E-2</v>
      </c>
      <c r="EI47" s="213">
        <v>2.3378257638907746E-2</v>
      </c>
      <c r="EJ47" s="213">
        <v>2.2467440775841469E-2</v>
      </c>
      <c r="EK47" s="213">
        <v>2.7981549279536447E-2</v>
      </c>
      <c r="EL47" s="213">
        <v>3.0041121906375069E-2</v>
      </c>
      <c r="EM47" s="213">
        <v>3.114450289398292E-2</v>
      </c>
      <c r="EN47" s="213">
        <v>3.3050491642238451E-2</v>
      </c>
      <c r="EO47" s="213"/>
      <c r="ER47" s="77">
        <f>_xlfn.XLOOKUP(ER$9,$I$8:$EO$8,$I47:$EO47,,,-1)</f>
        <v>1.1881078595309003E-2</v>
      </c>
      <c r="ES47" s="77">
        <f>_xlfn.XLOOKUP(ES$9,$I$8:$EO$8,$I47:$EO47,,,-1)</f>
        <v>2.7445969877613236E-2</v>
      </c>
      <c r="ET47" s="77">
        <f>_xlfn.XLOOKUP(ET$9,$I$8:$EO$8,$I47:$EO47,,,-1)</f>
        <v>3.4483418542657844E-2</v>
      </c>
      <c r="EU47" s="77">
        <f>_xlfn.XLOOKUP(EU$9,$I$8:$EO$8,$I47:$EO47,,,-1)</f>
        <v>3.1692788517914489E-2</v>
      </c>
      <c r="EV47" s="77">
        <f>_xlfn.XLOOKUP(EV$9,$I$8:$EO$8,$I47:$EO47,,,-1)</f>
        <v>3.7565638088689846E-2</v>
      </c>
      <c r="EW47" s="77">
        <f>_xlfn.XLOOKUP(EW$9,$I$8:$EO$8,$I47:$EO47,,,-1)</f>
        <v>4.1917559500094466E-2</v>
      </c>
      <c r="EX47" s="77">
        <f>_xlfn.XLOOKUP(EX$9,$I$8:$EO$8,$I47:$EO47,,,-1)</f>
        <v>2.5178650775617688E-2</v>
      </c>
      <c r="EY47" s="77">
        <f>_xlfn.XLOOKUP(EY$9,$I$8:$EO$8,$I47:$EO47,,,-1)</f>
        <v>2.6645297353459739E-2</v>
      </c>
      <c r="EZ47" s="77">
        <f>_xlfn.XLOOKUP(EZ$9,$I$8:$EO$8,$I47:$EO47,,,-1)</f>
        <v>2.6227463683898639E-2</v>
      </c>
      <c r="FA47" s="77">
        <f>_xlfn.XLOOKUP(FA$9,$I$8:$EO$8,$I47:$EO47,,,-1)</f>
        <v>2.2107193864370205E-2</v>
      </c>
      <c r="FB47" s="77">
        <f>_xlfn.XLOOKUP(FB$9,$I$8:$EO$8,$I47:$EO47,,,-1)</f>
        <v>2.2100926764763034E-2</v>
      </c>
      <c r="FC47" s="77">
        <f>_xlfn.XLOOKUP(FC$9,$I$8:$EO$8,$I47:$EO47,,,-1)</f>
        <v>2.2467440775841469E-2</v>
      </c>
      <c r="FD47" s="77">
        <f>_xlfn.XLOOKUP(FD$9,$I$8:$EO$8,$I47:$EO47,,,-1)</f>
        <v>3.114450289398292E-2</v>
      </c>
      <c r="FE47" s="77">
        <f>_xlfn.XLOOKUP(FE$9,$I$8:$EO$8,$I47:$EO47,,,-1)</f>
        <v>3.3050491642238451E-2</v>
      </c>
      <c r="FH47" s="213"/>
      <c r="FI47" s="213"/>
      <c r="FJ47" s="213"/>
      <c r="FK47" s="213">
        <f t="shared" si="119"/>
        <v>1.1893153238370797E-2</v>
      </c>
      <c r="FL47" s="213">
        <f t="shared" si="119"/>
        <v>3.1692788517914489E-2</v>
      </c>
      <c r="FM47" s="213">
        <f t="shared" si="119"/>
        <v>2.6645297353459739E-2</v>
      </c>
      <c r="FN47" s="213">
        <f t="shared" si="119"/>
        <v>2.2467440775841469E-2</v>
      </c>
      <c r="FO47" s="77">
        <f t="shared" si="120"/>
        <v>3.114450289398292E-2</v>
      </c>
    </row>
    <row r="48" spans="2:171" s="70" customFormat="1" ht="17.25" customHeight="1">
      <c r="B48" s="66" t="s">
        <v>149</v>
      </c>
      <c r="C48" s="67"/>
      <c r="D48" s="67"/>
      <c r="E48" s="67"/>
      <c r="F48" s="68"/>
      <c r="G48" s="68"/>
      <c r="H48" s="68"/>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v>2.3353047878557912E-2</v>
      </c>
      <c r="CP48" s="213">
        <v>2.7031695773241975E-2</v>
      </c>
      <c r="CQ48" s="213">
        <v>2.6015128671022274E-2</v>
      </c>
      <c r="CR48" s="213">
        <v>2.9823069290344187E-2</v>
      </c>
      <c r="CS48" s="213">
        <v>3.2865040398963923E-2</v>
      </c>
      <c r="CT48" s="213">
        <v>2.4767722065437293E-2</v>
      </c>
      <c r="CU48" s="213">
        <v>2.4238089715338706E-2</v>
      </c>
      <c r="CV48" s="213">
        <v>2.2929859151299588E-2</v>
      </c>
      <c r="CW48" s="213">
        <v>2.2303836290769444E-2</v>
      </c>
      <c r="CX48" s="213">
        <v>1.7090501411064277E-2</v>
      </c>
      <c r="CY48" s="213">
        <v>1.7090501411064277E-2</v>
      </c>
      <c r="CZ48" s="213">
        <v>1.613020450767386E-2</v>
      </c>
      <c r="DA48" s="213">
        <v>1.7163757187840061E-2</v>
      </c>
      <c r="DB48" s="213">
        <v>1.8580397560802833E-2</v>
      </c>
      <c r="DC48" s="213">
        <v>3.2265143563623228E-2</v>
      </c>
      <c r="DD48" s="213">
        <v>3.2838754129184709E-2</v>
      </c>
      <c r="DE48" s="213">
        <v>3.0169803666522842E-2</v>
      </c>
      <c r="DF48" s="213">
        <v>3.2163403027746819E-2</v>
      </c>
      <c r="DG48" s="213">
        <v>3.1361584576649892E-2</v>
      </c>
      <c r="DH48" s="213">
        <v>2.9133595626444801E-2</v>
      </c>
      <c r="DI48" s="213">
        <v>2.9222715184453005E-2</v>
      </c>
      <c r="DJ48" s="213">
        <v>3.5417297178953852E-2</v>
      </c>
      <c r="DK48" s="213">
        <v>3.5417297178953852E-2</v>
      </c>
      <c r="DL48" s="213">
        <v>3.0384617861259379E-2</v>
      </c>
      <c r="DM48" s="213">
        <v>2.1401545615956533E-2</v>
      </c>
      <c r="DN48" s="213">
        <v>2.1624336615689379E-2</v>
      </c>
      <c r="DO48" s="213">
        <v>2.4309640273982736E-2</v>
      </c>
      <c r="DP48" s="213">
        <v>2.5637580607280136E-2</v>
      </c>
      <c r="DQ48" s="213">
        <v>2.8434908337610046E-2</v>
      </c>
      <c r="DR48" s="213">
        <v>3.586131774790087E-2</v>
      </c>
      <c r="DS48" s="213">
        <v>3.8440007126792339E-2</v>
      </c>
      <c r="DT48" s="213">
        <v>3.6717698975652698E-2</v>
      </c>
      <c r="DU48" s="213">
        <v>3.6717698975652684E-2</v>
      </c>
      <c r="DV48" s="213">
        <v>3.0616718477284213E-2</v>
      </c>
      <c r="DW48" s="213">
        <v>3.061671847728422E-2</v>
      </c>
      <c r="DX48" s="213">
        <v>3.2241265349540929E-2</v>
      </c>
      <c r="DY48" s="213">
        <v>3.2241265349540929E-2</v>
      </c>
      <c r="DZ48" s="213">
        <v>3.3125574478193066E-2</v>
      </c>
      <c r="EA48" s="213">
        <v>3.3120410629266635E-2</v>
      </c>
      <c r="EB48" s="213">
        <v>3.3733617689280883E-2</v>
      </c>
      <c r="EC48" s="213">
        <v>3.1890898199882264E-2</v>
      </c>
      <c r="ED48" s="213">
        <v>3.9585807677610579E-2</v>
      </c>
      <c r="EE48" s="213">
        <v>4.7146198890805249E-2</v>
      </c>
      <c r="EF48" s="213">
        <v>4.6127887882512111E-2</v>
      </c>
      <c r="EG48" s="213">
        <v>4.208717609757609E-2</v>
      </c>
      <c r="EH48" s="213">
        <v>3.805730839538559E-2</v>
      </c>
      <c r="EI48" s="213">
        <v>4.2526877833662095E-2</v>
      </c>
      <c r="EJ48" s="213">
        <v>4.4016390056492508E-2</v>
      </c>
      <c r="EK48" s="213">
        <v>4.4650768897105148E-2</v>
      </c>
      <c r="EL48" s="213">
        <v>4.3461074559150471E-2</v>
      </c>
      <c r="EM48" s="213">
        <v>3.6969562787410051E-2</v>
      </c>
      <c r="EN48" s="213">
        <v>3.6292479347192291E-2</v>
      </c>
      <c r="EO48" s="213"/>
      <c r="ER48" s="77">
        <f>_xlfn.XLOOKUP(ER$9,$I$8:$EO$8,$I48:$EO48,,,-1)</f>
        <v>3.2265143563623228E-2</v>
      </c>
      <c r="ES48" s="77">
        <f>_xlfn.XLOOKUP(ES$9,$I$8:$EO$8,$I48:$EO48,,,-1)</f>
        <v>3.2163403027746819E-2</v>
      </c>
      <c r="ET48" s="77">
        <f>_xlfn.XLOOKUP(ET$9,$I$8:$EO$8,$I48:$EO48,,,-1)</f>
        <v>2.9222715184453005E-2</v>
      </c>
      <c r="EU48" s="77">
        <f>_xlfn.XLOOKUP(EU$9,$I$8:$EO$8,$I48:$EO48,,,-1)</f>
        <v>3.0384617861259379E-2</v>
      </c>
      <c r="EV48" s="77">
        <f>_xlfn.XLOOKUP(EV$9,$I$8:$EO$8,$I48:$EO48,,,-1)</f>
        <v>2.4309640273982736E-2</v>
      </c>
      <c r="EW48" s="77">
        <f>_xlfn.XLOOKUP(EW$9,$I$8:$EO$8,$I48:$EO48,,,-1)</f>
        <v>3.586131774790087E-2</v>
      </c>
      <c r="EX48" s="77">
        <f>_xlfn.XLOOKUP(EX$9,$I$8:$EO$8,$I48:$EO48,,,-1)</f>
        <v>3.6717698975652684E-2</v>
      </c>
      <c r="EY48" s="77">
        <f>_xlfn.XLOOKUP(EY$9,$I$8:$EO$8,$I48:$EO48,,,-1)</f>
        <v>3.2241265349540929E-2</v>
      </c>
      <c r="EZ48" s="77">
        <f>_xlfn.XLOOKUP(EZ$9,$I$8:$EO$8,$I48:$EO48,,,-1)</f>
        <v>3.3120410629266635E-2</v>
      </c>
      <c r="FA48" s="77">
        <f>_xlfn.XLOOKUP(FA$9,$I$8:$EO$8,$I48:$EO48,,,-1)</f>
        <v>3.9585807677610579E-2</v>
      </c>
      <c r="FB48" s="77">
        <f>_xlfn.XLOOKUP(FB$9,$I$8:$EO$8,$I48:$EO48,,,-1)</f>
        <v>4.208717609757609E-2</v>
      </c>
      <c r="FC48" s="77">
        <f>_xlfn.XLOOKUP(FC$9,$I$8:$EO$8,$I48:$EO48,,,-1)</f>
        <v>4.4016390056492508E-2</v>
      </c>
      <c r="FD48" s="77">
        <f>_xlfn.XLOOKUP(FD$9,$I$8:$EO$8,$I48:$EO48,,,-1)</f>
        <v>3.6969562787410051E-2</v>
      </c>
      <c r="FE48" s="77">
        <f>_xlfn.XLOOKUP(FE$9,$I$8:$EO$8,$I48:$EO48,,,-1)</f>
        <v>3.6292479347192291E-2</v>
      </c>
      <c r="FH48" s="213"/>
      <c r="FI48" s="213"/>
      <c r="FJ48" s="213"/>
      <c r="FK48" s="213">
        <f t="shared" si="119"/>
        <v>1.613020450767386E-2</v>
      </c>
      <c r="FL48" s="213">
        <f t="shared" si="119"/>
        <v>3.0384617861259379E-2</v>
      </c>
      <c r="FM48" s="213">
        <f t="shared" si="119"/>
        <v>3.2241265349540929E-2</v>
      </c>
      <c r="FN48" s="213">
        <f t="shared" si="119"/>
        <v>4.4016390056492508E-2</v>
      </c>
      <c r="FO48" s="77">
        <f t="shared" si="120"/>
        <v>3.6969562787410051E-2</v>
      </c>
    </row>
    <row r="49" spans="2:171" s="70" customFormat="1" ht="17.25" customHeight="1">
      <c r="B49" s="66" t="s">
        <v>147</v>
      </c>
      <c r="C49" s="67"/>
      <c r="D49" s="67"/>
      <c r="E49" s="67"/>
      <c r="F49" s="68"/>
      <c r="G49" s="68"/>
      <c r="H49" s="68"/>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3"/>
      <c r="BJ49" s="213"/>
      <c r="BK49" s="213"/>
      <c r="BL49" s="213"/>
      <c r="BM49" s="213"/>
      <c r="BN49" s="213"/>
      <c r="BO49" s="213"/>
      <c r="BP49" s="213"/>
      <c r="BQ49" s="213"/>
      <c r="BR49" s="213"/>
      <c r="BS49" s="213"/>
      <c r="BT49" s="213"/>
      <c r="BU49" s="213"/>
      <c r="BV49" s="213"/>
      <c r="BW49" s="213"/>
      <c r="BX49" s="213"/>
      <c r="BY49" s="213"/>
      <c r="BZ49" s="213"/>
      <c r="CA49" s="213"/>
      <c r="CB49" s="213"/>
      <c r="CC49" s="213"/>
      <c r="CD49" s="213"/>
      <c r="CE49" s="213"/>
      <c r="CF49" s="213"/>
      <c r="CG49" s="213"/>
      <c r="CH49" s="213"/>
      <c r="CI49" s="213"/>
      <c r="CJ49" s="213"/>
      <c r="CK49" s="213"/>
      <c r="CL49" s="213"/>
      <c r="CM49" s="213"/>
      <c r="CN49" s="213"/>
      <c r="CO49" s="213">
        <v>0.12154768184748845</v>
      </c>
      <c r="CP49" s="213">
        <v>0.13249361703133528</v>
      </c>
      <c r="CQ49" s="213">
        <v>0.11597175342031045</v>
      </c>
      <c r="CR49" s="213">
        <v>0.11741015509307753</v>
      </c>
      <c r="CS49" s="213">
        <v>0.11895297865476484</v>
      </c>
      <c r="CT49" s="213">
        <v>0.11731005855456096</v>
      </c>
      <c r="CU49" s="213">
        <v>0.12091306082549171</v>
      </c>
      <c r="CV49" s="213">
        <v>0.12020207627182349</v>
      </c>
      <c r="CW49" s="213">
        <v>0.11447240014981548</v>
      </c>
      <c r="CX49" s="213">
        <v>0.11472841068904766</v>
      </c>
      <c r="CY49" s="213">
        <v>0.1128197220607135</v>
      </c>
      <c r="CZ49" s="213">
        <v>0.1229927428316695</v>
      </c>
      <c r="DA49" s="213">
        <v>5.6420601691832564E-2</v>
      </c>
      <c r="DB49" s="213">
        <v>4.8130129372874142E-2</v>
      </c>
      <c r="DC49" s="213">
        <v>6.0056433065080614E-2</v>
      </c>
      <c r="DD49" s="213">
        <v>6.0437870731470472E-2</v>
      </c>
      <c r="DE49" s="213">
        <v>7.9244544731247299E-2</v>
      </c>
      <c r="DF49" s="213">
        <v>7.7055915689522483E-2</v>
      </c>
      <c r="DG49" s="213">
        <v>7.2811117342805473E-2</v>
      </c>
      <c r="DH49" s="213">
        <v>8.4414242465084333E-2</v>
      </c>
      <c r="DI49" s="213">
        <v>6.4471371161167551E-2</v>
      </c>
      <c r="DJ49" s="213">
        <v>6.4038051015838648E-2</v>
      </c>
      <c r="DK49" s="213">
        <v>5.8345163887718231E-2</v>
      </c>
      <c r="DL49" s="213">
        <v>5.5452788986773145E-2</v>
      </c>
      <c r="DM49" s="213">
        <v>5.7447510308378934E-2</v>
      </c>
      <c r="DN49" s="213">
        <v>5.5269026516866437E-2</v>
      </c>
      <c r="DO49" s="213">
        <v>5.2996937774357586E-2</v>
      </c>
      <c r="DP49" s="213">
        <v>5.0781136778644098E-2</v>
      </c>
      <c r="DQ49" s="213">
        <v>5.2458769311034464E-2</v>
      </c>
      <c r="DR49" s="213">
        <v>5.3325410857656297E-2</v>
      </c>
      <c r="DS49" s="213">
        <v>5.4105967942958175E-2</v>
      </c>
      <c r="DT49" s="213">
        <v>5.7526158662067763E-2</v>
      </c>
      <c r="DU49" s="213">
        <v>3.9250208683792802E-2</v>
      </c>
      <c r="DV49" s="213">
        <v>3.910056995856425E-2</v>
      </c>
      <c r="DW49" s="213">
        <v>4.0692471290783051E-2</v>
      </c>
      <c r="DX49" s="213">
        <v>4.0692471290783051E-2</v>
      </c>
      <c r="DY49" s="213">
        <v>4.0692471290783051E-2</v>
      </c>
      <c r="DZ49" s="213">
        <v>3.9100569958564244E-2</v>
      </c>
      <c r="EA49" s="213">
        <v>3.8244416478436377E-2</v>
      </c>
      <c r="EB49" s="213">
        <v>4.0035450195485468E-2</v>
      </c>
      <c r="EC49" s="213">
        <v>4.0035450195485468E-2</v>
      </c>
      <c r="ED49" s="213">
        <v>4.2413750785820374E-2</v>
      </c>
      <c r="EE49" s="213">
        <v>4.4350660552221872E-2</v>
      </c>
      <c r="EF49" s="213">
        <v>4.405022535534131E-2</v>
      </c>
      <c r="EG49" s="213">
        <v>3.0324430977339223E-2</v>
      </c>
      <c r="EH49" s="213">
        <v>2.9819366292880199E-2</v>
      </c>
      <c r="EI49" s="213">
        <v>2.7577689512860049E-2</v>
      </c>
      <c r="EJ49" s="213">
        <v>2.7619368203153492E-2</v>
      </c>
      <c r="EK49" s="213">
        <v>2.83907134089319E-2</v>
      </c>
      <c r="EL49" s="213">
        <v>3.199823560211091E-2</v>
      </c>
      <c r="EM49" s="213">
        <v>3.199823560211091E-2</v>
      </c>
      <c r="EN49" s="213">
        <v>3.3937452442154174E-2</v>
      </c>
      <c r="EO49" s="213"/>
      <c r="ER49" s="77">
        <f>_xlfn.XLOOKUP(ER$9,$I$8:$EO$8,$I49:$EO49,,,-1)</f>
        <v>6.0056433065080614E-2</v>
      </c>
      <c r="ES49" s="77">
        <f>_xlfn.XLOOKUP(ES$9,$I$8:$EO$8,$I49:$EO49,,,-1)</f>
        <v>7.7055915689522483E-2</v>
      </c>
      <c r="ET49" s="77">
        <f>_xlfn.XLOOKUP(ET$9,$I$8:$EO$8,$I49:$EO49,,,-1)</f>
        <v>6.4471371161167551E-2</v>
      </c>
      <c r="EU49" s="77">
        <f>_xlfn.XLOOKUP(EU$9,$I$8:$EO$8,$I49:$EO49,,,-1)</f>
        <v>5.5452788986773145E-2</v>
      </c>
      <c r="EV49" s="77">
        <f>_xlfn.XLOOKUP(EV$9,$I$8:$EO$8,$I49:$EO49,,,-1)</f>
        <v>5.2996937774357586E-2</v>
      </c>
      <c r="EW49" s="77">
        <f>_xlfn.XLOOKUP(EW$9,$I$8:$EO$8,$I49:$EO49,,,-1)</f>
        <v>5.3325410857656297E-2</v>
      </c>
      <c r="EX49" s="77">
        <f>_xlfn.XLOOKUP(EX$9,$I$8:$EO$8,$I49:$EO49,,,-1)</f>
        <v>3.9250208683792802E-2</v>
      </c>
      <c r="EY49" s="77">
        <f>_xlfn.XLOOKUP(EY$9,$I$8:$EO$8,$I49:$EO49,,,-1)</f>
        <v>4.0692471290783051E-2</v>
      </c>
      <c r="EZ49" s="77">
        <f>_xlfn.XLOOKUP(EZ$9,$I$8:$EO$8,$I49:$EO49,,,-1)</f>
        <v>3.8244416478436377E-2</v>
      </c>
      <c r="FA49" s="77">
        <f>_xlfn.XLOOKUP(FA$9,$I$8:$EO$8,$I49:$EO49,,,-1)</f>
        <v>4.2413750785820374E-2</v>
      </c>
      <c r="FB49" s="77">
        <f>_xlfn.XLOOKUP(FB$9,$I$8:$EO$8,$I49:$EO49,,,-1)</f>
        <v>3.0324430977339223E-2</v>
      </c>
      <c r="FC49" s="77">
        <f>_xlfn.XLOOKUP(FC$9,$I$8:$EO$8,$I49:$EO49,,,-1)</f>
        <v>2.7619368203153492E-2</v>
      </c>
      <c r="FD49" s="77">
        <f>_xlfn.XLOOKUP(FD$9,$I$8:$EO$8,$I49:$EO49,,,-1)</f>
        <v>3.199823560211091E-2</v>
      </c>
      <c r="FE49" s="77">
        <f>_xlfn.XLOOKUP(FE$9,$I$8:$EO$8,$I49:$EO49,,,-1)</f>
        <v>3.3937452442154174E-2</v>
      </c>
      <c r="FH49" s="213"/>
      <c r="FI49" s="213"/>
      <c r="FJ49" s="213"/>
      <c r="FK49" s="213"/>
      <c r="FL49" s="213">
        <f t="shared" si="119"/>
        <v>5.5452788986773145E-2</v>
      </c>
      <c r="FM49" s="213">
        <f t="shared" si="119"/>
        <v>4.0692471290783051E-2</v>
      </c>
      <c r="FN49" s="213">
        <f t="shared" si="119"/>
        <v>2.7619368203153492E-2</v>
      </c>
      <c r="FO49" s="77">
        <f t="shared" si="120"/>
        <v>3.199823560211091E-2</v>
      </c>
    </row>
    <row r="50" spans="2:171" s="70" customFormat="1" ht="17.25" customHeight="1">
      <c r="B50" s="66" t="s">
        <v>155</v>
      </c>
      <c r="C50" s="67"/>
      <c r="D50" s="67"/>
      <c r="E50" s="67"/>
      <c r="F50" s="68"/>
      <c r="G50" s="68"/>
      <c r="H50" s="68"/>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3">
        <v>2.2299950825350016E-2</v>
      </c>
      <c r="BF50" s="213">
        <v>2.5754844194477381E-2</v>
      </c>
      <c r="BG50" s="213">
        <v>2.7746624315061759E-2</v>
      </c>
      <c r="BH50" s="213">
        <v>3.2849722896259828E-2</v>
      </c>
      <c r="BI50" s="213">
        <v>3.5130512249000809E-2</v>
      </c>
      <c r="BJ50" s="213">
        <v>3.5130512249000809E-2</v>
      </c>
      <c r="BK50" s="213">
        <v>3.1545457005779917E-2</v>
      </c>
      <c r="BL50" s="213">
        <v>2.9012901878634482E-2</v>
      </c>
      <c r="BM50" s="213">
        <v>2.9730955744095726E-2</v>
      </c>
      <c r="BN50" s="213">
        <v>2.718846902821638E-2</v>
      </c>
      <c r="BO50" s="213">
        <v>2.4215249657585567E-2</v>
      </c>
      <c r="BP50" s="213">
        <v>6.8396273510993441E-3</v>
      </c>
      <c r="BQ50" s="213">
        <v>1.081916500682182E-2</v>
      </c>
      <c r="BR50" s="213">
        <v>8.2831450304618279E-3</v>
      </c>
      <c r="BS50" s="213">
        <v>8.2773201571943091E-3</v>
      </c>
      <c r="BT50" s="213">
        <v>1.7395859729126859E-2</v>
      </c>
      <c r="BU50" s="213">
        <v>1.7395859729126859E-2</v>
      </c>
      <c r="BV50" s="213">
        <v>1.5964175929536629E-2</v>
      </c>
      <c r="BW50" s="213">
        <v>1.6141603745505998E-2</v>
      </c>
      <c r="BX50" s="213">
        <v>1.8030801276518599E-2</v>
      </c>
      <c r="BY50" s="213">
        <v>1.8030801276518599E-2</v>
      </c>
      <c r="BZ50" s="213">
        <v>1.892611453758896E-2</v>
      </c>
      <c r="CA50" s="213">
        <v>1.9353241527212826E-2</v>
      </c>
      <c r="CB50" s="213">
        <v>1.7506982415308209E-2</v>
      </c>
      <c r="CC50" s="213">
        <v>1.922810993527569E-2</v>
      </c>
      <c r="CD50" s="213">
        <v>1.8843093514568518E-2</v>
      </c>
      <c r="CE50" s="213">
        <v>2.0936643528232046E-2</v>
      </c>
      <c r="CF50" s="213">
        <v>2.5454412405341451E-2</v>
      </c>
      <c r="CG50" s="213">
        <v>2.4841554509479277E-2</v>
      </c>
      <c r="CH50" s="213">
        <v>1.7127548762793116E-2</v>
      </c>
      <c r="CI50" s="213">
        <v>2.5357224119617047E-2</v>
      </c>
      <c r="CJ50" s="213">
        <v>2.2758066341867219E-2</v>
      </c>
      <c r="CK50" s="213">
        <v>1.3220579676671722E-2</v>
      </c>
      <c r="CL50" s="213">
        <v>1.9583782590948218E-2</v>
      </c>
      <c r="CM50" s="213">
        <v>1.3571600896876363E-2</v>
      </c>
      <c r="CN50" s="213">
        <v>1.3571600896876363E-2</v>
      </c>
      <c r="CO50" s="213">
        <v>1.9794166644751653E-2</v>
      </c>
      <c r="CP50" s="213">
        <v>1.6358276149166007E-2</v>
      </c>
      <c r="CQ50" s="213">
        <v>2.0105708489938291E-2</v>
      </c>
      <c r="CR50" s="213">
        <v>1.5516475923617167E-2</v>
      </c>
      <c r="CS50" s="213">
        <v>9.7713220181412912E-3</v>
      </c>
      <c r="CT50" s="213">
        <v>1.5807923776148123E-2</v>
      </c>
      <c r="CU50" s="213">
        <v>1.4220426681347063E-2</v>
      </c>
      <c r="CV50" s="213">
        <v>1.2098051669163971E-2</v>
      </c>
      <c r="CW50" s="213">
        <v>1.840645018490521E-2</v>
      </c>
      <c r="CX50" s="213">
        <v>1.0778769426603402E-2</v>
      </c>
      <c r="CY50" s="213">
        <v>1.0779811780137614E-2</v>
      </c>
      <c r="CZ50" s="213">
        <v>1.3288548266284632E-2</v>
      </c>
      <c r="DA50" s="213">
        <v>1.4254809992501304E-2</v>
      </c>
      <c r="DB50" s="213">
        <v>3.2841641273197303E-2</v>
      </c>
      <c r="DC50" s="213">
        <v>2.9162758709541294E-2</v>
      </c>
      <c r="DD50" s="213">
        <v>2.6821424200989093E-2</v>
      </c>
      <c r="DE50" s="213">
        <v>2.8565281663729649E-2</v>
      </c>
      <c r="DF50" s="213">
        <v>2.7122664372377033E-2</v>
      </c>
      <c r="DG50" s="213">
        <v>2.7747034139371411E-2</v>
      </c>
      <c r="DH50" s="213">
        <v>2.5753845711246795E-2</v>
      </c>
      <c r="DI50" s="213">
        <v>3.0977715577744421E-2</v>
      </c>
      <c r="DJ50" s="213">
        <v>3.1395772640344148E-2</v>
      </c>
      <c r="DK50" s="213">
        <v>3.1395772640344148E-2</v>
      </c>
      <c r="DL50" s="213">
        <v>3.1395772640344148E-2</v>
      </c>
      <c r="DM50" s="213">
        <v>3.1395772640344148E-2</v>
      </c>
      <c r="DN50" s="213">
        <v>3.0559658515144705E-2</v>
      </c>
      <c r="DO50" s="213">
        <v>3.0559658515144705E-2</v>
      </c>
      <c r="DP50" s="213">
        <v>3.3706867145010116E-2</v>
      </c>
      <c r="DQ50" s="213">
        <v>2.8088190160801982E-2</v>
      </c>
      <c r="DR50" s="213">
        <v>2.8591445569460239E-2</v>
      </c>
      <c r="DS50" s="213">
        <v>3.0825384440571178E-2</v>
      </c>
      <c r="DT50" s="213">
        <v>3.0847925359044834E-2</v>
      </c>
      <c r="DU50" s="213">
        <v>1.052954859776419E-2</v>
      </c>
      <c r="DV50" s="213">
        <v>1.112297748734877E-2</v>
      </c>
      <c r="DW50" s="213">
        <v>1.052954859776419E-2</v>
      </c>
      <c r="DX50" s="213">
        <v>1.052954859776419E-2</v>
      </c>
      <c r="DY50" s="213">
        <v>1.052954859776419E-2</v>
      </c>
      <c r="DZ50" s="213">
        <v>1.1053430395447539E-2</v>
      </c>
      <c r="EA50" s="213">
        <v>1.2053046004113383E-2</v>
      </c>
      <c r="EB50" s="213">
        <v>1.2053046004113383E-2</v>
      </c>
      <c r="EC50" s="213">
        <v>1.2053046004113383E-2</v>
      </c>
      <c r="ED50" s="213">
        <v>1.5647699398051097E-2</v>
      </c>
      <c r="EE50" s="213">
        <v>1.5550016445608624E-2</v>
      </c>
      <c r="EF50" s="213">
        <v>1.5259939686225714E-2</v>
      </c>
      <c r="EG50" s="213">
        <v>1.6274217644751076E-2</v>
      </c>
      <c r="EH50" s="213">
        <v>1.6274217644751076E-2</v>
      </c>
      <c r="EI50" s="213">
        <v>1.6518524095788738E-2</v>
      </c>
      <c r="EJ50" s="213">
        <v>1.6518524095788738E-2</v>
      </c>
      <c r="EK50" s="213">
        <v>1.6132151363004117E-2</v>
      </c>
      <c r="EL50" s="213">
        <v>1.6012945984382767E-2</v>
      </c>
      <c r="EM50" s="213">
        <v>1.4347355454016076E-2</v>
      </c>
      <c r="EN50" s="213">
        <v>1.4347355454016076E-2</v>
      </c>
      <c r="EO50" s="213"/>
      <c r="ER50" s="77">
        <f>_xlfn.XLOOKUP(ER$9,$I$8:$EO$8,$I50:$EO50,,,-1)</f>
        <v>2.9162758709541294E-2</v>
      </c>
      <c r="ES50" s="77">
        <f>_xlfn.XLOOKUP(ES$9,$I$8:$EO$8,$I50:$EO50,,,-1)</f>
        <v>2.7122664372377033E-2</v>
      </c>
      <c r="ET50" s="77">
        <f>_xlfn.XLOOKUP(ET$9,$I$8:$EO$8,$I50:$EO50,,,-1)</f>
        <v>3.0977715577744421E-2</v>
      </c>
      <c r="EU50" s="77">
        <f>_xlfn.XLOOKUP(EU$9,$I$8:$EO$8,$I50:$EO50,,,-1)</f>
        <v>3.1395772640344148E-2</v>
      </c>
      <c r="EV50" s="77">
        <f>_xlfn.XLOOKUP(EV$9,$I$8:$EO$8,$I50:$EO50,,,-1)</f>
        <v>3.0559658515144705E-2</v>
      </c>
      <c r="EW50" s="77">
        <f>_xlfn.XLOOKUP(EW$9,$I$8:$EO$8,$I50:$EO50,,,-1)</f>
        <v>2.8591445569460239E-2</v>
      </c>
      <c r="EX50" s="77">
        <f>_xlfn.XLOOKUP(EX$9,$I$8:$EO$8,$I50:$EO50,,,-1)</f>
        <v>1.052954859776419E-2</v>
      </c>
      <c r="EY50" s="77">
        <f>_xlfn.XLOOKUP(EY$9,$I$8:$EO$8,$I50:$EO50,,,-1)</f>
        <v>1.052954859776419E-2</v>
      </c>
      <c r="EZ50" s="77">
        <f>_xlfn.XLOOKUP(EZ$9,$I$8:$EO$8,$I50:$EO50,,,-1)</f>
        <v>1.2053046004113383E-2</v>
      </c>
      <c r="FA50" s="77">
        <f>_xlfn.XLOOKUP(FA$9,$I$8:$EO$8,$I50:$EO50,,,-1)</f>
        <v>1.5647699398051097E-2</v>
      </c>
      <c r="FB50" s="77">
        <f>_xlfn.XLOOKUP(FB$9,$I$8:$EO$8,$I50:$EO50,,,-1)</f>
        <v>1.6274217644751076E-2</v>
      </c>
      <c r="FC50" s="77">
        <f>_xlfn.XLOOKUP(FC$9,$I$8:$EO$8,$I50:$EO50,,,-1)</f>
        <v>1.6518524095788738E-2</v>
      </c>
      <c r="FD50" s="77">
        <f>_xlfn.XLOOKUP(FD$9,$I$8:$EO$8,$I50:$EO50,,,-1)</f>
        <v>1.4347355454016076E-2</v>
      </c>
      <c r="FE50" s="77">
        <f>_xlfn.XLOOKUP(FE$9,$I$8:$EO$8,$I50:$EO50,,,-1)</f>
        <v>1.4347355454016076E-2</v>
      </c>
      <c r="FH50" s="213">
        <f t="shared" ref="FH50:FN55" si="121">_xlfn.XLOOKUP(FH$9,$I$6:$EJ$6,$I50:$EJ50,,,-1)</f>
        <v>6.8396273510993441E-3</v>
      </c>
      <c r="FI50" s="213">
        <f t="shared" si="121"/>
        <v>1.7506982415308209E-2</v>
      </c>
      <c r="FJ50" s="213">
        <f t="shared" si="121"/>
        <v>1.3571600896876363E-2</v>
      </c>
      <c r="FK50" s="213">
        <f t="shared" si="121"/>
        <v>1.3288548266284632E-2</v>
      </c>
      <c r="FL50" s="213">
        <f t="shared" si="119"/>
        <v>3.1395772640344148E-2</v>
      </c>
      <c r="FM50" s="213">
        <f t="shared" si="119"/>
        <v>1.052954859776419E-2</v>
      </c>
      <c r="FN50" s="213">
        <f t="shared" si="119"/>
        <v>1.6518524095788738E-2</v>
      </c>
      <c r="FO50" s="77">
        <f t="shared" si="120"/>
        <v>1.4347355454016076E-2</v>
      </c>
    </row>
    <row r="51" spans="2:171" s="70" customFormat="1" ht="17.25" customHeight="1">
      <c r="B51" s="66" t="s">
        <v>156</v>
      </c>
      <c r="C51" s="67"/>
      <c r="D51" s="67"/>
      <c r="E51" s="67"/>
      <c r="F51" s="68"/>
      <c r="G51" s="68"/>
      <c r="H51" s="68"/>
      <c r="I51" s="213">
        <v>2.1835820198028412E-2</v>
      </c>
      <c r="J51" s="213">
        <v>8.355953789708841E-3</v>
      </c>
      <c r="K51" s="213">
        <v>1.1761596673029671E-2</v>
      </c>
      <c r="L51" s="213">
        <v>1.1033227779136127E-2</v>
      </c>
      <c r="M51" s="213">
        <v>1.1033227779136127E-2</v>
      </c>
      <c r="N51" s="213">
        <v>1.0894817566212144E-2</v>
      </c>
      <c r="O51" s="213">
        <v>1.6245587104428569E-2</v>
      </c>
      <c r="P51" s="213">
        <v>2.4774858667890039E-2</v>
      </c>
      <c r="Q51" s="213">
        <v>2.3209289422064135E-2</v>
      </c>
      <c r="R51" s="213">
        <v>2.3209289422064138E-2</v>
      </c>
      <c r="S51" s="213">
        <v>3.6135311980831142E-2</v>
      </c>
      <c r="T51" s="213">
        <v>3.585639670378845E-2</v>
      </c>
      <c r="U51" s="213">
        <v>3.585639670378845E-2</v>
      </c>
      <c r="V51" s="213">
        <v>3.5476313618115297E-2</v>
      </c>
      <c r="W51" s="213">
        <v>4.0261298023489836E-2</v>
      </c>
      <c r="X51" s="213">
        <v>3.3847862866018485E-2</v>
      </c>
      <c r="Y51" s="213">
        <v>2.2176672333284578E-2</v>
      </c>
      <c r="Z51" s="213">
        <v>2.1490551122925073E-2</v>
      </c>
      <c r="AA51" s="213">
        <v>2.1538200594197872E-2</v>
      </c>
      <c r="AB51" s="213">
        <v>2.1538200594197872E-2</v>
      </c>
      <c r="AC51" s="213">
        <v>2.1538200594197872E-2</v>
      </c>
      <c r="AD51" s="213">
        <v>1.9337069286047736E-2</v>
      </c>
      <c r="AE51" s="213">
        <v>1.7803478103136948E-2</v>
      </c>
      <c r="AF51" s="213">
        <v>1.5593002332581981E-2</v>
      </c>
      <c r="AG51" s="213">
        <v>1.5427393330802213E-2</v>
      </c>
      <c r="AH51" s="213">
        <v>1.5427389696499786E-2</v>
      </c>
      <c r="AI51" s="213">
        <v>1.5427389696499786E-2</v>
      </c>
      <c r="AJ51" s="213">
        <v>1.6380210537755624E-2</v>
      </c>
      <c r="AK51" s="213">
        <v>2.4324336633629158E-2</v>
      </c>
      <c r="AL51" s="213">
        <v>3.0543899410262476E-2</v>
      </c>
      <c r="AM51" s="213">
        <v>2.9582440832684066E-2</v>
      </c>
      <c r="AN51" s="213">
        <v>2.5423606367990494E-2</v>
      </c>
      <c r="AO51" s="213">
        <v>2.57020555770801E-2</v>
      </c>
      <c r="AP51" s="213">
        <v>1.9677705641337005E-2</v>
      </c>
      <c r="AQ51" s="213">
        <v>1.9476681959647951E-2</v>
      </c>
      <c r="AR51" s="213">
        <v>2.0958446363348107E-2</v>
      </c>
      <c r="AS51" s="213">
        <v>1.9693803240847258E-2</v>
      </c>
      <c r="AT51" s="213">
        <v>1.9693803240847258E-2</v>
      </c>
      <c r="AU51" s="213">
        <v>2.0279441763517939E-2</v>
      </c>
      <c r="AV51" s="213">
        <v>2.1809420440873202E-2</v>
      </c>
      <c r="AW51" s="213">
        <v>2.5681403534781572E-2</v>
      </c>
      <c r="AX51" s="213">
        <v>2.5127646111628762E-2</v>
      </c>
      <c r="AY51" s="213">
        <v>2.5466480950100737E-2</v>
      </c>
      <c r="AZ51" s="213">
        <v>2.051360294273542E-2</v>
      </c>
      <c r="BA51" s="213">
        <v>2.1020716589746313E-2</v>
      </c>
      <c r="BB51" s="213">
        <v>4.8644668498599657E-2</v>
      </c>
      <c r="BC51" s="213">
        <v>4.8989157128119146E-2</v>
      </c>
      <c r="BD51" s="213">
        <v>5.3315485152595044E-2</v>
      </c>
      <c r="BE51" s="213">
        <v>5.0462126745745413E-2</v>
      </c>
      <c r="BF51" s="213">
        <v>5.0758401101609778E-2</v>
      </c>
      <c r="BG51" s="213">
        <v>2.5814346149273595E-2</v>
      </c>
      <c r="BH51" s="213">
        <v>2.3646902531312186E-2</v>
      </c>
      <c r="BI51" s="213">
        <v>3.2542121921177045E-2</v>
      </c>
      <c r="BJ51" s="213">
        <v>3.0884932945252932E-2</v>
      </c>
      <c r="BK51" s="213">
        <v>2.0249523785891562E-2</v>
      </c>
      <c r="BL51" s="213">
        <v>1.9546019424855541E-2</v>
      </c>
      <c r="BM51" s="213">
        <v>2.0485361123811628E-2</v>
      </c>
      <c r="BN51" s="213">
        <v>9.1262396140444936E-3</v>
      </c>
      <c r="BO51" s="213">
        <v>9.1262396140444936E-3</v>
      </c>
      <c r="BP51" s="213">
        <v>6.8176801677519048E-3</v>
      </c>
      <c r="BQ51" s="213">
        <v>1.663950640019491E-2</v>
      </c>
      <c r="BR51" s="213">
        <v>4.1585178646918568E-2</v>
      </c>
      <c r="BS51" s="213">
        <v>4.2014460252422323E-2</v>
      </c>
      <c r="BT51" s="213">
        <v>4.0399731277591694E-2</v>
      </c>
      <c r="BU51" s="213">
        <v>4.2376789680920901E-2</v>
      </c>
      <c r="BV51" s="213">
        <v>4.5888785817543985E-2</v>
      </c>
      <c r="BW51" s="213">
        <v>4.5302966147784972E-2</v>
      </c>
      <c r="BX51" s="213">
        <v>4.4421199354174982E-2</v>
      </c>
      <c r="BY51" s="213">
        <v>5.3306416601271785E-2</v>
      </c>
      <c r="BZ51" s="213">
        <v>5.4189208063543333E-2</v>
      </c>
      <c r="CA51" s="213">
        <v>3.8340184951116997E-2</v>
      </c>
      <c r="CB51" s="213">
        <v>3.373603337203953E-2</v>
      </c>
      <c r="CC51" s="213">
        <v>4.4688637874843493E-2</v>
      </c>
      <c r="CD51" s="213">
        <v>3.3656658308261166E-2</v>
      </c>
      <c r="CE51" s="213">
        <v>3.2520616134794067E-2</v>
      </c>
      <c r="CF51" s="213">
        <v>3.6188459582496398E-2</v>
      </c>
      <c r="CG51" s="213">
        <v>3.9607069520142944E-2</v>
      </c>
      <c r="CH51" s="213">
        <v>3.1388454461440986E-2</v>
      </c>
      <c r="CI51" s="213">
        <v>3.5963107464240529E-2</v>
      </c>
      <c r="CJ51" s="213">
        <v>2.3530231199621991E-2</v>
      </c>
      <c r="CK51" s="213">
        <v>1.586796319129874E-2</v>
      </c>
      <c r="CL51" s="213">
        <v>1.7858717286523221E-2</v>
      </c>
      <c r="CM51" s="213">
        <v>1.6363484940086308E-2</v>
      </c>
      <c r="CN51" s="213">
        <v>1.4660242191868646E-2</v>
      </c>
      <c r="CO51" s="213">
        <v>1.9977508087389271E-2</v>
      </c>
      <c r="CP51" s="213">
        <v>2.7041194647860849E-2</v>
      </c>
      <c r="CQ51" s="213">
        <v>2.8027353052666903E-2</v>
      </c>
      <c r="CR51" s="213">
        <v>2.7574615261518332E-2</v>
      </c>
      <c r="CS51" s="213">
        <v>3.2679458413402224E-2</v>
      </c>
      <c r="CT51" s="213">
        <v>2.0726030366524553E-2</v>
      </c>
      <c r="CU51" s="213">
        <v>1.3230564638720195E-2</v>
      </c>
      <c r="CV51" s="213">
        <v>1.3597655722771934E-2</v>
      </c>
      <c r="CW51" s="213">
        <v>1.0906661538058292E-2</v>
      </c>
      <c r="CX51" s="213">
        <v>1.2632200019888983E-2</v>
      </c>
      <c r="CY51" s="213">
        <v>1.0281598908709557E-2</v>
      </c>
      <c r="CZ51" s="213">
        <v>8.8102920020888507E-3</v>
      </c>
      <c r="DA51" s="213">
        <v>1.8587067898458008E-2</v>
      </c>
      <c r="DB51" s="213">
        <v>4.644039697144136E-2</v>
      </c>
      <c r="DC51" s="213">
        <v>4.4945611763119273E-2</v>
      </c>
      <c r="DD51" s="213">
        <v>4.441185589413673E-2</v>
      </c>
      <c r="DE51" s="213">
        <v>4.9131468845242263E-2</v>
      </c>
      <c r="DF51" s="213">
        <v>5.1868943961799766E-2</v>
      </c>
      <c r="DG51" s="213">
        <v>5.0173793827858235E-2</v>
      </c>
      <c r="DH51" s="213">
        <v>2.0318829898950043E-2</v>
      </c>
      <c r="DI51" s="213">
        <v>2.6453153323624013E-2</v>
      </c>
      <c r="DJ51" s="213">
        <v>1.865748027824107E-2</v>
      </c>
      <c r="DK51" s="213">
        <v>2.0774023412707242E-2</v>
      </c>
      <c r="DL51" s="213">
        <v>1.7755787691864575E-2</v>
      </c>
      <c r="DM51" s="213">
        <v>1.4519725020685327E-2</v>
      </c>
      <c r="DN51" s="213">
        <v>3.2356539747354585E-2</v>
      </c>
      <c r="DO51" s="213">
        <v>1.8457134962710679E-2</v>
      </c>
      <c r="DP51" s="213">
        <v>2.0468147356865082E-2</v>
      </c>
      <c r="DQ51" s="213">
        <v>1.4840627026320644E-2</v>
      </c>
      <c r="DR51" s="213">
        <v>1.667030241646485E-2</v>
      </c>
      <c r="DS51" s="213">
        <v>1.6655925543966603E-2</v>
      </c>
      <c r="DT51" s="213">
        <v>1.8119088568649428E-2</v>
      </c>
      <c r="DU51" s="213">
        <v>1.4681536831945423E-2</v>
      </c>
      <c r="DV51" s="213">
        <v>1.6694522683203244E-2</v>
      </c>
      <c r="DW51" s="213">
        <v>1.7233796577713539E-2</v>
      </c>
      <c r="DX51" s="213">
        <v>1.022466155197309E-2</v>
      </c>
      <c r="DY51" s="213">
        <v>1.6487493463016738E-2</v>
      </c>
      <c r="DZ51" s="213">
        <v>1.790636893519864E-2</v>
      </c>
      <c r="EA51" s="213">
        <v>3.0528909927354728E-2</v>
      </c>
      <c r="EB51" s="213">
        <v>2.9256746171931539E-2</v>
      </c>
      <c r="EC51" s="213">
        <v>2.8988944499576633E-2</v>
      </c>
      <c r="ED51" s="213">
        <v>3.0827531665384506E-2</v>
      </c>
      <c r="EE51" s="213">
        <v>3.0452274325826766E-2</v>
      </c>
      <c r="EF51" s="213">
        <v>3.2780462342765847E-2</v>
      </c>
      <c r="EG51" s="213">
        <v>2.7120222933092328E-2</v>
      </c>
      <c r="EH51" s="213">
        <v>1.7346889156012391E-2</v>
      </c>
      <c r="EI51" s="213">
        <v>9.7060974433387289E-3</v>
      </c>
      <c r="EJ51" s="213">
        <v>6.5500080701991698E-3</v>
      </c>
      <c r="EK51" s="213">
        <v>1.6879843361896466E-2</v>
      </c>
      <c r="EL51" s="213">
        <v>1.2371001422269157E-2</v>
      </c>
      <c r="EM51" s="213">
        <v>1.1833011618227118E-2</v>
      </c>
      <c r="EN51" s="213">
        <v>1.495308493935662E-2</v>
      </c>
      <c r="EO51" s="213"/>
      <c r="ER51" s="77">
        <f>_xlfn.XLOOKUP(ER$9,$I$8:$EO$8,$I51:$EO51,,,-1)</f>
        <v>4.4945611763119273E-2</v>
      </c>
      <c r="ES51" s="77">
        <f>_xlfn.XLOOKUP(ES$9,$I$8:$EO$8,$I51:$EO51,,,-1)</f>
        <v>5.1868943961799766E-2</v>
      </c>
      <c r="ET51" s="77">
        <f>_xlfn.XLOOKUP(ET$9,$I$8:$EO$8,$I51:$EO51,,,-1)</f>
        <v>2.6453153323624013E-2</v>
      </c>
      <c r="EU51" s="77">
        <f>_xlfn.XLOOKUP(EU$9,$I$8:$EO$8,$I51:$EO51,,,-1)</f>
        <v>1.7755787691864575E-2</v>
      </c>
      <c r="EV51" s="77">
        <f>_xlfn.XLOOKUP(EV$9,$I$8:$EO$8,$I51:$EO51,,,-1)</f>
        <v>1.8457134962710679E-2</v>
      </c>
      <c r="EW51" s="77">
        <f>_xlfn.XLOOKUP(EW$9,$I$8:$EO$8,$I51:$EO51,,,-1)</f>
        <v>1.667030241646485E-2</v>
      </c>
      <c r="EX51" s="77">
        <f>_xlfn.XLOOKUP(EX$9,$I$8:$EO$8,$I51:$EO51,,,-1)</f>
        <v>1.4681536831945423E-2</v>
      </c>
      <c r="EY51" s="77">
        <f>_xlfn.XLOOKUP(EY$9,$I$8:$EO$8,$I51:$EO51,,,-1)</f>
        <v>1.022466155197309E-2</v>
      </c>
      <c r="EZ51" s="77">
        <f>_xlfn.XLOOKUP(EZ$9,$I$8:$EO$8,$I51:$EO51,,,-1)</f>
        <v>3.0528909927354728E-2</v>
      </c>
      <c r="FA51" s="77">
        <f>_xlfn.XLOOKUP(FA$9,$I$8:$EO$8,$I51:$EO51,,,-1)</f>
        <v>3.0827531665384506E-2</v>
      </c>
      <c r="FB51" s="77">
        <f>_xlfn.XLOOKUP(FB$9,$I$8:$EO$8,$I51:$EO51,,,-1)</f>
        <v>2.7120222933092328E-2</v>
      </c>
      <c r="FC51" s="77">
        <f>_xlfn.XLOOKUP(FC$9,$I$8:$EO$8,$I51:$EO51,,,-1)</f>
        <v>6.5500080701991698E-3</v>
      </c>
      <c r="FD51" s="77">
        <f>_xlfn.XLOOKUP(FD$9,$I$8:$EO$8,$I51:$EO51,,,-1)</f>
        <v>1.1833011618227118E-2</v>
      </c>
      <c r="FE51" s="77">
        <f>_xlfn.XLOOKUP(FE$9,$I$8:$EO$8,$I51:$EO51,,,-1)</f>
        <v>1.495308493935662E-2</v>
      </c>
      <c r="FH51" s="213">
        <f t="shared" si="121"/>
        <v>6.8176801677519048E-3</v>
      </c>
      <c r="FI51" s="213">
        <f t="shared" si="121"/>
        <v>3.373603337203953E-2</v>
      </c>
      <c r="FJ51" s="213">
        <f t="shared" si="121"/>
        <v>1.4660242191868646E-2</v>
      </c>
      <c r="FK51" s="213">
        <f t="shared" si="121"/>
        <v>8.8102920020888507E-3</v>
      </c>
      <c r="FL51" s="213">
        <f t="shared" si="121"/>
        <v>1.7755787691864575E-2</v>
      </c>
      <c r="FM51" s="213">
        <f t="shared" si="121"/>
        <v>1.022466155197309E-2</v>
      </c>
      <c r="FN51" s="213">
        <f t="shared" si="121"/>
        <v>6.5500080701991698E-3</v>
      </c>
      <c r="FO51" s="77">
        <f t="shared" si="120"/>
        <v>1.1833011618227118E-2</v>
      </c>
    </row>
    <row r="52" spans="2:171" s="70" customFormat="1" ht="17.25" customHeight="1">
      <c r="B52" s="66" t="s">
        <v>198</v>
      </c>
      <c r="C52" s="67"/>
      <c r="D52" s="67"/>
      <c r="E52" s="67"/>
      <c r="F52" s="68"/>
      <c r="G52" s="68"/>
      <c r="H52" s="68"/>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v>4.7938417979118741E-2</v>
      </c>
      <c r="CP52" s="213">
        <v>6.912050964431074E-2</v>
      </c>
      <c r="CQ52" s="213">
        <v>6.8642718102990621E-2</v>
      </c>
      <c r="CR52" s="213">
        <v>5.09113431251106E-2</v>
      </c>
      <c r="CS52" s="213">
        <v>7.1704123164041761E-2</v>
      </c>
      <c r="CT52" s="213">
        <v>7.3845337108476378E-2</v>
      </c>
      <c r="CU52" s="213">
        <v>7.3845337108476378E-2</v>
      </c>
      <c r="CV52" s="213">
        <v>7.0571580251282962E-2</v>
      </c>
      <c r="CW52" s="213">
        <v>8.2569456733321542E-2</v>
      </c>
      <c r="CX52" s="213">
        <v>8.789594761989028E-2</v>
      </c>
      <c r="CY52" s="213">
        <v>6.2378340116793489E-2</v>
      </c>
      <c r="CZ52" s="213">
        <v>4.397451778446293E-2</v>
      </c>
      <c r="DA52" s="213">
        <v>4.7269332861440451E-2</v>
      </c>
      <c r="DB52" s="213">
        <v>4.7269332861440451E-2</v>
      </c>
      <c r="DC52" s="213">
        <v>5.0483808175544119E-2</v>
      </c>
      <c r="DD52" s="213">
        <v>6.9168111838612642E-2</v>
      </c>
      <c r="DE52" s="213">
        <v>7.1350203503804638E-2</v>
      </c>
      <c r="DF52" s="213">
        <v>7.1778446292691561E-2</v>
      </c>
      <c r="DG52" s="213">
        <v>7.4730136259069185E-2</v>
      </c>
      <c r="DH52" s="213">
        <v>6.2059812422580074E-2</v>
      </c>
      <c r="DI52" s="213">
        <v>5.8130596354627515E-2</v>
      </c>
      <c r="DJ52" s="213">
        <v>7.79685011502389E-2</v>
      </c>
      <c r="DK52" s="213">
        <v>7.7543797557954347E-2</v>
      </c>
      <c r="DL52" s="213">
        <v>6.8430366306848345E-2</v>
      </c>
      <c r="DM52" s="213">
        <v>7.3948595750711957E-2</v>
      </c>
      <c r="DN52" s="213">
        <v>7.6493812680355419E-2</v>
      </c>
      <c r="DO52" s="213">
        <v>9.4852356037248592E-2</v>
      </c>
      <c r="DP52" s="213">
        <v>0.11886618865038401</v>
      </c>
      <c r="DQ52" s="213">
        <v>0.23042174165275311</v>
      </c>
      <c r="DR52" s="213">
        <v>0.21305678007170556</v>
      </c>
      <c r="DS52" s="213">
        <v>0.1177483162054523</v>
      </c>
      <c r="DT52" s="213">
        <v>0.12012977067744311</v>
      </c>
      <c r="DU52" s="213">
        <v>0.13125404115091602</v>
      </c>
      <c r="DV52" s="213">
        <v>0.12767314580099248</v>
      </c>
      <c r="DW52" s="213">
        <v>0.11418996368851304</v>
      </c>
      <c r="DX52" s="213">
        <v>0.11522852287761848</v>
      </c>
      <c r="DY52" s="213">
        <v>0.12133977855289362</v>
      </c>
      <c r="DZ52" s="213">
        <v>0.12329791765166034</v>
      </c>
      <c r="EA52" s="213">
        <v>0.12386250432539082</v>
      </c>
      <c r="EB52" s="213">
        <v>0.10501688035100218</v>
      </c>
      <c r="EC52" s="213">
        <v>0.10058666283104184</v>
      </c>
      <c r="ED52" s="213">
        <v>0.11088740569402518</v>
      </c>
      <c r="EE52" s="213">
        <v>0.11201945725958631</v>
      </c>
      <c r="EF52" s="213">
        <v>0.10963580841086003</v>
      </c>
      <c r="EG52" s="213">
        <v>0.10876814181790047</v>
      </c>
      <c r="EH52" s="213">
        <v>0.11523217826804115</v>
      </c>
      <c r="EI52" s="213">
        <v>0.10408564565034538</v>
      </c>
      <c r="EJ52" s="213">
        <v>0.10393286126558221</v>
      </c>
      <c r="EK52" s="213">
        <v>0.11330705961228882</v>
      </c>
      <c r="EL52" s="213">
        <v>0.11331148557940246</v>
      </c>
      <c r="EM52" s="213">
        <v>0.12318564117126667</v>
      </c>
      <c r="EN52" s="213">
        <v>0.13506210428534526</v>
      </c>
      <c r="EO52" s="213"/>
      <c r="ER52" s="213"/>
      <c r="ES52" s="213"/>
      <c r="ET52" s="213"/>
      <c r="EU52" s="213"/>
      <c r="EV52" s="77">
        <f>_xlfn.XLOOKUP(EV$9,$I$8:$EO$8,$I52:$EO52,,,-1)</f>
        <v>9.4852356037248592E-2</v>
      </c>
      <c r="EW52" s="77">
        <f>_xlfn.XLOOKUP(EW$9,$I$8:$EO$8,$I52:$EO52,,,-1)</f>
        <v>0.21305678007170556</v>
      </c>
      <c r="EX52" s="77">
        <f>_xlfn.XLOOKUP(EX$9,$I$8:$EO$8,$I52:$EO52,,,-1)</f>
        <v>0.13125404115091602</v>
      </c>
      <c r="EY52" s="77">
        <f>_xlfn.XLOOKUP(EY$9,$I$8:$EO$8,$I52:$EO52,,,-1)</f>
        <v>0.11522852287761848</v>
      </c>
      <c r="EZ52" s="77">
        <f>_xlfn.XLOOKUP(EZ$9,$I$8:$EO$8,$I52:$EO52,,,-1)</f>
        <v>0.12386250432539082</v>
      </c>
      <c r="FA52" s="77">
        <f>_xlfn.XLOOKUP(FA$9,$I$8:$EO$8,$I52:$EO52,,,-1)</f>
        <v>0.11088740569402518</v>
      </c>
      <c r="FB52" s="77">
        <f>_xlfn.XLOOKUP(FB$9,$I$8:$EO$8,$I52:$EO52,,,-1)</f>
        <v>0.10876814181790047</v>
      </c>
      <c r="FC52" s="77">
        <f>_xlfn.XLOOKUP(FC$9,$I$8:$EO$8,$I52:$EO52,,,-1)</f>
        <v>0.10393286126558221</v>
      </c>
      <c r="FD52" s="77">
        <f>_xlfn.XLOOKUP(FD$9,$I$8:$EO$8,$I52:$EO52,,,-1)</f>
        <v>0.12318564117126667</v>
      </c>
      <c r="FE52" s="77">
        <f>_xlfn.XLOOKUP(FE$9,$I$8:$EO$8,$I52:$EO52,,,-1)</f>
        <v>0.13506210428534526</v>
      </c>
      <c r="FH52" s="213"/>
      <c r="FI52" s="213"/>
      <c r="FJ52" s="213"/>
      <c r="FK52" s="213"/>
      <c r="FL52" s="213"/>
      <c r="FM52" s="213">
        <f t="shared" si="121"/>
        <v>0.11522852287761848</v>
      </c>
      <c r="FN52" s="213">
        <f t="shared" si="121"/>
        <v>0.10393286126558221</v>
      </c>
      <c r="FO52" s="77">
        <f t="shared" si="120"/>
        <v>0.12318564117126667</v>
      </c>
    </row>
    <row r="53" spans="2:171" s="70" customFormat="1" ht="17.25" customHeight="1">
      <c r="B53" s="66" t="s">
        <v>183</v>
      </c>
      <c r="C53" s="67"/>
      <c r="D53" s="67"/>
      <c r="E53" s="67"/>
      <c r="F53" s="68"/>
      <c r="G53" s="68"/>
      <c r="H53" s="68"/>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3"/>
      <c r="CG53" s="213"/>
      <c r="CH53" s="213"/>
      <c r="CI53" s="213"/>
      <c r="CJ53" s="213"/>
      <c r="CK53" s="213"/>
      <c r="CL53" s="213"/>
      <c r="CM53" s="213"/>
      <c r="CN53" s="213"/>
      <c r="CO53" s="213">
        <v>9.5737773274309226E-2</v>
      </c>
      <c r="CP53" s="213">
        <v>9.8600047527887327E-2</v>
      </c>
      <c r="CQ53" s="213">
        <v>0.10097202480284329</v>
      </c>
      <c r="CR53" s="213">
        <v>0.10097202480284329</v>
      </c>
      <c r="CS53" s="213">
        <v>9.5349069363329653E-2</v>
      </c>
      <c r="CT53" s="213">
        <v>9.6422422208421343E-2</v>
      </c>
      <c r="CU53" s="213">
        <v>9.6422422208421343E-2</v>
      </c>
      <c r="CV53" s="213">
        <v>9.4752762227167553E-2</v>
      </c>
      <c r="CW53" s="213">
        <v>0.1011796280280257</v>
      </c>
      <c r="CX53" s="213">
        <v>9.8131835998752748E-2</v>
      </c>
      <c r="CY53" s="213">
        <v>9.5857034701541832E-2</v>
      </c>
      <c r="CZ53" s="213">
        <v>9.7502400688359137E-2</v>
      </c>
      <c r="DA53" s="213">
        <v>3.6737686706435291E-2</v>
      </c>
      <c r="DB53" s="213">
        <v>9.6298226744378657E-2</v>
      </c>
      <c r="DC53" s="213">
        <v>9.6298226744378657E-2</v>
      </c>
      <c r="DD53" s="213">
        <v>5.4312993199832953E-2</v>
      </c>
      <c r="DE53" s="213">
        <v>5.3240514771976888E-2</v>
      </c>
      <c r="DF53" s="213">
        <v>6.4376091858572293E-2</v>
      </c>
      <c r="DG53" s="213">
        <v>6.5292203991757614E-2</v>
      </c>
      <c r="DH53" s="213">
        <v>4.57874964386914E-2</v>
      </c>
      <c r="DI53" s="213">
        <v>4.5058231111843379E-2</v>
      </c>
      <c r="DJ53" s="213">
        <v>4.9248277748149445E-2</v>
      </c>
      <c r="DK53" s="213">
        <v>4.5781094005907574E-2</v>
      </c>
      <c r="DL53" s="213">
        <v>4.8554664844043034E-2</v>
      </c>
      <c r="DM53" s="213">
        <v>5.6563719272682451E-2</v>
      </c>
      <c r="DN53" s="213">
        <v>6.6615024731074279E-2</v>
      </c>
      <c r="DO53" s="213">
        <v>6.750727449078564E-2</v>
      </c>
      <c r="DP53" s="213">
        <v>0.17111000414745636</v>
      </c>
      <c r="DQ53" s="213">
        <v>0.17211329358504801</v>
      </c>
      <c r="DR53" s="213">
        <v>0.17470797737990484</v>
      </c>
      <c r="DS53" s="213">
        <v>0.17275977011242</v>
      </c>
      <c r="DT53" s="213">
        <v>0.16705427462305311</v>
      </c>
      <c r="DU53" s="213">
        <v>0.15610674543176328</v>
      </c>
      <c r="DV53" s="213">
        <v>5.2934809126675031E-2</v>
      </c>
      <c r="DW53" s="213">
        <v>5.745160862229131E-2</v>
      </c>
      <c r="DX53" s="213">
        <v>4.0192807173867723E-2</v>
      </c>
      <c r="DY53" s="213">
        <v>4.0192807173867702E-2</v>
      </c>
      <c r="DZ53" s="213">
        <v>4.0192807173867723E-2</v>
      </c>
      <c r="EA53" s="213">
        <v>3.8941551178266011E-2</v>
      </c>
      <c r="EB53" s="213">
        <v>3.7149980093654611E-2</v>
      </c>
      <c r="EC53" s="213">
        <v>5.6819345176028831E-2</v>
      </c>
      <c r="ED53" s="213">
        <v>5.4225358788177365E-2</v>
      </c>
      <c r="EE53" s="213">
        <v>5.0039812690768959E-2</v>
      </c>
      <c r="EF53" s="213">
        <v>5.1478283125106522E-2</v>
      </c>
      <c r="EG53" s="213">
        <v>4.749748800879651E-2</v>
      </c>
      <c r="EH53" s="213">
        <v>4.6106887595503028E-2</v>
      </c>
      <c r="EI53" s="213">
        <v>4.4971277987373527E-2</v>
      </c>
      <c r="EJ53" s="213">
        <v>4.4971277987373527E-2</v>
      </c>
      <c r="EK53" s="213">
        <v>4.7435873130225251E-2</v>
      </c>
      <c r="EL53" s="213">
        <v>2.398998995203501E-2</v>
      </c>
      <c r="EM53" s="213">
        <v>2.5582971543405275E-2</v>
      </c>
      <c r="EN53" s="213">
        <v>2.5582971543405275E-2</v>
      </c>
      <c r="EO53" s="213"/>
      <c r="ER53" s="213"/>
      <c r="ES53" s="213"/>
      <c r="ET53" s="213"/>
      <c r="EU53" s="213"/>
      <c r="EV53" s="77">
        <f>_xlfn.XLOOKUP(EV$9,$I$8:$EO$8,$I53:$EO53,,,-1)</f>
        <v>6.750727449078564E-2</v>
      </c>
      <c r="EW53" s="77">
        <f>_xlfn.XLOOKUP(EW$9,$I$8:$EO$8,$I53:$EO53,,,-1)</f>
        <v>0.17470797737990484</v>
      </c>
      <c r="EX53" s="77">
        <f>_xlfn.XLOOKUP(EX$9,$I$8:$EO$8,$I53:$EO53,,,-1)</f>
        <v>0.15610674543176328</v>
      </c>
      <c r="EY53" s="77">
        <f>_xlfn.XLOOKUP(EY$9,$I$8:$EO$8,$I53:$EO53,,,-1)</f>
        <v>4.0192807173867723E-2</v>
      </c>
      <c r="EZ53" s="77">
        <f>_xlfn.XLOOKUP(EZ$9,$I$8:$EO$8,$I53:$EO53,,,-1)</f>
        <v>3.8941551178266011E-2</v>
      </c>
      <c r="FA53" s="77">
        <f>_xlfn.XLOOKUP(FA$9,$I$8:$EO$8,$I53:$EO53,,,-1)</f>
        <v>5.4225358788177365E-2</v>
      </c>
      <c r="FB53" s="77">
        <f>_xlfn.XLOOKUP(FB$9,$I$8:$EO$8,$I53:$EO53,,,-1)</f>
        <v>4.749748800879651E-2</v>
      </c>
      <c r="FC53" s="77">
        <f>_xlfn.XLOOKUP(FC$9,$I$8:$EO$8,$I53:$EO53,,,-1)</f>
        <v>4.4971277987373527E-2</v>
      </c>
      <c r="FD53" s="77">
        <f>_xlfn.XLOOKUP(FD$9,$I$8:$EO$8,$I53:$EO53,,,-1)</f>
        <v>2.5582971543405275E-2</v>
      </c>
      <c r="FE53" s="77">
        <f>_xlfn.XLOOKUP(FE$9,$I$8:$EO$8,$I53:$EO53,,,-1)</f>
        <v>2.5582971543405275E-2</v>
      </c>
      <c r="FH53" s="213"/>
      <c r="FI53" s="213"/>
      <c r="FJ53" s="213"/>
      <c r="FK53" s="213"/>
      <c r="FL53" s="213"/>
      <c r="FM53" s="213">
        <f t="shared" si="121"/>
        <v>4.0192807173867723E-2</v>
      </c>
      <c r="FN53" s="213">
        <f t="shared" si="121"/>
        <v>4.4971277987373527E-2</v>
      </c>
      <c r="FO53" s="77">
        <f t="shared" si="120"/>
        <v>2.5582971543405275E-2</v>
      </c>
    </row>
    <row r="54" spans="2:171" s="70" customFormat="1" ht="17.25" customHeight="1">
      <c r="B54" s="66" t="s">
        <v>203</v>
      </c>
      <c r="C54" s="67"/>
      <c r="D54" s="67"/>
      <c r="E54" s="67"/>
      <c r="F54" s="68"/>
      <c r="G54" s="68"/>
      <c r="H54" s="68"/>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3"/>
      <c r="CG54" s="213"/>
      <c r="CH54" s="213"/>
      <c r="CI54" s="213"/>
      <c r="CJ54" s="213"/>
      <c r="CK54" s="213"/>
      <c r="CL54" s="213"/>
      <c r="CM54" s="213"/>
      <c r="CN54" s="213"/>
      <c r="CO54" s="213"/>
      <c r="CP54" s="213"/>
      <c r="CQ54" s="213"/>
      <c r="CR54" s="213"/>
      <c r="CS54" s="213"/>
      <c r="CT54" s="213"/>
      <c r="CU54" s="213"/>
      <c r="CV54" s="213"/>
      <c r="CW54" s="213"/>
      <c r="CX54" s="213"/>
      <c r="CY54" s="213"/>
      <c r="CZ54" s="213"/>
      <c r="DA54" s="213"/>
      <c r="DB54" s="213"/>
      <c r="DC54" s="213"/>
      <c r="DD54" s="213"/>
      <c r="DE54" s="213"/>
      <c r="DF54" s="213"/>
      <c r="DG54" s="213"/>
      <c r="DH54" s="213"/>
      <c r="DI54" s="213"/>
      <c r="DJ54" s="213"/>
      <c r="DK54" s="213"/>
      <c r="DL54" s="213"/>
      <c r="DM54" s="213"/>
      <c r="DN54" s="213"/>
      <c r="DO54" s="213"/>
      <c r="DP54" s="213"/>
      <c r="DQ54" s="213"/>
      <c r="DR54" s="213"/>
      <c r="DS54" s="213"/>
      <c r="DT54" s="213"/>
      <c r="DU54" s="213"/>
      <c r="DV54" s="213"/>
      <c r="DW54" s="213"/>
      <c r="DX54" s="213"/>
      <c r="DY54" s="213">
        <v>3.3027614090599892E-2</v>
      </c>
      <c r="DZ54" s="213">
        <v>3.2942267468670135E-2</v>
      </c>
      <c r="EA54" s="213">
        <v>2.7179459743144868E-2</v>
      </c>
      <c r="EB54" s="213">
        <v>2.5669461450077306E-2</v>
      </c>
      <c r="EC54" s="213">
        <v>2.5909960587694278E-2</v>
      </c>
      <c r="ED54" s="213">
        <v>2.9676166892134603E-2</v>
      </c>
      <c r="EE54" s="213">
        <v>3.5097333363905248E-2</v>
      </c>
      <c r="EF54" s="213">
        <v>3.7204503244445464E-2</v>
      </c>
      <c r="EG54" s="213">
        <v>3.3450270943678861E-2</v>
      </c>
      <c r="EH54" s="213">
        <v>3.1952246654285033E-2</v>
      </c>
      <c r="EI54" s="213">
        <v>3.3068631422333308E-2</v>
      </c>
      <c r="EJ54" s="213">
        <v>3.5896534417617587E-2</v>
      </c>
      <c r="EK54" s="213">
        <v>3.5922011021178708E-2</v>
      </c>
      <c r="EL54" s="213">
        <v>3.6045572548450124E-2</v>
      </c>
      <c r="EM54" s="213">
        <v>3.2870678212663394E-2</v>
      </c>
      <c r="EN54" s="213">
        <v>3.426705085384836E-2</v>
      </c>
      <c r="EO54" s="213"/>
      <c r="ER54" s="213"/>
      <c r="ES54" s="213"/>
      <c r="ET54" s="213"/>
      <c r="EU54" s="213"/>
      <c r="EV54" s="213"/>
      <c r="EW54" s="213"/>
      <c r="EX54" s="213"/>
      <c r="EY54" s="213"/>
      <c r="EZ54" s="77">
        <f>_xlfn.XLOOKUP(EZ$9,$I$8:$EO$8,$I54:$EO54,,,-1)</f>
        <v>2.7179459743144868E-2</v>
      </c>
      <c r="FA54" s="77">
        <f>_xlfn.XLOOKUP(FA$9,$I$8:$EO$8,$I54:$EO54,,,-1)</f>
        <v>2.9676166892134603E-2</v>
      </c>
      <c r="FB54" s="77">
        <f>_xlfn.XLOOKUP(FB$9,$I$8:$EO$8,$I54:$EO54,,,-1)</f>
        <v>3.3450270943678861E-2</v>
      </c>
      <c r="FC54" s="77">
        <f>_xlfn.XLOOKUP(FC$9,$I$8:$EO$8,$I54:$EO54,,,-1)</f>
        <v>3.5896534417617587E-2</v>
      </c>
      <c r="FD54" s="77">
        <f>_xlfn.XLOOKUP(FD$9,$I$8:$EO$8,$I54:$EO54,,,-1)</f>
        <v>3.2870678212663394E-2</v>
      </c>
      <c r="FE54" s="77">
        <f>_xlfn.XLOOKUP(FE$9,$I$8:$EO$8,$I54:$EO54,,,-1)</f>
        <v>3.426705085384836E-2</v>
      </c>
      <c r="FH54" s="213"/>
      <c r="FI54" s="213"/>
      <c r="FJ54" s="213"/>
      <c r="FK54" s="213"/>
      <c r="FL54" s="213"/>
      <c r="FM54" s="213"/>
      <c r="FN54" s="213">
        <f t="shared" si="121"/>
        <v>3.5896534417617587E-2</v>
      </c>
      <c r="FO54" s="77">
        <f t="shared" si="120"/>
        <v>3.2870678212663394E-2</v>
      </c>
    </row>
    <row r="55" spans="2:171" s="70" customFormat="1" ht="17.25" customHeight="1">
      <c r="B55" s="125" t="s">
        <v>152</v>
      </c>
      <c r="C55" s="69"/>
      <c r="D55" s="69"/>
      <c r="E55" s="69"/>
      <c r="F55" s="126"/>
      <c r="G55" s="126"/>
      <c r="H55" s="126"/>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6">
        <f t="shared" ref="BE55:CJ55" si="122">SUMPRODUCT(BE35:BE54,BE175:BE194)/BE195</f>
        <v>6.4656866684014172E-2</v>
      </c>
      <c r="BF55" s="216">
        <f t="shared" si="122"/>
        <v>6.6290880044902745E-2</v>
      </c>
      <c r="BG55" s="216">
        <f t="shared" si="122"/>
        <v>6.6268081607488663E-2</v>
      </c>
      <c r="BH55" s="216">
        <f t="shared" si="122"/>
        <v>6.7466791662562281E-2</v>
      </c>
      <c r="BI55" s="216">
        <f t="shared" si="122"/>
        <v>5.7218487994825304E-2</v>
      </c>
      <c r="BJ55" s="216">
        <f t="shared" si="122"/>
        <v>5.0372321802646537E-2</v>
      </c>
      <c r="BK55" s="216">
        <f t="shared" si="122"/>
        <v>5.2484509804021959E-2</v>
      </c>
      <c r="BL55" s="216">
        <f t="shared" si="122"/>
        <v>5.1729606098220984E-2</v>
      </c>
      <c r="BM55" s="216">
        <f t="shared" si="122"/>
        <v>5.2869681234142332E-2</v>
      </c>
      <c r="BN55" s="216">
        <f t="shared" si="122"/>
        <v>5.1721286387514651E-2</v>
      </c>
      <c r="BO55" s="216">
        <f t="shared" si="122"/>
        <v>5.0719760431164156E-2</v>
      </c>
      <c r="BP55" s="216">
        <f t="shared" si="122"/>
        <v>4.7849149895773796E-2</v>
      </c>
      <c r="BQ55" s="216">
        <f t="shared" si="122"/>
        <v>6.1132270465591991E-2</v>
      </c>
      <c r="BR55" s="216">
        <f t="shared" si="122"/>
        <v>6.4975429751754396E-2</v>
      </c>
      <c r="BS55" s="216">
        <f t="shared" si="122"/>
        <v>6.765910937755272E-2</v>
      </c>
      <c r="BT55" s="216">
        <f t="shared" si="122"/>
        <v>6.9871284025377595E-2</v>
      </c>
      <c r="BU55" s="216">
        <f t="shared" si="122"/>
        <v>7.5203124731126864E-2</v>
      </c>
      <c r="BV55" s="216">
        <f t="shared" si="122"/>
        <v>7.7820076850905487E-2</v>
      </c>
      <c r="BW55" s="216">
        <f t="shared" si="122"/>
        <v>7.812550675410472E-2</v>
      </c>
      <c r="BX55" s="216">
        <f t="shared" si="122"/>
        <v>7.2263613723962603E-2</v>
      </c>
      <c r="BY55" s="216">
        <f t="shared" si="122"/>
        <v>7.5428732859005906E-2</v>
      </c>
      <c r="BZ55" s="216">
        <f t="shared" si="122"/>
        <v>7.5687105450141179E-2</v>
      </c>
      <c r="CA55" s="216">
        <f t="shared" si="122"/>
        <v>7.3636538671572452E-2</v>
      </c>
      <c r="CB55" s="216">
        <f t="shared" si="122"/>
        <v>7.2232529661114167E-2</v>
      </c>
      <c r="CC55" s="216">
        <f t="shared" si="122"/>
        <v>7.3954636820096453E-2</v>
      </c>
      <c r="CD55" s="216">
        <f t="shared" si="122"/>
        <v>7.6887055895707573E-2</v>
      </c>
      <c r="CE55" s="216">
        <f t="shared" si="122"/>
        <v>7.9663893264550631E-2</v>
      </c>
      <c r="CF55" s="216">
        <f t="shared" si="122"/>
        <v>8.4055162370293812E-2</v>
      </c>
      <c r="CG55" s="216">
        <f t="shared" si="122"/>
        <v>8.4370513299857439E-2</v>
      </c>
      <c r="CH55" s="216">
        <f t="shared" si="122"/>
        <v>8.2825068444166469E-2</v>
      </c>
      <c r="CI55" s="216">
        <f t="shared" si="122"/>
        <v>7.9773291060310572E-2</v>
      </c>
      <c r="CJ55" s="216">
        <f t="shared" si="122"/>
        <v>7.1201232988650734E-2</v>
      </c>
      <c r="CK55" s="216">
        <f t="shared" ref="CK55:DP55" si="123">SUMPRODUCT(CK35:CK54,CK175:CK194)/CK195</f>
        <v>6.8235346774318126E-2</v>
      </c>
      <c r="CL55" s="216">
        <f t="shared" si="123"/>
        <v>6.6648749236172644E-2</v>
      </c>
      <c r="CM55" s="216">
        <f t="shared" si="123"/>
        <v>6.4460326121692238E-2</v>
      </c>
      <c r="CN55" s="216">
        <f t="shared" si="123"/>
        <v>6.3802611620771207E-2</v>
      </c>
      <c r="CO55" s="216">
        <f t="shared" si="123"/>
        <v>6.5257389157936899E-2</v>
      </c>
      <c r="CP55" s="216">
        <f t="shared" si="123"/>
        <v>6.6595015804665952E-2</v>
      </c>
      <c r="CQ55" s="216">
        <f t="shared" si="123"/>
        <v>6.9004557442210471E-2</v>
      </c>
      <c r="CR55" s="216">
        <f t="shared" si="123"/>
        <v>6.9679045571955742E-2</v>
      </c>
      <c r="CS55" s="216">
        <f t="shared" si="123"/>
        <v>6.9281428568989376E-2</v>
      </c>
      <c r="CT55" s="216">
        <f t="shared" si="123"/>
        <v>6.6931068240510941E-2</v>
      </c>
      <c r="CU55" s="216">
        <f t="shared" si="123"/>
        <v>6.5542969267237378E-2</v>
      </c>
      <c r="CV55" s="216">
        <f t="shared" si="123"/>
        <v>6.4347469592811693E-2</v>
      </c>
      <c r="CW55" s="216">
        <f t="shared" si="123"/>
        <v>6.8090255197528135E-2</v>
      </c>
      <c r="CX55" s="216">
        <f t="shared" si="123"/>
        <v>6.3205848292068795E-2</v>
      </c>
      <c r="CY55" s="216">
        <f t="shared" si="123"/>
        <v>6.3961153375606983E-2</v>
      </c>
      <c r="CZ55" s="216">
        <f t="shared" si="123"/>
        <v>6.1330103457605006E-2</v>
      </c>
      <c r="DA55" s="216">
        <f t="shared" si="123"/>
        <v>6.819923208503452E-2</v>
      </c>
      <c r="DB55" s="216">
        <f t="shared" si="123"/>
        <v>8.1046718623901767E-2</v>
      </c>
      <c r="DC55" s="216">
        <f t="shared" si="123"/>
        <v>8.3092131260387656E-2</v>
      </c>
      <c r="DD55" s="216">
        <f t="shared" si="123"/>
        <v>8.6772295534507798E-2</v>
      </c>
      <c r="DE55" s="216">
        <f t="shared" si="123"/>
        <v>9.2985398773967831E-2</v>
      </c>
      <c r="DF55" s="216">
        <f t="shared" si="123"/>
        <v>9.0826811422586792E-2</v>
      </c>
      <c r="DG55" s="216">
        <f t="shared" si="123"/>
        <v>8.5494799095456722E-2</v>
      </c>
      <c r="DH55" s="216">
        <f t="shared" si="123"/>
        <v>8.2456736280846196E-2</v>
      </c>
      <c r="DI55" s="216">
        <f t="shared" si="123"/>
        <v>7.4356844508925962E-2</v>
      </c>
      <c r="DJ55" s="216">
        <f t="shared" si="123"/>
        <v>6.9679544764870538E-2</v>
      </c>
      <c r="DK55" s="216">
        <f t="shared" si="123"/>
        <v>6.4058133903648742E-2</v>
      </c>
      <c r="DL55" s="216">
        <f t="shared" si="123"/>
        <v>6.5154216921620961E-2</v>
      </c>
      <c r="DM55" s="216">
        <f t="shared" si="123"/>
        <v>6.6081552752083522E-2</v>
      </c>
      <c r="DN55" s="216">
        <f t="shared" si="123"/>
        <v>6.7647552985388826E-2</v>
      </c>
      <c r="DO55" s="216">
        <f t="shared" si="123"/>
        <v>6.6989289750140388E-2</v>
      </c>
      <c r="DP55" s="216">
        <f t="shared" si="123"/>
        <v>6.7194482041753503E-2</v>
      </c>
      <c r="DQ55" s="216">
        <f t="shared" ref="DQ55:EK55" si="124">SUMPRODUCT(DQ35:DQ54,DQ175:DQ194)/DQ195</f>
        <v>6.0036009950570041E-2</v>
      </c>
      <c r="DR55" s="216">
        <f t="shared" si="124"/>
        <v>5.7899565474418269E-2</v>
      </c>
      <c r="DS55" s="216">
        <f t="shared" si="124"/>
        <v>5.5883363299906251E-2</v>
      </c>
      <c r="DT55" s="216">
        <f t="shared" si="124"/>
        <v>5.6999648920466002E-2</v>
      </c>
      <c r="DU55" s="216">
        <f t="shared" si="124"/>
        <v>5.0417758049557101E-2</v>
      </c>
      <c r="DV55" s="216">
        <f t="shared" si="124"/>
        <v>4.9216146414778845E-2</v>
      </c>
      <c r="DW55" s="216">
        <f t="shared" si="124"/>
        <v>4.7149453808406565E-2</v>
      </c>
      <c r="DX55" s="216">
        <f t="shared" si="124"/>
        <v>4.7189809090322277E-2</v>
      </c>
      <c r="DY55" s="216">
        <f t="shared" si="124"/>
        <v>4.930862360108243E-2</v>
      </c>
      <c r="DZ55" s="216">
        <f t="shared" si="124"/>
        <v>4.9747702468456771E-2</v>
      </c>
      <c r="EA55" s="216">
        <f t="shared" si="124"/>
        <v>4.8275302611204232E-2</v>
      </c>
      <c r="EB55" s="216">
        <f t="shared" si="124"/>
        <v>4.7109298753596464E-2</v>
      </c>
      <c r="EC55" s="216">
        <f t="shared" si="124"/>
        <v>4.7611169787449517E-2</v>
      </c>
      <c r="ED55" s="216">
        <f t="shared" si="124"/>
        <v>4.8805483284423107E-2</v>
      </c>
      <c r="EE55" s="216">
        <f t="shared" si="124"/>
        <v>5.1521173173106886E-2</v>
      </c>
      <c r="EF55" s="216">
        <f t="shared" si="124"/>
        <v>5.1409454129824922E-2</v>
      </c>
      <c r="EG55" s="216">
        <f t="shared" si="124"/>
        <v>4.9878036621393368E-2</v>
      </c>
      <c r="EH55" s="216">
        <f t="shared" si="124"/>
        <v>4.8284308662151998E-2</v>
      </c>
      <c r="EI55" s="216">
        <f t="shared" si="124"/>
        <v>4.6223862279077994E-2</v>
      </c>
      <c r="EJ55" s="216">
        <f t="shared" si="124"/>
        <v>4.6044790054290893E-2</v>
      </c>
      <c r="EK55" s="216">
        <f t="shared" si="124"/>
        <v>4.6293965089801617E-2</v>
      </c>
      <c r="EL55" s="216">
        <f>SUMPRODUCT(EL35:EL54,EL175:EL194)/EL195</f>
        <v>4.5807362505023097E-2</v>
      </c>
      <c r="EM55" s="216">
        <f>SUMPRODUCT(EM35:EM54,EM175:EM194)/EM195</f>
        <v>4.6907532565397814E-2</v>
      </c>
      <c r="EN55" s="216">
        <f>SUMPRODUCT(EN35:EN54,EN175:EN194)/EN195</f>
        <v>4.7814206046973652E-2</v>
      </c>
      <c r="EO55" s="216"/>
      <c r="ER55" s="216">
        <f>_xlfn.XLOOKUP(ER$9,$I$8:$EO$8,$I55:$EO55,,,-1)</f>
        <v>8.3092131260387656E-2</v>
      </c>
      <c r="ES55" s="216">
        <f>_xlfn.XLOOKUP(ES$9,$I$8:$EO$8,$I55:$EO55,,,-1)</f>
        <v>9.0826811422586792E-2</v>
      </c>
      <c r="ET55" s="216">
        <f>_xlfn.XLOOKUP(ET$9,$I$8:$EO$8,$I55:$EO55,,,-1)</f>
        <v>7.4356844508925962E-2</v>
      </c>
      <c r="EU55" s="216">
        <f>_xlfn.XLOOKUP(EU$9,$I$8:$EO$8,$I55:$EO55,,,-1)</f>
        <v>6.5154216921620961E-2</v>
      </c>
      <c r="EV55" s="216">
        <f>_xlfn.XLOOKUP(EV$9,$I$8:$EO$8,$I55:$EO55,,,-1)</f>
        <v>6.6989289750140388E-2</v>
      </c>
      <c r="EW55" s="216">
        <f>_xlfn.XLOOKUP(EW$9,$I$8:$EO$8,$I55:$EO55,,,-1)</f>
        <v>5.7899565474418269E-2</v>
      </c>
      <c r="EX55" s="216">
        <f>_xlfn.XLOOKUP(EX$9,$I$8:$EO$8,$I55:$EO55,,,-1)</f>
        <v>5.0417758049557101E-2</v>
      </c>
      <c r="EY55" s="216">
        <f>_xlfn.XLOOKUP(EY$9,$I$8:$EO$8,$I55:$EO55,,,-1)</f>
        <v>4.7189809090322277E-2</v>
      </c>
      <c r="EZ55" s="216">
        <f>_xlfn.XLOOKUP(EZ$9,$I$8:$EO$8,$I55:$EO55,,,-1)</f>
        <v>4.8275302611204232E-2</v>
      </c>
      <c r="FA55" s="216">
        <f>_xlfn.XLOOKUP(FA$9,$I$8:$EO$8,$I55:$EO55,,,-1)</f>
        <v>4.8805483284423107E-2</v>
      </c>
      <c r="FB55" s="216">
        <f>_xlfn.XLOOKUP(FB$9,$I$8:$EO$8,$I55:$EO55,,,-1)</f>
        <v>4.9878036621393368E-2</v>
      </c>
      <c r="FC55" s="216">
        <f>_xlfn.XLOOKUP(FC$9,$I$8:$EO$8,$I55:$EO55,,,-1)</f>
        <v>4.6044790054290893E-2</v>
      </c>
      <c r="FD55" s="216">
        <f>_xlfn.XLOOKUP(FD$9,$I$8:$EO$8,$I55:$EO55,,,-1)</f>
        <v>4.6907532565397814E-2</v>
      </c>
      <c r="FE55" s="216">
        <f>_xlfn.XLOOKUP(FE$9,$I$8:$EO$8,$I55:$EO55,,,-1)</f>
        <v>4.7814206046973652E-2</v>
      </c>
      <c r="FG55" s="216"/>
      <c r="FH55" s="216">
        <f t="shared" ref="FH55:FL55" si="125">_xlfn.XLOOKUP(FH$9,$I$6:$EJ$6,$I55:$EJ55,,,-1)</f>
        <v>4.7849149895773796E-2</v>
      </c>
      <c r="FI55" s="216">
        <f t="shared" si="125"/>
        <v>7.2232529661114167E-2</v>
      </c>
      <c r="FJ55" s="216">
        <f t="shared" si="125"/>
        <v>6.3802611620771207E-2</v>
      </c>
      <c r="FK55" s="216">
        <f t="shared" si="125"/>
        <v>6.1330103457605006E-2</v>
      </c>
      <c r="FL55" s="216">
        <f t="shared" si="125"/>
        <v>6.5154216921620961E-2</v>
      </c>
      <c r="FM55" s="216">
        <f t="shared" si="121"/>
        <v>4.7189809090322277E-2</v>
      </c>
      <c r="FN55" s="216">
        <f t="shared" si="121"/>
        <v>4.6044790054290893E-2</v>
      </c>
      <c r="FO55" s="216">
        <f t="shared" si="120"/>
        <v>4.6907532565397814E-2</v>
      </c>
    </row>
    <row r="56" spans="2:171" ht="17.45" customHeight="1">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c r="CH56" s="217"/>
      <c r="CI56" s="217"/>
      <c r="CJ56" s="217"/>
      <c r="CK56" s="217"/>
      <c r="CL56" s="217"/>
      <c r="CM56" s="217"/>
      <c r="CN56" s="217"/>
      <c r="CO56" s="217"/>
      <c r="CP56" s="217"/>
      <c r="CQ56" s="217"/>
      <c r="CR56" s="217"/>
      <c r="CS56" s="217"/>
      <c r="CT56" s="217"/>
      <c r="CU56" s="217"/>
      <c r="CV56" s="217"/>
      <c r="CW56" s="217"/>
      <c r="CX56" s="217"/>
      <c r="CY56" s="217"/>
      <c r="CZ56" s="217"/>
      <c r="DA56" s="217"/>
      <c r="DB56" s="217"/>
      <c r="DC56" s="217"/>
      <c r="DD56" s="217"/>
      <c r="DE56" s="217"/>
      <c r="DF56" s="217"/>
      <c r="DG56" s="217"/>
      <c r="DH56" s="217"/>
      <c r="DI56" s="217"/>
      <c r="DJ56" s="217"/>
      <c r="DK56" s="217"/>
      <c r="DL56" s="217"/>
      <c r="DM56" s="217"/>
      <c r="DN56" s="217"/>
      <c r="DO56" s="217"/>
      <c r="DP56" s="217"/>
      <c r="DQ56" s="217"/>
      <c r="DR56" s="217"/>
      <c r="DS56" s="217"/>
      <c r="DT56" s="217"/>
      <c r="DU56" s="217"/>
      <c r="DV56" s="217"/>
      <c r="DW56" s="217"/>
      <c r="DX56" s="217"/>
      <c r="DY56" s="217"/>
      <c r="DZ56" s="217"/>
      <c r="EA56" s="217"/>
      <c r="EB56" s="217"/>
      <c r="EC56" s="217"/>
      <c r="ED56" s="217"/>
      <c r="EE56" s="217"/>
      <c r="EF56" s="217"/>
      <c r="EG56" s="217"/>
      <c r="EH56" s="217"/>
      <c r="EI56" s="217"/>
      <c r="EJ56" s="217"/>
      <c r="EK56" s="217"/>
      <c r="EL56" s="217"/>
      <c r="EM56" s="217"/>
      <c r="EN56" s="217"/>
      <c r="EO56" s="217"/>
    </row>
    <row r="57" spans="2:171" ht="17.45" customHeight="1">
      <c r="B57" s="71" t="s">
        <v>81</v>
      </c>
      <c r="C57" s="72"/>
      <c r="D57" s="72"/>
      <c r="E57" s="72"/>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237"/>
      <c r="ER57" s="73"/>
      <c r="ES57" s="73"/>
      <c r="ET57" s="73"/>
      <c r="EU57" s="73"/>
      <c r="EV57" s="73"/>
      <c r="EW57" s="73"/>
      <c r="EX57" s="73"/>
      <c r="EY57" s="73"/>
      <c r="EZ57" s="73"/>
      <c r="FA57" s="73"/>
      <c r="FB57" s="73"/>
      <c r="FC57" s="73"/>
      <c r="FD57" s="73"/>
      <c r="FE57" s="73"/>
      <c r="FH57" s="73"/>
      <c r="FI57" s="73"/>
      <c r="FJ57" s="73"/>
      <c r="FK57" s="73"/>
      <c r="FL57" s="73"/>
      <c r="FM57" s="73"/>
      <c r="FN57" s="73"/>
      <c r="FO57" s="73"/>
    </row>
    <row r="58" spans="2:171" s="70" customFormat="1" ht="17.45" customHeight="1">
      <c r="B58" s="66" t="s">
        <v>27</v>
      </c>
      <c r="C58" s="67"/>
      <c r="D58" s="67"/>
      <c r="E58" s="67"/>
      <c r="F58" s="68"/>
      <c r="G58" s="68"/>
      <c r="H58" s="68"/>
      <c r="I58" s="213">
        <v>3.9926624940929134E-3</v>
      </c>
      <c r="J58" s="213">
        <v>1.2344480019299553E-6</v>
      </c>
      <c r="K58" s="213">
        <v>2.2526982630479697E-3</v>
      </c>
      <c r="L58" s="213">
        <v>3.5089257128039231E-3</v>
      </c>
      <c r="M58" s="213">
        <v>2.1251913584999782E-3</v>
      </c>
      <c r="N58" s="213">
        <v>3.2999999999999696E-3</v>
      </c>
      <c r="O58" s="213">
        <v>6.224734652367947E-3</v>
      </c>
      <c r="P58" s="213">
        <v>1.0969861745782072E-2</v>
      </c>
      <c r="Q58" s="213">
        <v>1.882297737998595E-2</v>
      </c>
      <c r="R58" s="213">
        <v>1.2964012802789027E-2</v>
      </c>
      <c r="S58" s="213">
        <v>2.3712342948437048E-2</v>
      </c>
      <c r="T58" s="213">
        <v>2.915550130476996E-2</v>
      </c>
      <c r="U58" s="213">
        <v>2.915550130476996E-2</v>
      </c>
      <c r="V58" s="213">
        <v>2.558840803552298E-2</v>
      </c>
      <c r="W58" s="213">
        <v>2.9014543658390957E-2</v>
      </c>
      <c r="X58" s="213">
        <v>3.0521851196830041E-2</v>
      </c>
      <c r="Y58" s="213">
        <v>3.3519781769684065E-2</v>
      </c>
      <c r="Z58" s="213">
        <v>3.337092215806392E-2</v>
      </c>
      <c r="AA58" s="213">
        <v>3.9771557489153953E-2</v>
      </c>
      <c r="AB58" s="213">
        <v>3.1432007862244982E-2</v>
      </c>
      <c r="AC58" s="213">
        <v>2.9684895028882052E-2</v>
      </c>
      <c r="AD58" s="213">
        <v>4.3327881741112018E-2</v>
      </c>
      <c r="AE58" s="213">
        <v>5.7377014106206992E-2</v>
      </c>
      <c r="AF58" s="213">
        <v>6.3364102868028072E-2</v>
      </c>
      <c r="AG58" s="213">
        <v>8.0427772247714024E-2</v>
      </c>
      <c r="AH58" s="213">
        <v>9.7400000000000042E-2</v>
      </c>
      <c r="AI58" s="213">
        <v>8.5925544405656806E-2</v>
      </c>
      <c r="AJ58" s="213">
        <v>8.8624804721492811E-2</v>
      </c>
      <c r="AK58" s="213">
        <v>8.7347534267277593E-2</v>
      </c>
      <c r="AL58" s="213">
        <v>8.0249131540953256E-2</v>
      </c>
      <c r="AM58" s="213">
        <v>8.5079572054737262E-2</v>
      </c>
      <c r="AN58" s="213">
        <v>8.9799999999999991E-2</v>
      </c>
      <c r="AO58" s="213">
        <v>8.1744565870593311E-2</v>
      </c>
      <c r="AP58" s="213">
        <v>8.7830846230913751E-2</v>
      </c>
      <c r="AQ58" s="213">
        <v>9.7581407870435788E-2</v>
      </c>
      <c r="AR58" s="213">
        <v>8.8557789113810625E-2</v>
      </c>
      <c r="AS58" s="213">
        <v>6.1481178852281992E-2</v>
      </c>
      <c r="AT58" s="213">
        <v>6.0545747995451982E-2</v>
      </c>
      <c r="AU58" s="213">
        <v>5.9461387097313967E-2</v>
      </c>
      <c r="AV58" s="213">
        <v>5.9252438470740021E-2</v>
      </c>
      <c r="AW58" s="213">
        <v>5.2072357241556011E-2</v>
      </c>
      <c r="AX58" s="213">
        <v>6.3611621033971999E-2</v>
      </c>
      <c r="AY58" s="213">
        <v>4.7874519747464039E-2</v>
      </c>
      <c r="AZ58" s="213">
        <v>9.3339296786170145E-3</v>
      </c>
      <c r="BA58" s="213">
        <v>-4.6414974840991441E-4</v>
      </c>
      <c r="BB58" s="213">
        <v>-4.012970383300285E-4</v>
      </c>
      <c r="BC58" s="213">
        <v>-6.1144453346799743E-3</v>
      </c>
      <c r="BD58" s="213">
        <v>-1.0567485364080031E-2</v>
      </c>
      <c r="BE58" s="213">
        <v>-1.4181832304140052E-2</v>
      </c>
      <c r="BF58" s="213">
        <v>-1.7438731556050024E-2</v>
      </c>
      <c r="BG58" s="213">
        <v>-6.7330583576492575E-3</v>
      </c>
      <c r="BH58" s="213">
        <v>-8.5287528155484349E-3</v>
      </c>
      <c r="BI58" s="213">
        <v>-1.0796466687260198E-2</v>
      </c>
      <c r="BJ58" s="213">
        <v>-9.9237819100506108E-3</v>
      </c>
      <c r="BK58" s="213">
        <v>-3.6367340821663596E-3</v>
      </c>
      <c r="BL58" s="213">
        <v>2.459382501164431E-2</v>
      </c>
      <c r="BM58" s="213">
        <v>3.2462075851940386E-2</v>
      </c>
      <c r="BN58" s="213">
        <v>3.1607954440778574E-2</v>
      </c>
      <c r="BO58" s="213">
        <v>2.8071296337845553E-2</v>
      </c>
      <c r="BP58" s="213">
        <v>1.997555517833105E-2</v>
      </c>
      <c r="BQ58" s="213">
        <v>1.9586420737484622E-2</v>
      </c>
      <c r="BR58" s="213">
        <v>2.267771994823442E-2</v>
      </c>
      <c r="BS58" s="213">
        <v>2.6322988442328499E-2</v>
      </c>
      <c r="BT58" s="213">
        <v>2.4153712412220196E-2</v>
      </c>
      <c r="BU58" s="213">
        <v>2.198092538303742E-2</v>
      </c>
      <c r="BV58" s="213">
        <v>1.7125197053963759E-2</v>
      </c>
      <c r="BW58" s="213">
        <v>2.0537709096929091E-2</v>
      </c>
      <c r="BX58" s="213">
        <v>3.0564829538742733E-2</v>
      </c>
      <c r="BY58" s="213">
        <v>3.6693781566461747E-2</v>
      </c>
      <c r="BZ58" s="213">
        <v>4.4364974121502976E-2</v>
      </c>
      <c r="CA58" s="213">
        <v>6.515512006215507E-2</v>
      </c>
      <c r="CB58" s="213">
        <v>7.3704601895281496E-2</v>
      </c>
      <c r="CC58" s="213">
        <v>0.11586642538122316</v>
      </c>
      <c r="CD58" s="213">
        <v>0.10142195504627405</v>
      </c>
      <c r="CE58" s="213">
        <v>0.10114338281167812</v>
      </c>
      <c r="CF58" s="213">
        <v>9.026723399129466E-2</v>
      </c>
      <c r="CG58" s="213">
        <v>0.14873789801897186</v>
      </c>
      <c r="CH58" s="213">
        <v>0.1549642488314168</v>
      </c>
      <c r="CI58" s="213">
        <v>0.16558028693905813</v>
      </c>
      <c r="CJ58" s="213">
        <v>0.15890893596601052</v>
      </c>
      <c r="CK58" s="213">
        <v>0.14918004389422501</v>
      </c>
      <c r="CL58" s="213">
        <v>0.13773138167460675</v>
      </c>
      <c r="CM58" s="213">
        <v>0.11011005665976636</v>
      </c>
      <c r="CN58" s="213">
        <v>0.10940207575572791</v>
      </c>
      <c r="CO58" s="213">
        <v>8.6970850032304758E-2</v>
      </c>
      <c r="CP58" s="213">
        <v>0.10683196354242719</v>
      </c>
      <c r="CQ58" s="213">
        <v>9.5858258522466877E-2</v>
      </c>
      <c r="CR58" s="213">
        <v>9.4565333538437657E-2</v>
      </c>
      <c r="CS58" s="213">
        <v>5.2249189087273384E-2</v>
      </c>
      <c r="CT58" s="213">
        <v>3.7795103837435118E-2</v>
      </c>
      <c r="CU58" s="213">
        <v>1.8565264484278199E-2</v>
      </c>
      <c r="CV58" s="213">
        <v>1.2454432011423044E-2</v>
      </c>
      <c r="CW58" s="213">
        <v>1.1687022467895325E-2</v>
      </c>
      <c r="CX58" s="213">
        <v>7.8039143658770183E-3</v>
      </c>
      <c r="CY58" s="213">
        <v>7.6443540001052135E-3</v>
      </c>
      <c r="CZ58" s="213">
        <v>3.7888916274710915E-3</v>
      </c>
      <c r="DA58" s="213">
        <v>8.8319194862275241E-3</v>
      </c>
      <c r="DB58" s="213">
        <v>-6.5196992254454855E-3</v>
      </c>
      <c r="DC58" s="213">
        <v>-1.6309051909297878E-3</v>
      </c>
      <c r="DD58" s="213">
        <v>5.2265385204475212E-4</v>
      </c>
      <c r="DE58" s="213">
        <v>-2.1580206284621539E-5</v>
      </c>
      <c r="DF58" s="213">
        <v>4.6892598073419167E-3</v>
      </c>
      <c r="DG58" s="213">
        <v>7.6390180342008618E-3</v>
      </c>
      <c r="DH58" s="213">
        <v>9.9420074002418701E-3</v>
      </c>
      <c r="DI58" s="213">
        <v>7.7108377681907037E-3</v>
      </c>
      <c r="DJ58" s="213">
        <v>1.2605704869340095E-2</v>
      </c>
      <c r="DK58" s="213">
        <v>1.5280735363726761E-2</v>
      </c>
      <c r="DL58" s="213">
        <v>2.1906679322643563E-2</v>
      </c>
      <c r="DM58" s="213">
        <v>1.0044176440085373E-2</v>
      </c>
      <c r="DN58" s="213">
        <v>1.5115777004841568E-2</v>
      </c>
      <c r="DO58" s="213">
        <v>1.0535058437426748E-2</v>
      </c>
      <c r="DP58" s="213">
        <v>8.7466547045574883E-3</v>
      </c>
      <c r="DQ58" s="213">
        <v>7.3071647121540906E-3</v>
      </c>
      <c r="DR58" s="213">
        <v>6.4117581721168104E-4</v>
      </c>
      <c r="DS58" s="213">
        <v>8.9350414021299729E-3</v>
      </c>
      <c r="DT58" s="213">
        <v>4.2858850250114822E-3</v>
      </c>
      <c r="DU58" s="213">
        <v>5.5427557007116102E-3</v>
      </c>
      <c r="DV58" s="213">
        <v>-2.473592966798055E-3</v>
      </c>
      <c r="DW58" s="213">
        <v>3.4060501272356047E-3</v>
      </c>
      <c r="DX58" s="213">
        <v>1.5166934789849762E-3</v>
      </c>
      <c r="DY58" s="213">
        <v>2.3590587285237108E-3</v>
      </c>
      <c r="DZ58" s="213">
        <v>-4.1228338048722168E-3</v>
      </c>
      <c r="EA58" s="213">
        <v>-4.1356094088740303E-3</v>
      </c>
      <c r="EB58" s="213">
        <v>7.7146767577096487E-4</v>
      </c>
      <c r="EC58" s="213">
        <v>2.200513068372989E-3</v>
      </c>
      <c r="ED58" s="213">
        <v>4.6173462857398428E-3</v>
      </c>
      <c r="EE58" s="213">
        <v>-5.6540983325996663E-3</v>
      </c>
      <c r="EF58" s="213">
        <v>4.8035087719078273E-4</v>
      </c>
      <c r="EG58" s="213">
        <v>4.8540344293616089E-3</v>
      </c>
      <c r="EH58" s="213">
        <v>4.6721862389274005E-3</v>
      </c>
      <c r="EI58" s="213">
        <v>-2.3378892936815054E-2</v>
      </c>
      <c r="EJ58" s="213">
        <v>-1.9110732350707149E-2</v>
      </c>
      <c r="EK58" s="213">
        <v>-2.138154128791192E-2</v>
      </c>
      <c r="EL58" s="213">
        <v>-1.9956539007017771E-2</v>
      </c>
      <c r="EM58" s="213">
        <v>-2.0421195280789339E-2</v>
      </c>
      <c r="EN58" s="213">
        <v>-2.1751025747058561E-2</v>
      </c>
      <c r="EO58" s="213"/>
      <c r="ER58" s="77">
        <f>_xlfn.XLOOKUP(ER$9,$I$8:$EO$8,$I58:$EO58,,,-1)</f>
        <v>-1.6309051909297878E-3</v>
      </c>
      <c r="ES58" s="77">
        <f>_xlfn.XLOOKUP(ES$9,$I$8:$EO$8,$I58:$EO58,,,-1)</f>
        <v>4.6892598073419167E-3</v>
      </c>
      <c r="ET58" s="77">
        <f>_xlfn.XLOOKUP(ET$9,$I$8:$EO$8,$I58:$EO58,,,-1)</f>
        <v>7.7108377681907037E-3</v>
      </c>
      <c r="EU58" s="77">
        <f>_xlfn.XLOOKUP(EU$9,$I$8:$EO$8,$I58:$EO58,,,-1)</f>
        <v>2.1906679322643563E-2</v>
      </c>
      <c r="EV58" s="77">
        <f>_xlfn.XLOOKUP(EV$9,$I$8:$EO$8,$I58:$EO58,,,-1)</f>
        <v>1.0535058437426748E-2</v>
      </c>
      <c r="EW58" s="77">
        <f>_xlfn.XLOOKUP(EW$9,$I$8:$EO$8,$I58:$EO58,,,-1)</f>
        <v>6.4117581721168104E-4</v>
      </c>
      <c r="EX58" s="77">
        <f>_xlfn.XLOOKUP(EX$9,$I$8:$EO$8,$I58:$EO58,,,-1)</f>
        <v>5.5427557007116102E-3</v>
      </c>
      <c r="EY58" s="77">
        <f>_xlfn.XLOOKUP(EY$9,$I$8:$EO$8,$I58:$EO58,,,-1)</f>
        <v>1.5166934789849762E-3</v>
      </c>
      <c r="EZ58" s="77">
        <f>_xlfn.XLOOKUP(EZ$9,$I$8:$EO$8,$I58:$EO58,,,-1)</f>
        <v>-4.1356094088740303E-3</v>
      </c>
      <c r="FA58" s="77">
        <f>_xlfn.XLOOKUP(FA$9,$I$8:$EO$8,$I58:$EO58,,,-1)</f>
        <v>4.6173462857398428E-3</v>
      </c>
      <c r="FB58" s="77">
        <f>_xlfn.XLOOKUP(FB$9,$I$8:$EO$8,$I58:$EO58,,,-1)</f>
        <v>4.8540344293616089E-3</v>
      </c>
      <c r="FC58" s="77">
        <f>_xlfn.XLOOKUP(FC$9,$I$8:$EO$8,$I58:$EO58,,,-1)</f>
        <v>-1.9110732350707149E-2</v>
      </c>
      <c r="FD58" s="77">
        <f>_xlfn.XLOOKUP(FD$9,$I$8:$EO$8,$I58:$EO58,,,-1)</f>
        <v>-2.0421195280789339E-2</v>
      </c>
      <c r="FE58" s="77">
        <f>_xlfn.XLOOKUP(FE$9,$I$8:$EO$8,$I58:$EO58,,,-1)</f>
        <v>-2.1751025747058561E-2</v>
      </c>
      <c r="FH58" s="213">
        <f t="shared" ref="FH58:FN73" si="126">_xlfn.XLOOKUP(FH$9,$I$6:$EJ$6,$I58:$EJ58,,,-1)</f>
        <v>1.997555517833105E-2</v>
      </c>
      <c r="FI58" s="213">
        <f t="shared" si="126"/>
        <v>7.3704601895281496E-2</v>
      </c>
      <c r="FJ58" s="213">
        <f t="shared" si="126"/>
        <v>0.10940207575572791</v>
      </c>
      <c r="FK58" s="213">
        <f t="shared" si="126"/>
        <v>3.7888916274710915E-3</v>
      </c>
      <c r="FL58" s="213">
        <f t="shared" si="126"/>
        <v>2.1906679322643563E-2</v>
      </c>
      <c r="FM58" s="213">
        <f t="shared" si="126"/>
        <v>1.5166934789849762E-3</v>
      </c>
      <c r="FN58" s="213">
        <f t="shared" si="126"/>
        <v>-1.9110732350707149E-2</v>
      </c>
      <c r="FO58" s="213">
        <f t="shared" ref="FO58:FO78" si="127">_xlfn.XLOOKUP(FO$9,$I$6:$EM$6,$I58:$EM58,,,-1)</f>
        <v>-2.0421195280789339E-2</v>
      </c>
    </row>
    <row r="59" spans="2:171" s="70" customFormat="1" ht="17.45" customHeight="1">
      <c r="B59" s="66" t="s">
        <v>26</v>
      </c>
      <c r="C59" s="67"/>
      <c r="D59" s="67"/>
      <c r="E59" s="67"/>
      <c r="F59" s="68"/>
      <c r="G59" s="68"/>
      <c r="H59" s="68"/>
      <c r="I59" s="213">
        <v>4.8409002514630983E-2</v>
      </c>
      <c r="J59" s="213">
        <v>5.0174190866527191E-2</v>
      </c>
      <c r="K59" s="213">
        <v>4.9903221954238797E-2</v>
      </c>
      <c r="L59" s="213">
        <v>5.3287630594685664E-2</v>
      </c>
      <c r="M59" s="213">
        <v>5.6922013092857049E-2</v>
      </c>
      <c r="N59" s="213">
        <v>5.8430410911975206E-2</v>
      </c>
      <c r="O59" s="213">
        <v>6.0681783309234572E-2</v>
      </c>
      <c r="P59" s="213">
        <v>3.4653001332336841E-2</v>
      </c>
      <c r="Q59" s="213">
        <v>3.9352729656434215E-2</v>
      </c>
      <c r="R59" s="213">
        <v>4.0447364205508429E-2</v>
      </c>
      <c r="S59" s="213">
        <v>4.422433069155729E-2</v>
      </c>
      <c r="T59" s="213">
        <v>4.4498125012455869E-2</v>
      </c>
      <c r="U59" s="213">
        <v>5.6099597587766614E-2</v>
      </c>
      <c r="V59" s="213">
        <v>4.0357145151424745E-2</v>
      </c>
      <c r="W59" s="213">
        <v>3.6706771507315827E-2</v>
      </c>
      <c r="X59" s="213">
        <v>3.5292396739764031E-2</v>
      </c>
      <c r="Y59" s="213">
        <v>3.5052312111324757E-2</v>
      </c>
      <c r="Z59" s="213">
        <v>2.4854471576200909E-2</v>
      </c>
      <c r="AA59" s="213">
        <v>1.8766558077073281E-2</v>
      </c>
      <c r="AB59" s="213">
        <v>1.5000000000000013E-2</v>
      </c>
      <c r="AC59" s="213">
        <v>4.9000000000000044E-2</v>
      </c>
      <c r="AD59" s="213">
        <v>4.3829605633394664E-2</v>
      </c>
      <c r="AE59" s="213">
        <v>4.2231657378852372E-2</v>
      </c>
      <c r="AF59" s="213">
        <v>3.5581920174001191E-2</v>
      </c>
      <c r="AG59" s="213">
        <v>4.4000000000000039E-2</v>
      </c>
      <c r="AH59" s="213">
        <v>5.2000000000000046E-2</v>
      </c>
      <c r="AI59" s="213">
        <v>1.4000000000000012E-2</v>
      </c>
      <c r="AJ59" s="213">
        <v>5.3635001122990689E-2</v>
      </c>
      <c r="AK59" s="213">
        <v>6.1693289045265942E-3</v>
      </c>
      <c r="AL59" s="213">
        <v>1.2849247702941824E-3</v>
      </c>
      <c r="AM59" s="213">
        <v>3.9999999999995595E-4</v>
      </c>
      <c r="AN59" s="213">
        <v>3.7188972025165801E-2</v>
      </c>
      <c r="AO59" s="213">
        <v>7.5461892422498345E-2</v>
      </c>
      <c r="AP59" s="213">
        <v>1.102282134352861E-2</v>
      </c>
      <c r="AQ59" s="213">
        <v>4.9129453563169445E-2</v>
      </c>
      <c r="AR59" s="213">
        <v>-2.2179981246069014E-2</v>
      </c>
      <c r="AS59" s="213">
        <v>4.1572699999999997E-2</v>
      </c>
      <c r="AT59" s="213">
        <v>3.5862400000000003E-2</v>
      </c>
      <c r="AU59" s="213">
        <v>-1.17365E-2</v>
      </c>
      <c r="AV59" s="213">
        <v>1.8776399999999999E-2</v>
      </c>
      <c r="AW59" s="213">
        <v>7.7520000000000002E-3</v>
      </c>
      <c r="AX59" s="213">
        <v>2.6541199999999997E-2</v>
      </c>
      <c r="AY59" s="213">
        <v>-9.0086000000000003E-3</v>
      </c>
      <c r="AZ59" s="213">
        <v>1.7477199999999998E-2</v>
      </c>
      <c r="BA59" s="213">
        <v>1.7399999999999999E-2</v>
      </c>
      <c r="BB59" s="213">
        <v>3.2944500000000002E-2</v>
      </c>
      <c r="BC59" s="213">
        <v>-3.1462580664284534E-2</v>
      </c>
      <c r="BD59" s="213">
        <v>9.7159192452407339E-3</v>
      </c>
      <c r="BE59" s="213">
        <v>7.3508705599488744E-3</v>
      </c>
      <c r="BF59" s="213">
        <v>2.0811310871102773E-3</v>
      </c>
      <c r="BG59" s="213">
        <v>3.94658550604432E-3</v>
      </c>
      <c r="BH59" s="213">
        <v>2.0774069137521334E-3</v>
      </c>
      <c r="BI59" s="213">
        <v>-1.0347571597410843E-2</v>
      </c>
      <c r="BJ59" s="213">
        <v>-1.2228586109104711E-2</v>
      </c>
      <c r="BK59" s="213">
        <v>-1.1603160016881775E-2</v>
      </c>
      <c r="BL59" s="213">
        <v>-1.4630647368689909E-2</v>
      </c>
      <c r="BM59" s="213">
        <v>-1.5464129177961139E-2</v>
      </c>
      <c r="BN59" s="213">
        <v>-1.6857633582846754E-2</v>
      </c>
      <c r="BO59" s="213">
        <v>-1.6232597179862696E-2</v>
      </c>
      <c r="BP59" s="213">
        <v>-1.9858433800756359E-2</v>
      </c>
      <c r="BQ59" s="213">
        <v>-1.5127801763917148E-2</v>
      </c>
      <c r="BR59" s="213">
        <v>-1.2630221509681405E-2</v>
      </c>
      <c r="BS59" s="213">
        <v>-2.5298665672575105E-3</v>
      </c>
      <c r="BT59" s="213">
        <v>-4.860156922332326E-3</v>
      </c>
      <c r="BU59" s="213">
        <v>6.4001024291990838E-3</v>
      </c>
      <c r="BV59" s="213">
        <v>2.5045328569849312E-3</v>
      </c>
      <c r="BW59" s="213">
        <v>-8.0580619345083093E-4</v>
      </c>
      <c r="BX59" s="213">
        <v>2.9661471030559827E-3</v>
      </c>
      <c r="BY59" s="213">
        <v>4.3625855158407889E-3</v>
      </c>
      <c r="BZ59" s="213">
        <v>-2.4468157443748861E-3</v>
      </c>
      <c r="CA59" s="213">
        <v>1.6334204561024412E-2</v>
      </c>
      <c r="CB59" s="213">
        <v>2.0671530020664686E-2</v>
      </c>
      <c r="CC59" s="213">
        <v>2.8948130708676523E-2</v>
      </c>
      <c r="CD59" s="213">
        <v>4.0695010012080535E-2</v>
      </c>
      <c r="CE59" s="213">
        <v>3.3522457460890998E-2</v>
      </c>
      <c r="CF59" s="213">
        <v>5.0871131372696388E-2</v>
      </c>
      <c r="CG59" s="213">
        <v>6.658043078498832E-2</v>
      </c>
      <c r="CH59" s="213">
        <v>4.2969562284075558E-2</v>
      </c>
      <c r="CI59" s="213">
        <v>6.5604512974704599E-2</v>
      </c>
      <c r="CJ59" s="213">
        <v>5.7704166896202946E-2</v>
      </c>
      <c r="CK59" s="213">
        <v>6.50940060728884E-2</v>
      </c>
      <c r="CL59" s="213">
        <v>7.4495123279121334E-2</v>
      </c>
      <c r="CM59" s="213">
        <v>7.2677179160741789E-2</v>
      </c>
      <c r="CN59" s="213">
        <v>5.1341857048856854E-2</v>
      </c>
      <c r="CO59" s="213">
        <v>6.7361224361699557E-2</v>
      </c>
      <c r="CP59" s="213">
        <v>8.5794891655310734E-2</v>
      </c>
      <c r="CQ59" s="213">
        <v>6.2393947498592506E-2</v>
      </c>
      <c r="CR59" s="213">
        <v>5.2067404071181267E-2</v>
      </c>
      <c r="CS59" s="213">
        <v>4.2774856950970386E-2</v>
      </c>
      <c r="CT59" s="213">
        <v>5.548228906452235E-2</v>
      </c>
      <c r="CU59" s="213">
        <v>4.3633922838292927E-2</v>
      </c>
      <c r="CV59" s="213">
        <v>5.8026575183533158E-2</v>
      </c>
      <c r="CW59" s="213">
        <v>4.9679595203268478E-2</v>
      </c>
      <c r="CX59" s="213">
        <v>4.4587837697506849E-2</v>
      </c>
      <c r="CY59" s="213">
        <v>3.016854239245581E-2</v>
      </c>
      <c r="CZ59" s="213">
        <v>3.0808482028746975E-2</v>
      </c>
      <c r="DA59" s="213">
        <v>2.1714735588140965E-2</v>
      </c>
      <c r="DB59" s="213">
        <v>7.8794965314120669E-3</v>
      </c>
      <c r="DC59" s="213">
        <v>1.3895794744954282E-2</v>
      </c>
      <c r="DD59" s="213">
        <v>2.0554118420614942E-2</v>
      </c>
      <c r="DE59" s="213">
        <v>8.2427092865909879E-3</v>
      </c>
      <c r="DF59" s="213">
        <v>7.7968074555571087E-3</v>
      </c>
      <c r="DG59" s="213">
        <v>8.5139672355489804E-3</v>
      </c>
      <c r="DH59" s="213">
        <v>-7.5633197327700241E-3</v>
      </c>
      <c r="DI59" s="213">
        <v>-1.4171558148106556E-2</v>
      </c>
      <c r="DJ59" s="213">
        <v>-2.0525257832164634E-2</v>
      </c>
      <c r="DK59" s="213">
        <v>-1.1939701756189969E-2</v>
      </c>
      <c r="DL59" s="213">
        <v>2.7929226618582659E-3</v>
      </c>
      <c r="DM59" s="213">
        <v>-1.5314491209297287E-3</v>
      </c>
      <c r="DN59" s="213">
        <v>-2.3619259862130981E-3</v>
      </c>
      <c r="DO59" s="213">
        <v>-2.6262098680174262E-4</v>
      </c>
      <c r="DP59" s="213">
        <v>-7.4714970535274539E-3</v>
      </c>
      <c r="DQ59" s="213">
        <v>5.1316217501345962E-3</v>
      </c>
      <c r="DR59" s="213">
        <v>2.4710636175178102E-3</v>
      </c>
      <c r="DS59" s="213">
        <v>-1.8042857105737831E-4</v>
      </c>
      <c r="DT59" s="213">
        <v>5.5607574331804077E-3</v>
      </c>
      <c r="DU59" s="213">
        <v>1.1454863271221916E-2</v>
      </c>
      <c r="DV59" s="213">
        <v>1.4243288964046252E-2</v>
      </c>
      <c r="DW59" s="213">
        <v>1.2373855411599299E-2</v>
      </c>
      <c r="DX59" s="213">
        <v>1.0362046543980763E-2</v>
      </c>
      <c r="DY59" s="213">
        <v>1.3201630870728898E-2</v>
      </c>
      <c r="DZ59" s="213">
        <v>9.5089904791044733E-3</v>
      </c>
      <c r="EA59" s="213">
        <v>1.1792242516331597E-2</v>
      </c>
      <c r="EB59" s="213">
        <v>1.9778245870690769E-2</v>
      </c>
      <c r="EC59" s="213">
        <v>1.4575770934181276E-2</v>
      </c>
      <c r="ED59" s="213">
        <v>1.849898602384803E-2</v>
      </c>
      <c r="EE59" s="213">
        <v>1.5521866235492232E-2</v>
      </c>
      <c r="EF59" s="213">
        <v>1.4012481482790884E-2</v>
      </c>
      <c r="EG59" s="213">
        <v>1.4130051451303416E-2</v>
      </c>
      <c r="EH59" s="213">
        <v>1.8001576742110004E-2</v>
      </c>
      <c r="EI59" s="213">
        <v>1.909517969811092E-2</v>
      </c>
      <c r="EJ59" s="213">
        <v>1.1380387072037146E-2</v>
      </c>
      <c r="EK59" s="213">
        <v>7.7693738793679357E-3</v>
      </c>
      <c r="EL59" s="213">
        <v>1.2634334378325507E-2</v>
      </c>
      <c r="EM59" s="213">
        <v>1.0869675619535224E-2</v>
      </c>
      <c r="EN59" s="213">
        <v>4.1125000938431189E-3</v>
      </c>
      <c r="EO59" s="213"/>
      <c r="ER59" s="77">
        <f>_xlfn.XLOOKUP(ER$9,$I$8:$EO$8,$I59:$EO59,,,-1)</f>
        <v>1.3895794744954282E-2</v>
      </c>
      <c r="ES59" s="77">
        <f>_xlfn.XLOOKUP(ES$9,$I$8:$EO$8,$I59:$EO59,,,-1)</f>
        <v>7.7968074555571087E-3</v>
      </c>
      <c r="ET59" s="77">
        <f>_xlfn.XLOOKUP(ET$9,$I$8:$EO$8,$I59:$EO59,,,-1)</f>
        <v>-1.4171558148106556E-2</v>
      </c>
      <c r="EU59" s="77">
        <f>_xlfn.XLOOKUP(EU$9,$I$8:$EO$8,$I59:$EO59,,,-1)</f>
        <v>2.7929226618582659E-3</v>
      </c>
      <c r="EV59" s="77">
        <f>_xlfn.XLOOKUP(EV$9,$I$8:$EO$8,$I59:$EO59,,,-1)</f>
        <v>-2.6262098680174262E-4</v>
      </c>
      <c r="EW59" s="77">
        <f>_xlfn.XLOOKUP(EW$9,$I$8:$EO$8,$I59:$EO59,,,-1)</f>
        <v>2.4710636175178102E-3</v>
      </c>
      <c r="EX59" s="77">
        <f>_xlfn.XLOOKUP(EX$9,$I$8:$EO$8,$I59:$EO59,,,-1)</f>
        <v>1.1454863271221916E-2</v>
      </c>
      <c r="EY59" s="77">
        <f>_xlfn.XLOOKUP(EY$9,$I$8:$EO$8,$I59:$EO59,,,-1)</f>
        <v>1.0362046543980763E-2</v>
      </c>
      <c r="EZ59" s="77">
        <f>_xlfn.XLOOKUP(EZ$9,$I$8:$EO$8,$I59:$EO59,,,-1)</f>
        <v>1.1792242516331597E-2</v>
      </c>
      <c r="FA59" s="77">
        <f>_xlfn.XLOOKUP(FA$9,$I$8:$EO$8,$I59:$EO59,,,-1)</f>
        <v>1.849898602384803E-2</v>
      </c>
      <c r="FB59" s="77">
        <f>_xlfn.XLOOKUP(FB$9,$I$8:$EO$8,$I59:$EO59,,,-1)</f>
        <v>1.4130051451303416E-2</v>
      </c>
      <c r="FC59" s="77">
        <f>_xlfn.XLOOKUP(FC$9,$I$8:$EO$8,$I59:$EO59,,,-1)</f>
        <v>1.1380387072037146E-2</v>
      </c>
      <c r="FD59" s="77">
        <f>_xlfn.XLOOKUP(FD$9,$I$8:$EO$8,$I59:$EO59,,,-1)</f>
        <v>1.0869675619535224E-2</v>
      </c>
      <c r="FE59" s="77">
        <f>_xlfn.XLOOKUP(FE$9,$I$8:$EO$8,$I59:$EO59,,,-1)</f>
        <v>4.1125000938431189E-3</v>
      </c>
      <c r="FH59" s="213">
        <f t="shared" si="126"/>
        <v>-1.9858433800756359E-2</v>
      </c>
      <c r="FI59" s="213">
        <f t="shared" si="126"/>
        <v>2.0671530020664686E-2</v>
      </c>
      <c r="FJ59" s="213">
        <f t="shared" si="126"/>
        <v>5.1341857048856854E-2</v>
      </c>
      <c r="FK59" s="213">
        <f t="shared" si="126"/>
        <v>3.0808482028746975E-2</v>
      </c>
      <c r="FL59" s="213">
        <f t="shared" si="126"/>
        <v>2.7929226618582659E-3</v>
      </c>
      <c r="FM59" s="213">
        <f t="shared" si="126"/>
        <v>1.0362046543980763E-2</v>
      </c>
      <c r="FN59" s="213">
        <f t="shared" si="126"/>
        <v>1.1380387072037146E-2</v>
      </c>
      <c r="FO59" s="213">
        <f t="shared" si="127"/>
        <v>1.0869675619535224E-2</v>
      </c>
    </row>
    <row r="60" spans="2:171" s="70" customFormat="1" ht="17.45" customHeight="1">
      <c r="B60" s="66" t="s">
        <v>25</v>
      </c>
      <c r="C60" s="67"/>
      <c r="D60" s="67"/>
      <c r="E60" s="67"/>
      <c r="F60" s="68"/>
      <c r="G60" s="68"/>
      <c r="H60" s="68"/>
      <c r="I60" s="213">
        <v>1.0000000000000009E-2</v>
      </c>
      <c r="J60" s="213">
        <v>1.6139639229689973E-2</v>
      </c>
      <c r="K60" s="213">
        <v>2.3037022629566195E-2</v>
      </c>
      <c r="L60" s="213">
        <v>3.2129447864089444E-2</v>
      </c>
      <c r="M60" s="213">
        <v>3.8439388736672297E-2</v>
      </c>
      <c r="N60" s="213">
        <v>4.4433513890455245E-2</v>
      </c>
      <c r="O60" s="213">
        <v>4.700690595201884E-2</v>
      </c>
      <c r="P60" s="213">
        <v>5.398169763160432E-2</v>
      </c>
      <c r="Q60" s="213">
        <v>5.709589057253539E-2</v>
      </c>
      <c r="R60" s="213">
        <v>5.9797294941357659E-2</v>
      </c>
      <c r="S60" s="213">
        <v>6.4841379742385241E-2</v>
      </c>
      <c r="T60" s="213">
        <v>6.4866961676878998E-2</v>
      </c>
      <c r="U60" s="213">
        <v>5.6099597587766614E-2</v>
      </c>
      <c r="V60" s="213">
        <v>5.8874594625234367E-2</v>
      </c>
      <c r="W60" s="213">
        <v>6.3102229455571424E-2</v>
      </c>
      <c r="X60" s="213">
        <v>6.5542114957868103E-2</v>
      </c>
      <c r="Y60" s="213">
        <v>6.9038072856952404E-2</v>
      </c>
      <c r="Z60" s="213">
        <v>6.2117322865719027E-2</v>
      </c>
      <c r="AA60" s="213">
        <v>6.0110327135092456E-2</v>
      </c>
      <c r="AB60" s="213">
        <v>6.0718398126049289E-2</v>
      </c>
      <c r="AC60" s="213">
        <v>8.7463234024294234E-2</v>
      </c>
      <c r="AD60" s="213">
        <v>8.3359413194529886E-2</v>
      </c>
      <c r="AE60" s="213">
        <v>8.082706360911851E-2</v>
      </c>
      <c r="AF60" s="213">
        <v>7.5026855615013543E-2</v>
      </c>
      <c r="AG60" s="213">
        <v>5.4314554928496128E-2</v>
      </c>
      <c r="AH60" s="213">
        <v>9.1097825762372797E-2</v>
      </c>
      <c r="AI60" s="213">
        <v>5.4000000000000048E-2</v>
      </c>
      <c r="AJ60" s="213">
        <v>6.8917636575684615E-2</v>
      </c>
      <c r="AK60" s="213">
        <v>-5.2454033858141624E-2</v>
      </c>
      <c r="AL60" s="213">
        <v>-5.2145638788268833E-2</v>
      </c>
      <c r="AM60" s="213">
        <v>-0.143157858861787</v>
      </c>
      <c r="AN60" s="213">
        <v>-2.8190094001654398E-2</v>
      </c>
      <c r="AO60" s="213">
        <v>5.5040687922150999E-3</v>
      </c>
      <c r="AP60" s="213">
        <v>1.7201785596021923E-2</v>
      </c>
      <c r="AQ60" s="213">
        <v>-7.6881819893542147E-2</v>
      </c>
      <c r="AR60" s="213">
        <v>-7.4199202702622813E-2</v>
      </c>
      <c r="AS60" s="213">
        <v>3.1400000000000004E-2</v>
      </c>
      <c r="AT60" s="213">
        <v>9.1097800000000007E-2</v>
      </c>
      <c r="AU60" s="213">
        <v>-1.5800000000000002E-2</v>
      </c>
      <c r="AV60" s="213">
        <v>-2.3184999999999997E-2</v>
      </c>
      <c r="AW60" s="213">
        <v>-2.99343E-2</v>
      </c>
      <c r="AX60" s="213">
        <v>-1.3262599999999999E-2</v>
      </c>
      <c r="AY60" s="213">
        <v>-5.07267E-2</v>
      </c>
      <c r="AZ60" s="213">
        <v>-1.82498E-2</v>
      </c>
      <c r="BA60" s="213">
        <v>5.4300000000000001E-2</v>
      </c>
      <c r="BB60" s="213">
        <v>-3.91706142852426E-2</v>
      </c>
      <c r="BC60" s="213">
        <v>5.9213236209472164E-3</v>
      </c>
      <c r="BD60" s="213">
        <v>-5.576510529949541E-2</v>
      </c>
      <c r="BE60" s="213">
        <v>-6.4811629270238313E-3</v>
      </c>
      <c r="BF60" s="213">
        <v>-7.710468191483244E-3</v>
      </c>
      <c r="BG60" s="213">
        <v>-5.2347954357327975E-3</v>
      </c>
      <c r="BH60" s="213">
        <v>-3.3672045984098897E-3</v>
      </c>
      <c r="BI60" s="213">
        <v>-4.0311970352857607E-4</v>
      </c>
      <c r="BJ60" s="213">
        <v>2.2728920319290413E-3</v>
      </c>
      <c r="BK60" s="213">
        <v>5.2605002833489012E-3</v>
      </c>
      <c r="BL60" s="213">
        <v>7.299753357669414E-3</v>
      </c>
      <c r="BM60" s="213">
        <v>5.4129554960107296E-3</v>
      </c>
      <c r="BN60" s="213">
        <v>8.9828371169216048E-3</v>
      </c>
      <c r="BO60" s="213">
        <v>8.1677472780475879E-3</v>
      </c>
      <c r="BP60" s="213">
        <v>1.3001634081392321E-2</v>
      </c>
      <c r="BQ60" s="213">
        <v>6.7483188839194685E-3</v>
      </c>
      <c r="BR60" s="213">
        <v>6.0335000465734367E-3</v>
      </c>
      <c r="BS60" s="213">
        <v>1.0887542836234498E-2</v>
      </c>
      <c r="BT60" s="213">
        <v>1.0884157198702504E-2</v>
      </c>
      <c r="BU60" s="213">
        <v>9.6017483358088462E-3</v>
      </c>
      <c r="BV60" s="213">
        <v>7.8571695324926027E-3</v>
      </c>
      <c r="BW60" s="213">
        <v>1.1091394498500273E-2</v>
      </c>
      <c r="BX60" s="213">
        <v>1.6475427303859091E-2</v>
      </c>
      <c r="BY60" s="213">
        <v>1.3425706429119666E-2</v>
      </c>
      <c r="BZ60" s="213">
        <v>1.4638844140147711E-2</v>
      </c>
      <c r="CA60" s="213">
        <v>2.179873727553272E-2</v>
      </c>
      <c r="CB60" s="213">
        <v>2.3585359175132714E-2</v>
      </c>
      <c r="CC60" s="213">
        <v>4.3916095328248694E-2</v>
      </c>
      <c r="CD60" s="213">
        <v>4.8926867682005715E-2</v>
      </c>
      <c r="CE60" s="213">
        <v>6.6355346959645733E-2</v>
      </c>
      <c r="CF60" s="213">
        <v>5.6682892138699148E-2</v>
      </c>
      <c r="CG60" s="213">
        <v>7.1899664121218176E-2</v>
      </c>
      <c r="CH60" s="213">
        <v>6.3588700529684683E-2</v>
      </c>
      <c r="CI60" s="213">
        <v>7.4107684436131693E-2</v>
      </c>
      <c r="CJ60" s="213">
        <v>5.0534386072840665E-2</v>
      </c>
      <c r="CK60" s="213">
        <v>3.6648601915525103E-2</v>
      </c>
      <c r="CL60" s="213">
        <v>2.7013702601273115E-2</v>
      </c>
      <c r="CM60" s="213">
        <v>2.521904380246176E-2</v>
      </c>
      <c r="CN60" s="213">
        <v>1.1596722639265922E-2</v>
      </c>
      <c r="CO60" s="213">
        <v>7.923388095711581E-3</v>
      </c>
      <c r="CP60" s="213">
        <v>1.123925171324891E-2</v>
      </c>
      <c r="CQ60" s="213">
        <v>-1.4419468696444504E-2</v>
      </c>
      <c r="CR60" s="213">
        <v>-7.2040006346207885E-3</v>
      </c>
      <c r="CS60" s="213">
        <v>-1.7776700487250441E-2</v>
      </c>
      <c r="CT60" s="213">
        <v>-1.8756394752491135E-2</v>
      </c>
      <c r="CU60" s="213">
        <v>-2.9826333891192602E-2</v>
      </c>
      <c r="CV60" s="213">
        <v>-2.6215692297390181E-2</v>
      </c>
      <c r="CW60" s="213">
        <v>-2.0418408806005539E-2</v>
      </c>
      <c r="CX60" s="213">
        <v>-1.5650471277631084E-2</v>
      </c>
      <c r="CY60" s="213">
        <v>-1.9210937053641297E-2</v>
      </c>
      <c r="CZ60" s="213">
        <v>-1.724593971896704E-2</v>
      </c>
      <c r="DA60" s="213">
        <v>-2.0229040418245914E-2</v>
      </c>
      <c r="DB60" s="213">
        <v>-1.791755439955689E-2</v>
      </c>
      <c r="DC60" s="213">
        <v>-1.4239280163597989E-2</v>
      </c>
      <c r="DD60" s="213">
        <v>-9.0860288977623327E-3</v>
      </c>
      <c r="DE60" s="213">
        <v>-7.1214267986992041E-3</v>
      </c>
      <c r="DF60" s="213">
        <v>-4.6430836304116596E-3</v>
      </c>
      <c r="DG60" s="213">
        <v>-4.6512396889542007E-3</v>
      </c>
      <c r="DH60" s="213">
        <v>3.2330949430453559E-3</v>
      </c>
      <c r="DI60" s="213">
        <v>6.8541933788864862E-3</v>
      </c>
      <c r="DJ60" s="213">
        <v>1.5339937882060672E-3</v>
      </c>
      <c r="DK60" s="213">
        <v>2.3296314671794605E-3</v>
      </c>
      <c r="DL60" s="213">
        <v>2.0741648117000411E-2</v>
      </c>
      <c r="DM60" s="213">
        <v>2.0360623071405071E-2</v>
      </c>
      <c r="DN60" s="213">
        <v>1.8303285056374019E-2</v>
      </c>
      <c r="DO60" s="213">
        <v>2.1881499807936078E-2</v>
      </c>
      <c r="DP60" s="213">
        <v>1.8795203447760644E-2</v>
      </c>
      <c r="DQ60" s="213">
        <v>2.1256394996872929E-2</v>
      </c>
      <c r="DR60" s="213">
        <v>2.0605578669023461E-2</v>
      </c>
      <c r="DS60" s="213">
        <v>2.1625793070709443E-2</v>
      </c>
      <c r="DT60" s="213">
        <v>1.4277815558198181E-2</v>
      </c>
      <c r="DU60" s="213">
        <v>1.3076797220748948E-2</v>
      </c>
      <c r="DV60" s="213">
        <v>1.6750045475277142E-2</v>
      </c>
      <c r="DW60" s="213">
        <v>1.7881160957888276E-2</v>
      </c>
      <c r="DX60" s="213">
        <v>3.9575203187780517E-4</v>
      </c>
      <c r="DY60" s="213">
        <v>3.3264982059600934E-3</v>
      </c>
      <c r="DZ60" s="213">
        <v>4.8408629120066937E-4</v>
      </c>
      <c r="EA60" s="213">
        <v>1.5102067856320733E-3</v>
      </c>
      <c r="EB60" s="213">
        <v>2.0537096804896793E-3</v>
      </c>
      <c r="EC60" s="213">
        <v>-1.3141619165526475E-3</v>
      </c>
      <c r="ED60" s="213">
        <v>-3.6810932633866145E-3</v>
      </c>
      <c r="EE60" s="213">
        <v>-3.7084280525865321E-3</v>
      </c>
      <c r="EF60" s="213">
        <v>3.1040222655109861E-4</v>
      </c>
      <c r="EG60" s="213">
        <v>-2.0654110317108731E-4</v>
      </c>
      <c r="EH60" s="213">
        <v>1.5934953245407835E-3</v>
      </c>
      <c r="EI60" s="213">
        <v>2.0652380828972694E-3</v>
      </c>
      <c r="EJ60" s="213">
        <v>4.2513777305462908E-3</v>
      </c>
      <c r="EK60" s="213">
        <v>2.9486907606469659E-3</v>
      </c>
      <c r="EL60" s="213">
        <v>3.7506046257211878E-3</v>
      </c>
      <c r="EM60" s="213">
        <v>2.2236057789735142E-3</v>
      </c>
      <c r="EN60" s="213">
        <v>2.8589237259928346E-3</v>
      </c>
      <c r="EO60" s="213"/>
      <c r="ER60" s="77">
        <f>_xlfn.XLOOKUP(ER$9,$I$8:$EO$8,$I60:$EO60,,,-1)</f>
        <v>-1.4239280163597989E-2</v>
      </c>
      <c r="ES60" s="77">
        <f>_xlfn.XLOOKUP(ES$9,$I$8:$EO$8,$I60:$EO60,,,-1)</f>
        <v>-4.6430836304116596E-3</v>
      </c>
      <c r="ET60" s="77">
        <f>_xlfn.XLOOKUP(ET$9,$I$8:$EO$8,$I60:$EO60,,,-1)</f>
        <v>6.8541933788864862E-3</v>
      </c>
      <c r="EU60" s="77">
        <f>_xlfn.XLOOKUP(EU$9,$I$8:$EO$8,$I60:$EO60,,,-1)</f>
        <v>2.0741648117000411E-2</v>
      </c>
      <c r="EV60" s="77">
        <f>_xlfn.XLOOKUP(EV$9,$I$8:$EO$8,$I60:$EO60,,,-1)</f>
        <v>2.1881499807936078E-2</v>
      </c>
      <c r="EW60" s="77">
        <f>_xlfn.XLOOKUP(EW$9,$I$8:$EO$8,$I60:$EO60,,,-1)</f>
        <v>2.0605578669023461E-2</v>
      </c>
      <c r="EX60" s="77">
        <f>_xlfn.XLOOKUP(EX$9,$I$8:$EO$8,$I60:$EO60,,,-1)</f>
        <v>1.3076797220748948E-2</v>
      </c>
      <c r="EY60" s="77">
        <f>_xlfn.XLOOKUP(EY$9,$I$8:$EO$8,$I60:$EO60,,,-1)</f>
        <v>3.9575203187780517E-4</v>
      </c>
      <c r="EZ60" s="77">
        <f>_xlfn.XLOOKUP(EZ$9,$I$8:$EO$8,$I60:$EO60,,,-1)</f>
        <v>1.5102067856320733E-3</v>
      </c>
      <c r="FA60" s="77">
        <f>_xlfn.XLOOKUP(FA$9,$I$8:$EO$8,$I60:$EO60,,,-1)</f>
        <v>-3.6810932633866145E-3</v>
      </c>
      <c r="FB60" s="77">
        <f>_xlfn.XLOOKUP(FB$9,$I$8:$EO$8,$I60:$EO60,,,-1)</f>
        <v>-2.0654110317108731E-4</v>
      </c>
      <c r="FC60" s="77">
        <f>_xlfn.XLOOKUP(FC$9,$I$8:$EO$8,$I60:$EO60,,,-1)</f>
        <v>4.2513777305462908E-3</v>
      </c>
      <c r="FD60" s="77">
        <f>_xlfn.XLOOKUP(FD$9,$I$8:$EO$8,$I60:$EO60,,,-1)</f>
        <v>2.2236057789735142E-3</v>
      </c>
      <c r="FE60" s="77">
        <f>_xlfn.XLOOKUP(FE$9,$I$8:$EO$8,$I60:$EO60,,,-1)</f>
        <v>2.8589237259928346E-3</v>
      </c>
      <c r="FH60" s="213">
        <f t="shared" si="126"/>
        <v>1.3001634081392321E-2</v>
      </c>
      <c r="FI60" s="213">
        <f t="shared" si="126"/>
        <v>2.3585359175132714E-2</v>
      </c>
      <c r="FJ60" s="213">
        <f t="shared" si="126"/>
        <v>1.1596722639265922E-2</v>
      </c>
      <c r="FK60" s="213">
        <f t="shared" si="126"/>
        <v>-1.724593971896704E-2</v>
      </c>
      <c r="FL60" s="213">
        <f t="shared" si="126"/>
        <v>2.0741648117000411E-2</v>
      </c>
      <c r="FM60" s="213">
        <f t="shared" si="126"/>
        <v>3.9575203187780517E-4</v>
      </c>
      <c r="FN60" s="213">
        <f t="shared" si="126"/>
        <v>4.2513777305462908E-3</v>
      </c>
      <c r="FO60" s="213">
        <f t="shared" si="127"/>
        <v>2.2236057789735142E-3</v>
      </c>
    </row>
    <row r="61" spans="2:171" s="70" customFormat="1" ht="17.45" customHeight="1">
      <c r="B61" s="66" t="s">
        <v>28</v>
      </c>
      <c r="C61" s="67"/>
      <c r="D61" s="67"/>
      <c r="E61" s="67"/>
      <c r="F61" s="68"/>
      <c r="G61" s="68"/>
      <c r="H61" s="68"/>
      <c r="I61" s="213">
        <v>5.6571683376980264E-3</v>
      </c>
      <c r="J61" s="213">
        <v>9.9281433780400441E-3</v>
      </c>
      <c r="K61" s="213">
        <v>1.1651575715102114E-2</v>
      </c>
      <c r="L61" s="213">
        <v>1.6723065717832997E-2</v>
      </c>
      <c r="M61" s="213">
        <v>1.230286659555202E-2</v>
      </c>
      <c r="N61" s="213">
        <v>1.2092632507904044E-2</v>
      </c>
      <c r="O61" s="213">
        <v>1.4182136669581902E-2</v>
      </c>
      <c r="P61" s="213">
        <v>1.4517909311047905E-2</v>
      </c>
      <c r="Q61" s="213">
        <v>1.7351381810914002E-2</v>
      </c>
      <c r="R61" s="213">
        <v>3.1589945123500107E-2</v>
      </c>
      <c r="S61" s="213">
        <v>3.4084962270130026E-2</v>
      </c>
      <c r="T61" s="213">
        <v>4.6690735641888081E-2</v>
      </c>
      <c r="U61" s="213">
        <v>4.9707702548011934E-2</v>
      </c>
      <c r="V61" s="213">
        <v>4.8045200237003094E-2</v>
      </c>
      <c r="W61" s="213">
        <v>5.0027722686067033E-2</v>
      </c>
      <c r="X61" s="213">
        <v>5.2903532303235079E-2</v>
      </c>
      <c r="Y61" s="213">
        <v>8.6247788110250911E-2</v>
      </c>
      <c r="Z61" s="213">
        <v>8.4193786104460044E-2</v>
      </c>
      <c r="AA61" s="213">
        <v>7.115753137542502E-2</v>
      </c>
      <c r="AB61" s="213">
        <v>8.7616962347981886E-2</v>
      </c>
      <c r="AC61" s="213">
        <v>8.7616962347981886E-2</v>
      </c>
      <c r="AD61" s="213">
        <v>9.6297867293710038E-2</v>
      </c>
      <c r="AE61" s="213">
        <v>0.10050457392370804</v>
      </c>
      <c r="AF61" s="213">
        <v>0.11910202327626906</v>
      </c>
      <c r="AG61" s="213">
        <v>0.10160000000000002</v>
      </c>
      <c r="AH61" s="213">
        <v>0.11850000000000005</v>
      </c>
      <c r="AI61" s="213">
        <v>9.8400000000000043E-2</v>
      </c>
      <c r="AJ61" s="213">
        <v>9.3500000000000028E-2</v>
      </c>
      <c r="AK61" s="213">
        <v>9.8600000000000021E-2</v>
      </c>
      <c r="AL61" s="213">
        <v>9.4799999999999995E-2</v>
      </c>
      <c r="AM61" s="213">
        <v>9.209999999999996E-2</v>
      </c>
      <c r="AN61" s="213">
        <v>9.5899999999999985E-2</v>
      </c>
      <c r="AO61" s="213">
        <v>8.3500000000000019E-2</v>
      </c>
      <c r="AP61" s="213">
        <v>9.540000000000004E-2</v>
      </c>
      <c r="AQ61" s="213">
        <v>9.3899999999999983E-2</v>
      </c>
      <c r="AR61" s="213">
        <v>8.8700000000000001E-2</v>
      </c>
      <c r="AS61" s="213">
        <v>8.7099999999999997E-2</v>
      </c>
      <c r="AT61" s="213">
        <v>9.1300000000000006E-2</v>
      </c>
      <c r="AU61" s="213">
        <v>9.2999999999999999E-2</v>
      </c>
      <c r="AV61" s="213">
        <v>8.7900000000000006E-2</v>
      </c>
      <c r="AW61" s="213">
        <v>8.6800000000000002E-2</v>
      </c>
      <c r="AX61" s="213">
        <v>8.1000000000000003E-2</v>
      </c>
      <c r="AY61" s="213">
        <v>7.17E-2</v>
      </c>
      <c r="AZ61" s="213">
        <v>6.7400000000000002E-2</v>
      </c>
      <c r="BA61" s="213">
        <v>6.0900000000000003E-2</v>
      </c>
      <c r="BB61" s="213">
        <v>5.5500000000000001E-2</v>
      </c>
      <c r="BC61" s="213">
        <v>5.11E-2</v>
      </c>
      <c r="BD61" s="213">
        <v>4.6699999999999998E-2</v>
      </c>
      <c r="BE61" s="213">
        <v>3.1970867781575651E-2</v>
      </c>
      <c r="BF61" s="213">
        <v>2.3388400185623381E-2</v>
      </c>
      <c r="BG61" s="213">
        <v>1.9202603184031553E-2</v>
      </c>
      <c r="BH61" s="213">
        <v>1.4004020003468565E-2</v>
      </c>
      <c r="BI61" s="213">
        <v>9.0373882463294919E-3</v>
      </c>
      <c r="BJ61" s="213">
        <v>2.9027052679173604E-3</v>
      </c>
      <c r="BK61" s="213">
        <v>5.6394953674406834E-3</v>
      </c>
      <c r="BL61" s="213">
        <v>1.1997853979813677E-2</v>
      </c>
      <c r="BM61" s="213">
        <v>8.1562617244358426E-3</v>
      </c>
      <c r="BN61" s="213">
        <v>7.7037403466136967E-3</v>
      </c>
      <c r="BO61" s="213">
        <v>6.7799475637333462E-3</v>
      </c>
      <c r="BP61" s="213">
        <v>6.0812355267637619E-3</v>
      </c>
      <c r="BQ61" s="213">
        <v>5.3097915378859106E-3</v>
      </c>
      <c r="BR61" s="213">
        <v>2.7504585977825569E-3</v>
      </c>
      <c r="BS61" s="213">
        <v>8.9902823622982631E-3</v>
      </c>
      <c r="BT61" s="213">
        <v>2.8129373151172588E-2</v>
      </c>
      <c r="BU61" s="213">
        <v>4.5991915227470814E-2</v>
      </c>
      <c r="BV61" s="213">
        <v>7.5452338842088351E-2</v>
      </c>
      <c r="BW61" s="213">
        <v>9.6585275550965521E-2</v>
      </c>
      <c r="BX61" s="213">
        <v>0.11208875593486534</v>
      </c>
      <c r="BY61" s="213">
        <v>0.12784722916132385</v>
      </c>
      <c r="BZ61" s="213">
        <v>0.15950724736708177</v>
      </c>
      <c r="CA61" s="213">
        <v>0.16704645135293772</v>
      </c>
      <c r="CB61" s="213">
        <v>0.1685038010455443</v>
      </c>
      <c r="CC61" s="213">
        <v>0.19686101115391075</v>
      </c>
      <c r="CD61" s="213">
        <v>0.21385569488650802</v>
      </c>
      <c r="CE61" s="213">
        <v>0.23094382628599175</v>
      </c>
      <c r="CF61" s="213">
        <v>0.21086081299645099</v>
      </c>
      <c r="CG61" s="213">
        <v>0.19274729662752565</v>
      </c>
      <c r="CH61" s="213">
        <v>0.16783053572339413</v>
      </c>
      <c r="CI61" s="213">
        <v>0.14757786516994031</v>
      </c>
      <c r="CJ61" s="213">
        <v>0.12688464323618287</v>
      </c>
      <c r="CK61" s="213">
        <v>0.11004404541405988</v>
      </c>
      <c r="CL61" s="213">
        <v>7.9901927643994064E-2</v>
      </c>
      <c r="CM61" s="213">
        <v>7.191235733025092E-2</v>
      </c>
      <c r="CN61" s="213">
        <v>6.6540602229101187E-2</v>
      </c>
      <c r="CO61" s="213">
        <v>5.8936740970640833E-2</v>
      </c>
      <c r="CP61" s="213">
        <v>5.0930533737638006E-2</v>
      </c>
      <c r="CQ61" s="213">
        <v>3.1181470933569155E-2</v>
      </c>
      <c r="CR61" s="213">
        <v>2.3323323512147387E-2</v>
      </c>
      <c r="CS61" s="213">
        <v>1.7139320019208371E-2</v>
      </c>
      <c r="CT61" s="213">
        <v>5.3916614122376805E-3</v>
      </c>
      <c r="CU61" s="213">
        <v>1.6713135972863391E-3</v>
      </c>
      <c r="CV61" s="213">
        <v>-2.6696506039494139E-3</v>
      </c>
      <c r="CW61" s="213">
        <v>2.2659993929441402E-4</v>
      </c>
      <c r="CX61" s="213">
        <v>3.2369307254962454E-3</v>
      </c>
      <c r="CY61" s="213">
        <v>2.8756049560741959E-3</v>
      </c>
      <c r="CZ61" s="213">
        <v>2.4020205702168784E-3</v>
      </c>
      <c r="DA61" s="213">
        <v>-2.437220882008706E-3</v>
      </c>
      <c r="DB61" s="213">
        <v>1.803625131557629E-3</v>
      </c>
      <c r="DC61" s="213">
        <v>5.5029666115318232E-3</v>
      </c>
      <c r="DD61" s="213">
        <v>7.679517551975712E-3</v>
      </c>
      <c r="DE61" s="213">
        <v>8.6770995347386082E-3</v>
      </c>
      <c r="DF61" s="213">
        <v>9.7684695682199729E-3</v>
      </c>
      <c r="DG61" s="213">
        <v>1.0751657469937892E-2</v>
      </c>
      <c r="DH61" s="213">
        <v>1.6544732586705857E-2</v>
      </c>
      <c r="DI61" s="213">
        <v>1.9786414292095267E-2</v>
      </c>
      <c r="DJ61" s="213">
        <v>2.2770523953840716E-2</v>
      </c>
      <c r="DK61" s="213">
        <v>1.2909067155230436E-2</v>
      </c>
      <c r="DL61" s="213">
        <v>9.0141996842663108E-3</v>
      </c>
      <c r="DM61" s="213">
        <v>1.1165256655990885E-2</v>
      </c>
      <c r="DN61" s="213">
        <v>8.7548298495010446E-3</v>
      </c>
      <c r="DO61" s="213">
        <v>5.1462243183412193E-3</v>
      </c>
      <c r="DP61" s="213">
        <v>3.7642991280657512E-3</v>
      </c>
      <c r="DQ61" s="213">
        <v>4.5495012340852625E-3</v>
      </c>
      <c r="DR61" s="213">
        <v>3.6868687775921671E-3</v>
      </c>
      <c r="DS61" s="213">
        <v>3.2764509903293604E-4</v>
      </c>
      <c r="DT61" s="213">
        <v>-3.7600279777469936E-3</v>
      </c>
      <c r="DU61" s="213">
        <v>-7.8150510455936573E-3</v>
      </c>
      <c r="DV61" s="213">
        <v>-1.2016043598655379E-2</v>
      </c>
      <c r="DW61" s="213">
        <v>-2.2111306320435897E-3</v>
      </c>
      <c r="DX61" s="213">
        <v>-2.0173035305122156E-3</v>
      </c>
      <c r="DY61" s="213">
        <v>-5.2439108527493339E-3</v>
      </c>
      <c r="DZ61" s="213">
        <v>-6.2324447374633163E-3</v>
      </c>
      <c r="EA61" s="213">
        <v>-6.7130720293484547E-3</v>
      </c>
      <c r="EB61" s="213">
        <v>-5.3739412872078063E-3</v>
      </c>
      <c r="EC61" s="213">
        <v>-6.949710023711031E-3</v>
      </c>
      <c r="ED61" s="213">
        <v>-4.231775087475631E-3</v>
      </c>
      <c r="EE61" s="213">
        <v>-5.7651038141082189E-4</v>
      </c>
      <c r="EF61" s="213">
        <v>2.4922626691022964E-3</v>
      </c>
      <c r="EG61" s="213">
        <v>5.07222578426203E-3</v>
      </c>
      <c r="EH61" s="213">
        <v>1.3905017014100962E-2</v>
      </c>
      <c r="EI61" s="213">
        <v>1.5083670410117933E-2</v>
      </c>
      <c r="EJ61" s="213">
        <v>2.6398201426799828E-2</v>
      </c>
      <c r="EK61" s="213">
        <v>3.2822763676696787E-2</v>
      </c>
      <c r="EL61" s="213">
        <v>2.6537738663464649E-2</v>
      </c>
      <c r="EM61" s="213">
        <v>3.2532658196900877E-2</v>
      </c>
      <c r="EN61" s="213">
        <v>3.4319769445151027E-2</v>
      </c>
      <c r="EO61" s="213"/>
      <c r="ER61" s="77">
        <f>_xlfn.XLOOKUP(ER$9,$I$8:$EO$8,$I61:$EO61,,,-1)</f>
        <v>5.5029666115318232E-3</v>
      </c>
      <c r="ES61" s="77">
        <f>_xlfn.XLOOKUP(ES$9,$I$8:$EO$8,$I61:$EO61,,,-1)</f>
        <v>9.7684695682199729E-3</v>
      </c>
      <c r="ET61" s="77">
        <f>_xlfn.XLOOKUP(ET$9,$I$8:$EO$8,$I61:$EO61,,,-1)</f>
        <v>1.9786414292095267E-2</v>
      </c>
      <c r="EU61" s="77">
        <f>_xlfn.XLOOKUP(EU$9,$I$8:$EO$8,$I61:$EO61,,,-1)</f>
        <v>9.0141996842663108E-3</v>
      </c>
      <c r="EV61" s="77">
        <f>_xlfn.XLOOKUP(EV$9,$I$8:$EO$8,$I61:$EO61,,,-1)</f>
        <v>5.1462243183412193E-3</v>
      </c>
      <c r="EW61" s="77">
        <f>_xlfn.XLOOKUP(EW$9,$I$8:$EO$8,$I61:$EO61,,,-1)</f>
        <v>3.6868687775921671E-3</v>
      </c>
      <c r="EX61" s="77">
        <f>_xlfn.XLOOKUP(EX$9,$I$8:$EO$8,$I61:$EO61,,,-1)</f>
        <v>-7.8150510455936573E-3</v>
      </c>
      <c r="EY61" s="77">
        <f>_xlfn.XLOOKUP(EY$9,$I$8:$EO$8,$I61:$EO61,,,-1)</f>
        <v>-2.0173035305122156E-3</v>
      </c>
      <c r="EZ61" s="77">
        <f>_xlfn.XLOOKUP(EZ$9,$I$8:$EO$8,$I61:$EO61,,,-1)</f>
        <v>-6.7130720293484547E-3</v>
      </c>
      <c r="FA61" s="77">
        <f>_xlfn.XLOOKUP(FA$9,$I$8:$EO$8,$I61:$EO61,,,-1)</f>
        <v>-4.231775087475631E-3</v>
      </c>
      <c r="FB61" s="77">
        <f>_xlfn.XLOOKUP(FB$9,$I$8:$EO$8,$I61:$EO61,,,-1)</f>
        <v>5.07222578426203E-3</v>
      </c>
      <c r="FC61" s="77">
        <f>_xlfn.XLOOKUP(FC$9,$I$8:$EO$8,$I61:$EO61,,,-1)</f>
        <v>2.6398201426799828E-2</v>
      </c>
      <c r="FD61" s="77">
        <f>_xlfn.XLOOKUP(FD$9,$I$8:$EO$8,$I61:$EO61,,,-1)</f>
        <v>3.2532658196900877E-2</v>
      </c>
      <c r="FE61" s="77">
        <f>_xlfn.XLOOKUP(FE$9,$I$8:$EO$8,$I61:$EO61,,,-1)</f>
        <v>3.4319769445151027E-2</v>
      </c>
      <c r="FH61" s="213">
        <f t="shared" si="126"/>
        <v>6.0812355267637619E-3</v>
      </c>
      <c r="FI61" s="213">
        <f t="shared" si="126"/>
        <v>0.1685038010455443</v>
      </c>
      <c r="FJ61" s="213">
        <f t="shared" si="126"/>
        <v>6.6540602229101187E-2</v>
      </c>
      <c r="FK61" s="213">
        <f t="shared" si="126"/>
        <v>2.4020205702168784E-3</v>
      </c>
      <c r="FL61" s="213">
        <f t="shared" si="126"/>
        <v>9.0141996842663108E-3</v>
      </c>
      <c r="FM61" s="213">
        <f t="shared" si="126"/>
        <v>-2.0173035305122156E-3</v>
      </c>
      <c r="FN61" s="213">
        <f t="shared" si="126"/>
        <v>2.6398201426799828E-2</v>
      </c>
      <c r="FO61" s="213">
        <f t="shared" si="127"/>
        <v>3.2532658196900877E-2</v>
      </c>
    </row>
    <row r="62" spans="2:171" s="70" customFormat="1" ht="17.45" customHeight="1">
      <c r="B62" s="66" t="s">
        <v>29</v>
      </c>
      <c r="C62" s="67"/>
      <c r="D62" s="67"/>
      <c r="E62" s="67"/>
      <c r="F62" s="68"/>
      <c r="G62" s="68"/>
      <c r="H62" s="68"/>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v>6.0999999999999943E-2</v>
      </c>
      <c r="AK62" s="213">
        <v>5.5532833250314551E-2</v>
      </c>
      <c r="AL62" s="213">
        <v>5.600000000000005E-2</v>
      </c>
      <c r="AM62" s="213">
        <v>5.8000000000000052E-2</v>
      </c>
      <c r="AN62" s="213">
        <v>6.030000000000002E-2</v>
      </c>
      <c r="AO62" s="213">
        <v>5.600000000000005E-2</v>
      </c>
      <c r="AP62" s="213">
        <v>4.7399999999999998E-2</v>
      </c>
      <c r="AQ62" s="213">
        <v>4.2000000000000037E-2</v>
      </c>
      <c r="AR62" s="213">
        <v>4.2000000000000037E-2</v>
      </c>
      <c r="AS62" s="213">
        <v>9.9062187366226392E-2</v>
      </c>
      <c r="AT62" s="213">
        <v>1.2550016845026796E-2</v>
      </c>
      <c r="AU62" s="213">
        <v>-3.3263989314745869E-2</v>
      </c>
      <c r="AV62" s="213">
        <v>5.1808211004329092E-2</v>
      </c>
      <c r="AW62" s="213">
        <v>8.5847449365207468E-2</v>
      </c>
      <c r="AX62" s="213">
        <v>8.9733152808979158E-2</v>
      </c>
      <c r="AY62" s="213">
        <v>3.3721187821087233E-2</v>
      </c>
      <c r="AZ62" s="213">
        <v>0.10045174999865714</v>
      </c>
      <c r="BA62" s="213">
        <v>-7.2928044963978438E-3</v>
      </c>
      <c r="BB62" s="213">
        <v>0.11024230068156295</v>
      </c>
      <c r="BC62" s="213">
        <v>2.4533549040167225E-2</v>
      </c>
      <c r="BD62" s="213">
        <v>5.3668139863746973E-2</v>
      </c>
      <c r="BE62" s="213">
        <v>7.24936173246572E-2</v>
      </c>
      <c r="BF62" s="213">
        <v>8.276310742848636E-2</v>
      </c>
      <c r="BG62" s="213">
        <v>9.6864546626935999E-2</v>
      </c>
      <c r="BH62" s="213">
        <v>0.10954778014740008</v>
      </c>
      <c r="BI62" s="213">
        <v>0.1130435422655387</v>
      </c>
      <c r="BJ62" s="213">
        <v>0.12292693456571824</v>
      </c>
      <c r="BK62" s="213">
        <v>0.13003952997680102</v>
      </c>
      <c r="BL62" s="213">
        <v>0.13838481967647587</v>
      </c>
      <c r="BM62" s="213">
        <v>0.15896208462889272</v>
      </c>
      <c r="BN62" s="213">
        <v>0.16635711563480049</v>
      </c>
      <c r="BO62" s="213">
        <v>0.19092831757618822</v>
      </c>
      <c r="BP62" s="213">
        <v>0.16295084664844006</v>
      </c>
      <c r="BQ62" s="213">
        <v>0.17392045927369137</v>
      </c>
      <c r="BR62" s="213">
        <v>0.19198011945747917</v>
      </c>
      <c r="BS62" s="213">
        <v>0.19167672148526627</v>
      </c>
      <c r="BT62" s="213">
        <v>0.19654084722563436</v>
      </c>
      <c r="BU62" s="213">
        <v>0.19450821081044911</v>
      </c>
      <c r="BV62" s="213">
        <v>0.19056308147815881</v>
      </c>
      <c r="BW62" s="213">
        <v>0.19726482045263738</v>
      </c>
      <c r="BX62" s="213">
        <v>0.19327917082225821</v>
      </c>
      <c r="BY62" s="213">
        <v>0.19090242932959822</v>
      </c>
      <c r="BZ62" s="213">
        <v>0.22289241318053099</v>
      </c>
      <c r="CA62" s="213">
        <v>0.22064250628151272</v>
      </c>
      <c r="CB62" s="213">
        <v>0.29834062766385328</v>
      </c>
      <c r="CC62" s="213">
        <v>0.32455449910806966</v>
      </c>
      <c r="CD62" s="213">
        <v>0.31502045197073869</v>
      </c>
      <c r="CE62" s="213">
        <v>0.40284884660516151</v>
      </c>
      <c r="CF62" s="213">
        <v>0.38661167575761557</v>
      </c>
      <c r="CG62" s="213">
        <v>0.42506008555582919</v>
      </c>
      <c r="CH62" s="213">
        <v>0.36234437876979853</v>
      </c>
      <c r="CI62" s="213">
        <v>0.35118739590469639</v>
      </c>
      <c r="CJ62" s="213">
        <v>0.35627834420612214</v>
      </c>
      <c r="CK62" s="213">
        <v>0.3603711112194431</v>
      </c>
      <c r="CL62" s="213">
        <v>0.30561002811285798</v>
      </c>
      <c r="CM62" s="213">
        <v>0.28190812209081295</v>
      </c>
      <c r="CN62" s="213">
        <v>0.26563494720069936</v>
      </c>
      <c r="CO62" s="213">
        <v>0.25561021689476271</v>
      </c>
      <c r="CP62" s="213">
        <v>0.26232923710993095</v>
      </c>
      <c r="CQ62" s="213">
        <v>0.26213176401893079</v>
      </c>
      <c r="CR62" s="213">
        <v>0.28149678320874316</v>
      </c>
      <c r="CS62" s="213">
        <v>0.29174184534938852</v>
      </c>
      <c r="CT62" s="213">
        <v>0.32455862004601188</v>
      </c>
      <c r="CU62" s="213">
        <v>0.3303683565010519</v>
      </c>
      <c r="CV62" s="213">
        <v>0.32897308339658948</v>
      </c>
      <c r="CW62" s="213">
        <v>0.3159524904485812</v>
      </c>
      <c r="CX62" s="213">
        <v>0.33782975045238028</v>
      </c>
      <c r="CY62" s="213">
        <v>0.3458109911485816</v>
      </c>
      <c r="CZ62" s="213">
        <v>0.3695291005201975</v>
      </c>
      <c r="DA62" s="213">
        <v>0.35527006647081327</v>
      </c>
      <c r="DB62" s="213">
        <v>0.35665985945735112</v>
      </c>
      <c r="DC62" s="213">
        <v>0.34517470441405429</v>
      </c>
      <c r="DD62" s="213">
        <v>0.3362330245505839</v>
      </c>
      <c r="DE62" s="213">
        <v>0.33523124278702943</v>
      </c>
      <c r="DF62" s="213">
        <v>0.33532680800871528</v>
      </c>
      <c r="DG62" s="213">
        <v>0.33453285695024804</v>
      </c>
      <c r="DH62" s="213">
        <v>0.31873130777299941</v>
      </c>
      <c r="DI62" s="213">
        <v>0.3238534352201341</v>
      </c>
      <c r="DJ62" s="213">
        <v>0.31567380116269539</v>
      </c>
      <c r="DK62" s="213">
        <v>0.31359801142733867</v>
      </c>
      <c r="DL62" s="213">
        <v>0.28405972766663934</v>
      </c>
      <c r="DM62" s="213">
        <v>0.26733909537393485</v>
      </c>
      <c r="DN62" s="213">
        <v>0.24580256366610576</v>
      </c>
      <c r="DO62" s="213">
        <v>0.22360003150719876</v>
      </c>
      <c r="DP62" s="213">
        <v>0.21426788581528877</v>
      </c>
      <c r="DQ62" s="213">
        <v>0.18483194216453636</v>
      </c>
      <c r="DR62" s="213">
        <v>0.17031747208825676</v>
      </c>
      <c r="DS62" s="213">
        <v>0.14056738225416898</v>
      </c>
      <c r="DT62" s="213">
        <v>0.13309561736695796</v>
      </c>
      <c r="DU62" s="213">
        <v>0.12301503351182552</v>
      </c>
      <c r="DV62" s="213">
        <v>0.11579495555541286</v>
      </c>
      <c r="DW62" s="213">
        <v>0.10060295515388973</v>
      </c>
      <c r="DX62" s="213">
        <v>0.11526478016180886</v>
      </c>
      <c r="DY62" s="213">
        <v>0.11997959668615343</v>
      </c>
      <c r="DZ62" s="213">
        <v>0.14531297667685572</v>
      </c>
      <c r="EA62" s="213">
        <v>0.17178278483310572</v>
      </c>
      <c r="EB62" s="213">
        <v>0.14767144584260505</v>
      </c>
      <c r="EC62" s="213">
        <v>0.16542257061323629</v>
      </c>
      <c r="ED62" s="213">
        <v>0.168453934685593</v>
      </c>
      <c r="EE62" s="213">
        <v>0.19182277093276168</v>
      </c>
      <c r="EF62" s="213">
        <v>0.21185655453937824</v>
      </c>
      <c r="EG62" s="213">
        <v>0.2240160289721993</v>
      </c>
      <c r="EH62" s="213">
        <v>0.22207894258475835</v>
      </c>
      <c r="EI62" s="213">
        <v>0.2390374188184029</v>
      </c>
      <c r="EJ62" s="213">
        <v>0.24188154990214039</v>
      </c>
      <c r="EK62" s="213">
        <v>0.25124574512886433</v>
      </c>
      <c r="EL62" s="213">
        <v>0.26178029655779889</v>
      </c>
      <c r="EM62" s="213">
        <v>0.23244633609932663</v>
      </c>
      <c r="EN62" s="213">
        <v>0.24437821331350551</v>
      </c>
      <c r="EO62" s="213"/>
      <c r="ER62" s="77">
        <f>_xlfn.XLOOKUP(ER$9,$I$8:$EO$8,$I62:$EO62,,,-1)</f>
        <v>0.34517470441405429</v>
      </c>
      <c r="ES62" s="77">
        <f>_xlfn.XLOOKUP(ES$9,$I$8:$EO$8,$I62:$EO62,,,-1)</f>
        <v>0.33532680800871528</v>
      </c>
      <c r="ET62" s="77">
        <f>_xlfn.XLOOKUP(ET$9,$I$8:$EO$8,$I62:$EO62,,,-1)</f>
        <v>0.3238534352201341</v>
      </c>
      <c r="EU62" s="77">
        <f>_xlfn.XLOOKUP(EU$9,$I$8:$EO$8,$I62:$EO62,,,-1)</f>
        <v>0.28405972766663934</v>
      </c>
      <c r="EV62" s="77">
        <f>_xlfn.XLOOKUP(EV$9,$I$8:$EO$8,$I62:$EO62,,,-1)</f>
        <v>0.22360003150719876</v>
      </c>
      <c r="EW62" s="77">
        <f>_xlfn.XLOOKUP(EW$9,$I$8:$EO$8,$I62:$EO62,,,-1)</f>
        <v>0.17031747208825676</v>
      </c>
      <c r="EX62" s="77">
        <f>_xlfn.XLOOKUP(EX$9,$I$8:$EO$8,$I62:$EO62,,,-1)</f>
        <v>0.12301503351182552</v>
      </c>
      <c r="EY62" s="77">
        <f>_xlfn.XLOOKUP(EY$9,$I$8:$EO$8,$I62:$EO62,,,-1)</f>
        <v>0.11526478016180886</v>
      </c>
      <c r="EZ62" s="77">
        <f>_xlfn.XLOOKUP(EZ$9,$I$8:$EO$8,$I62:$EO62,,,-1)</f>
        <v>0.17178278483310572</v>
      </c>
      <c r="FA62" s="77">
        <f>_xlfn.XLOOKUP(FA$9,$I$8:$EO$8,$I62:$EO62,,,-1)</f>
        <v>0.168453934685593</v>
      </c>
      <c r="FB62" s="77">
        <f>_xlfn.XLOOKUP(FB$9,$I$8:$EO$8,$I62:$EO62,,,-1)</f>
        <v>0.2240160289721993</v>
      </c>
      <c r="FC62" s="77">
        <f>_xlfn.XLOOKUP(FC$9,$I$8:$EO$8,$I62:$EO62,,,-1)</f>
        <v>0.24188154990214039</v>
      </c>
      <c r="FD62" s="77">
        <f>_xlfn.XLOOKUP(FD$9,$I$8:$EO$8,$I62:$EO62,,,-1)</f>
        <v>0.23244633609932663</v>
      </c>
      <c r="FE62" s="77">
        <f>_xlfn.XLOOKUP(FE$9,$I$8:$EO$8,$I62:$EO62,,,-1)</f>
        <v>0.24437821331350551</v>
      </c>
      <c r="FH62" s="213">
        <f t="shared" si="126"/>
        <v>0.16295084664844006</v>
      </c>
      <c r="FI62" s="213">
        <f t="shared" si="126"/>
        <v>0.29834062766385328</v>
      </c>
      <c r="FJ62" s="213">
        <f t="shared" si="126"/>
        <v>0.26563494720069936</v>
      </c>
      <c r="FK62" s="213">
        <f t="shared" si="126"/>
        <v>0.3695291005201975</v>
      </c>
      <c r="FL62" s="213">
        <f t="shared" si="126"/>
        <v>0.28405972766663934</v>
      </c>
      <c r="FM62" s="213">
        <f t="shared" si="126"/>
        <v>0.11526478016180886</v>
      </c>
      <c r="FN62" s="213">
        <f t="shared" si="126"/>
        <v>0.24188154990214039</v>
      </c>
      <c r="FO62" s="213">
        <f t="shared" si="127"/>
        <v>0.23244633609932663</v>
      </c>
    </row>
    <row r="63" spans="2:171" s="70" customFormat="1" ht="17.45" customHeight="1">
      <c r="B63" s="66" t="s">
        <v>30</v>
      </c>
      <c r="C63" s="69"/>
      <c r="D63" s="69"/>
      <c r="E63" s="69"/>
      <c r="F63" s="68"/>
      <c r="G63" s="68"/>
      <c r="H63" s="68"/>
      <c r="I63" s="213"/>
      <c r="J63" s="213"/>
      <c r="K63" s="213"/>
      <c r="L63" s="213"/>
      <c r="M63" s="213"/>
      <c r="N63" s="213">
        <v>8.5999999999999965E-2</v>
      </c>
      <c r="O63" s="213">
        <v>7.8999999999999959E-2</v>
      </c>
      <c r="P63" s="213">
        <v>9.4999999999999973E-2</v>
      </c>
      <c r="Q63" s="213">
        <v>9.8999999999999977E-2</v>
      </c>
      <c r="R63" s="213">
        <v>7.2000000000000064E-2</v>
      </c>
      <c r="S63" s="213">
        <v>6.800000000000006E-2</v>
      </c>
      <c r="T63" s="213">
        <v>0.10399999999999998</v>
      </c>
      <c r="U63" s="213">
        <v>0.17500000000000004</v>
      </c>
      <c r="V63" s="213">
        <v>9.5999999999999974E-2</v>
      </c>
      <c r="W63" s="213">
        <v>9.7999999999999976E-2</v>
      </c>
      <c r="X63" s="213">
        <v>0.16300000000000003</v>
      </c>
      <c r="Y63" s="213">
        <v>3.7000000000000033E-2</v>
      </c>
      <c r="Z63" s="213">
        <v>4.9000000000000044E-2</v>
      </c>
      <c r="AA63" s="213">
        <v>4.1000000000000036E-2</v>
      </c>
      <c r="AB63" s="213">
        <v>4.8000000000000043E-2</v>
      </c>
      <c r="AC63" s="213">
        <v>7.3999999999999955E-2</v>
      </c>
      <c r="AD63" s="213">
        <v>8.4999999999999964E-2</v>
      </c>
      <c r="AE63" s="213">
        <v>6.4999999999999947E-2</v>
      </c>
      <c r="AF63" s="213">
        <v>0.11699999999999999</v>
      </c>
      <c r="AG63" s="213">
        <v>9.6999999999999975E-2</v>
      </c>
      <c r="AH63" s="213">
        <v>0.12370000000000003</v>
      </c>
      <c r="AI63" s="213">
        <v>0.13600000000000001</v>
      </c>
      <c r="AJ63" s="213">
        <v>8.7799999999999989E-2</v>
      </c>
      <c r="AK63" s="213">
        <v>9.1999999999999971E-2</v>
      </c>
      <c r="AL63" s="213">
        <v>0.123</v>
      </c>
      <c r="AM63" s="213">
        <v>8.6999999999999966E-2</v>
      </c>
      <c r="AN63" s="213">
        <v>0.11499999999999999</v>
      </c>
      <c r="AO63" s="213">
        <v>0.16200000000000003</v>
      </c>
      <c r="AP63" s="213">
        <v>0.16600000000000004</v>
      </c>
      <c r="AQ63" s="213">
        <v>0.11890000000000001</v>
      </c>
      <c r="AR63" s="213">
        <v>0.15090000000000003</v>
      </c>
      <c r="AS63" s="213">
        <v>0.11899999999999999</v>
      </c>
      <c r="AT63" s="213">
        <v>0.157</v>
      </c>
      <c r="AU63" s="213">
        <v>0.16500000000000001</v>
      </c>
      <c r="AV63" s="213">
        <v>0.125</v>
      </c>
      <c r="AW63" s="213">
        <v>0.122</v>
      </c>
      <c r="AX63" s="213">
        <v>0.218</v>
      </c>
      <c r="AY63" s="213">
        <v>6.8000000000000005E-2</v>
      </c>
      <c r="AZ63" s="213">
        <v>0.06</v>
      </c>
      <c r="BA63" s="213">
        <v>8.7999999999999995E-2</v>
      </c>
      <c r="BB63" s="213">
        <v>6.0999999999999999E-2</v>
      </c>
      <c r="BC63" s="213">
        <v>8.2000000000000003E-2</v>
      </c>
      <c r="BD63" s="213">
        <v>0.06</v>
      </c>
      <c r="BE63" s="213">
        <v>1.2814803612359205E-2</v>
      </c>
      <c r="BF63" s="213">
        <v>1.2627388245013527E-2</v>
      </c>
      <c r="BG63" s="213">
        <v>1.6651317068251847E-2</v>
      </c>
      <c r="BH63" s="213">
        <v>1.9014917610012727E-2</v>
      </c>
      <c r="BI63" s="213">
        <v>1.2033748292304747E-2</v>
      </c>
      <c r="BJ63" s="213">
        <v>5.9851650018999392E-3</v>
      </c>
      <c r="BK63" s="213">
        <v>9.9472465096038798E-3</v>
      </c>
      <c r="BL63" s="213">
        <v>1.021555311479283E-2</v>
      </c>
      <c r="BM63" s="213">
        <v>4.4515718455360176E-3</v>
      </c>
      <c r="BN63" s="213">
        <v>1.5838996821965323E-2</v>
      </c>
      <c r="BO63" s="213">
        <v>1.2259774541822588E-2</v>
      </c>
      <c r="BP63" s="213">
        <v>1.5188231821804843E-2</v>
      </c>
      <c r="BQ63" s="213">
        <v>1.4782982199856853E-3</v>
      </c>
      <c r="BR63" s="213">
        <v>1.316706127250955E-2</v>
      </c>
      <c r="BS63" s="213">
        <v>-6.8151858321541248E-4</v>
      </c>
      <c r="BT63" s="213">
        <v>3.5272587157170188E-3</v>
      </c>
      <c r="BU63" s="213">
        <v>1.5767434907753231E-2</v>
      </c>
      <c r="BV63" s="213">
        <v>5.6583696862011479E-3</v>
      </c>
      <c r="BW63" s="213">
        <v>8.8102174846016346E-2</v>
      </c>
      <c r="BX63" s="213">
        <v>9.6638361824383345E-2</v>
      </c>
      <c r="BY63" s="213">
        <v>0.13964653361006618</v>
      </c>
      <c r="BZ63" s="213">
        <v>0.14111299570666236</v>
      </c>
      <c r="CA63" s="213">
        <v>0.12634960821016594</v>
      </c>
      <c r="CB63" s="213">
        <v>0.13016664229563857</v>
      </c>
      <c r="CC63" s="213">
        <v>0.12886881679160633</v>
      </c>
      <c r="CD63" s="213">
        <v>0.11463846569291769</v>
      </c>
      <c r="CE63" s="213">
        <v>0.14852089823319425</v>
      </c>
      <c r="CF63" s="213">
        <v>0.13673572846201743</v>
      </c>
      <c r="CG63" s="213">
        <v>0.13575617640321147</v>
      </c>
      <c r="CH63" s="213">
        <v>0.12209376763256752</v>
      </c>
      <c r="CI63" s="213">
        <v>4.3481284873013171E-2</v>
      </c>
      <c r="CJ63" s="213">
        <v>4.4336185847822951E-2</v>
      </c>
      <c r="CK63" s="213">
        <v>2.2031400862061457E-2</v>
      </c>
      <c r="CL63" s="213">
        <v>2.2310712533082477E-2</v>
      </c>
      <c r="CM63" s="213">
        <v>2.6436819018872515E-2</v>
      </c>
      <c r="CN63" s="213">
        <v>1.9167203718150283E-2</v>
      </c>
      <c r="CO63" s="213">
        <v>3.5687916592950342E-2</v>
      </c>
      <c r="CP63" s="213">
        <v>3.9914352211234627E-2</v>
      </c>
      <c r="CQ63" s="213">
        <v>1.2488789741263662E-2</v>
      </c>
      <c r="CR63" s="213">
        <v>2.2692295903620763E-2</v>
      </c>
      <c r="CS63" s="213">
        <v>2.3085794374995583E-2</v>
      </c>
      <c r="CT63" s="213">
        <v>2.3340247282787607E-2</v>
      </c>
      <c r="CU63" s="213">
        <v>2.7515854131502149E-2</v>
      </c>
      <c r="CV63" s="213">
        <v>7.2504487965578956E-3</v>
      </c>
      <c r="CW63" s="213">
        <v>5.2946291889919284E-3</v>
      </c>
      <c r="CX63" s="213">
        <v>6.5248727591535882E-3</v>
      </c>
      <c r="CY63" s="213">
        <v>8.8602781132406383E-3</v>
      </c>
      <c r="CZ63" s="213">
        <v>1.2396223494358649E-2</v>
      </c>
      <c r="DA63" s="213">
        <v>1.3443641013117014E-2</v>
      </c>
      <c r="DB63" s="213">
        <v>9.054716919349004E-3</v>
      </c>
      <c r="DC63" s="213">
        <v>1.0119021251844496E-2</v>
      </c>
      <c r="DD63" s="213">
        <v>3.5384722418312364E-3</v>
      </c>
      <c r="DE63" s="213">
        <v>-6.3496718951847608E-3</v>
      </c>
      <c r="DF63" s="213">
        <v>-1.7280760780606919E-3</v>
      </c>
      <c r="DG63" s="213">
        <v>-4.9505023473881415E-3</v>
      </c>
      <c r="DH63" s="213">
        <v>8.5381030132883895E-3</v>
      </c>
      <c r="DI63" s="213">
        <v>8.1969600427242995E-3</v>
      </c>
      <c r="DJ63" s="213">
        <v>6.4030515115964803E-3</v>
      </c>
      <c r="DK63" s="213">
        <v>-1.5859925134293906E-3</v>
      </c>
      <c r="DL63" s="213">
        <v>2.0040210320404483E-3</v>
      </c>
      <c r="DM63" s="213">
        <v>1.357899595903489E-3</v>
      </c>
      <c r="DN63" s="213">
        <v>-1.8633200414697182E-3</v>
      </c>
      <c r="DO63" s="213">
        <v>7.9765909286890757E-3</v>
      </c>
      <c r="DP63" s="213">
        <v>4.3311158361708513E-3</v>
      </c>
      <c r="DQ63" s="213">
        <v>1.0576356817345811E-2</v>
      </c>
      <c r="DR63" s="213">
        <v>4.0601528731727399E-2</v>
      </c>
      <c r="DS63" s="213">
        <v>2.9568715369887477E-2</v>
      </c>
      <c r="DT63" s="213">
        <v>2.3564956903153744E-2</v>
      </c>
      <c r="DU63" s="213">
        <v>9.4099122205729691E-3</v>
      </c>
      <c r="DV63" s="213">
        <v>7.7051242028337574E-3</v>
      </c>
      <c r="DW63" s="213">
        <v>1.9420185844924331E-2</v>
      </c>
      <c r="DX63" s="213">
        <v>1.6480866742310196E-2</v>
      </c>
      <c r="DY63" s="213">
        <v>1.3231206137400142E-2</v>
      </c>
      <c r="DZ63" s="213">
        <v>1.3331344380567933E-2</v>
      </c>
      <c r="EA63" s="213">
        <v>7.3102268079102695E-3</v>
      </c>
      <c r="EB63" s="213">
        <v>1.3090244408826224E-2</v>
      </c>
      <c r="EC63" s="213">
        <v>1.0993998644269198E-2</v>
      </c>
      <c r="ED63" s="213">
        <v>-1.7463061416659764E-2</v>
      </c>
      <c r="EE63" s="213">
        <v>-9.9770654086992483E-3</v>
      </c>
      <c r="EF63" s="213">
        <v>-7.8501896761196122E-4</v>
      </c>
      <c r="EG63" s="213">
        <v>3.7453168548111648E-3</v>
      </c>
      <c r="EH63" s="213">
        <v>-2.6331602639080298E-3</v>
      </c>
      <c r="EI63" s="213">
        <v>-8.8182434594497039E-3</v>
      </c>
      <c r="EJ63" s="213">
        <v>-1.4207898506369165E-2</v>
      </c>
      <c r="EK63" s="213">
        <v>-7.3611306845691171E-3</v>
      </c>
      <c r="EL63" s="213">
        <v>-8.2206125898085514E-3</v>
      </c>
      <c r="EM63" s="213">
        <v>-3.6616108816887039E-3</v>
      </c>
      <c r="EN63" s="213">
        <v>-3.3797227420038212E-3</v>
      </c>
      <c r="EO63" s="213"/>
      <c r="ER63" s="77">
        <f>_xlfn.XLOOKUP(ER$9,$I$8:$EO$8,$I63:$EO63,,,-1)</f>
        <v>1.0119021251844496E-2</v>
      </c>
      <c r="ES63" s="77">
        <f>_xlfn.XLOOKUP(ES$9,$I$8:$EO$8,$I63:$EO63,,,-1)</f>
        <v>-1.7280760780606919E-3</v>
      </c>
      <c r="ET63" s="77">
        <f>_xlfn.XLOOKUP(ET$9,$I$8:$EO$8,$I63:$EO63,,,-1)</f>
        <v>8.1969600427242995E-3</v>
      </c>
      <c r="EU63" s="77">
        <f>_xlfn.XLOOKUP(EU$9,$I$8:$EO$8,$I63:$EO63,,,-1)</f>
        <v>2.0040210320404483E-3</v>
      </c>
      <c r="EV63" s="77">
        <f>_xlfn.XLOOKUP(EV$9,$I$8:$EO$8,$I63:$EO63,,,-1)</f>
        <v>7.9765909286890757E-3</v>
      </c>
      <c r="EW63" s="77">
        <f>_xlfn.XLOOKUP(EW$9,$I$8:$EO$8,$I63:$EO63,,,-1)</f>
        <v>4.0601528731727399E-2</v>
      </c>
      <c r="EX63" s="77">
        <f>_xlfn.XLOOKUP(EX$9,$I$8:$EO$8,$I63:$EO63,,,-1)</f>
        <v>9.4099122205729691E-3</v>
      </c>
      <c r="EY63" s="77">
        <f>_xlfn.XLOOKUP(EY$9,$I$8:$EO$8,$I63:$EO63,,,-1)</f>
        <v>1.6480866742310196E-2</v>
      </c>
      <c r="EZ63" s="77">
        <f>_xlfn.XLOOKUP(EZ$9,$I$8:$EO$8,$I63:$EO63,,,-1)</f>
        <v>7.3102268079102695E-3</v>
      </c>
      <c r="FA63" s="77">
        <f>_xlfn.XLOOKUP(FA$9,$I$8:$EO$8,$I63:$EO63,,,-1)</f>
        <v>-1.7463061416659764E-2</v>
      </c>
      <c r="FB63" s="77">
        <f>_xlfn.XLOOKUP(FB$9,$I$8:$EO$8,$I63:$EO63,,,-1)</f>
        <v>3.7453168548111648E-3</v>
      </c>
      <c r="FC63" s="77">
        <f>_xlfn.XLOOKUP(FC$9,$I$8:$EO$8,$I63:$EO63,,,-1)</f>
        <v>-1.4207898506369165E-2</v>
      </c>
      <c r="FD63" s="77">
        <f>_xlfn.XLOOKUP(FD$9,$I$8:$EO$8,$I63:$EO63,,,-1)</f>
        <v>-3.6616108816887039E-3</v>
      </c>
      <c r="FE63" s="77">
        <f>_xlfn.XLOOKUP(FE$9,$I$8:$EO$8,$I63:$EO63,,,-1)</f>
        <v>-3.3797227420038212E-3</v>
      </c>
      <c r="FH63" s="213">
        <f t="shared" si="126"/>
        <v>1.5188231821804843E-2</v>
      </c>
      <c r="FI63" s="213">
        <f t="shared" si="126"/>
        <v>0.13016664229563857</v>
      </c>
      <c r="FJ63" s="213">
        <f t="shared" si="126"/>
        <v>1.9167203718150283E-2</v>
      </c>
      <c r="FK63" s="213">
        <f t="shared" si="126"/>
        <v>1.2396223494358649E-2</v>
      </c>
      <c r="FL63" s="213">
        <f t="shared" si="126"/>
        <v>2.0040210320404483E-3</v>
      </c>
      <c r="FM63" s="213">
        <f t="shared" si="126"/>
        <v>1.6480866742310196E-2</v>
      </c>
      <c r="FN63" s="213">
        <f t="shared" si="126"/>
        <v>-1.4207898506369165E-2</v>
      </c>
      <c r="FO63" s="213">
        <f t="shared" si="127"/>
        <v>-3.6616108816887039E-3</v>
      </c>
    </row>
    <row r="64" spans="2:171" s="70" customFormat="1" ht="17.45" customHeight="1">
      <c r="B64" s="66" t="s">
        <v>31</v>
      </c>
      <c r="C64" s="67"/>
      <c r="D64" s="67"/>
      <c r="E64" s="67"/>
      <c r="F64" s="68"/>
      <c r="G64" s="68"/>
      <c r="H64" s="68"/>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v>6.5373835257075408E-3</v>
      </c>
      <c r="BF64" s="214">
        <v>1.6814770723299066E-2</v>
      </c>
      <c r="BG64" s="214">
        <v>1.4540108324866297E-2</v>
      </c>
      <c r="BH64" s="214">
        <v>1.3509640864081351E-2</v>
      </c>
      <c r="BI64" s="213">
        <v>1.1788775286962871E-2</v>
      </c>
      <c r="BJ64" s="213">
        <v>1.2598906259069897E-2</v>
      </c>
      <c r="BK64" s="213">
        <v>1.3448990390758198E-2</v>
      </c>
      <c r="BL64" s="213">
        <v>1.7089779097625324E-2</v>
      </c>
      <c r="BM64" s="213">
        <v>1.4530882895263608E-2</v>
      </c>
      <c r="BN64" s="213">
        <v>1.1317030595466737E-2</v>
      </c>
      <c r="BO64" s="213">
        <v>1.2691674843176015E-2</v>
      </c>
      <c r="BP64" s="213">
        <v>1.2263358652252809E-2</v>
      </c>
      <c r="BQ64" s="213">
        <v>9.3027300928427703E-3</v>
      </c>
      <c r="BR64" s="213">
        <v>1.1222414858722551E-2</v>
      </c>
      <c r="BS64" s="213">
        <v>1.9194701126906355E-2</v>
      </c>
      <c r="BT64" s="213">
        <v>2.0124970771427164E-2</v>
      </c>
      <c r="BU64" s="213">
        <v>2.6720959395992172E-2</v>
      </c>
      <c r="BV64" s="213">
        <v>2.5519796744359557E-2</v>
      </c>
      <c r="BW64" s="213">
        <v>2.6848763095604911E-2</v>
      </c>
      <c r="BX64" s="213">
        <v>3.7758043569623423E-2</v>
      </c>
      <c r="BY64" s="213">
        <v>4.0546895531819116E-2</v>
      </c>
      <c r="BZ64" s="213">
        <v>5.9903411991231614E-2</v>
      </c>
      <c r="CA64" s="213">
        <v>7.393019330428785E-2</v>
      </c>
      <c r="CB64" s="213">
        <v>8.9545505324190366E-2</v>
      </c>
      <c r="CC64" s="213">
        <v>0.12396170698869735</v>
      </c>
      <c r="CD64" s="213">
        <v>0.15763931245505391</v>
      </c>
      <c r="CE64" s="213">
        <v>0.17672188592204063</v>
      </c>
      <c r="CF64" s="213">
        <v>0.1921963963253589</v>
      </c>
      <c r="CG64" s="213">
        <v>0.1908983078683254</v>
      </c>
      <c r="CH64" s="213">
        <v>0.18343390621439004</v>
      </c>
      <c r="CI64" s="213">
        <v>0.17469909947931983</v>
      </c>
      <c r="CJ64" s="213">
        <v>0.15453312031267108</v>
      </c>
      <c r="CK64" s="213">
        <v>0.1548670915356003</v>
      </c>
      <c r="CL64" s="213">
        <v>0.13354136350663703</v>
      </c>
      <c r="CM64" s="213">
        <v>0.12380499104824472</v>
      </c>
      <c r="CN64" s="213">
        <v>0.1006764841681782</v>
      </c>
      <c r="CO64" s="213">
        <v>9.981356593205426E-2</v>
      </c>
      <c r="CP64" s="213">
        <v>7.4755612200015475E-2</v>
      </c>
      <c r="CQ64" s="213">
        <v>4.0259148965073877E-2</v>
      </c>
      <c r="CR64" s="213">
        <v>4.2523456721085817E-2</v>
      </c>
      <c r="CS64" s="213">
        <v>3.5941748401959628E-2</v>
      </c>
      <c r="CT64" s="213">
        <v>3.0966894209363494E-2</v>
      </c>
      <c r="CU64" s="213">
        <v>2.2358500177058649E-2</v>
      </c>
      <c r="CV64" s="213">
        <v>1.9863668407377189E-2</v>
      </c>
      <c r="CW64" s="213">
        <v>1.6182196350059908E-2</v>
      </c>
      <c r="CX64" s="213">
        <v>2.4363298005856571E-2</v>
      </c>
      <c r="CY64" s="213">
        <v>3.0839709327066478E-2</v>
      </c>
      <c r="CZ64" s="213">
        <v>3.6217155516756194E-2</v>
      </c>
      <c r="DA64" s="213">
        <v>2.7405019433783151E-2</v>
      </c>
      <c r="DB64" s="213">
        <v>2.0895785630574037E-2</v>
      </c>
      <c r="DC64" s="213">
        <v>3.011642742629661E-2</v>
      </c>
      <c r="DD64" s="213">
        <v>1.7642970401468117E-2</v>
      </c>
      <c r="DE64" s="213">
        <v>1.1200453538760979E-2</v>
      </c>
      <c r="DF64" s="213">
        <v>5.8210278080572664E-4</v>
      </c>
      <c r="DG64" s="213">
        <v>3.9807342931211798E-3</v>
      </c>
      <c r="DH64" s="213">
        <v>5.942088962255121E-3</v>
      </c>
      <c r="DI64" s="213">
        <v>5.0005674145806589E-3</v>
      </c>
      <c r="DJ64" s="213">
        <v>-2.1517209074728427E-5</v>
      </c>
      <c r="DK64" s="213">
        <v>-9.5393256395195358E-3</v>
      </c>
      <c r="DL64" s="213">
        <v>-1.5323903643225778E-2</v>
      </c>
      <c r="DM64" s="213">
        <v>-2.2381016363095085E-2</v>
      </c>
      <c r="DN64" s="213">
        <v>-1.3509083068565575E-2</v>
      </c>
      <c r="DO64" s="213">
        <v>-9.3767405234435053E-3</v>
      </c>
      <c r="DP64" s="213">
        <v>-2.1496892855409566E-2</v>
      </c>
      <c r="DQ64" s="213">
        <v>-1.4290231299826983E-2</v>
      </c>
      <c r="DR64" s="213">
        <v>-1.2222987038405186E-2</v>
      </c>
      <c r="DS64" s="213">
        <v>-2.1744758758627913E-2</v>
      </c>
      <c r="DT64" s="213">
        <v>-1.911278808132999E-2</v>
      </c>
      <c r="DU64" s="213">
        <v>-1.8798754051061906E-2</v>
      </c>
      <c r="DV64" s="213">
        <v>-1.3881559789321818E-2</v>
      </c>
      <c r="DW64" s="213">
        <v>-9.0775606859641034E-3</v>
      </c>
      <c r="DX64" s="213">
        <v>-6.2320686162007366E-3</v>
      </c>
      <c r="DY64" s="213">
        <v>-5.023332964841698E-3</v>
      </c>
      <c r="DZ64" s="213">
        <v>-1.2332750149946614E-2</v>
      </c>
      <c r="EA64" s="213">
        <v>-1.853843486860618E-2</v>
      </c>
      <c r="EB64" s="213">
        <v>-1.2793282910844805E-2</v>
      </c>
      <c r="EC64" s="213">
        <v>-1.870549540326949E-2</v>
      </c>
      <c r="ED64" s="213">
        <v>-1.2319636131978395E-2</v>
      </c>
      <c r="EE64" s="213">
        <v>-3.7087730408036368E-3</v>
      </c>
      <c r="EF64" s="213">
        <v>-6.6742171021274554E-3</v>
      </c>
      <c r="EG64" s="213">
        <v>-6.3230130309617216E-3</v>
      </c>
      <c r="EH64" s="213">
        <v>-5.0447070820787143E-3</v>
      </c>
      <c r="EI64" s="213">
        <v>-6.7476604370630966E-3</v>
      </c>
      <c r="EJ64" s="213">
        <v>-2.9110388067716819E-3</v>
      </c>
      <c r="EK64" s="213">
        <v>-2.3534257475994469E-3</v>
      </c>
      <c r="EL64" s="213">
        <v>-8.8994981296164344E-3</v>
      </c>
      <c r="EM64" s="213">
        <v>-2.7760325166582112E-2</v>
      </c>
      <c r="EN64" s="213">
        <v>-2.8110755024367773E-2</v>
      </c>
      <c r="EO64" s="213"/>
      <c r="ER64" s="77">
        <f>_xlfn.XLOOKUP(ER$9,$I$8:$EO$8,$I64:$EO64,,,-1)</f>
        <v>3.011642742629661E-2</v>
      </c>
      <c r="ES64" s="77">
        <f>_xlfn.XLOOKUP(ES$9,$I$8:$EO$8,$I64:$EO64,,,-1)</f>
        <v>5.8210278080572664E-4</v>
      </c>
      <c r="ET64" s="77">
        <f>_xlfn.XLOOKUP(ET$9,$I$8:$EO$8,$I64:$EO64,,,-1)</f>
        <v>5.0005674145806589E-3</v>
      </c>
      <c r="EU64" s="77">
        <f>_xlfn.XLOOKUP(EU$9,$I$8:$EO$8,$I64:$EO64,,,-1)</f>
        <v>-1.5323903643225778E-2</v>
      </c>
      <c r="EV64" s="77">
        <f>_xlfn.XLOOKUP(EV$9,$I$8:$EO$8,$I64:$EO64,,,-1)</f>
        <v>-9.3767405234435053E-3</v>
      </c>
      <c r="EW64" s="77">
        <f>_xlfn.XLOOKUP(EW$9,$I$8:$EO$8,$I64:$EO64,,,-1)</f>
        <v>-1.2222987038405186E-2</v>
      </c>
      <c r="EX64" s="77">
        <f>_xlfn.XLOOKUP(EX$9,$I$8:$EO$8,$I64:$EO64,,,-1)</f>
        <v>-1.8798754051061906E-2</v>
      </c>
      <c r="EY64" s="77">
        <f>_xlfn.XLOOKUP(EY$9,$I$8:$EO$8,$I64:$EO64,,,-1)</f>
        <v>-6.2320686162007366E-3</v>
      </c>
      <c r="EZ64" s="77">
        <f>_xlfn.XLOOKUP(EZ$9,$I$8:$EO$8,$I64:$EO64,,,-1)</f>
        <v>-1.853843486860618E-2</v>
      </c>
      <c r="FA64" s="77">
        <f>_xlfn.XLOOKUP(FA$9,$I$8:$EO$8,$I64:$EO64,,,-1)</f>
        <v>-1.2319636131978395E-2</v>
      </c>
      <c r="FB64" s="77">
        <f>_xlfn.XLOOKUP(FB$9,$I$8:$EO$8,$I64:$EO64,,,-1)</f>
        <v>-6.3230130309617216E-3</v>
      </c>
      <c r="FC64" s="77">
        <f>_xlfn.XLOOKUP(FC$9,$I$8:$EO$8,$I64:$EO64,,,-1)</f>
        <v>-2.9110388067716819E-3</v>
      </c>
      <c r="FD64" s="77">
        <f>_xlfn.XLOOKUP(FD$9,$I$8:$EO$8,$I64:$EO64,,,-1)</f>
        <v>-2.7760325166582112E-2</v>
      </c>
      <c r="FE64" s="77">
        <f>_xlfn.XLOOKUP(FE$9,$I$8:$EO$8,$I64:$EO64,,,-1)</f>
        <v>-2.8110755024367773E-2</v>
      </c>
      <c r="FH64" s="213">
        <f t="shared" si="126"/>
        <v>1.2263358652252809E-2</v>
      </c>
      <c r="FI64" s="213">
        <f t="shared" si="126"/>
        <v>8.9545505324190366E-2</v>
      </c>
      <c r="FJ64" s="213">
        <f t="shared" si="126"/>
        <v>0.1006764841681782</v>
      </c>
      <c r="FK64" s="213">
        <f t="shared" si="126"/>
        <v>3.6217155516756194E-2</v>
      </c>
      <c r="FL64" s="213">
        <f t="shared" si="126"/>
        <v>-1.5323903643225778E-2</v>
      </c>
      <c r="FM64" s="213">
        <f t="shared" si="126"/>
        <v>-6.2320686162007366E-3</v>
      </c>
      <c r="FN64" s="213">
        <f t="shared" si="126"/>
        <v>-2.9110388067716819E-3</v>
      </c>
      <c r="FO64" s="213">
        <f t="shared" si="127"/>
        <v>-2.7760325166582112E-2</v>
      </c>
    </row>
    <row r="65" spans="2:171" s="70" customFormat="1" ht="17.45" customHeight="1">
      <c r="B65" s="66" t="s">
        <v>89</v>
      </c>
      <c r="C65" s="67"/>
      <c r="D65" s="67"/>
      <c r="E65" s="67"/>
      <c r="F65" s="68"/>
      <c r="G65" s="68"/>
      <c r="H65" s="68"/>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v>2.2364605379482729E-2</v>
      </c>
      <c r="BF65" s="214">
        <v>1.5583650474335116E-2</v>
      </c>
      <c r="BG65" s="214">
        <v>1.4429062505036025E-3</v>
      </c>
      <c r="BH65" s="214">
        <v>3.1956821099986049E-4</v>
      </c>
      <c r="BI65" s="213">
        <v>9.0954498561989488E-3</v>
      </c>
      <c r="BJ65" s="213">
        <v>8.9722303355547778E-3</v>
      </c>
      <c r="BK65" s="213">
        <v>1.0062235418001519E-3</v>
      </c>
      <c r="BL65" s="213">
        <v>6.5680114643489164E-3</v>
      </c>
      <c r="BM65" s="213">
        <v>1.1308639428824686E-2</v>
      </c>
      <c r="BN65" s="213">
        <v>1.6689531175856091E-2</v>
      </c>
      <c r="BO65" s="213">
        <v>2.6846997094476369E-2</v>
      </c>
      <c r="BP65" s="213">
        <v>2.3722961724343739E-2</v>
      </c>
      <c r="BQ65" s="213">
        <v>2.6802035914226585E-2</v>
      </c>
      <c r="BR65" s="213">
        <v>3.1485990236635675E-2</v>
      </c>
      <c r="BS65" s="213">
        <v>4.3283546388359184E-2</v>
      </c>
      <c r="BT65" s="213">
        <v>8.3975538697161345E-2</v>
      </c>
      <c r="BU65" s="213">
        <v>0.13178002853454596</v>
      </c>
      <c r="BV65" s="213">
        <v>0.17274072445538369</v>
      </c>
      <c r="BW65" s="213">
        <v>0.20506728434121757</v>
      </c>
      <c r="BX65" s="213">
        <v>0.22936932354896422</v>
      </c>
      <c r="BY65" s="213">
        <v>0.25096906886617687</v>
      </c>
      <c r="BZ65" s="213">
        <v>0.2608700423182222</v>
      </c>
      <c r="CA65" s="213">
        <v>0.25769008153396045</v>
      </c>
      <c r="CB65" s="213">
        <v>0.27019007064802958</v>
      </c>
      <c r="CC65" s="213">
        <v>0.29633792260731506</v>
      </c>
      <c r="CD65" s="213">
        <v>0.28706530972278244</v>
      </c>
      <c r="CE65" s="213">
        <v>0.30270068863022781</v>
      </c>
      <c r="CF65" s="213">
        <v>0.30044769998798793</v>
      </c>
      <c r="CG65" s="213">
        <v>0.26974960441950213</v>
      </c>
      <c r="CH65" s="213">
        <v>0.23317125237136427</v>
      </c>
      <c r="CI65" s="213">
        <v>0.20852087353225668</v>
      </c>
      <c r="CJ65" s="213">
        <v>0.18647444805469793</v>
      </c>
      <c r="CK65" s="213">
        <v>0.15971943071620354</v>
      </c>
      <c r="CL65" s="213">
        <v>0.14798242239617154</v>
      </c>
      <c r="CM65" s="213">
        <v>0.1494141659500372</v>
      </c>
      <c r="CN65" s="213">
        <v>0.13666434054331034</v>
      </c>
      <c r="CO65" s="213">
        <v>0.11914575289278728</v>
      </c>
      <c r="CP65" s="213">
        <v>0.12150440517472361</v>
      </c>
      <c r="CQ65" s="213">
        <v>8.9233906275514197E-2</v>
      </c>
      <c r="CR65" s="213">
        <v>5.8404896989040833E-2</v>
      </c>
      <c r="CS65" s="213">
        <v>2.6924530943248093E-2</v>
      </c>
      <c r="CT65" s="213">
        <v>1.9281486236021328E-3</v>
      </c>
      <c r="CU65" s="213">
        <v>-1.955729921743421E-2</v>
      </c>
      <c r="CV65" s="213">
        <v>-3.0744300052952811E-2</v>
      </c>
      <c r="CW65" s="213">
        <v>-3.1356925169409688E-2</v>
      </c>
      <c r="CX65" s="213">
        <v>-3.6978381801429983E-2</v>
      </c>
      <c r="CY65" s="213">
        <v>-4.0764834258853133E-2</v>
      </c>
      <c r="CZ65" s="213">
        <v>-4.6580725195493278E-2</v>
      </c>
      <c r="DA65" s="213">
        <v>-4.7767908781914503E-2</v>
      </c>
      <c r="DB65" s="213">
        <v>-4.226301771510621E-2</v>
      </c>
      <c r="DC65" s="213">
        <v>-3.9725312390343825E-2</v>
      </c>
      <c r="DD65" s="213">
        <v>-4.7969111096084038E-2</v>
      </c>
      <c r="DE65" s="213">
        <v>-3.5974972335437672E-2</v>
      </c>
      <c r="DF65" s="213">
        <v>-2.4002826824237378E-2</v>
      </c>
      <c r="DG65" s="213">
        <v>-2.2132319159182456E-2</v>
      </c>
      <c r="DH65" s="213">
        <v>-1.4440115796592767E-2</v>
      </c>
      <c r="DI65" s="213">
        <v>-1.7593426412667146E-2</v>
      </c>
      <c r="DJ65" s="213">
        <v>-1.3854052317505472E-2</v>
      </c>
      <c r="DK65" s="213">
        <v>-1.9670889951195258E-2</v>
      </c>
      <c r="DL65" s="213">
        <v>-2.6955087277285239E-2</v>
      </c>
      <c r="DM65" s="213">
        <v>-2.6299922123721009E-2</v>
      </c>
      <c r="DN65" s="213">
        <v>-3.1468588678384979E-2</v>
      </c>
      <c r="DO65" s="213">
        <v>-2.3502389141453195E-2</v>
      </c>
      <c r="DP65" s="213">
        <v>-2.3304640908219598E-2</v>
      </c>
      <c r="DQ65" s="213">
        <v>-2.5303649734186973E-2</v>
      </c>
      <c r="DR65" s="213">
        <v>-2.7274460097425957E-2</v>
      </c>
      <c r="DS65" s="213">
        <v>-1.4925835066346149E-2</v>
      </c>
      <c r="DT65" s="213">
        <v>-1.4763854278889266E-2</v>
      </c>
      <c r="DU65" s="213">
        <v>-3.9980006774562593E-3</v>
      </c>
      <c r="DV65" s="213">
        <v>-9.5318062206064536E-3</v>
      </c>
      <c r="DW65" s="213">
        <v>-9.1742390051494649E-3</v>
      </c>
      <c r="DX65" s="213">
        <v>8.3311034752164836E-4</v>
      </c>
      <c r="DY65" s="213">
        <v>1.0573998948227636E-2</v>
      </c>
      <c r="DZ65" s="213">
        <v>1.738191561304947E-2</v>
      </c>
      <c r="EA65" s="213">
        <v>1.354296667604149E-2</v>
      </c>
      <c r="EB65" s="213">
        <v>1.6452034475311628E-2</v>
      </c>
      <c r="EC65" s="213">
        <v>1.5105830123124164E-2</v>
      </c>
      <c r="ED65" s="213">
        <v>1.8769599496039402E-2</v>
      </c>
      <c r="EE65" s="213">
        <v>1.7603374258892801E-2</v>
      </c>
      <c r="EF65" s="213">
        <v>1.0562035800082747E-2</v>
      </c>
      <c r="EG65" s="213">
        <v>1.9164309880336239E-3</v>
      </c>
      <c r="EH65" s="213">
        <v>6.7599435641210182E-3</v>
      </c>
      <c r="EI65" s="213">
        <v>1.4495575785676285E-2</v>
      </c>
      <c r="EJ65" s="213">
        <v>4.8580917867593332E-3</v>
      </c>
      <c r="EK65" s="213"/>
      <c r="EL65" s="213"/>
      <c r="EM65" s="213"/>
      <c r="EN65" s="213"/>
      <c r="EO65" s="213"/>
      <c r="ER65" s="77">
        <f>_xlfn.XLOOKUP(ER$9,$I$8:$EO$8,$I65:$EO65,,,-1)</f>
        <v>-3.9725312390343825E-2</v>
      </c>
      <c r="ES65" s="77">
        <f>_xlfn.XLOOKUP(ES$9,$I$8:$EO$8,$I65:$EO65,,,-1)</f>
        <v>-2.4002826824237378E-2</v>
      </c>
      <c r="ET65" s="77">
        <f>_xlfn.XLOOKUP(ET$9,$I$8:$EO$8,$I65:$EO65,,,-1)</f>
        <v>-1.7593426412667146E-2</v>
      </c>
      <c r="EU65" s="77">
        <f>_xlfn.XLOOKUP(EU$9,$I$8:$EO$8,$I65:$EO65,,,-1)</f>
        <v>-2.6955087277285239E-2</v>
      </c>
      <c r="EV65" s="77">
        <f>_xlfn.XLOOKUP(EV$9,$I$8:$EO$8,$I65:$EO65,,,-1)</f>
        <v>-2.3502389141453195E-2</v>
      </c>
      <c r="EW65" s="77">
        <f>_xlfn.XLOOKUP(EW$9,$I$8:$EO$8,$I65:$EO65,,,-1)</f>
        <v>-2.7274460097425957E-2</v>
      </c>
      <c r="EX65" s="77">
        <f>_xlfn.XLOOKUP(EX$9,$I$8:$EO$8,$I65:$EO65,,,-1)</f>
        <v>-3.9980006774562593E-3</v>
      </c>
      <c r="EY65" s="77">
        <f>_xlfn.XLOOKUP(EY$9,$I$8:$EO$8,$I65:$EO65,,,-1)</f>
        <v>8.3311034752164836E-4</v>
      </c>
      <c r="EZ65" s="77">
        <f>_xlfn.XLOOKUP(EZ$9,$I$8:$EO$8,$I65:$EO65,,,-1)</f>
        <v>1.354296667604149E-2</v>
      </c>
      <c r="FA65" s="77">
        <f>_xlfn.XLOOKUP(FA$9,$I$8:$EO$8,$I65:$EO65,,,-1)</f>
        <v>1.8769599496039402E-2</v>
      </c>
      <c r="FB65" s="77">
        <f>_xlfn.XLOOKUP(FB$9,$I$8:$EO$8,$I65:$EO65,,,-1)</f>
        <v>1.9164309880336239E-3</v>
      </c>
      <c r="FC65" s="77">
        <f>_xlfn.XLOOKUP(FC$9,$I$8:$EO$8,$I65:$EO65,,,-1)</f>
        <v>4.8580917867593332E-3</v>
      </c>
      <c r="FD65" s="77"/>
      <c r="FE65" s="77"/>
      <c r="FH65" s="213">
        <f t="shared" si="126"/>
        <v>2.3722961724343739E-2</v>
      </c>
      <c r="FI65" s="213">
        <f t="shared" si="126"/>
        <v>0.27019007064802958</v>
      </c>
      <c r="FJ65" s="213">
        <f t="shared" si="126"/>
        <v>0.13666434054331034</v>
      </c>
      <c r="FK65" s="213">
        <f t="shared" si="126"/>
        <v>-4.6580725195493278E-2</v>
      </c>
      <c r="FL65" s="213">
        <f t="shared" si="126"/>
        <v>-2.6955087277285239E-2</v>
      </c>
      <c r="FM65" s="213">
        <f t="shared" si="126"/>
        <v>8.3311034752164836E-4</v>
      </c>
      <c r="FN65" s="213">
        <f t="shared" si="126"/>
        <v>4.8580917867593332E-3</v>
      </c>
      <c r="FO65" s="213"/>
    </row>
    <row r="66" spans="2:171" s="70" customFormat="1" ht="17.45" customHeight="1">
      <c r="B66" s="66" t="s">
        <v>84</v>
      </c>
      <c r="C66" s="67"/>
      <c r="D66" s="67"/>
      <c r="E66" s="67"/>
      <c r="F66" s="68"/>
      <c r="G66" s="68"/>
      <c r="H66" s="68"/>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v>2.6486884588439175E-4</v>
      </c>
      <c r="BF66" s="214">
        <v>-2.9201522473265573E-3</v>
      </c>
      <c r="BG66" s="214">
        <v>-3.2738848536306708E-3</v>
      </c>
      <c r="BH66" s="214">
        <v>-2.3905015478353775E-4</v>
      </c>
      <c r="BI66" s="213">
        <v>-1.9622826533089999E-3</v>
      </c>
      <c r="BJ66" s="213">
        <v>-1.6819691402634174E-3</v>
      </c>
      <c r="BK66" s="213">
        <v>-3.7980733590365912E-3</v>
      </c>
      <c r="BL66" s="213">
        <v>-4.4856406017406147E-3</v>
      </c>
      <c r="BM66" s="213">
        <v>-2.2637193570085312E-3</v>
      </c>
      <c r="BN66" s="213">
        <v>-1.3931134795472921E-3</v>
      </c>
      <c r="BO66" s="213">
        <v>8.3001663864656905E-5</v>
      </c>
      <c r="BP66" s="213">
        <v>5.0636736493634427E-3</v>
      </c>
      <c r="BQ66" s="213">
        <v>5.8244420112634199E-3</v>
      </c>
      <c r="BR66" s="213">
        <v>6.8497905055785457E-3</v>
      </c>
      <c r="BS66" s="213">
        <v>1.4733756894510286E-2</v>
      </c>
      <c r="BT66" s="213">
        <v>1.4362658345436263E-2</v>
      </c>
      <c r="BU66" s="213">
        <v>2.2156801314225594E-2</v>
      </c>
      <c r="BV66" s="213">
        <v>2.0747223950931093E-2</v>
      </c>
      <c r="BW66" s="213">
        <v>2.6364114399145433E-2</v>
      </c>
      <c r="BX66" s="213">
        <v>4.2852319107246184E-2</v>
      </c>
      <c r="BY66" s="213">
        <v>5.5804935201416495E-2</v>
      </c>
      <c r="BZ66" s="213">
        <v>6.5856330126407459E-2</v>
      </c>
      <c r="CA66" s="213">
        <v>7.6740314307499502E-2</v>
      </c>
      <c r="CB66" s="213">
        <v>8.8108250495205542E-2</v>
      </c>
      <c r="CC66" s="213">
        <v>0.1377098645229865</v>
      </c>
      <c r="CD66" s="213">
        <v>0.17744022867214526</v>
      </c>
      <c r="CE66" s="213">
        <v>0.19456450179520268</v>
      </c>
      <c r="CF66" s="213">
        <v>0.20456036264736099</v>
      </c>
      <c r="CG66" s="213">
        <v>0.20471865023424662</v>
      </c>
      <c r="CH66" s="213">
        <v>0.20933774462313082</v>
      </c>
      <c r="CI66" s="213">
        <v>0.21791017315359773</v>
      </c>
      <c r="CJ66" s="213">
        <v>0.21188196225840417</v>
      </c>
      <c r="CK66" s="213">
        <v>0.21534574685933505</v>
      </c>
      <c r="CL66" s="213">
        <v>0.2237535664496596</v>
      </c>
      <c r="CM66" s="213">
        <v>0.22156797472720779</v>
      </c>
      <c r="CN66" s="213">
        <v>0.22200583291773213</v>
      </c>
      <c r="CO66" s="213">
        <v>0.23425779743898922</v>
      </c>
      <c r="CP66" s="213">
        <v>0.21438783028526576</v>
      </c>
      <c r="CQ66" s="213">
        <v>0.20223233332223911</v>
      </c>
      <c r="CR66" s="213">
        <v>0.18280321447996584</v>
      </c>
      <c r="CS66" s="213">
        <v>0.16639011133492265</v>
      </c>
      <c r="CT66" s="213">
        <v>0.15446366991379401</v>
      </c>
      <c r="CU66" s="213">
        <v>0.13188828582388146</v>
      </c>
      <c r="CV66" s="213">
        <v>0.11919125636836359</v>
      </c>
      <c r="CW66" s="213">
        <v>0.10193743107821618</v>
      </c>
      <c r="CX66" s="213">
        <v>8.1043588667163435E-2</v>
      </c>
      <c r="CY66" s="213">
        <v>7.4321264786576413E-2</v>
      </c>
      <c r="CZ66" s="213">
        <v>6.3916937015969566E-2</v>
      </c>
      <c r="DA66" s="213">
        <v>4.1884153324165174E-2</v>
      </c>
      <c r="DB66" s="213">
        <v>4.8041707139207412E-2</v>
      </c>
      <c r="DC66" s="213">
        <v>4.1302593310891034E-2</v>
      </c>
      <c r="DD66" s="213">
        <v>4.4856405647958675E-2</v>
      </c>
      <c r="DE66" s="213">
        <v>5.0514240969702806E-2</v>
      </c>
      <c r="DF66" s="213">
        <v>5.1265375745729203E-2</v>
      </c>
      <c r="DG66" s="213">
        <v>5.6552431319339069E-2</v>
      </c>
      <c r="DH66" s="213">
        <v>5.5680888257414241E-2</v>
      </c>
      <c r="DI66" s="213">
        <v>5.7970445897778888E-2</v>
      </c>
      <c r="DJ66" s="213">
        <v>6.2124650856622665E-2</v>
      </c>
      <c r="DK66" s="213">
        <v>6.0760881575841141E-2</v>
      </c>
      <c r="DL66" s="213">
        <v>6.4145561208649338E-2</v>
      </c>
      <c r="DM66" s="213">
        <v>5.1567528094973225E-2</v>
      </c>
      <c r="DN66" s="213">
        <v>4.3982205509837891E-2</v>
      </c>
      <c r="DO66" s="213">
        <v>5.4138471254405296E-2</v>
      </c>
      <c r="DP66" s="213">
        <v>4.1894590636837092E-2</v>
      </c>
      <c r="DQ66" s="213">
        <v>3.9903302489059045E-2</v>
      </c>
      <c r="DR66" s="213">
        <v>4.1534257513539008E-2</v>
      </c>
      <c r="DS66" s="213">
        <v>4.2850252539611056E-2</v>
      </c>
      <c r="DT66" s="213">
        <v>4.8295804904012418E-2</v>
      </c>
      <c r="DU66" s="213">
        <v>4.8367034176838963E-2</v>
      </c>
      <c r="DV66" s="213">
        <v>4.748545770492274E-2</v>
      </c>
      <c r="DW66" s="213">
        <v>5.2662564740132756E-2</v>
      </c>
      <c r="DX66" s="213">
        <v>5.3336028760805898E-2</v>
      </c>
      <c r="DY66" s="213">
        <v>5.578378480775037E-2</v>
      </c>
      <c r="DZ66" s="213">
        <v>5.2686152481031368E-2</v>
      </c>
      <c r="EA66" s="213">
        <v>4.7596679501306527E-2</v>
      </c>
      <c r="EB66" s="213">
        <v>6.0698704956889116E-2</v>
      </c>
      <c r="EC66" s="213">
        <v>6.1761844531231125E-2</v>
      </c>
      <c r="ED66" s="213">
        <v>5.9151607489532299E-2</v>
      </c>
      <c r="EE66" s="213">
        <v>5.8700941125285011E-2</v>
      </c>
      <c r="EF66" s="213">
        <v>5.6460420885317553E-2</v>
      </c>
      <c r="EG66" s="213">
        <v>5.4152274434225323E-2</v>
      </c>
      <c r="EH66" s="213">
        <v>6.4214173815959064E-2</v>
      </c>
      <c r="EI66" s="213">
        <v>6.9913581875071573E-2</v>
      </c>
      <c r="EJ66" s="213">
        <v>7.0631849851793271E-2</v>
      </c>
      <c r="EK66" s="213">
        <v>7.5283598426365672E-2</v>
      </c>
      <c r="EL66" s="213">
        <v>7.894695397305429E-2</v>
      </c>
      <c r="EM66" s="213">
        <v>7.8708583599909177E-2</v>
      </c>
      <c r="EN66" s="213">
        <v>8.074780257637526E-2</v>
      </c>
      <c r="EO66" s="213"/>
      <c r="ER66" s="77">
        <f>_xlfn.XLOOKUP(ER$9,$I$8:$EO$8,$I66:$EO66,,,-1)</f>
        <v>4.1302593310891034E-2</v>
      </c>
      <c r="ES66" s="77">
        <f>_xlfn.XLOOKUP(ES$9,$I$8:$EO$8,$I66:$EO66,,,-1)</f>
        <v>5.1265375745729203E-2</v>
      </c>
      <c r="ET66" s="77">
        <f>_xlfn.XLOOKUP(ET$9,$I$8:$EO$8,$I66:$EO66,,,-1)</f>
        <v>5.7970445897778888E-2</v>
      </c>
      <c r="EU66" s="77">
        <f>_xlfn.XLOOKUP(EU$9,$I$8:$EO$8,$I66:$EO66,,,-1)</f>
        <v>6.4145561208649338E-2</v>
      </c>
      <c r="EV66" s="77">
        <f>_xlfn.XLOOKUP(EV$9,$I$8:$EO$8,$I66:$EO66,,,-1)</f>
        <v>5.4138471254405296E-2</v>
      </c>
      <c r="EW66" s="77">
        <f>_xlfn.XLOOKUP(EW$9,$I$8:$EO$8,$I66:$EO66,,,-1)</f>
        <v>4.1534257513539008E-2</v>
      </c>
      <c r="EX66" s="77">
        <f>_xlfn.XLOOKUP(EX$9,$I$8:$EO$8,$I66:$EO66,,,-1)</f>
        <v>4.8367034176838963E-2</v>
      </c>
      <c r="EY66" s="77">
        <f>_xlfn.XLOOKUP(EY$9,$I$8:$EO$8,$I66:$EO66,,,-1)</f>
        <v>5.3336028760805898E-2</v>
      </c>
      <c r="EZ66" s="77">
        <f>_xlfn.XLOOKUP(EZ$9,$I$8:$EO$8,$I66:$EO66,,,-1)</f>
        <v>4.7596679501306527E-2</v>
      </c>
      <c r="FA66" s="77">
        <f>_xlfn.XLOOKUP(FA$9,$I$8:$EO$8,$I66:$EO66,,,-1)</f>
        <v>5.9151607489532299E-2</v>
      </c>
      <c r="FB66" s="77">
        <f>_xlfn.XLOOKUP(FB$9,$I$8:$EO$8,$I66:$EO66,,,-1)</f>
        <v>5.4152274434225323E-2</v>
      </c>
      <c r="FC66" s="77">
        <f>_xlfn.XLOOKUP(FC$9,$I$8:$EO$8,$I66:$EO66,,,-1)</f>
        <v>7.0631849851793271E-2</v>
      </c>
      <c r="FD66" s="77">
        <f>_xlfn.XLOOKUP(FD$9,$I$8:$EO$8,$I66:$EO66,,,-1)</f>
        <v>7.8708583599909177E-2</v>
      </c>
      <c r="FE66" s="77">
        <f>_xlfn.XLOOKUP(FE$9,$I$8:$EO$8,$I66:$EO66,,,-1)</f>
        <v>8.074780257637526E-2</v>
      </c>
      <c r="FH66" s="213">
        <f t="shared" si="126"/>
        <v>5.0636736493634427E-3</v>
      </c>
      <c r="FI66" s="213">
        <f t="shared" si="126"/>
        <v>8.8108250495205542E-2</v>
      </c>
      <c r="FJ66" s="213">
        <f t="shared" si="126"/>
        <v>0.22200583291773213</v>
      </c>
      <c r="FK66" s="213">
        <f t="shared" si="126"/>
        <v>6.3916937015969566E-2</v>
      </c>
      <c r="FL66" s="213">
        <f t="shared" si="126"/>
        <v>6.4145561208649338E-2</v>
      </c>
      <c r="FM66" s="213">
        <f t="shared" si="126"/>
        <v>5.3336028760805898E-2</v>
      </c>
      <c r="FN66" s="213">
        <f t="shared" si="126"/>
        <v>7.0631849851793271E-2</v>
      </c>
      <c r="FO66" s="213">
        <f t="shared" si="127"/>
        <v>7.8708583599909177E-2</v>
      </c>
    </row>
    <row r="67" spans="2:171" s="70" customFormat="1" ht="17.45" customHeight="1">
      <c r="B67" s="66" t="s">
        <v>101</v>
      </c>
      <c r="C67" s="67"/>
      <c r="D67" s="67"/>
      <c r="E67" s="67"/>
      <c r="F67" s="68"/>
      <c r="G67" s="68"/>
      <c r="H67" s="68"/>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v>1.6928323189137173E-2</v>
      </c>
      <c r="BF67" s="214">
        <v>1.8027620603823125E-2</v>
      </c>
      <c r="BG67" s="214">
        <v>1.4528507638639332E-2</v>
      </c>
      <c r="BH67" s="214">
        <v>1.6260454698660554E-2</v>
      </c>
      <c r="BI67" s="213">
        <v>4.5239859932084681E-3</v>
      </c>
      <c r="BJ67" s="213">
        <v>2.2239105878539833E-3</v>
      </c>
      <c r="BK67" s="213">
        <v>-1.0605915825614209E-2</v>
      </c>
      <c r="BL67" s="213">
        <v>-1.2145601446338361E-2</v>
      </c>
      <c r="BM67" s="213">
        <v>-1.2244704854087018E-2</v>
      </c>
      <c r="BN67" s="213">
        <v>-1.7505332818983144E-2</v>
      </c>
      <c r="BO67" s="213">
        <v>-1.7924371845996045E-2</v>
      </c>
      <c r="BP67" s="213">
        <v>-1.6157619130642065E-2</v>
      </c>
      <c r="BQ67" s="213">
        <v>-2.395986265759964E-2</v>
      </c>
      <c r="BR67" s="213">
        <v>-2.5734227203752624E-2</v>
      </c>
      <c r="BS67" s="213">
        <v>-1.9333579304543269E-2</v>
      </c>
      <c r="BT67" s="213">
        <v>-2.4493344638761183E-2</v>
      </c>
      <c r="BU67" s="213">
        <v>-1.1894317095674678E-2</v>
      </c>
      <c r="BV67" s="213">
        <v>-1.0614363267770877E-2</v>
      </c>
      <c r="BW67" s="213">
        <v>1.4834430530616061E-2</v>
      </c>
      <c r="BX67" s="213">
        <v>2.3253888872369122E-2</v>
      </c>
      <c r="BY67" s="213">
        <v>2.5980698231089949E-2</v>
      </c>
      <c r="BZ67" s="213">
        <v>3.889707594494396E-2</v>
      </c>
      <c r="CA67" s="213">
        <v>4.2791958749089476E-2</v>
      </c>
      <c r="CB67" s="213">
        <v>6.2080517658648859E-2</v>
      </c>
      <c r="CC67" s="213">
        <v>0.10364493228947846</v>
      </c>
      <c r="CD67" s="213">
        <v>0.13547849319322858</v>
      </c>
      <c r="CE67" s="213">
        <v>0.1521592722511057</v>
      </c>
      <c r="CF67" s="213">
        <v>0.16819675494575059</v>
      </c>
      <c r="CG67" s="213">
        <v>0.16674468101559059</v>
      </c>
      <c r="CH67" s="213">
        <v>0.15376155831897087</v>
      </c>
      <c r="CI67" s="213">
        <v>0.13629196698510526</v>
      </c>
      <c r="CJ67" s="213">
        <v>0.12445983336265432</v>
      </c>
      <c r="CK67" s="213">
        <v>0.12056345106394628</v>
      </c>
      <c r="CL67" s="213">
        <v>0.11464162935080968</v>
      </c>
      <c r="CM67" s="213">
        <v>0.10886675864167272</v>
      </c>
      <c r="CN67" s="213">
        <v>8.9060542268913689E-2</v>
      </c>
      <c r="CO67" s="213">
        <v>7.0179086724046491E-2</v>
      </c>
      <c r="CP67" s="213">
        <v>6.3139843581690003E-2</v>
      </c>
      <c r="CQ67" s="213">
        <v>5.3565292103661344E-2</v>
      </c>
      <c r="CR67" s="213">
        <v>4.732816348818647E-2</v>
      </c>
      <c r="CS67" s="213">
        <v>4.1166638532396882E-2</v>
      </c>
      <c r="CT67" s="213">
        <v>3.9873031788734914E-2</v>
      </c>
      <c r="CU67" s="213">
        <v>1.9612703107414475E-2</v>
      </c>
      <c r="CV67" s="213">
        <v>1.8751248228600748E-2</v>
      </c>
      <c r="CW67" s="213">
        <v>1.7997721051309035E-2</v>
      </c>
      <c r="CX67" s="213">
        <v>1.5243832422147663E-2</v>
      </c>
      <c r="CY67" s="213">
        <v>1.3034975026009588E-2</v>
      </c>
      <c r="CZ67" s="213">
        <v>1.1159439771449731E-2</v>
      </c>
      <c r="DA67" s="213">
        <v>9.0118020073137739E-3</v>
      </c>
      <c r="DB67" s="213">
        <v>2.0831811098220854E-3</v>
      </c>
      <c r="DC67" s="213">
        <v>-3.0998045710828315E-4</v>
      </c>
      <c r="DD67" s="213">
        <v>-2.6249398162090376E-3</v>
      </c>
      <c r="DE67" s="213">
        <v>-1.5105215888944201E-4</v>
      </c>
      <c r="DF67" s="213">
        <v>2.4945219433932797E-3</v>
      </c>
      <c r="DG67" s="213">
        <v>1.9476605684100035E-2</v>
      </c>
      <c r="DH67" s="213">
        <v>2.1419098914317924E-2</v>
      </c>
      <c r="DI67" s="213">
        <v>2.3173066775006301E-2</v>
      </c>
      <c r="DJ67" s="213">
        <v>2.4043568873578836E-2</v>
      </c>
      <c r="DK67" s="213">
        <v>2.6451938826067445E-2</v>
      </c>
      <c r="DL67" s="213">
        <v>3.8479569956505477E-3</v>
      </c>
      <c r="DM67" s="213">
        <v>5.4442017240563523E-4</v>
      </c>
      <c r="DN67" s="213">
        <v>-7.5781193807045177E-4</v>
      </c>
      <c r="DO67" s="213">
        <v>-4.9748249236558628E-4</v>
      </c>
      <c r="DP67" s="213">
        <v>-4.8801516903986819E-3</v>
      </c>
      <c r="DQ67" s="213">
        <v>-6.9879290703933616E-3</v>
      </c>
      <c r="DR67" s="213">
        <v>-1.0186625153910445E-2</v>
      </c>
      <c r="DS67" s="213">
        <v>-1.318107256844625E-2</v>
      </c>
      <c r="DT67" s="213">
        <v>-1.6618624394446613E-2</v>
      </c>
      <c r="DU67" s="213">
        <v>-2.1333332208305356E-2</v>
      </c>
      <c r="DV67" s="213">
        <v>-2.5128024942085547E-2</v>
      </c>
      <c r="DW67" s="213">
        <v>-2.6462110741567679E-2</v>
      </c>
      <c r="DX67" s="213">
        <v>-5.7925464912396141E-3</v>
      </c>
      <c r="DY67" s="213">
        <v>-5.0029412575536281E-3</v>
      </c>
      <c r="DZ67" s="213">
        <v>-5.3382919291293796E-3</v>
      </c>
      <c r="EA67" s="213">
        <v>-3.8649465782649717E-3</v>
      </c>
      <c r="EB67" s="213">
        <v>1.6669223312411052E-3</v>
      </c>
      <c r="EC67" s="213">
        <v>8.924276921085883E-3</v>
      </c>
      <c r="ED67" s="213">
        <v>-2.8659948755522802E-3</v>
      </c>
      <c r="EE67" s="213">
        <v>6.6873557967928043E-4</v>
      </c>
      <c r="EF67" s="213">
        <v>2.6226229776689092E-3</v>
      </c>
      <c r="EG67" s="213">
        <v>1.3185548131239289E-3</v>
      </c>
      <c r="EH67" s="213">
        <v>2.9513232239953835E-3</v>
      </c>
      <c r="EI67" s="213">
        <v>7.3003493212258075E-3</v>
      </c>
      <c r="EJ67" s="213">
        <v>6.9734406178988406E-3</v>
      </c>
      <c r="EK67" s="213">
        <v>1.7064068591647996E-2</v>
      </c>
      <c r="EL67" s="213">
        <v>1.5729227761799081E-2</v>
      </c>
      <c r="EM67" s="213">
        <v>7.5969794489187947E-3</v>
      </c>
      <c r="EN67" s="213">
        <v>1.1160694946303895E-3</v>
      </c>
      <c r="EO67" s="213"/>
      <c r="ER67" s="77">
        <f>_xlfn.XLOOKUP(ER$9,$I$8:$EO$8,$I67:$EO67,,,-1)</f>
        <v>-3.0998045710828315E-4</v>
      </c>
      <c r="ES67" s="77">
        <f>_xlfn.XLOOKUP(ES$9,$I$8:$EO$8,$I67:$EO67,,,-1)</f>
        <v>2.4945219433932797E-3</v>
      </c>
      <c r="ET67" s="77">
        <f>_xlfn.XLOOKUP(ET$9,$I$8:$EO$8,$I67:$EO67,,,-1)</f>
        <v>2.3173066775006301E-2</v>
      </c>
      <c r="EU67" s="77">
        <f>_xlfn.XLOOKUP(EU$9,$I$8:$EO$8,$I67:$EO67,,,-1)</f>
        <v>3.8479569956505477E-3</v>
      </c>
      <c r="EV67" s="77">
        <f>_xlfn.XLOOKUP(EV$9,$I$8:$EO$8,$I67:$EO67,,,-1)</f>
        <v>-4.9748249236558628E-4</v>
      </c>
      <c r="EW67" s="77">
        <f>_xlfn.XLOOKUP(EW$9,$I$8:$EO$8,$I67:$EO67,,,-1)</f>
        <v>-1.0186625153910445E-2</v>
      </c>
      <c r="EX67" s="77">
        <f>_xlfn.XLOOKUP(EX$9,$I$8:$EO$8,$I67:$EO67,,,-1)</f>
        <v>-2.1333332208305356E-2</v>
      </c>
      <c r="EY67" s="77">
        <f>_xlfn.XLOOKUP(EY$9,$I$8:$EO$8,$I67:$EO67,,,-1)</f>
        <v>-5.7925464912396141E-3</v>
      </c>
      <c r="EZ67" s="77">
        <f>_xlfn.XLOOKUP(EZ$9,$I$8:$EO$8,$I67:$EO67,,,-1)</f>
        <v>-3.8649465782649717E-3</v>
      </c>
      <c r="FA67" s="77">
        <f>_xlfn.XLOOKUP(FA$9,$I$8:$EO$8,$I67:$EO67,,,-1)</f>
        <v>-2.8659948755522802E-3</v>
      </c>
      <c r="FB67" s="77">
        <f>_xlfn.XLOOKUP(FB$9,$I$8:$EO$8,$I67:$EO67,,,-1)</f>
        <v>1.3185548131239289E-3</v>
      </c>
      <c r="FC67" s="77">
        <f>_xlfn.XLOOKUP(FC$9,$I$8:$EO$8,$I67:$EO67,,,-1)</f>
        <v>6.9734406178988406E-3</v>
      </c>
      <c r="FD67" s="77">
        <f>_xlfn.XLOOKUP(FD$9,$I$8:$EO$8,$I67:$EO67,,,-1)</f>
        <v>7.5969794489187947E-3</v>
      </c>
      <c r="FE67" s="77">
        <f>_xlfn.XLOOKUP(FE$9,$I$8:$EO$8,$I67:$EO67,,,-1)</f>
        <v>1.1160694946303895E-3</v>
      </c>
      <c r="FH67" s="213">
        <f t="shared" si="126"/>
        <v>-1.6157619130642065E-2</v>
      </c>
      <c r="FI67" s="213">
        <f t="shared" si="126"/>
        <v>6.2080517658648859E-2</v>
      </c>
      <c r="FJ67" s="213">
        <f t="shared" si="126"/>
        <v>8.9060542268913689E-2</v>
      </c>
      <c r="FK67" s="213">
        <f t="shared" si="126"/>
        <v>1.1159439771449731E-2</v>
      </c>
      <c r="FL67" s="213">
        <f t="shared" si="126"/>
        <v>3.8479569956505477E-3</v>
      </c>
      <c r="FM67" s="213">
        <f t="shared" si="126"/>
        <v>-5.7925464912396141E-3</v>
      </c>
      <c r="FN67" s="213">
        <f t="shared" si="126"/>
        <v>6.9734406178988406E-3</v>
      </c>
      <c r="FO67" s="213">
        <f t="shared" si="127"/>
        <v>7.5969794489187947E-3</v>
      </c>
    </row>
    <row r="68" spans="2:171" s="70" customFormat="1" ht="17.45" customHeight="1">
      <c r="B68" s="66" t="s">
        <v>115</v>
      </c>
      <c r="C68" s="67"/>
      <c r="D68" s="67"/>
      <c r="E68" s="67"/>
      <c r="F68" s="68"/>
      <c r="G68" s="68"/>
      <c r="H68" s="68"/>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v>-2.7661441707436896E-2</v>
      </c>
      <c r="BF68" s="214">
        <v>-2.2017321681774726E-2</v>
      </c>
      <c r="BG68" s="214">
        <v>-1.852268827454906E-2</v>
      </c>
      <c r="BH68" s="214">
        <v>-1.7827593836422295E-2</v>
      </c>
      <c r="BI68" s="213">
        <v>-2.457592096937522E-2</v>
      </c>
      <c r="BJ68" s="213">
        <v>-1.5541094880267559E-2</v>
      </c>
      <c r="BK68" s="213">
        <v>-8.6671729425924493E-3</v>
      </c>
      <c r="BL68" s="213">
        <v>-3.4579338178587271E-2</v>
      </c>
      <c r="BM68" s="213">
        <v>-1.4630637956240311E-2</v>
      </c>
      <c r="BN68" s="213">
        <v>-8.3901877756762389E-3</v>
      </c>
      <c r="BO68" s="213">
        <v>-2.1367676130041646E-2</v>
      </c>
      <c r="BP68" s="213">
        <v>-1.77768525832116E-2</v>
      </c>
      <c r="BQ68" s="213">
        <v>-9.2975081420667571E-3</v>
      </c>
      <c r="BR68" s="213">
        <v>-7.0223820915782387E-3</v>
      </c>
      <c r="BS68" s="213">
        <v>3.2430080856078458E-3</v>
      </c>
      <c r="BT68" s="213">
        <v>6.5757066316428636E-3</v>
      </c>
      <c r="BU68" s="213">
        <v>1.3765403161399847E-2</v>
      </c>
      <c r="BV68" s="213">
        <v>1.6465394308313175E-2</v>
      </c>
      <c r="BW68" s="213">
        <v>2.1722151363948949E-2</v>
      </c>
      <c r="BX68" s="213">
        <v>4.0528537552905086E-2</v>
      </c>
      <c r="BY68" s="213">
        <v>5.2425171263331349E-2</v>
      </c>
      <c r="BZ68" s="213">
        <v>6.9088282958086777E-2</v>
      </c>
      <c r="CA68" s="213">
        <v>8.3512098130390511E-2</v>
      </c>
      <c r="CB68" s="213">
        <v>9.7130303221711345E-2</v>
      </c>
      <c r="CC68" s="213">
        <v>0.1164170459058872</v>
      </c>
      <c r="CD68" s="213">
        <v>0.13604843504103625</v>
      </c>
      <c r="CE68" s="213">
        <v>0.14285809016809459</v>
      </c>
      <c r="CF68" s="213">
        <v>0.15687263149955233</v>
      </c>
      <c r="CG68" s="213">
        <v>0.15647306641069569</v>
      </c>
      <c r="CH68" s="213">
        <v>0.1576058695625373</v>
      </c>
      <c r="CI68" s="213">
        <v>0.15527653686504339</v>
      </c>
      <c r="CJ68" s="213">
        <v>0.12429446159289037</v>
      </c>
      <c r="CK68" s="213">
        <v>0.10713022974492414</v>
      </c>
      <c r="CL68" s="213">
        <v>9.5959131617392224E-2</v>
      </c>
      <c r="CM68" s="213">
        <v>9.6864499407561588E-2</v>
      </c>
      <c r="CN68" s="213">
        <v>8.133616324535653E-2</v>
      </c>
      <c r="CO68" s="213">
        <v>7.0951740568706789E-2</v>
      </c>
      <c r="CP68" s="213">
        <v>5.7297849297065606E-2</v>
      </c>
      <c r="CQ68" s="213">
        <v>5.3193207851040314E-2</v>
      </c>
      <c r="CR68" s="213">
        <v>5.3119189296981117E-2</v>
      </c>
      <c r="CS68" s="213">
        <v>4.4227315951432145E-2</v>
      </c>
      <c r="CT68" s="213">
        <v>4.4569589976725998E-2</v>
      </c>
      <c r="CU68" s="213">
        <v>4.0875819703243943E-2</v>
      </c>
      <c r="CV68" s="213">
        <v>3.8307744642045338E-2</v>
      </c>
      <c r="CW68" s="213">
        <v>1.9471925499361165E-2</v>
      </c>
      <c r="CX68" s="213">
        <v>1.4295602823941378E-2</v>
      </c>
      <c r="CY68" s="213">
        <v>2.6221416631006966E-2</v>
      </c>
      <c r="CZ68" s="213">
        <v>1.2479944576749724E-2</v>
      </c>
      <c r="DA68" s="213">
        <v>1.6075409253549777E-3</v>
      </c>
      <c r="DB68" s="213">
        <v>9.0737180053811484E-3</v>
      </c>
      <c r="DC68" s="213">
        <v>1.7923182041185148E-3</v>
      </c>
      <c r="DD68" s="213">
        <v>-4.6953747530753542E-3</v>
      </c>
      <c r="DE68" s="213">
        <v>-9.9098848642897863E-4</v>
      </c>
      <c r="DF68" s="213">
        <v>-2.4370651641969499E-3</v>
      </c>
      <c r="DG68" s="213">
        <v>-6.2639802868782457E-3</v>
      </c>
      <c r="DH68" s="213">
        <v>5.7121283934402634E-4</v>
      </c>
      <c r="DI68" s="213">
        <v>2.3549088070706659E-2</v>
      </c>
      <c r="DJ68" s="213">
        <v>2.4366158284911066E-2</v>
      </c>
      <c r="DK68" s="213">
        <v>7.6606525316006424E-3</v>
      </c>
      <c r="DL68" s="213">
        <v>1.7252737179731525E-2</v>
      </c>
      <c r="DM68" s="213">
        <v>3.013794387090285E-2</v>
      </c>
      <c r="DN68" s="213">
        <v>2.6587025143648746E-2</v>
      </c>
      <c r="DO68" s="213">
        <v>3.9140895888597815E-2</v>
      </c>
      <c r="DP68" s="213">
        <v>3.4021133656421121E-2</v>
      </c>
      <c r="DQ68" s="213">
        <v>3.0321692816551171E-2</v>
      </c>
      <c r="DR68" s="213">
        <v>2.712077613475028E-2</v>
      </c>
      <c r="DS68" s="213">
        <v>2.5486155274287436E-2</v>
      </c>
      <c r="DT68" s="213">
        <v>1.9480682398343552E-2</v>
      </c>
      <c r="DU68" s="213">
        <v>1.1828410718323079E-2</v>
      </c>
      <c r="DV68" s="213">
        <v>1.1482280277039014E-2</v>
      </c>
      <c r="DW68" s="213">
        <v>1.3956113668655123E-2</v>
      </c>
      <c r="DX68" s="213">
        <v>1.6332067259454353E-2</v>
      </c>
      <c r="DY68" s="213">
        <v>1.3676040967884995E-2</v>
      </c>
      <c r="DZ68" s="213">
        <v>1.9115985052133189E-2</v>
      </c>
      <c r="EA68" s="213">
        <v>1.0780315789164385E-2</v>
      </c>
      <c r="EB68" s="213">
        <v>1.1623857654675995E-2</v>
      </c>
      <c r="EC68" s="213">
        <v>1.1779502456494062E-2</v>
      </c>
      <c r="ED68" s="213">
        <v>1.2032819304832576E-2</v>
      </c>
      <c r="EE68" s="213">
        <v>7.2001614636703071E-3</v>
      </c>
      <c r="EF68" s="213">
        <v>1.0983964731696161E-2</v>
      </c>
      <c r="EG68" s="213">
        <v>1.6502012205431238E-2</v>
      </c>
      <c r="EH68" s="213">
        <v>1.8164423476269231E-2</v>
      </c>
      <c r="EI68" s="213">
        <v>1.2569552011765683E-2</v>
      </c>
      <c r="EJ68" s="213">
        <v>7.1469369487922041E-3</v>
      </c>
      <c r="EK68" s="213">
        <v>2.1089379790316443E-2</v>
      </c>
      <c r="EL68" s="213">
        <v>8.501446431631865E-3</v>
      </c>
      <c r="EM68" s="213">
        <v>-3.5052888085997935E-3</v>
      </c>
      <c r="EN68" s="213">
        <v>-3.7664132420287544E-3</v>
      </c>
      <c r="EO68" s="213"/>
      <c r="ER68" s="77">
        <f>_xlfn.XLOOKUP(ER$9,$I$8:$EO$8,$I68:$EO68,,,-1)</f>
        <v>1.7923182041185148E-3</v>
      </c>
      <c r="ES68" s="77">
        <f>_xlfn.XLOOKUP(ES$9,$I$8:$EO$8,$I68:$EO68,,,-1)</f>
        <v>-2.4370651641969499E-3</v>
      </c>
      <c r="ET68" s="77">
        <f>_xlfn.XLOOKUP(ET$9,$I$8:$EO$8,$I68:$EO68,,,-1)</f>
        <v>2.3549088070706659E-2</v>
      </c>
      <c r="EU68" s="77">
        <f>_xlfn.XLOOKUP(EU$9,$I$8:$EO$8,$I68:$EO68,,,-1)</f>
        <v>1.7252737179731525E-2</v>
      </c>
      <c r="EV68" s="77">
        <f>_xlfn.XLOOKUP(EV$9,$I$8:$EO$8,$I68:$EO68,,,-1)</f>
        <v>3.9140895888597815E-2</v>
      </c>
      <c r="EW68" s="77">
        <f>_xlfn.XLOOKUP(EW$9,$I$8:$EO$8,$I68:$EO68,,,-1)</f>
        <v>2.712077613475028E-2</v>
      </c>
      <c r="EX68" s="77">
        <f>_xlfn.XLOOKUP(EX$9,$I$8:$EO$8,$I68:$EO68,,,-1)</f>
        <v>1.1828410718323079E-2</v>
      </c>
      <c r="EY68" s="77">
        <f>_xlfn.XLOOKUP(EY$9,$I$8:$EO$8,$I68:$EO68,,,-1)</f>
        <v>1.6332067259454353E-2</v>
      </c>
      <c r="EZ68" s="77">
        <f>_xlfn.XLOOKUP(EZ$9,$I$8:$EO$8,$I68:$EO68,,,-1)</f>
        <v>1.0780315789164385E-2</v>
      </c>
      <c r="FA68" s="77">
        <f>_xlfn.XLOOKUP(FA$9,$I$8:$EO$8,$I68:$EO68,,,-1)</f>
        <v>1.2032819304832576E-2</v>
      </c>
      <c r="FB68" s="77">
        <f>_xlfn.XLOOKUP(FB$9,$I$8:$EO$8,$I68:$EO68,,,-1)</f>
        <v>1.6502012205431238E-2</v>
      </c>
      <c r="FC68" s="77">
        <f>_xlfn.XLOOKUP(FC$9,$I$8:$EO$8,$I68:$EO68,,,-1)</f>
        <v>7.1469369487922041E-3</v>
      </c>
      <c r="FD68" s="77">
        <f>_xlfn.XLOOKUP(FD$9,$I$8:$EO$8,$I68:$EO68,,,-1)</f>
        <v>-3.5052888085997935E-3</v>
      </c>
      <c r="FE68" s="77">
        <f>_xlfn.XLOOKUP(FE$9,$I$8:$EO$8,$I68:$EO68,,,-1)</f>
        <v>-3.7664132420287544E-3</v>
      </c>
      <c r="FH68" s="213">
        <f t="shared" si="126"/>
        <v>-1.77768525832116E-2</v>
      </c>
      <c r="FI68" s="213">
        <f t="shared" si="126"/>
        <v>9.7130303221711345E-2</v>
      </c>
      <c r="FJ68" s="213">
        <f t="shared" si="126"/>
        <v>8.133616324535653E-2</v>
      </c>
      <c r="FK68" s="213">
        <f t="shared" si="126"/>
        <v>1.2479944576749724E-2</v>
      </c>
      <c r="FL68" s="213">
        <f t="shared" si="126"/>
        <v>1.7252737179731525E-2</v>
      </c>
      <c r="FM68" s="213">
        <f t="shared" si="126"/>
        <v>1.6332067259454353E-2</v>
      </c>
      <c r="FN68" s="213">
        <f t="shared" si="126"/>
        <v>7.1469369487922041E-3</v>
      </c>
      <c r="FO68" s="213">
        <f t="shared" si="127"/>
        <v>-3.5052888085997935E-3</v>
      </c>
    </row>
    <row r="69" spans="2:171" s="70" customFormat="1" ht="17.45" customHeight="1">
      <c r="B69" s="66" t="s">
        <v>36</v>
      </c>
      <c r="C69" s="67"/>
      <c r="D69" s="67"/>
      <c r="E69" s="67"/>
      <c r="F69" s="68"/>
      <c r="G69" s="68"/>
      <c r="H69" s="68"/>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v>5.931253530734093E-3</v>
      </c>
      <c r="BF69" s="214">
        <v>3.1506982769592407E-3</v>
      </c>
      <c r="BG69" s="214">
        <v>6.206856574910824E-3</v>
      </c>
      <c r="BH69" s="214">
        <v>-6.4656650813474936E-3</v>
      </c>
      <c r="BI69" s="213">
        <v>-2.9141447178988589E-3</v>
      </c>
      <c r="BJ69" s="213">
        <v>-4.5563279395284262E-3</v>
      </c>
      <c r="BK69" s="213">
        <v>-4.4899674567346892E-3</v>
      </c>
      <c r="BL69" s="213">
        <v>-1.3574560068802644E-2</v>
      </c>
      <c r="BM69" s="213">
        <v>-1.0152978689008885E-2</v>
      </c>
      <c r="BN69" s="213">
        <v>-1.4521140818795519E-2</v>
      </c>
      <c r="BO69" s="213">
        <v>-1.5221332292895129E-2</v>
      </c>
      <c r="BP69" s="213">
        <v>-1.9798871842477972E-2</v>
      </c>
      <c r="BQ69" s="213">
        <v>-2.1332555513275508E-2</v>
      </c>
      <c r="BR69" s="213">
        <v>-1.2970198637301644E-2</v>
      </c>
      <c r="BS69" s="213">
        <v>-7.4762148776355009E-3</v>
      </c>
      <c r="BT69" s="213">
        <v>4.3844695088947061E-3</v>
      </c>
      <c r="BU69" s="213">
        <v>6.7202288114641684E-3</v>
      </c>
      <c r="BV69" s="213">
        <v>1.1044286815348747E-2</v>
      </c>
      <c r="BW69" s="213">
        <v>1.1007906896781994E-2</v>
      </c>
      <c r="BX69" s="213">
        <v>2.3504751414893055E-2</v>
      </c>
      <c r="BY69" s="213">
        <v>2.9186454083555913E-2</v>
      </c>
      <c r="BZ69" s="213">
        <v>4.1093320523229449E-2</v>
      </c>
      <c r="CA69" s="213">
        <v>4.4526972489176031E-2</v>
      </c>
      <c r="CB69" s="213">
        <v>6.1005071139827671E-2</v>
      </c>
      <c r="CC69" s="213">
        <v>0.10320496417886404</v>
      </c>
      <c r="CD69" s="213">
        <v>7.6334277986855326E-2</v>
      </c>
      <c r="CE69" s="213">
        <v>0.12809312631097869</v>
      </c>
      <c r="CF69" s="213">
        <v>0.11294358982928931</v>
      </c>
      <c r="CG69" s="213">
        <v>0.11362507317296655</v>
      </c>
      <c r="CH69" s="213">
        <v>0.11336425685085683</v>
      </c>
      <c r="CI69" s="213">
        <v>0.11087242755248727</v>
      </c>
      <c r="CJ69" s="213">
        <v>0.102031620464341</v>
      </c>
      <c r="CK69" s="213">
        <v>8.693467536951871E-2</v>
      </c>
      <c r="CL69" s="213">
        <v>7.78379721278325E-2</v>
      </c>
      <c r="CM69" s="213">
        <v>7.0068028608031296E-2</v>
      </c>
      <c r="CN69" s="213">
        <v>6.5594144899826401E-2</v>
      </c>
      <c r="CO69" s="213">
        <v>5.6139937319169331E-2</v>
      </c>
      <c r="CP69" s="213">
        <v>7.4861153736854646E-2</v>
      </c>
      <c r="CQ69" s="213">
        <v>3.8204087972597001E-2</v>
      </c>
      <c r="CR69" s="213">
        <v>3.5853437370755969E-2</v>
      </c>
      <c r="CS69" s="213">
        <v>3.3627632372317251E-2</v>
      </c>
      <c r="CT69" s="213">
        <v>2.9905005095163362E-2</v>
      </c>
      <c r="CU69" s="213">
        <v>2.7629890331424933E-2</v>
      </c>
      <c r="CV69" s="213">
        <v>2.775766990329509E-2</v>
      </c>
      <c r="CW69" s="213">
        <v>3.4155306304468835E-2</v>
      </c>
      <c r="CX69" s="213">
        <v>3.6575513433417917E-2</v>
      </c>
      <c r="CY69" s="213">
        <v>3.9720908758391071E-2</v>
      </c>
      <c r="CZ69" s="213">
        <v>2.9831145112917401E-2</v>
      </c>
      <c r="DA69" s="213">
        <v>2.8897268707204105E-2</v>
      </c>
      <c r="DB69" s="213">
        <v>2.4044525975215003E-2</v>
      </c>
      <c r="DC69" s="213">
        <v>2.6301324043463636E-2</v>
      </c>
      <c r="DD69" s="213">
        <v>3.2381334539336781E-2</v>
      </c>
      <c r="DE69" s="213">
        <v>3.1279869461883547E-2</v>
      </c>
      <c r="DF69" s="213">
        <v>3.1246353849787134E-2</v>
      </c>
      <c r="DG69" s="213">
        <v>2.5684958709944361E-2</v>
      </c>
      <c r="DH69" s="213">
        <v>2.7389519714811739E-2</v>
      </c>
      <c r="DI69" s="213">
        <v>2.421434468117456E-2</v>
      </c>
      <c r="DJ69" s="213">
        <v>2.3130621553930752E-2</v>
      </c>
      <c r="DK69" s="213">
        <v>2.2001102261380634E-2</v>
      </c>
      <c r="DL69" s="213">
        <v>2.9655199552594325E-2</v>
      </c>
      <c r="DM69" s="213">
        <v>2.7043409680098773E-2</v>
      </c>
      <c r="DN69" s="213">
        <v>2.5576772198687259E-2</v>
      </c>
      <c r="DO69" s="213">
        <v>2.6347615223848209E-2</v>
      </c>
      <c r="DP69" s="213">
        <v>1.3665264748567885E-2</v>
      </c>
      <c r="DQ69" s="213">
        <v>7.1142451054498901E-3</v>
      </c>
      <c r="DR69" s="213">
        <v>1.3923565149420725E-3</v>
      </c>
      <c r="DS69" s="213">
        <v>3.1753145831949769E-3</v>
      </c>
      <c r="DT69" s="213">
        <v>3.351552595350582E-3</v>
      </c>
      <c r="DU69" s="213">
        <v>2.7906842020617439E-3</v>
      </c>
      <c r="DV69" s="213">
        <v>5.4577183051351952E-5</v>
      </c>
      <c r="DW69" s="213">
        <v>-5.484791354361418E-3</v>
      </c>
      <c r="DX69" s="213">
        <v>-7.0993520181967806E-3</v>
      </c>
      <c r="DY69" s="213">
        <v>-9.8166611987087204E-3</v>
      </c>
      <c r="DZ69" s="213">
        <v>-1.4355790600558915E-2</v>
      </c>
      <c r="EA69" s="213">
        <v>-1.2907799279862076E-2</v>
      </c>
      <c r="EB69" s="213">
        <v>-1.7860446065112168E-2</v>
      </c>
      <c r="EC69" s="213">
        <v>-1.7360844549660026E-2</v>
      </c>
      <c r="ED69" s="213">
        <v>-2.4676902542146051E-2</v>
      </c>
      <c r="EE69" s="213">
        <v>-2.8816472994667386E-2</v>
      </c>
      <c r="EF69" s="213">
        <v>-3.2028816169523022E-2</v>
      </c>
      <c r="EG69" s="213">
        <v>-3.2537395146231995E-2</v>
      </c>
      <c r="EH69" s="213">
        <v>-3.1088137846790209E-2</v>
      </c>
      <c r="EI69" s="213">
        <v>-3.0537600168256684E-2</v>
      </c>
      <c r="EJ69" s="213">
        <v>-2.8528349905802886E-2</v>
      </c>
      <c r="EK69" s="213">
        <v>-3.1017364343348452E-2</v>
      </c>
      <c r="EL69" s="213">
        <v>-2.7865396113393448E-2</v>
      </c>
      <c r="EM69" s="213">
        <v>-3.3944311958220563E-2</v>
      </c>
      <c r="EN69" s="213">
        <v>-2.2215360505094317E-2</v>
      </c>
      <c r="EO69" s="213"/>
      <c r="ER69" s="77">
        <f>_xlfn.XLOOKUP(ER$9,$I$8:$EO$8,$I69:$EO69,,,-1)</f>
        <v>2.6301324043463636E-2</v>
      </c>
      <c r="ES69" s="77">
        <f>_xlfn.XLOOKUP(ES$9,$I$8:$EO$8,$I69:$EO69,,,-1)</f>
        <v>3.1246353849787134E-2</v>
      </c>
      <c r="ET69" s="77">
        <f>_xlfn.XLOOKUP(ET$9,$I$8:$EO$8,$I69:$EO69,,,-1)</f>
        <v>2.421434468117456E-2</v>
      </c>
      <c r="EU69" s="77">
        <f>_xlfn.XLOOKUP(EU$9,$I$8:$EO$8,$I69:$EO69,,,-1)</f>
        <v>2.9655199552594325E-2</v>
      </c>
      <c r="EV69" s="77">
        <f>_xlfn.XLOOKUP(EV$9,$I$8:$EO$8,$I69:$EO69,,,-1)</f>
        <v>2.6347615223848209E-2</v>
      </c>
      <c r="EW69" s="77">
        <f>_xlfn.XLOOKUP(EW$9,$I$8:$EO$8,$I69:$EO69,,,-1)</f>
        <v>1.3923565149420725E-3</v>
      </c>
      <c r="EX69" s="77">
        <f>_xlfn.XLOOKUP(EX$9,$I$8:$EO$8,$I69:$EO69,,,-1)</f>
        <v>2.7906842020617439E-3</v>
      </c>
      <c r="EY69" s="77">
        <f>_xlfn.XLOOKUP(EY$9,$I$8:$EO$8,$I69:$EO69,,,-1)</f>
        <v>-7.0993520181967806E-3</v>
      </c>
      <c r="EZ69" s="77">
        <f>_xlfn.XLOOKUP(EZ$9,$I$8:$EO$8,$I69:$EO69,,,-1)</f>
        <v>-1.2907799279862076E-2</v>
      </c>
      <c r="FA69" s="77">
        <f>_xlfn.XLOOKUP(FA$9,$I$8:$EO$8,$I69:$EO69,,,-1)</f>
        <v>-2.4676902542146051E-2</v>
      </c>
      <c r="FB69" s="77">
        <f>_xlfn.XLOOKUP(FB$9,$I$8:$EO$8,$I69:$EO69,,,-1)</f>
        <v>-3.2537395146231995E-2</v>
      </c>
      <c r="FC69" s="77">
        <f>_xlfn.XLOOKUP(FC$9,$I$8:$EO$8,$I69:$EO69,,,-1)</f>
        <v>-2.8528349905802886E-2</v>
      </c>
      <c r="FD69" s="77">
        <f>_xlfn.XLOOKUP(FD$9,$I$8:$EO$8,$I69:$EO69,,,-1)</f>
        <v>-3.3944311958220563E-2</v>
      </c>
      <c r="FE69" s="77">
        <f>_xlfn.XLOOKUP(FE$9,$I$8:$EO$8,$I69:$EO69,,,-1)</f>
        <v>-2.2215360505094317E-2</v>
      </c>
      <c r="FH69" s="213">
        <f t="shared" si="126"/>
        <v>-1.9798871842477972E-2</v>
      </c>
      <c r="FI69" s="213">
        <f t="shared" si="126"/>
        <v>6.1005071139827671E-2</v>
      </c>
      <c r="FJ69" s="213">
        <f t="shared" si="126"/>
        <v>6.5594144899826401E-2</v>
      </c>
      <c r="FK69" s="213">
        <f t="shared" si="126"/>
        <v>2.9831145112917401E-2</v>
      </c>
      <c r="FL69" s="213">
        <f t="shared" si="126"/>
        <v>2.9655199552594325E-2</v>
      </c>
      <c r="FM69" s="213">
        <f t="shared" si="126"/>
        <v>-7.0993520181967806E-3</v>
      </c>
      <c r="FN69" s="213">
        <f t="shared" si="126"/>
        <v>-2.8528349905802886E-2</v>
      </c>
      <c r="FO69" s="213">
        <f t="shared" si="127"/>
        <v>-3.3944311958220563E-2</v>
      </c>
    </row>
    <row r="70" spans="2:171" s="70" customFormat="1" ht="17.45" customHeight="1">
      <c r="B70" s="66" t="s">
        <v>102</v>
      </c>
      <c r="C70" s="67"/>
      <c r="D70" s="67"/>
      <c r="E70" s="67"/>
      <c r="F70" s="68"/>
      <c r="G70" s="68"/>
      <c r="H70" s="68"/>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v>4.5207889378034549E-2</v>
      </c>
      <c r="CP70" s="213">
        <v>5.1246667518255573E-2</v>
      </c>
      <c r="CQ70" s="213">
        <v>4.1990340474084897E-2</v>
      </c>
      <c r="CR70" s="213">
        <v>3.0385565436119144E-2</v>
      </c>
      <c r="CS70" s="213">
        <v>2.0617950639492788E-2</v>
      </c>
      <c r="CT70" s="213">
        <v>1.6322821759996997E-2</v>
      </c>
      <c r="CU70" s="213">
        <v>1.5425499594224901E-2</v>
      </c>
      <c r="CV70" s="213">
        <v>1.3622019748309344E-2</v>
      </c>
      <c r="CW70" s="213">
        <v>9.7417828867772949E-3</v>
      </c>
      <c r="CX70" s="213">
        <v>1.090441326159608E-2</v>
      </c>
      <c r="CY70" s="213">
        <v>1.3677681762869431E-2</v>
      </c>
      <c r="CZ70" s="213">
        <v>1.2151102537170999E-2</v>
      </c>
      <c r="DA70" s="213">
        <v>2.5611455387583359E-2</v>
      </c>
      <c r="DB70" s="213">
        <v>1.8003006123859411E-2</v>
      </c>
      <c r="DC70" s="213">
        <v>1.8275896703488281E-2</v>
      </c>
      <c r="DD70" s="213">
        <v>2.103972469293669E-2</v>
      </c>
      <c r="DE70" s="213">
        <v>1.7043177094496209E-2</v>
      </c>
      <c r="DF70" s="213">
        <v>1.6098634976927984E-2</v>
      </c>
      <c r="DG70" s="213">
        <v>1.5325873899283637E-2</v>
      </c>
      <c r="DH70" s="213">
        <v>1.7612458968983224E-2</v>
      </c>
      <c r="DI70" s="213">
        <v>2.3550161621420873E-2</v>
      </c>
      <c r="DJ70" s="213">
        <v>2.7006233584054629E-2</v>
      </c>
      <c r="DK70" s="213">
        <v>2.8349753777525799E-2</v>
      </c>
      <c r="DL70" s="213">
        <v>2.5421248681876119E-3</v>
      </c>
      <c r="DM70" s="213">
        <v>-9.4915254624421408E-3</v>
      </c>
      <c r="DN70" s="213">
        <v>-6.6248979396996699E-3</v>
      </c>
      <c r="DO70" s="213">
        <v>-9.9089993433938428E-3</v>
      </c>
      <c r="DP70" s="213">
        <v>-5.5946090581440178E-3</v>
      </c>
      <c r="DQ70" s="213">
        <v>-1.6350208253075316E-3</v>
      </c>
      <c r="DR70" s="213">
        <v>-2.486713338435198E-3</v>
      </c>
      <c r="DS70" s="213">
        <v>-5.9714478968715401E-3</v>
      </c>
      <c r="DT70" s="213">
        <v>-2.7303382005274823E-3</v>
      </c>
      <c r="DU70" s="213">
        <v>-6.1548969311306934E-3</v>
      </c>
      <c r="DV70" s="213">
        <v>-1.2579606237715701E-2</v>
      </c>
      <c r="DW70" s="213">
        <v>-1.7843389790540343E-2</v>
      </c>
      <c r="DX70" s="213">
        <v>1.2423679369185536E-2</v>
      </c>
      <c r="DY70" s="213">
        <v>1.3769030224320855E-2</v>
      </c>
      <c r="DZ70" s="213">
        <v>1.3590644200521362E-2</v>
      </c>
      <c r="EA70" s="213">
        <v>1.1996530164891883E-2</v>
      </c>
      <c r="EB70" s="213">
        <v>1.543594548679772E-2</v>
      </c>
      <c r="EC70" s="213">
        <v>1.8181415125733236E-2</v>
      </c>
      <c r="ED70" s="213">
        <v>2.1307060377465548E-2</v>
      </c>
      <c r="EE70" s="213">
        <v>3.1543159595595505E-2</v>
      </c>
      <c r="EF70" s="213">
        <v>3.1948282693574193E-2</v>
      </c>
      <c r="EG70" s="213">
        <v>2.7824581770984791E-2</v>
      </c>
      <c r="EH70" s="213">
        <v>3.204342104616853E-2</v>
      </c>
      <c r="EI70" s="213">
        <v>3.4967438733690681E-2</v>
      </c>
      <c r="EJ70" s="213">
        <v>2.9660302021137674E-2</v>
      </c>
      <c r="EK70" s="213">
        <v>2.7168284854575453E-2</v>
      </c>
      <c r="EL70" s="213">
        <v>2.9767409635133579E-2</v>
      </c>
      <c r="EM70" s="213">
        <v>3.5084273721336268E-2</v>
      </c>
      <c r="EN70" s="213">
        <v>2.9011646652273404E-2</v>
      </c>
      <c r="EO70" s="213"/>
      <c r="ER70" s="77">
        <f>_xlfn.XLOOKUP(ER$9,$I$8:$EO$8,$I70:$EO70,,,-1)</f>
        <v>1.8275896703488281E-2</v>
      </c>
      <c r="ES70" s="77">
        <f>_xlfn.XLOOKUP(ES$9,$I$8:$EO$8,$I70:$EO70,,,-1)</f>
        <v>1.6098634976927984E-2</v>
      </c>
      <c r="ET70" s="77">
        <f>_xlfn.XLOOKUP(ET$9,$I$8:$EO$8,$I70:$EO70,,,-1)</f>
        <v>2.3550161621420873E-2</v>
      </c>
      <c r="EU70" s="77">
        <f>_xlfn.XLOOKUP(EU$9,$I$8:$EO$8,$I70:$EO70,,,-1)</f>
        <v>2.5421248681876119E-3</v>
      </c>
      <c r="EV70" s="77">
        <f>_xlfn.XLOOKUP(EV$9,$I$8:$EO$8,$I70:$EO70,,,-1)</f>
        <v>-9.9089993433938428E-3</v>
      </c>
      <c r="EW70" s="77">
        <f>_xlfn.XLOOKUP(EW$9,$I$8:$EO$8,$I70:$EO70,,,-1)</f>
        <v>-2.486713338435198E-3</v>
      </c>
      <c r="EX70" s="77">
        <f>_xlfn.XLOOKUP(EX$9,$I$8:$EO$8,$I70:$EO70,,,-1)</f>
        <v>-6.1548969311306934E-3</v>
      </c>
      <c r="EY70" s="77">
        <f>_xlfn.XLOOKUP(EY$9,$I$8:$EO$8,$I70:$EO70,,,-1)</f>
        <v>1.2423679369185536E-2</v>
      </c>
      <c r="EZ70" s="77">
        <f>_xlfn.XLOOKUP(EZ$9,$I$8:$EO$8,$I70:$EO70,,,-1)</f>
        <v>1.1996530164891883E-2</v>
      </c>
      <c r="FA70" s="77">
        <f>_xlfn.XLOOKUP(FA$9,$I$8:$EO$8,$I70:$EO70,,,-1)</f>
        <v>2.1307060377465548E-2</v>
      </c>
      <c r="FB70" s="77">
        <f>_xlfn.XLOOKUP(FB$9,$I$8:$EO$8,$I70:$EO70,,,-1)</f>
        <v>2.7824581770984791E-2</v>
      </c>
      <c r="FC70" s="77">
        <f>_xlfn.XLOOKUP(FC$9,$I$8:$EO$8,$I70:$EO70,,,-1)</f>
        <v>2.9660302021137674E-2</v>
      </c>
      <c r="FD70" s="77">
        <f>_xlfn.XLOOKUP(FD$9,$I$8:$EO$8,$I70:$EO70,,,-1)</f>
        <v>3.5084273721336268E-2</v>
      </c>
      <c r="FE70" s="77">
        <f>_xlfn.XLOOKUP(FE$9,$I$8:$EO$8,$I70:$EO70,,,-1)</f>
        <v>2.9011646652273404E-2</v>
      </c>
      <c r="FH70" s="213"/>
      <c r="FI70" s="213"/>
      <c r="FJ70" s="213"/>
      <c r="FK70" s="213">
        <f t="shared" si="126"/>
        <v>1.2151102537170999E-2</v>
      </c>
      <c r="FL70" s="213">
        <f t="shared" si="126"/>
        <v>2.5421248681876119E-3</v>
      </c>
      <c r="FM70" s="213">
        <f t="shared" si="126"/>
        <v>1.2423679369185536E-2</v>
      </c>
      <c r="FN70" s="213">
        <f t="shared" si="126"/>
        <v>2.9660302021137674E-2</v>
      </c>
      <c r="FO70" s="213">
        <f t="shared" si="127"/>
        <v>3.5084273721336268E-2</v>
      </c>
    </row>
    <row r="71" spans="2:171" s="70" customFormat="1" ht="17.45" customHeight="1">
      <c r="B71" s="66" t="s">
        <v>149</v>
      </c>
      <c r="C71" s="67"/>
      <c r="D71" s="67"/>
      <c r="E71" s="67"/>
      <c r="F71" s="68"/>
      <c r="G71" s="68"/>
      <c r="H71" s="68"/>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3"/>
      <c r="BJ71" s="213"/>
      <c r="BK71" s="213"/>
      <c r="BL71" s="213"/>
      <c r="BM71" s="213"/>
      <c r="BN71" s="213"/>
      <c r="BO71" s="213"/>
      <c r="BP71" s="213"/>
      <c r="BQ71" s="213"/>
      <c r="BR71" s="213"/>
      <c r="BS71" s="213"/>
      <c r="BT71" s="213"/>
      <c r="BU71" s="213"/>
      <c r="BV71" s="213"/>
      <c r="BW71" s="213"/>
      <c r="BX71" s="213"/>
      <c r="BY71" s="213"/>
      <c r="BZ71" s="213"/>
      <c r="CA71" s="213"/>
      <c r="CB71" s="213"/>
      <c r="CC71" s="213"/>
      <c r="CD71" s="213"/>
      <c r="CE71" s="213"/>
      <c r="CF71" s="213"/>
      <c r="CG71" s="213"/>
      <c r="CH71" s="213"/>
      <c r="CI71" s="213"/>
      <c r="CJ71" s="213"/>
      <c r="CK71" s="213"/>
      <c r="CL71" s="213"/>
      <c r="CM71" s="213"/>
      <c r="CN71" s="213"/>
      <c r="CO71" s="213">
        <v>7.3971292782433418E-2</v>
      </c>
      <c r="CP71" s="213">
        <v>7.1016065792317451E-2</v>
      </c>
      <c r="CQ71" s="213">
        <v>6.7787022791524487E-2</v>
      </c>
      <c r="CR71" s="213">
        <v>6.6849270957794915E-2</v>
      </c>
      <c r="CS71" s="213">
        <v>6.1214958173713918E-2</v>
      </c>
      <c r="CT71" s="213">
        <v>6.4128130201417499E-2</v>
      </c>
      <c r="CU71" s="213">
        <v>6.0095056960620119E-2</v>
      </c>
      <c r="CV71" s="213">
        <v>6.080900629493613E-2</v>
      </c>
      <c r="CW71" s="213">
        <v>5.7035054898456616E-2</v>
      </c>
      <c r="CX71" s="213">
        <v>6.4025031068235094E-2</v>
      </c>
      <c r="CY71" s="213">
        <v>6.0567838266798013E-2</v>
      </c>
      <c r="CZ71" s="213">
        <v>5.7909982618936762E-2</v>
      </c>
      <c r="DA71" s="213">
        <v>5.2088688197372002E-2</v>
      </c>
      <c r="DB71" s="213">
        <v>4.7162221940125204E-2</v>
      </c>
      <c r="DC71" s="213">
        <v>4.3036209230350342E-2</v>
      </c>
      <c r="DD71" s="213">
        <v>3.7027873187544857E-2</v>
      </c>
      <c r="DE71" s="213">
        <v>3.281637855954822E-2</v>
      </c>
      <c r="DF71" s="213">
        <v>2.2846413944416E-2</v>
      </c>
      <c r="DG71" s="213">
        <v>1.4192169527364351E-2</v>
      </c>
      <c r="DH71" s="213">
        <v>1.1778276320925318E-2</v>
      </c>
      <c r="DI71" s="213">
        <v>3.506850391012839E-3</v>
      </c>
      <c r="DJ71" s="213">
        <v>-2.4647265376902538E-3</v>
      </c>
      <c r="DK71" s="213">
        <v>-7.5243887135836296E-3</v>
      </c>
      <c r="DL71" s="213">
        <v>-9.7935078991491231E-3</v>
      </c>
      <c r="DM71" s="213">
        <v>-1.0178018019603829E-2</v>
      </c>
      <c r="DN71" s="213">
        <v>-6.9405078449473745E-3</v>
      </c>
      <c r="DO71" s="213">
        <v>-1.2605021225329471E-2</v>
      </c>
      <c r="DP71" s="213">
        <v>-1.5242403613081379E-2</v>
      </c>
      <c r="DQ71" s="213">
        <v>-1.3183625354652007E-2</v>
      </c>
      <c r="DR71" s="213">
        <v>-1.0479835777436497E-2</v>
      </c>
      <c r="DS71" s="213">
        <v>-6.3021583989437691E-3</v>
      </c>
      <c r="DT71" s="213">
        <v>-5.7113171853291345E-3</v>
      </c>
      <c r="DU71" s="213">
        <v>-2.2133543273499257E-3</v>
      </c>
      <c r="DV71" s="213">
        <v>-5.1955740659686001E-3</v>
      </c>
      <c r="DW71" s="213">
        <v>-3.3311112715019853E-3</v>
      </c>
      <c r="DX71" s="213">
        <v>9.5853373682830423E-4</v>
      </c>
      <c r="DY71" s="213">
        <v>-6.0141706107925685E-3</v>
      </c>
      <c r="DZ71" s="213">
        <v>-9.8818229173593952E-3</v>
      </c>
      <c r="EA71" s="213">
        <v>-7.3606168463231647E-3</v>
      </c>
      <c r="EB71" s="213">
        <v>-2.7617664043975143E-3</v>
      </c>
      <c r="EC71" s="213">
        <v>1.7547103799164798E-4</v>
      </c>
      <c r="ED71" s="213">
        <v>-2.7753797609149089E-3</v>
      </c>
      <c r="EE71" s="213">
        <v>-3.913507144052808E-3</v>
      </c>
      <c r="EF71" s="213">
        <v>-3.0543369099997886E-3</v>
      </c>
      <c r="EG71" s="213">
        <v>-2.4536970272781566E-3</v>
      </c>
      <c r="EH71" s="213">
        <v>-9.7740409346513957E-5</v>
      </c>
      <c r="EI71" s="213">
        <v>3.6422306006254068E-3</v>
      </c>
      <c r="EJ71" s="213">
        <v>-1.1043590724040264E-3</v>
      </c>
      <c r="EK71" s="213">
        <v>1.0527743144932433E-3</v>
      </c>
      <c r="EL71" s="213">
        <v>4.3300210073320411E-3</v>
      </c>
      <c r="EM71" s="213">
        <v>4.0948736825195953E-3</v>
      </c>
      <c r="EN71" s="213">
        <v>-1.2586220391932468E-3</v>
      </c>
      <c r="EO71" s="213"/>
      <c r="ER71" s="77">
        <f>_xlfn.XLOOKUP(ER$9,$I$8:$EO$8,$I71:$EO71,,,-1)</f>
        <v>4.3036209230350342E-2</v>
      </c>
      <c r="ES71" s="77">
        <f>_xlfn.XLOOKUP(ES$9,$I$8:$EO$8,$I71:$EO71,,,-1)</f>
        <v>2.2846413944416E-2</v>
      </c>
      <c r="ET71" s="77">
        <f>_xlfn.XLOOKUP(ET$9,$I$8:$EO$8,$I71:$EO71,,,-1)</f>
        <v>3.506850391012839E-3</v>
      </c>
      <c r="EU71" s="77">
        <f>_xlfn.XLOOKUP(EU$9,$I$8:$EO$8,$I71:$EO71,,,-1)</f>
        <v>-9.7935078991491231E-3</v>
      </c>
      <c r="EV71" s="77">
        <f>_xlfn.XLOOKUP(EV$9,$I$8:$EO$8,$I71:$EO71,,,-1)</f>
        <v>-1.2605021225329471E-2</v>
      </c>
      <c r="EW71" s="77">
        <f>_xlfn.XLOOKUP(EW$9,$I$8:$EO$8,$I71:$EO71,,,-1)</f>
        <v>-1.0479835777436497E-2</v>
      </c>
      <c r="EX71" s="77">
        <f>_xlfn.XLOOKUP(EX$9,$I$8:$EO$8,$I71:$EO71,,,-1)</f>
        <v>-2.2133543273499257E-3</v>
      </c>
      <c r="EY71" s="77">
        <f>_xlfn.XLOOKUP(EY$9,$I$8:$EO$8,$I71:$EO71,,,-1)</f>
        <v>9.5853373682830423E-4</v>
      </c>
      <c r="EZ71" s="77">
        <f>_xlfn.XLOOKUP(EZ$9,$I$8:$EO$8,$I71:$EO71,,,-1)</f>
        <v>-7.3606168463231647E-3</v>
      </c>
      <c r="FA71" s="77">
        <f>_xlfn.XLOOKUP(FA$9,$I$8:$EO$8,$I71:$EO71,,,-1)</f>
        <v>-2.7753797609149089E-3</v>
      </c>
      <c r="FB71" s="77">
        <f>_xlfn.XLOOKUP(FB$9,$I$8:$EO$8,$I71:$EO71,,,-1)</f>
        <v>-2.4536970272781566E-3</v>
      </c>
      <c r="FC71" s="77">
        <f>_xlfn.XLOOKUP(FC$9,$I$8:$EO$8,$I71:$EO71,,,-1)</f>
        <v>-1.1043590724040264E-3</v>
      </c>
      <c r="FD71" s="77">
        <f>_xlfn.XLOOKUP(FD$9,$I$8:$EO$8,$I71:$EO71,,,-1)</f>
        <v>4.0948736825195953E-3</v>
      </c>
      <c r="FE71" s="77">
        <f>_xlfn.XLOOKUP(FE$9,$I$8:$EO$8,$I71:$EO71,,,-1)</f>
        <v>-1.2586220391932468E-3</v>
      </c>
      <c r="FH71" s="213"/>
      <c r="FI71" s="213"/>
      <c r="FJ71" s="213"/>
      <c r="FK71" s="213">
        <f t="shared" si="126"/>
        <v>5.7909982618936762E-2</v>
      </c>
      <c r="FL71" s="213">
        <f t="shared" si="126"/>
        <v>-9.7935078991491231E-3</v>
      </c>
      <c r="FM71" s="213">
        <f t="shared" si="126"/>
        <v>9.5853373682830423E-4</v>
      </c>
      <c r="FN71" s="213">
        <f t="shared" si="126"/>
        <v>-1.1043590724040264E-3</v>
      </c>
      <c r="FO71" s="213">
        <f t="shared" si="127"/>
        <v>4.0948736825195953E-3</v>
      </c>
    </row>
    <row r="72" spans="2:171" s="70" customFormat="1" ht="17.45" customHeight="1">
      <c r="B72" s="66" t="s">
        <v>147</v>
      </c>
      <c r="C72" s="67"/>
      <c r="D72" s="67"/>
      <c r="E72" s="67"/>
      <c r="F72" s="68"/>
      <c r="G72" s="68"/>
      <c r="H72" s="68"/>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3"/>
      <c r="BJ72" s="213"/>
      <c r="BK72" s="213"/>
      <c r="BL72" s="213"/>
      <c r="BM72" s="213"/>
      <c r="BN72" s="213"/>
      <c r="BO72" s="213"/>
      <c r="BP72" s="213"/>
      <c r="BQ72" s="213"/>
      <c r="BR72" s="213"/>
      <c r="BS72" s="213"/>
      <c r="BT72" s="213"/>
      <c r="BU72" s="213"/>
      <c r="BV72" s="213"/>
      <c r="BW72" s="213"/>
      <c r="BX72" s="213"/>
      <c r="BY72" s="213"/>
      <c r="BZ72" s="213"/>
      <c r="CA72" s="213"/>
      <c r="CB72" s="213"/>
      <c r="CC72" s="213"/>
      <c r="CD72" s="213"/>
      <c r="CE72" s="213"/>
      <c r="CF72" s="213"/>
      <c r="CG72" s="213"/>
      <c r="CH72" s="213"/>
      <c r="CI72" s="213"/>
      <c r="CJ72" s="213"/>
      <c r="CK72" s="213"/>
      <c r="CL72" s="213"/>
      <c r="CM72" s="213"/>
      <c r="CN72" s="213"/>
      <c r="CO72" s="213"/>
      <c r="CP72" s="213"/>
      <c r="CQ72" s="213"/>
      <c r="CR72" s="213"/>
      <c r="CS72" s="213"/>
      <c r="CT72" s="213"/>
      <c r="CU72" s="213"/>
      <c r="CV72" s="213"/>
      <c r="CW72" s="213"/>
      <c r="CX72" s="213"/>
      <c r="CY72" s="213"/>
      <c r="CZ72" s="213"/>
      <c r="DA72" s="213">
        <v>1.2041958020740151E-2</v>
      </c>
      <c r="DB72" s="213">
        <v>1.7708141544399147E-3</v>
      </c>
      <c r="DC72" s="213">
        <v>8.4542757943576463E-3</v>
      </c>
      <c r="DD72" s="213">
        <v>4.3358418876184857E-3</v>
      </c>
      <c r="DE72" s="213">
        <v>-6.670425252021106E-3</v>
      </c>
      <c r="DF72" s="213">
        <v>-3.232244804463047E-3</v>
      </c>
      <c r="DG72" s="213">
        <v>-7.1058196889883796E-3</v>
      </c>
      <c r="DH72" s="213">
        <v>-1.7653181692081077E-2</v>
      </c>
      <c r="DI72" s="213">
        <v>-8.2201454635262294E-3</v>
      </c>
      <c r="DJ72" s="213">
        <v>4.0314734136863706E-3</v>
      </c>
      <c r="DK72" s="213">
        <v>4.5531204553265203E-3</v>
      </c>
      <c r="DL72" s="213">
        <v>2.9880724982687124E-3</v>
      </c>
      <c r="DM72" s="213">
        <v>7.17786087461314E-4</v>
      </c>
      <c r="DN72" s="213">
        <v>-6.6783498882974079E-3</v>
      </c>
      <c r="DO72" s="213">
        <v>-1.0157574043669904E-3</v>
      </c>
      <c r="DP72" s="213">
        <v>-4.9694887070290683E-3</v>
      </c>
      <c r="DQ72" s="213">
        <v>1.11093466247425E-3</v>
      </c>
      <c r="DR72" s="213">
        <v>2.3482239641304803E-3</v>
      </c>
      <c r="DS72" s="213">
        <v>2.8015273788021267E-3</v>
      </c>
      <c r="DT72" s="213">
        <v>7.1868704136011097E-3</v>
      </c>
      <c r="DU72" s="213">
        <v>1.1278739547509131E-2</v>
      </c>
      <c r="DV72" s="213">
        <v>1.014713983589377E-2</v>
      </c>
      <c r="DW72" s="213">
        <v>1.145722348262479E-2</v>
      </c>
      <c r="DX72" s="213">
        <v>1.3339611789983996E-2</v>
      </c>
      <c r="DY72" s="213">
        <v>1.3393950560391943E-3</v>
      </c>
      <c r="DZ72" s="213">
        <v>1.5515614299295044E-2</v>
      </c>
      <c r="EA72" s="213">
        <v>1.4885834648200591E-2</v>
      </c>
      <c r="EB72" s="213">
        <v>1.5833341332093243E-2</v>
      </c>
      <c r="EC72" s="213">
        <v>1.4667690250785181E-2</v>
      </c>
      <c r="ED72" s="213">
        <v>1.4125427238793398E-2</v>
      </c>
      <c r="EE72" s="213">
        <v>1.206265124671646E-2</v>
      </c>
      <c r="EF72" s="213">
        <v>1.2869080935239974E-2</v>
      </c>
      <c r="EG72" s="213">
        <v>1.1738237731360068E-2</v>
      </c>
      <c r="EH72" s="213">
        <v>7.7657272156249624E-3</v>
      </c>
      <c r="EI72" s="213">
        <v>4.317560876677673E-3</v>
      </c>
      <c r="EJ72" s="213">
        <v>-5.8123999770987034E-4</v>
      </c>
      <c r="EK72" s="213">
        <v>-1.0672387563381847E-4</v>
      </c>
      <c r="EL72" s="213">
        <v>-3.2525862385579529E-3</v>
      </c>
      <c r="EM72" s="213">
        <v>-4.3754353790863565E-3</v>
      </c>
      <c r="EN72" s="213">
        <v>-1.4293277094132861E-3</v>
      </c>
      <c r="EO72" s="213"/>
      <c r="ER72" s="77">
        <f>_xlfn.XLOOKUP(ER$9,$I$8:$EO$8,$I72:$EO72,,,-1)</f>
        <v>8.4542757943576463E-3</v>
      </c>
      <c r="ES72" s="77">
        <f>_xlfn.XLOOKUP(ES$9,$I$8:$EO$8,$I72:$EO72,,,-1)</f>
        <v>-3.232244804463047E-3</v>
      </c>
      <c r="ET72" s="77">
        <f>_xlfn.XLOOKUP(ET$9,$I$8:$EO$8,$I72:$EO72,,,-1)</f>
        <v>-8.2201454635262294E-3</v>
      </c>
      <c r="EU72" s="77">
        <f>_xlfn.XLOOKUP(EU$9,$I$8:$EO$8,$I72:$EO72,,,-1)</f>
        <v>2.9880724982687124E-3</v>
      </c>
      <c r="EV72" s="77">
        <f>_xlfn.XLOOKUP(EV$9,$I$8:$EO$8,$I72:$EO72,,,-1)</f>
        <v>-1.0157574043669904E-3</v>
      </c>
      <c r="EW72" s="77">
        <f>_xlfn.XLOOKUP(EW$9,$I$8:$EO$8,$I72:$EO72,,,-1)</f>
        <v>2.3482239641304803E-3</v>
      </c>
      <c r="EX72" s="77">
        <f>_xlfn.XLOOKUP(EX$9,$I$8:$EO$8,$I72:$EO72,,,-1)</f>
        <v>1.1278739547509131E-2</v>
      </c>
      <c r="EY72" s="77">
        <f>_xlfn.XLOOKUP(EY$9,$I$8:$EO$8,$I72:$EO72,,,-1)</f>
        <v>1.3339611789983996E-2</v>
      </c>
      <c r="EZ72" s="77">
        <f>_xlfn.XLOOKUP(EZ$9,$I$8:$EO$8,$I72:$EO72,,,-1)</f>
        <v>1.4885834648200591E-2</v>
      </c>
      <c r="FA72" s="77">
        <f>_xlfn.XLOOKUP(FA$9,$I$8:$EO$8,$I72:$EO72,,,-1)</f>
        <v>1.4125427238793398E-2</v>
      </c>
      <c r="FB72" s="77">
        <f>_xlfn.XLOOKUP(FB$9,$I$8:$EO$8,$I72:$EO72,,,-1)</f>
        <v>1.1738237731360068E-2</v>
      </c>
      <c r="FC72" s="77">
        <f>_xlfn.XLOOKUP(FC$9,$I$8:$EO$8,$I72:$EO72,,,-1)</f>
        <v>-5.8123999770987034E-4</v>
      </c>
      <c r="FD72" s="77">
        <f>_xlfn.XLOOKUP(FD$9,$I$8:$EO$8,$I72:$EO72,,,-1)</f>
        <v>-4.3754353790863565E-3</v>
      </c>
      <c r="FE72" s="77">
        <f>_xlfn.XLOOKUP(FE$9,$I$8:$EO$8,$I72:$EO72,,,-1)</f>
        <v>-1.4293277094132861E-3</v>
      </c>
      <c r="FH72" s="213"/>
      <c r="FI72" s="213"/>
      <c r="FJ72" s="213"/>
      <c r="FK72" s="213"/>
      <c r="FL72" s="213">
        <f>_xlfn.XLOOKUP(FL$9,$I$6:$EJ$6,$I72:$EJ72,,,-1)</f>
        <v>2.9880724982687124E-3</v>
      </c>
      <c r="FM72" s="213">
        <f t="shared" si="126"/>
        <v>1.3339611789983996E-2</v>
      </c>
      <c r="FN72" s="213">
        <f t="shared" si="126"/>
        <v>-5.8123999770987034E-4</v>
      </c>
      <c r="FO72" s="213">
        <f t="shared" si="127"/>
        <v>-4.3754353790863565E-3</v>
      </c>
    </row>
    <row r="73" spans="2:171" s="70" customFormat="1" ht="17.45" customHeight="1">
      <c r="B73" s="66" t="s">
        <v>155</v>
      </c>
      <c r="C73" s="67"/>
      <c r="D73" s="67"/>
      <c r="E73" s="67"/>
      <c r="F73" s="68"/>
      <c r="G73" s="68"/>
      <c r="H73" s="68"/>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3">
        <v>5.931253530734093E-3</v>
      </c>
      <c r="BF73" s="213">
        <v>3.1506982769592407E-3</v>
      </c>
      <c r="BG73" s="213">
        <v>6.206856574910824E-3</v>
      </c>
      <c r="BH73" s="213">
        <v>-6.4656650813474936E-3</v>
      </c>
      <c r="BI73" s="213">
        <v>-2.9141447178988589E-3</v>
      </c>
      <c r="BJ73" s="213">
        <v>-4.5563279395284262E-3</v>
      </c>
      <c r="BK73" s="213">
        <v>-4.4899674567346892E-3</v>
      </c>
      <c r="BL73" s="213">
        <v>-1.3574560068802644E-2</v>
      </c>
      <c r="BM73" s="213">
        <v>-1.0152978689008885E-2</v>
      </c>
      <c r="BN73" s="213">
        <v>-1.4521140818795519E-2</v>
      </c>
      <c r="BO73" s="213">
        <v>-1.5221332292895129E-2</v>
      </c>
      <c r="BP73" s="213">
        <v>-1.9798871842477972E-2</v>
      </c>
      <c r="BQ73" s="213">
        <v>-5.7268654287185861E-3</v>
      </c>
      <c r="BR73" s="213">
        <v>-1.1878283696461489E-2</v>
      </c>
      <c r="BS73" s="213">
        <v>-4.2841530777244508E-3</v>
      </c>
      <c r="BT73" s="213">
        <v>1.1835291172226259E-2</v>
      </c>
      <c r="BU73" s="213">
        <v>8.9970129635209561E-3</v>
      </c>
      <c r="BV73" s="213">
        <v>4.8718787195737301E-3</v>
      </c>
      <c r="BW73" s="213">
        <v>6.9657160907515836E-3</v>
      </c>
      <c r="BX73" s="213">
        <v>7.7295762121835088E-3</v>
      </c>
      <c r="BY73" s="213">
        <v>1.2009511974437337E-2</v>
      </c>
      <c r="BZ73" s="213">
        <v>1.4868630961306306E-2</v>
      </c>
      <c r="CA73" s="213">
        <v>1.4238366435281868E-2</v>
      </c>
      <c r="CB73" s="213">
        <v>1.9790738904077898E-2</v>
      </c>
      <c r="CC73" s="213">
        <v>3.1217562219209349E-2</v>
      </c>
      <c r="CD73" s="213">
        <v>3.2428616885892714E-2</v>
      </c>
      <c r="CE73" s="213">
        <v>3.2920494232732356E-2</v>
      </c>
      <c r="CF73" s="213">
        <v>1.4168841776726504E-2</v>
      </c>
      <c r="CG73" s="213">
        <v>2.3990696142560552E-2</v>
      </c>
      <c r="CH73" s="213">
        <v>2.8866752850385646E-2</v>
      </c>
      <c r="CI73" s="213">
        <v>2.419864026195917E-2</v>
      </c>
      <c r="CJ73" s="213">
        <v>2.3136310669814364E-2</v>
      </c>
      <c r="CK73" s="213">
        <v>2.4291650306181078E-2</v>
      </c>
      <c r="CL73" s="213">
        <v>2.2411048348855545E-2</v>
      </c>
      <c r="CM73" s="213">
        <v>2.228314618886551E-2</v>
      </c>
      <c r="CN73" s="213">
        <v>2.7169325239012942E-2</v>
      </c>
      <c r="CO73" s="213">
        <v>1.847873029834679E-2</v>
      </c>
      <c r="CP73" s="213">
        <v>1.9844295546664004E-2</v>
      </c>
      <c r="CQ73" s="213">
        <v>1.2549213909568091E-2</v>
      </c>
      <c r="CR73" s="213">
        <v>1.0814167357470761E-2</v>
      </c>
      <c r="CS73" s="213">
        <v>6.1026709073304097E-3</v>
      </c>
      <c r="CT73" s="213">
        <v>6.1544775255444328E-3</v>
      </c>
      <c r="CU73" s="213">
        <v>1.1634479138719511E-2</v>
      </c>
      <c r="CV73" s="213">
        <v>1.1542912660665317E-2</v>
      </c>
      <c r="CW73" s="213">
        <v>1.0321230182240626E-2</v>
      </c>
      <c r="CX73" s="213">
        <v>9.0988129412941099E-3</v>
      </c>
      <c r="CY73" s="213">
        <v>6.8677917346812167E-3</v>
      </c>
      <c r="CZ73" s="213">
        <v>4.4028507253248694E-3</v>
      </c>
      <c r="DA73" s="213">
        <v>9.006252927033831E-3</v>
      </c>
      <c r="DB73" s="213">
        <v>1.0286768159689874E-2</v>
      </c>
      <c r="DC73" s="213">
        <v>1.2761683449087124E-2</v>
      </c>
      <c r="DD73" s="213">
        <v>1.134008765994643E-2</v>
      </c>
      <c r="DE73" s="213">
        <v>1.1670555409917238E-2</v>
      </c>
      <c r="DF73" s="213">
        <v>9.0551141791825884E-3</v>
      </c>
      <c r="DG73" s="213">
        <v>7.9127360322427398E-3</v>
      </c>
      <c r="DH73" s="213">
        <v>6.2124582101207304E-3</v>
      </c>
      <c r="DI73" s="213">
        <v>4.603452417169196E-3</v>
      </c>
      <c r="DJ73" s="213">
        <v>4.6514401773853908E-3</v>
      </c>
      <c r="DK73" s="213">
        <v>4.1746676532045113E-3</v>
      </c>
      <c r="DL73" s="213">
        <v>7.7856196722680959E-4</v>
      </c>
      <c r="DM73" s="213">
        <v>-7.0466685336301182E-4</v>
      </c>
      <c r="DN73" s="213">
        <v>-5.8275117971304802E-3</v>
      </c>
      <c r="DO73" s="213">
        <v>-7.3848831545328952E-3</v>
      </c>
      <c r="DP73" s="213">
        <v>-8.2374500418906926E-3</v>
      </c>
      <c r="DQ73" s="213">
        <v>-9.4539715520616241E-3</v>
      </c>
      <c r="DR73" s="213">
        <v>-7.3256955812937008E-3</v>
      </c>
      <c r="DS73" s="213">
        <v>-9.4709874334084621E-3</v>
      </c>
      <c r="DT73" s="213">
        <v>-8.481497498133983E-3</v>
      </c>
      <c r="DU73" s="213">
        <v>-1.1547447155470403E-2</v>
      </c>
      <c r="DV73" s="213">
        <v>-1.3748511071874914E-2</v>
      </c>
      <c r="DW73" s="213">
        <v>-1.3678545526276897E-2</v>
      </c>
      <c r="DX73" s="213">
        <v>-2.774956117354499E-2</v>
      </c>
      <c r="DY73" s="213">
        <v>-3.0423314077004937E-2</v>
      </c>
      <c r="DZ73" s="213">
        <v>-2.7349579928055201E-2</v>
      </c>
      <c r="EA73" s="213">
        <v>-2.7900336005500126E-2</v>
      </c>
      <c r="EB73" s="213">
        <v>-2.6700907155564169E-2</v>
      </c>
      <c r="EC73" s="213">
        <v>-2.2558066387982523E-2</v>
      </c>
      <c r="ED73" s="213">
        <v>-2.2731670931478654E-2</v>
      </c>
      <c r="EE73" s="213">
        <v>-2.1081235478505489E-2</v>
      </c>
      <c r="EF73" s="213">
        <v>-1.8251843848113625E-2</v>
      </c>
      <c r="EG73" s="213">
        <v>-1.9081020679140526E-2</v>
      </c>
      <c r="EH73" s="213">
        <v>-1.5464287336979021E-2</v>
      </c>
      <c r="EI73" s="213">
        <v>-1.3791159010621223E-2</v>
      </c>
      <c r="EJ73" s="213">
        <v>-1.8924757953560079E-3</v>
      </c>
      <c r="EK73" s="213">
        <v>-3.2813458483293978E-4</v>
      </c>
      <c r="EL73" s="213">
        <v>-1.3447747944461685E-3</v>
      </c>
      <c r="EM73" s="213">
        <v>-2.0764068471004204E-3</v>
      </c>
      <c r="EN73" s="213">
        <v>-1.826372339936988E-3</v>
      </c>
      <c r="EO73" s="213"/>
      <c r="ER73" s="77">
        <f>_xlfn.XLOOKUP(ER$9,$I$8:$EO$8,$I73:$EO73,,,-1)</f>
        <v>1.2761683449087124E-2</v>
      </c>
      <c r="ES73" s="77">
        <f>_xlfn.XLOOKUP(ES$9,$I$8:$EO$8,$I73:$EO73,,,-1)</f>
        <v>9.0551141791825884E-3</v>
      </c>
      <c r="ET73" s="77">
        <f>_xlfn.XLOOKUP(ET$9,$I$8:$EO$8,$I73:$EO73,,,-1)</f>
        <v>4.603452417169196E-3</v>
      </c>
      <c r="EU73" s="77">
        <f>_xlfn.XLOOKUP(EU$9,$I$8:$EO$8,$I73:$EO73,,,-1)</f>
        <v>7.7856196722680959E-4</v>
      </c>
      <c r="EV73" s="77">
        <f>_xlfn.XLOOKUP(EV$9,$I$8:$EO$8,$I73:$EO73,,,-1)</f>
        <v>-7.3848831545328952E-3</v>
      </c>
      <c r="EW73" s="77">
        <f>_xlfn.XLOOKUP(EW$9,$I$8:$EO$8,$I73:$EO73,,,-1)</f>
        <v>-7.3256955812937008E-3</v>
      </c>
      <c r="EX73" s="77">
        <f>_xlfn.XLOOKUP(EX$9,$I$8:$EO$8,$I73:$EO73,,,-1)</f>
        <v>-1.1547447155470403E-2</v>
      </c>
      <c r="EY73" s="77">
        <f>_xlfn.XLOOKUP(EY$9,$I$8:$EO$8,$I73:$EO73,,,-1)</f>
        <v>-2.774956117354499E-2</v>
      </c>
      <c r="EZ73" s="77">
        <f>_xlfn.XLOOKUP(EZ$9,$I$8:$EO$8,$I73:$EO73,,,-1)</f>
        <v>-2.7900336005500126E-2</v>
      </c>
      <c r="FA73" s="77">
        <f>_xlfn.XLOOKUP(FA$9,$I$8:$EO$8,$I73:$EO73,,,-1)</f>
        <v>-2.2731670931478654E-2</v>
      </c>
      <c r="FB73" s="77">
        <f>_xlfn.XLOOKUP(FB$9,$I$8:$EO$8,$I73:$EO73,,,-1)</f>
        <v>-1.9081020679140526E-2</v>
      </c>
      <c r="FC73" s="77">
        <f>_xlfn.XLOOKUP(FC$9,$I$8:$EO$8,$I73:$EO73,,,-1)</f>
        <v>-1.8924757953560079E-3</v>
      </c>
      <c r="FD73" s="77">
        <f>_xlfn.XLOOKUP(FD$9,$I$8:$EO$8,$I73:$EO73,,,-1)</f>
        <v>-2.0764068471004204E-3</v>
      </c>
      <c r="FE73" s="77">
        <f>_xlfn.XLOOKUP(FE$9,$I$8:$EO$8,$I73:$EO73,,,-1)</f>
        <v>-1.826372339936988E-3</v>
      </c>
      <c r="FH73" s="213">
        <f t="shared" ref="FH73:FL74" si="128">_xlfn.XLOOKUP(FH$9,$I$6:$EJ$6,$I73:$EJ73,,,-1)</f>
        <v>-1.9798871842477972E-2</v>
      </c>
      <c r="FI73" s="213">
        <f t="shared" si="128"/>
        <v>1.9790738904077898E-2</v>
      </c>
      <c r="FJ73" s="213">
        <f t="shared" si="128"/>
        <v>2.7169325239012942E-2</v>
      </c>
      <c r="FK73" s="213">
        <f t="shared" si="128"/>
        <v>4.4028507253248694E-3</v>
      </c>
      <c r="FL73" s="213">
        <f t="shared" si="128"/>
        <v>7.7856196722680959E-4</v>
      </c>
      <c r="FM73" s="213">
        <f t="shared" si="126"/>
        <v>-2.774956117354499E-2</v>
      </c>
      <c r="FN73" s="213">
        <f t="shared" si="126"/>
        <v>-1.8924757953560079E-3</v>
      </c>
      <c r="FO73" s="213">
        <f t="shared" si="127"/>
        <v>-2.0764068471004204E-3</v>
      </c>
    </row>
    <row r="74" spans="2:171" s="70" customFormat="1" ht="17.45" customHeight="1">
      <c r="B74" s="66" t="s">
        <v>156</v>
      </c>
      <c r="C74" s="67"/>
      <c r="D74" s="67"/>
      <c r="E74" s="67"/>
      <c r="F74" s="68"/>
      <c r="G74" s="68"/>
      <c r="H74" s="68"/>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3">
        <v>1.931708675702648E-2</v>
      </c>
      <c r="BF74" s="213">
        <v>2.9152298419677591E-2</v>
      </c>
      <c r="BG74" s="213">
        <v>2.4493520163151428E-2</v>
      </c>
      <c r="BH74" s="213">
        <v>2.4041680300114443E-2</v>
      </c>
      <c r="BI74" s="213">
        <v>2.8916697642121014E-2</v>
      </c>
      <c r="BJ74" s="213">
        <v>3.0707983515228965E-2</v>
      </c>
      <c r="BK74" s="213">
        <v>1.3127960963824847E-2</v>
      </c>
      <c r="BL74" s="213">
        <v>1.6919306028805092E-2</v>
      </c>
      <c r="BM74" s="213">
        <v>1.0727629605595368E-2</v>
      </c>
      <c r="BN74" s="213">
        <v>8.7432800441060721E-3</v>
      </c>
      <c r="BO74" s="213">
        <v>2.1223132152519142E-2</v>
      </c>
      <c r="BP74" s="213">
        <v>1.1125656534617834E-2</v>
      </c>
      <c r="BQ74" s="213">
        <v>1.6804705163317002E-2</v>
      </c>
      <c r="BR74" s="213">
        <v>1.4386080377716715E-2</v>
      </c>
      <c r="BS74" s="213">
        <v>2.863330810140563E-2</v>
      </c>
      <c r="BT74" s="213">
        <v>3.0177494167040408E-2</v>
      </c>
      <c r="BU74" s="213">
        <v>3.8628746663730618E-2</v>
      </c>
      <c r="BV74" s="213">
        <v>2.7301340248588879E-2</v>
      </c>
      <c r="BW74" s="213">
        <v>3.5630069374462447E-2</v>
      </c>
      <c r="BX74" s="213">
        <v>5.4738342987834199E-2</v>
      </c>
      <c r="BY74" s="213">
        <v>6.3533476863573801E-2</v>
      </c>
      <c r="BZ74" s="213">
        <v>7.4379520357271467E-2</v>
      </c>
      <c r="CA74" s="213">
        <v>8.4549742755273272E-2</v>
      </c>
      <c r="CB74" s="213">
        <v>9.0344049332184651E-2</v>
      </c>
      <c r="CC74" s="213">
        <v>0.11655427124747419</v>
      </c>
      <c r="CD74" s="213">
        <v>0.12919316984111162</v>
      </c>
      <c r="CE74" s="213">
        <v>0.11595818821586457</v>
      </c>
      <c r="CF74" s="213">
        <v>0.13276261318195781</v>
      </c>
      <c r="CG74" s="213">
        <v>0.12719249722749093</v>
      </c>
      <c r="CH74" s="213">
        <v>0.13742909466932207</v>
      </c>
      <c r="CI74" s="213">
        <v>0.1317725937079729</v>
      </c>
      <c r="CJ74" s="213">
        <v>0.10029060388574351</v>
      </c>
      <c r="CK74" s="213">
        <v>8.299091613065368E-2</v>
      </c>
      <c r="CL74" s="213">
        <v>7.4254190009886312E-2</v>
      </c>
      <c r="CM74" s="213">
        <v>5.8794331570900416E-2</v>
      </c>
      <c r="CN74" s="213">
        <v>4.8975984924150562E-2</v>
      </c>
      <c r="CO74" s="213">
        <v>3.7436271384857278E-2</v>
      </c>
      <c r="CP74" s="213">
        <v>3.5884402477732946E-2</v>
      </c>
      <c r="CQ74" s="213">
        <v>2.9213426790724806E-2</v>
      </c>
      <c r="CR74" s="213">
        <v>2.2391234998035636E-2</v>
      </c>
      <c r="CS74" s="213">
        <v>1.6879619010213842E-3</v>
      </c>
      <c r="CT74" s="213">
        <v>-2.3834349689599854E-3</v>
      </c>
      <c r="CU74" s="213">
        <v>-1.2157251675004588E-2</v>
      </c>
      <c r="CV74" s="213">
        <v>-9.4735736986220065E-3</v>
      </c>
      <c r="CW74" s="213">
        <v>-6.038799148006424E-3</v>
      </c>
      <c r="CX74" s="213">
        <v>-7.5748950266696369E-3</v>
      </c>
      <c r="CY74" s="213">
        <v>8.1089328585648435E-4</v>
      </c>
      <c r="CZ74" s="213">
        <v>-3.2304990913791798E-3</v>
      </c>
      <c r="DA74" s="213">
        <v>-4.1336148535224826E-3</v>
      </c>
      <c r="DB74" s="213">
        <v>-7.6014346767385721E-3</v>
      </c>
      <c r="DC74" s="213">
        <v>-6.7259296495278953E-3</v>
      </c>
      <c r="DD74" s="213">
        <v>-8.663214944375941E-3</v>
      </c>
      <c r="DE74" s="213">
        <v>2.5104242649834907E-3</v>
      </c>
      <c r="DF74" s="213">
        <v>3.4447411293790919E-3</v>
      </c>
      <c r="DG74" s="213">
        <v>6.6195322154979364E-3</v>
      </c>
      <c r="DH74" s="213">
        <v>1.0013388408549151E-2</v>
      </c>
      <c r="DI74" s="213">
        <v>1.3135931888828778E-2</v>
      </c>
      <c r="DJ74" s="213">
        <v>1.5398311293999933E-2</v>
      </c>
      <c r="DK74" s="213">
        <v>1.2076167703330531E-2</v>
      </c>
      <c r="DL74" s="213">
        <v>1.5814757772571908E-2</v>
      </c>
      <c r="DM74" s="213">
        <v>1.5510031585836637E-2</v>
      </c>
      <c r="DN74" s="213">
        <v>1.4880203741176601E-2</v>
      </c>
      <c r="DO74" s="213">
        <v>1.742652598701E-2</v>
      </c>
      <c r="DP74" s="213">
        <v>1.6858705341125879E-2</v>
      </c>
      <c r="DQ74" s="213">
        <v>1.2108163057146681E-2</v>
      </c>
      <c r="DR74" s="213">
        <v>4.5611775434357682E-3</v>
      </c>
      <c r="DS74" s="213">
        <v>-3.4054566316088497E-4</v>
      </c>
      <c r="DT74" s="213">
        <v>-5.786008827171063E-4</v>
      </c>
      <c r="DU74" s="213">
        <v>-2.5511190974136788E-3</v>
      </c>
      <c r="DV74" s="213">
        <v>-4.5441182919985224E-3</v>
      </c>
      <c r="DW74" s="213">
        <v>-4.6263802465746906E-3</v>
      </c>
      <c r="DX74" s="213">
        <v>-4.695219210639312E-3</v>
      </c>
      <c r="DY74" s="213">
        <v>-5.1644162974631147E-3</v>
      </c>
      <c r="DZ74" s="213">
        <v>-4.6862698947951476E-3</v>
      </c>
      <c r="EA74" s="213">
        <v>-6.5451122261985795E-3</v>
      </c>
      <c r="EB74" s="213">
        <v>-9.2229721294463385E-3</v>
      </c>
      <c r="EC74" s="213">
        <v>-3.0089586123760448E-3</v>
      </c>
      <c r="ED74" s="213">
        <v>-3.6513383570562219E-3</v>
      </c>
      <c r="EE74" s="213">
        <v>-5.2172687912355187E-5</v>
      </c>
      <c r="EF74" s="213">
        <v>4.6061721596046823E-5</v>
      </c>
      <c r="EG74" s="213">
        <v>-1.4423974761688108E-3</v>
      </c>
      <c r="EH74" s="213">
        <v>-2.0907551143301006E-3</v>
      </c>
      <c r="EI74" s="213">
        <v>-2.4839435042793845E-3</v>
      </c>
      <c r="EJ74" s="213">
        <v>-8.2449205767454181E-4</v>
      </c>
      <c r="EK74" s="213">
        <v>-1.1640171991764703E-3</v>
      </c>
      <c r="EL74" s="213">
        <v>8.7414890316750427E-4</v>
      </c>
      <c r="EM74" s="213">
        <v>2.0797729725546832E-3</v>
      </c>
      <c r="EN74" s="213">
        <v>1.175115051516129E-3</v>
      </c>
      <c r="EO74" s="213"/>
      <c r="ER74" s="77">
        <f>_xlfn.XLOOKUP(ER$9,$I$8:$EO$8,$I74:$EO74,,,-1)</f>
        <v>-6.7259296495278953E-3</v>
      </c>
      <c r="ES74" s="77">
        <f>_xlfn.XLOOKUP(ES$9,$I$8:$EO$8,$I74:$EO74,,,-1)</f>
        <v>3.4447411293790919E-3</v>
      </c>
      <c r="ET74" s="77">
        <f>_xlfn.XLOOKUP(ET$9,$I$8:$EO$8,$I74:$EO74,,,-1)</f>
        <v>1.3135931888828778E-2</v>
      </c>
      <c r="EU74" s="77">
        <f>_xlfn.XLOOKUP(EU$9,$I$8:$EO$8,$I74:$EO74,,,-1)</f>
        <v>1.5814757772571908E-2</v>
      </c>
      <c r="EV74" s="77">
        <f>_xlfn.XLOOKUP(EV$9,$I$8:$EO$8,$I74:$EO74,,,-1)</f>
        <v>1.742652598701E-2</v>
      </c>
      <c r="EW74" s="77">
        <f>_xlfn.XLOOKUP(EW$9,$I$8:$EO$8,$I74:$EO74,,,-1)</f>
        <v>4.5611775434357682E-3</v>
      </c>
      <c r="EX74" s="77">
        <f>_xlfn.XLOOKUP(EX$9,$I$8:$EO$8,$I74:$EO74,,,-1)</f>
        <v>-2.5511190974136788E-3</v>
      </c>
      <c r="EY74" s="77">
        <f>_xlfn.XLOOKUP(EY$9,$I$8:$EO$8,$I74:$EO74,,,-1)</f>
        <v>-4.695219210639312E-3</v>
      </c>
      <c r="EZ74" s="77">
        <f>_xlfn.XLOOKUP(EZ$9,$I$8:$EO$8,$I74:$EO74,,,-1)</f>
        <v>-6.5451122261985795E-3</v>
      </c>
      <c r="FA74" s="77">
        <f>_xlfn.XLOOKUP(FA$9,$I$8:$EO$8,$I74:$EO74,,,-1)</f>
        <v>-3.6513383570562219E-3</v>
      </c>
      <c r="FB74" s="77">
        <f>_xlfn.XLOOKUP(FB$9,$I$8:$EO$8,$I74:$EO74,,,-1)</f>
        <v>-1.4423974761688108E-3</v>
      </c>
      <c r="FC74" s="77">
        <f>_xlfn.XLOOKUP(FC$9,$I$8:$EO$8,$I74:$EO74,,,-1)</f>
        <v>-8.2449205767454181E-4</v>
      </c>
      <c r="FD74" s="77">
        <f>_xlfn.XLOOKUP(FD$9,$I$8:$EO$8,$I74:$EO74,,,-1)</f>
        <v>2.0797729725546832E-3</v>
      </c>
      <c r="FE74" s="77">
        <f>_xlfn.XLOOKUP(FE$9,$I$8:$EO$8,$I74:$EO74,,,-1)</f>
        <v>1.175115051516129E-3</v>
      </c>
      <c r="FH74" s="213">
        <f t="shared" si="128"/>
        <v>1.1125656534617834E-2</v>
      </c>
      <c r="FI74" s="213">
        <f t="shared" si="128"/>
        <v>9.0344049332184651E-2</v>
      </c>
      <c r="FJ74" s="213">
        <f t="shared" si="128"/>
        <v>4.8975984924150562E-2</v>
      </c>
      <c r="FK74" s="213">
        <f t="shared" si="128"/>
        <v>-3.2304990913791798E-3</v>
      </c>
      <c r="FL74" s="213">
        <f t="shared" si="128"/>
        <v>1.5814757772571908E-2</v>
      </c>
      <c r="FM74" s="213">
        <f t="shared" ref="FM74:FN78" si="129">_xlfn.XLOOKUP(FM$9,$I$6:$EJ$6,$I74:$EJ74,,,-1)</f>
        <v>-4.695219210639312E-3</v>
      </c>
      <c r="FN74" s="213">
        <f t="shared" si="129"/>
        <v>-8.2449205767454181E-4</v>
      </c>
      <c r="FO74" s="213">
        <f t="shared" si="127"/>
        <v>2.0797729725546832E-3</v>
      </c>
    </row>
    <row r="75" spans="2:171" s="70" customFormat="1" ht="17.45" customHeight="1">
      <c r="B75" s="66" t="s">
        <v>198</v>
      </c>
      <c r="C75" s="67"/>
      <c r="D75" s="67"/>
      <c r="E75" s="67"/>
      <c r="F75" s="68"/>
      <c r="G75" s="68"/>
      <c r="H75" s="68"/>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v>7.1899497892540576E-2</v>
      </c>
      <c r="DN75" s="213">
        <v>6.2451874977427213E-2</v>
      </c>
      <c r="DO75" s="213">
        <v>5.9627369332868385E-2</v>
      </c>
      <c r="DP75" s="213">
        <v>6.0807391419426038E-2</v>
      </c>
      <c r="DQ75" s="213">
        <v>5.6069440225954725E-2</v>
      </c>
      <c r="DR75" s="213">
        <v>7.9938506576819779E-2</v>
      </c>
      <c r="DS75" s="213">
        <v>9.9538441989603932E-2</v>
      </c>
      <c r="DT75" s="213">
        <v>0.1146140962725537</v>
      </c>
      <c r="DU75" s="213">
        <v>0.12693942849857842</v>
      </c>
      <c r="DV75" s="213">
        <v>0.13003507926884406</v>
      </c>
      <c r="DW75" s="213">
        <v>0.13452870881824119</v>
      </c>
      <c r="DX75" s="213">
        <v>0.14580319912557893</v>
      </c>
      <c r="DY75" s="213">
        <v>0.13753989824264523</v>
      </c>
      <c r="DZ75" s="213">
        <v>0.15184009042374458</v>
      </c>
      <c r="EA75" s="213">
        <v>0.16669585967416967</v>
      </c>
      <c r="EB75" s="213">
        <v>0.16661205574845361</v>
      </c>
      <c r="EC75" s="213">
        <v>0.17155178611394117</v>
      </c>
      <c r="ED75" s="213">
        <v>0.15866061172866708</v>
      </c>
      <c r="EE75" s="213">
        <v>0.15135546083453544</v>
      </c>
      <c r="EF75" s="213">
        <v>0.13767052814961822</v>
      </c>
      <c r="EG75" s="213">
        <v>0.11516038293287223</v>
      </c>
      <c r="EH75" s="213">
        <v>0.11925360893341752</v>
      </c>
      <c r="EI75" s="213">
        <v>0.10408517405377771</v>
      </c>
      <c r="EJ75" s="213">
        <v>9.6238788692129096E-2</v>
      </c>
      <c r="EK75" s="213">
        <v>3.6477674651212544E-2</v>
      </c>
      <c r="EL75" s="213">
        <v>1.8856822219581293E-2</v>
      </c>
      <c r="EM75" s="213">
        <v>7.0224087445902583E-4</v>
      </c>
      <c r="EN75" s="213">
        <v>-2.9440937460947225E-3</v>
      </c>
      <c r="EO75" s="213"/>
      <c r="ER75" s="213"/>
      <c r="ES75" s="213"/>
      <c r="ET75" s="213"/>
      <c r="EU75" s="213"/>
      <c r="EV75" s="77">
        <f>_xlfn.XLOOKUP(EV$9,$I$8:$EO$8,$I75:$EO75,,,-1)</f>
        <v>5.9627369332868385E-2</v>
      </c>
      <c r="EW75" s="77">
        <f>_xlfn.XLOOKUP(EW$9,$I$8:$EO$8,$I75:$EO75,,,-1)</f>
        <v>7.9938506576819779E-2</v>
      </c>
      <c r="EX75" s="77">
        <f>_xlfn.XLOOKUP(EX$9,$I$8:$EO$8,$I75:$EO75,,,-1)</f>
        <v>0.12693942849857842</v>
      </c>
      <c r="EY75" s="77">
        <f>_xlfn.XLOOKUP(EY$9,$I$8:$EO$8,$I75:$EO75,,,-1)</f>
        <v>0.14580319912557893</v>
      </c>
      <c r="EZ75" s="77">
        <f>_xlfn.XLOOKUP(EZ$9,$I$8:$EO$8,$I75:$EO75,,,-1)</f>
        <v>0.16669585967416967</v>
      </c>
      <c r="FA75" s="77">
        <f>_xlfn.XLOOKUP(FA$9,$I$8:$EO$8,$I75:$EO75,,,-1)</f>
        <v>0.15866061172866708</v>
      </c>
      <c r="FB75" s="77">
        <f>_xlfn.XLOOKUP(FB$9,$I$8:$EO$8,$I75:$EO75,,,-1)</f>
        <v>0.11516038293287223</v>
      </c>
      <c r="FC75" s="77">
        <f>_xlfn.XLOOKUP(FC$9,$I$8:$EO$8,$I75:$EO75,,,-1)</f>
        <v>9.6238788692129096E-2</v>
      </c>
      <c r="FD75" s="77">
        <f>_xlfn.XLOOKUP(FD$9,$I$8:$EO$8,$I75:$EO75,,,-1)</f>
        <v>7.0224087445902583E-4</v>
      </c>
      <c r="FE75" s="77">
        <f>_xlfn.XLOOKUP(FE$9,$I$8:$EO$8,$I75:$EO75,,,-1)</f>
        <v>-2.9440937460947225E-3</v>
      </c>
      <c r="FH75" s="213"/>
      <c r="FI75" s="213"/>
      <c r="FJ75" s="213"/>
      <c r="FK75" s="213"/>
      <c r="FL75" s="213"/>
      <c r="FM75" s="213">
        <f t="shared" si="129"/>
        <v>0.14580319912557893</v>
      </c>
      <c r="FN75" s="213">
        <f t="shared" si="129"/>
        <v>9.6238788692129096E-2</v>
      </c>
      <c r="FO75" s="213">
        <f t="shared" si="127"/>
        <v>7.0224087445902583E-4</v>
      </c>
    </row>
    <row r="76" spans="2:171" s="70" customFormat="1" ht="17.45" customHeight="1">
      <c r="B76" s="66" t="s">
        <v>183</v>
      </c>
      <c r="C76" s="67"/>
      <c r="D76" s="67"/>
      <c r="E76" s="67"/>
      <c r="F76" s="68"/>
      <c r="G76" s="68"/>
      <c r="H76" s="68"/>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v>-2.4705692410989633E-2</v>
      </c>
      <c r="DN76" s="213">
        <v>-2.9306009608707217E-2</v>
      </c>
      <c r="DO76" s="213">
        <v>-2.7442510559474886E-2</v>
      </c>
      <c r="DP76" s="213">
        <v>-2.8833936622674194E-2</v>
      </c>
      <c r="DQ76" s="213">
        <v>-5.2123028501670499E-2</v>
      </c>
      <c r="DR76" s="213">
        <v>-3.6253832721466539E-2</v>
      </c>
      <c r="DS76" s="213">
        <v>-3.723235542116865E-2</v>
      </c>
      <c r="DT76" s="213">
        <v>-3.4319411540865818E-2</v>
      </c>
      <c r="DU76" s="213">
        <v>-3.0294286229767708E-2</v>
      </c>
      <c r="DV76" s="213">
        <v>-2.9513421785770877E-2</v>
      </c>
      <c r="DW76" s="213">
        <v>-2.025025394153146E-2</v>
      </c>
      <c r="DX76" s="213">
        <v>-1.5559170774430919E-2</v>
      </c>
      <c r="DY76" s="213">
        <v>-1.9980280602498457E-3</v>
      </c>
      <c r="DZ76" s="213">
        <v>2.8637498356121061E-4</v>
      </c>
      <c r="EA76" s="213">
        <v>-2.2139130720724154E-3</v>
      </c>
      <c r="EB76" s="213">
        <v>-3.5001582245977048E-3</v>
      </c>
      <c r="EC76" s="213">
        <v>-1.1215599889697891E-3</v>
      </c>
      <c r="ED76" s="213">
        <v>-1.1600204415413984E-3</v>
      </c>
      <c r="EE76" s="213">
        <v>-1.4215787582561035E-4</v>
      </c>
      <c r="EF76" s="213">
        <v>1.8066358127220017E-3</v>
      </c>
      <c r="EG76" s="213">
        <v>1.1115961607300884E-3</v>
      </c>
      <c r="EH76" s="213">
        <v>4.5561219615350979E-3</v>
      </c>
      <c r="EI76" s="213">
        <v>4.585435555632511E-3</v>
      </c>
      <c r="EJ76" s="213">
        <v>2.5786887161101113E-3</v>
      </c>
      <c r="EK76" s="213">
        <v>-6.6430661052852003E-3</v>
      </c>
      <c r="EL76" s="213">
        <v>-7.9678893943722073E-3</v>
      </c>
      <c r="EM76" s="213">
        <v>-6.5072892570530172E-3</v>
      </c>
      <c r="EN76" s="213">
        <v>-4.4589720090300045E-3</v>
      </c>
      <c r="EO76" s="213"/>
      <c r="ER76" s="213"/>
      <c r="ES76" s="213"/>
      <c r="ET76" s="213"/>
      <c r="EU76" s="213"/>
      <c r="EV76" s="77">
        <f>_xlfn.XLOOKUP(EV$9,$I$8:$EO$8,$I76:$EO76,,,-1)</f>
        <v>-2.7442510559474886E-2</v>
      </c>
      <c r="EW76" s="77">
        <f>_xlfn.XLOOKUP(EW$9,$I$8:$EO$8,$I76:$EO76,,,-1)</f>
        <v>-3.6253832721466539E-2</v>
      </c>
      <c r="EX76" s="77">
        <f>_xlfn.XLOOKUP(EX$9,$I$8:$EO$8,$I76:$EO76,,,-1)</f>
        <v>-3.0294286229767708E-2</v>
      </c>
      <c r="EY76" s="77">
        <f>_xlfn.XLOOKUP(EY$9,$I$8:$EO$8,$I76:$EO76,,,-1)</f>
        <v>-1.5559170774430919E-2</v>
      </c>
      <c r="EZ76" s="77">
        <f>_xlfn.XLOOKUP(EZ$9,$I$8:$EO$8,$I76:$EO76,,,-1)</f>
        <v>-2.2139130720724154E-3</v>
      </c>
      <c r="FA76" s="77">
        <f>_xlfn.XLOOKUP(FA$9,$I$8:$EO$8,$I76:$EO76,,,-1)</f>
        <v>-1.1600204415413984E-3</v>
      </c>
      <c r="FB76" s="77">
        <f>_xlfn.XLOOKUP(FB$9,$I$8:$EO$8,$I76:$EO76,,,-1)</f>
        <v>1.1115961607300884E-3</v>
      </c>
      <c r="FC76" s="77">
        <f>_xlfn.XLOOKUP(FC$9,$I$8:$EO$8,$I76:$EO76,,,-1)</f>
        <v>2.5786887161101113E-3</v>
      </c>
      <c r="FD76" s="77">
        <f>_xlfn.XLOOKUP(FD$9,$I$8:$EO$8,$I76:$EO76,,,-1)</f>
        <v>-6.5072892570530172E-3</v>
      </c>
      <c r="FE76" s="77">
        <f>_xlfn.XLOOKUP(FE$9,$I$8:$EO$8,$I76:$EO76,,,-1)</f>
        <v>-4.4589720090300045E-3</v>
      </c>
      <c r="FH76" s="213"/>
      <c r="FI76" s="213"/>
      <c r="FJ76" s="213"/>
      <c r="FK76" s="213"/>
      <c r="FL76" s="213"/>
      <c r="FM76" s="213">
        <f t="shared" si="129"/>
        <v>-1.5559170774430919E-2</v>
      </c>
      <c r="FN76" s="213">
        <f t="shared" si="129"/>
        <v>2.5786887161101113E-3</v>
      </c>
      <c r="FO76" s="213">
        <f t="shared" si="127"/>
        <v>-6.5072892570530172E-3</v>
      </c>
    </row>
    <row r="77" spans="2:171" s="70" customFormat="1" ht="17.45" customHeight="1">
      <c r="B77" s="66" t="s">
        <v>203</v>
      </c>
      <c r="C77" s="67"/>
      <c r="D77" s="67"/>
      <c r="E77" s="67"/>
      <c r="F77" s="68"/>
      <c r="G77" s="68"/>
      <c r="H77" s="68"/>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213"/>
      <c r="CC77" s="213"/>
      <c r="CD77" s="213"/>
      <c r="CE77" s="213"/>
      <c r="CF77" s="213"/>
      <c r="CG77" s="213"/>
      <c r="CH77" s="213"/>
      <c r="CI77" s="213"/>
      <c r="CJ77" s="213"/>
      <c r="CK77" s="213"/>
      <c r="CL77" s="213"/>
      <c r="CM77" s="213"/>
      <c r="CN77" s="213"/>
      <c r="CO77" s="213"/>
      <c r="CP77" s="213"/>
      <c r="CQ77" s="213"/>
      <c r="CR77" s="213"/>
      <c r="CS77" s="213"/>
      <c r="CT77" s="213"/>
      <c r="CU77" s="213"/>
      <c r="CV77" s="213"/>
      <c r="CW77" s="213"/>
      <c r="CX77" s="213"/>
      <c r="CY77" s="213"/>
      <c r="CZ77" s="213"/>
      <c r="DA77" s="213"/>
      <c r="DB77" s="213"/>
      <c r="DC77" s="213"/>
      <c r="DD77" s="213"/>
      <c r="DE77" s="213"/>
      <c r="DF77" s="213"/>
      <c r="DG77" s="213"/>
      <c r="DH77" s="213"/>
      <c r="DI77" s="213"/>
      <c r="DJ77" s="213"/>
      <c r="DK77" s="213"/>
      <c r="DL77" s="213"/>
      <c r="DM77" s="213"/>
      <c r="DN77" s="213"/>
      <c r="DO77" s="213"/>
      <c r="DP77" s="213"/>
      <c r="DQ77" s="213"/>
      <c r="DR77" s="213"/>
      <c r="DS77" s="213"/>
      <c r="DT77" s="213"/>
      <c r="DU77" s="213"/>
      <c r="DV77" s="213"/>
      <c r="DW77" s="213"/>
      <c r="DX77" s="213"/>
      <c r="DY77" s="213">
        <v>2.2273421109979208E-2</v>
      </c>
      <c r="DZ77" s="213">
        <v>2.1277473847143402E-2</v>
      </c>
      <c r="EA77" s="213">
        <v>2.1417441032680506E-2</v>
      </c>
      <c r="EB77" s="213">
        <v>2.1507396818588487E-2</v>
      </c>
      <c r="EC77" s="213">
        <v>2.1964626417862787E-2</v>
      </c>
      <c r="ED77" s="213">
        <v>2.1620742710194096E-2</v>
      </c>
      <c r="EE77" s="213">
        <v>2.1479780504899959E-2</v>
      </c>
      <c r="EF77" s="213">
        <v>2.1730739512332176E-2</v>
      </c>
      <c r="EG77" s="213">
        <v>2.0146724405838645E-2</v>
      </c>
      <c r="EH77" s="213">
        <v>1.9551269500867385E-2</v>
      </c>
      <c r="EI77" s="213">
        <v>1.9235433535057078E-2</v>
      </c>
      <c r="EJ77" s="213">
        <v>1.8787655846403517E-2</v>
      </c>
      <c r="EK77" s="213">
        <v>1.1801216610993426E-2</v>
      </c>
      <c r="EL77" s="213">
        <v>1.0225886795932726E-2</v>
      </c>
      <c r="EM77" s="213">
        <v>5.2626430128227542E-3</v>
      </c>
      <c r="EN77" s="213">
        <v>2.9531764725988507E-3</v>
      </c>
      <c r="EO77" s="213"/>
      <c r="ER77" s="213"/>
      <c r="ES77" s="213"/>
      <c r="ET77" s="213"/>
      <c r="EU77" s="213"/>
      <c r="EV77" s="213"/>
      <c r="EW77" s="213"/>
      <c r="EX77" s="213"/>
      <c r="EY77" s="213"/>
      <c r="EZ77" s="77">
        <f>_xlfn.XLOOKUP(EZ$9,$I$8:$EO$8,$I77:$EO77,,,-1)</f>
        <v>2.1417441032680506E-2</v>
      </c>
      <c r="FA77" s="77">
        <f>_xlfn.XLOOKUP(FA$9,$I$8:$EO$8,$I77:$EO77,,,-1)</f>
        <v>2.1620742710194096E-2</v>
      </c>
      <c r="FB77" s="77">
        <f>_xlfn.XLOOKUP(FB$9,$I$8:$EO$8,$I77:$EO77,,,-1)</f>
        <v>2.0146724405838645E-2</v>
      </c>
      <c r="FC77" s="77">
        <f>_xlfn.XLOOKUP(FC$9,$I$8:$EO$8,$I77:$EO77,,,-1)</f>
        <v>1.8787655846403517E-2</v>
      </c>
      <c r="FD77" s="77">
        <f>_xlfn.XLOOKUP(FD$9,$I$8:$EO$8,$I77:$EO77,,,-1)</f>
        <v>5.2626430128227542E-3</v>
      </c>
      <c r="FE77" s="77">
        <f>_xlfn.XLOOKUP(FE$9,$I$8:$EO$8,$I77:$EO77,,,-1)</f>
        <v>2.9531764725988507E-3</v>
      </c>
      <c r="FH77" s="213"/>
      <c r="FI77" s="213"/>
      <c r="FJ77" s="213"/>
      <c r="FK77" s="213"/>
      <c r="FL77" s="213"/>
      <c r="FM77" s="213"/>
      <c r="FN77" s="213">
        <f t="shared" si="129"/>
        <v>1.8787655846403517E-2</v>
      </c>
      <c r="FO77" s="213">
        <f t="shared" si="127"/>
        <v>5.2626430128227542E-3</v>
      </c>
    </row>
    <row r="78" spans="2:171" s="70" customFormat="1" ht="17.25" customHeight="1">
      <c r="B78" s="125" t="s">
        <v>152</v>
      </c>
      <c r="C78" s="69"/>
      <c r="D78" s="69"/>
      <c r="E78" s="69"/>
      <c r="F78" s="126"/>
      <c r="G78" s="126"/>
      <c r="H78" s="126"/>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6"/>
      <c r="BF78" s="216"/>
      <c r="BG78" s="216"/>
      <c r="BH78" s="216"/>
      <c r="BI78" s="216"/>
      <c r="BJ78" s="216"/>
      <c r="BK78" s="216"/>
      <c r="BL78" s="216"/>
      <c r="BM78" s="216"/>
      <c r="BN78" s="216"/>
      <c r="BO78" s="216"/>
      <c r="BP78" s="216">
        <v>2.1027900291931578E-2</v>
      </c>
      <c r="BQ78" s="216">
        <v>1.8227022808077753E-2</v>
      </c>
      <c r="BR78" s="216">
        <v>1.8912642844654104E-2</v>
      </c>
      <c r="BS78" s="216">
        <v>2.3715808116635873E-2</v>
      </c>
      <c r="BT78" s="216">
        <v>2.7569851307205129E-2</v>
      </c>
      <c r="BU78" s="216">
        <v>3.446060290060371E-2</v>
      </c>
      <c r="BV78" s="216">
        <v>3.422456892795922E-2</v>
      </c>
      <c r="BW78" s="216">
        <v>4.5385632952578581E-2</v>
      </c>
      <c r="BX78" s="216">
        <v>5.6362965863369752E-2</v>
      </c>
      <c r="BY78" s="216">
        <v>6.5071656239347964E-2</v>
      </c>
      <c r="BZ78" s="216">
        <v>7.5106978004081948E-2</v>
      </c>
      <c r="CA78" s="216">
        <v>8.4986256773748381E-2</v>
      </c>
      <c r="CB78" s="216">
        <v>9.5591511448615218E-2</v>
      </c>
      <c r="CC78" s="216">
        <v>0.13086808778199399</v>
      </c>
      <c r="CD78" s="216">
        <v>0.13932368970994902</v>
      </c>
      <c r="CE78" s="216">
        <v>0.15297730849051083</v>
      </c>
      <c r="CF78" s="216">
        <v>0.15176863150320985</v>
      </c>
      <c r="CG78" s="216">
        <v>0.16228388072482713</v>
      </c>
      <c r="CH78" s="216">
        <v>0.15505587064384219</v>
      </c>
      <c r="CI78" s="216">
        <v>0.15125534845199362</v>
      </c>
      <c r="CJ78" s="216">
        <v>0.13884803314375505</v>
      </c>
      <c r="CK78" s="216">
        <v>0.13041322881178885</v>
      </c>
      <c r="CL78" s="216">
        <v>0.12192031691017924</v>
      </c>
      <c r="CM78" s="216">
        <v>0.11129276965877477</v>
      </c>
      <c r="CN78" s="216">
        <v>0.10349141643258897</v>
      </c>
      <c r="CO78" s="216">
        <v>9.838497222014797E-2</v>
      </c>
      <c r="CP78" s="216">
        <v>0.10004611096489313</v>
      </c>
      <c r="CQ78" s="216">
        <v>8.2673138918949562E-2</v>
      </c>
      <c r="CR78" s="216">
        <v>7.6790749894855126E-2</v>
      </c>
      <c r="CS78" s="216">
        <v>5.9425211360970231E-2</v>
      </c>
      <c r="CT78" s="216">
        <v>5.4055746102814273E-2</v>
      </c>
      <c r="CU78" s="216">
        <v>4.1257334808722068E-2</v>
      </c>
      <c r="CV78" s="216">
        <v>3.7415897457600877E-2</v>
      </c>
      <c r="CW78" s="216">
        <v>3.4231130134115273E-2</v>
      </c>
      <c r="CX78" s="216">
        <v>3.0972828584724943E-2</v>
      </c>
      <c r="CY78" s="216">
        <v>2.9689751649602414E-2</v>
      </c>
      <c r="CZ78" s="216">
        <v>2.693054317519239E-2</v>
      </c>
      <c r="DA78" s="216">
        <v>2.2818405418722376E-2</v>
      </c>
      <c r="DB78" s="216">
        <v>1.8652051480332221E-2</v>
      </c>
      <c r="DC78" s="216">
        <v>1.9787383936765934E-2</v>
      </c>
      <c r="DD78" s="216">
        <v>2.0059358510809311E-2</v>
      </c>
      <c r="DE78" s="216">
        <v>2.0158932271512997E-2</v>
      </c>
      <c r="DF78" s="216">
        <v>2.1659640410670589E-2</v>
      </c>
      <c r="DG78" s="216">
        <v>2.3952508988959509E-2</v>
      </c>
      <c r="DH78" s="216">
        <v>2.5035380419418996E-2</v>
      </c>
      <c r="DI78" s="216">
        <v>2.5178171671588756E-2</v>
      </c>
      <c r="DJ78" s="216">
        <v>2.5587800232600988E-2</v>
      </c>
      <c r="DK78" s="216">
        <v>2.3980799737893688E-2</v>
      </c>
      <c r="DL78" s="216">
        <v>2.2406864234676971E-2</v>
      </c>
      <c r="DM78" s="216">
        <v>1.8790266503278086E-2</v>
      </c>
      <c r="DN78" s="216">
        <v>1.6433546035070967E-2</v>
      </c>
      <c r="DO78" s="216">
        <v>1.6630086926832655E-2</v>
      </c>
      <c r="DP78" s="216">
        <v>1.2050766364032905E-2</v>
      </c>
      <c r="DQ78" s="216">
        <v>1.1779267996899101E-2</v>
      </c>
      <c r="DR78" s="216">
        <v>9.9539402419239753E-3</v>
      </c>
      <c r="DS78" s="216">
        <v>8.9608460691824598E-3</v>
      </c>
      <c r="DT78" s="216">
        <v>8.375744979572386E-3</v>
      </c>
      <c r="DU78" s="216">
        <v>7.3273739155554907E-3</v>
      </c>
      <c r="DV78" s="216">
        <v>4.7118863617253703E-3</v>
      </c>
      <c r="DW78" s="216">
        <v>6.4504605456721098E-3</v>
      </c>
      <c r="DX78" s="216">
        <v>8.8179570060368251E-3</v>
      </c>
      <c r="DY78" s="216">
        <v>8.4699260083923589E-3</v>
      </c>
      <c r="DZ78" s="216">
        <v>7.6876239120873269E-3</v>
      </c>
      <c r="EA78" s="216">
        <v>7.2163995173365469E-3</v>
      </c>
      <c r="EB78" s="216">
        <v>1.0542975787329878E-2</v>
      </c>
      <c r="EC78" s="216">
        <v>1.1788372048066376E-2</v>
      </c>
      <c r="ED78" s="216">
        <v>1.128532512914926E-2</v>
      </c>
      <c r="EE78" s="216">
        <v>1.2452219716761359E-2</v>
      </c>
      <c r="EF78" s="216">
        <v>1.3912585095441132E-2</v>
      </c>
      <c r="EG78" s="216">
        <v>1.3511001767265274E-2</v>
      </c>
      <c r="EH78" s="216">
        <v>1.6030766815383068E-2</v>
      </c>
      <c r="EI78" s="216">
        <v>1.3971583581832481E-2</v>
      </c>
      <c r="EJ78" s="216">
        <v>1.3759226185667939E-2</v>
      </c>
      <c r="EK78" s="216">
        <v>1.3822548870745743E-2</v>
      </c>
      <c r="EL78" s="216">
        <v>1.4644203749564877E-2</v>
      </c>
      <c r="EM78" s="216">
        <v>1.3973724650089614E-2</v>
      </c>
      <c r="EN78" s="216">
        <v>1.2990318013070379E-2</v>
      </c>
      <c r="EO78" s="216"/>
      <c r="ER78" s="216">
        <f>_xlfn.XLOOKUP(ER$9,$I$8:$EO$8,$I78:$EO78,,,-1)</f>
        <v>1.9787383936765934E-2</v>
      </c>
      <c r="ES78" s="216">
        <f>_xlfn.XLOOKUP(ES$9,$I$8:$EO$8,$I78:$EO78,,,-1)</f>
        <v>2.1659640410670589E-2</v>
      </c>
      <c r="ET78" s="216">
        <f>_xlfn.XLOOKUP(ET$9,$I$8:$EO$8,$I78:$EO78,,,-1)</f>
        <v>2.5178171671588756E-2</v>
      </c>
      <c r="EU78" s="216">
        <f>_xlfn.XLOOKUP(EU$9,$I$8:$EO$8,$I78:$EO78,,,-1)</f>
        <v>2.2406864234676971E-2</v>
      </c>
      <c r="EV78" s="216">
        <f>_xlfn.XLOOKUP(EV$9,$I$8:$EO$8,$I78:$EO78,,,-1)</f>
        <v>1.6630086926832655E-2</v>
      </c>
      <c r="EW78" s="216">
        <f>_xlfn.XLOOKUP(EW$9,$I$8:$EO$8,$I78:$EO78,,,-1)</f>
        <v>9.9539402419239753E-3</v>
      </c>
      <c r="EX78" s="216">
        <f>_xlfn.XLOOKUP(EX$9,$I$8:$EO$8,$I78:$EO78,,,-1)</f>
        <v>7.3273739155554907E-3</v>
      </c>
      <c r="EY78" s="216">
        <f>_xlfn.XLOOKUP(EY$9,$I$8:$EO$8,$I78:$EO78,,,-1)</f>
        <v>8.8179570060368251E-3</v>
      </c>
      <c r="EZ78" s="216">
        <f>_xlfn.XLOOKUP(EZ$9,$I$8:$EO$8,$I78:$EO78,,,-1)</f>
        <v>7.2163995173365469E-3</v>
      </c>
      <c r="FA78" s="216">
        <f>_xlfn.XLOOKUP(FA$9,$I$8:$EO$8,$I78:$EO78,,,-1)</f>
        <v>1.128532512914926E-2</v>
      </c>
      <c r="FB78" s="216">
        <f>_xlfn.XLOOKUP(FB$9,$I$8:$EO$8,$I78:$EO78,,,-1)</f>
        <v>1.3511001767265274E-2</v>
      </c>
      <c r="FC78" s="216">
        <f>_xlfn.XLOOKUP(FC$9,$I$8:$EO$8,$I78:$EO78,,,-1)</f>
        <v>1.3759226185667939E-2</v>
      </c>
      <c r="FD78" s="216">
        <f>_xlfn.XLOOKUP(FD$9,$I$8:$EO$8,$I78:$EO78,,,-1)</f>
        <v>1.3973724650089614E-2</v>
      </c>
      <c r="FE78" s="216">
        <f>_xlfn.XLOOKUP(FE$9,$I$8:$EO$8,$I78:$EO78,,,-1)</f>
        <v>1.2990318013070379E-2</v>
      </c>
      <c r="FG78" s="216"/>
      <c r="FH78" s="216">
        <f t="shared" ref="FH78:FL78" si="130">_xlfn.XLOOKUP(FH$9,$I$6:$EJ$6,$I78:$EJ78,,,-1)</f>
        <v>2.1027900291931578E-2</v>
      </c>
      <c r="FI78" s="216">
        <f t="shared" si="130"/>
        <v>9.5591511448615218E-2</v>
      </c>
      <c r="FJ78" s="216">
        <f t="shared" si="130"/>
        <v>0.10349141643258897</v>
      </c>
      <c r="FK78" s="216">
        <f t="shared" si="130"/>
        <v>2.693054317519239E-2</v>
      </c>
      <c r="FL78" s="216">
        <f t="shared" si="130"/>
        <v>2.2406864234676971E-2</v>
      </c>
      <c r="FM78" s="216">
        <f t="shared" si="129"/>
        <v>8.8179570060368251E-3</v>
      </c>
      <c r="FN78" s="216">
        <f t="shared" si="129"/>
        <v>1.3759226185667939E-2</v>
      </c>
      <c r="FO78" s="216">
        <f t="shared" si="127"/>
        <v>1.3973724650089614E-2</v>
      </c>
    </row>
    <row r="79" spans="2:171" ht="17.45" customHeight="1">
      <c r="EJ79" s="32"/>
      <c r="EK79" s="32"/>
      <c r="EL79" s="32"/>
      <c r="EM79" s="32"/>
      <c r="EN79" s="32"/>
      <c r="EO79" s="32"/>
    </row>
    <row r="80" spans="2:171" ht="17.45" customHeight="1">
      <c r="B80" s="71" t="s">
        <v>79</v>
      </c>
      <c r="C80" s="72"/>
      <c r="D80" s="72"/>
      <c r="E80" s="72"/>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237"/>
      <c r="ER80" s="73"/>
      <c r="ES80" s="73"/>
      <c r="ET80" s="73"/>
      <c r="EU80" s="73"/>
      <c r="EV80" s="73"/>
      <c r="EW80" s="73"/>
      <c r="EX80" s="73"/>
      <c r="EY80" s="73"/>
      <c r="EZ80" s="73"/>
      <c r="FA80" s="73"/>
      <c r="FB80" s="73"/>
      <c r="FC80" s="73"/>
      <c r="FD80" s="73"/>
      <c r="FE80" s="73"/>
      <c r="FH80" s="73"/>
      <c r="FI80" s="73"/>
      <c r="FJ80" s="73"/>
      <c r="FK80" s="73"/>
      <c r="FL80" s="73"/>
      <c r="FM80" s="73"/>
      <c r="FN80" s="73"/>
      <c r="FO80" s="73"/>
    </row>
    <row r="81" spans="2:171" s="70" customFormat="1" ht="17.45" customHeight="1">
      <c r="B81" s="66" t="s">
        <v>27</v>
      </c>
      <c r="C81" s="67"/>
      <c r="D81" s="67"/>
      <c r="E81" s="67"/>
      <c r="F81" s="68"/>
      <c r="G81" s="68"/>
      <c r="H81" s="68"/>
      <c r="I81" s="75">
        <v>32645638.689999998</v>
      </c>
      <c r="J81" s="75">
        <v>28118031.489999998</v>
      </c>
      <c r="K81" s="75">
        <v>33434862.469999999</v>
      </c>
      <c r="L81" s="75">
        <v>31465870.120000001</v>
      </c>
      <c r="M81" s="75">
        <v>35274689.93</v>
      </c>
      <c r="N81" s="75">
        <v>31767919.469999999</v>
      </c>
      <c r="O81" s="75">
        <v>33493056.02</v>
      </c>
      <c r="P81" s="75">
        <v>32172295.969999999</v>
      </c>
      <c r="Q81" s="75">
        <v>29538216.760000002</v>
      </c>
      <c r="R81" s="75">
        <v>34113084.350000001</v>
      </c>
      <c r="S81" s="75">
        <v>34047680</v>
      </c>
      <c r="T81" s="75">
        <v>54365912.509999983</v>
      </c>
      <c r="U81" s="75">
        <v>31751571.02</v>
      </c>
      <c r="V81" s="75">
        <v>28638313.170000009</v>
      </c>
      <c r="W81" s="75">
        <v>31868338.27</v>
      </c>
      <c r="X81" s="75">
        <v>30068688.580000002</v>
      </c>
      <c r="Y81" s="75">
        <v>32649095.93</v>
      </c>
      <c r="Z81" s="75">
        <v>31771518.210000005</v>
      </c>
      <c r="AA81" s="75">
        <v>33181952.140000001</v>
      </c>
      <c r="AB81" s="75">
        <v>30499190.07</v>
      </c>
      <c r="AC81" s="75">
        <v>29002157.140000004</v>
      </c>
      <c r="AD81" s="75">
        <v>33578420.259999998</v>
      </c>
      <c r="AE81" s="75">
        <v>34606191.900000006</v>
      </c>
      <c r="AF81" s="75">
        <v>51953290.739999995</v>
      </c>
      <c r="AG81" s="75">
        <v>31382258.98</v>
      </c>
      <c r="AH81" s="75">
        <v>27818207.629999999</v>
      </c>
      <c r="AI81" s="75">
        <v>31271995.129999999</v>
      </c>
      <c r="AJ81" s="75">
        <v>34016970.950000003</v>
      </c>
      <c r="AK81" s="75">
        <v>32917224.309999999</v>
      </c>
      <c r="AL81" s="75">
        <v>31841043.420000002</v>
      </c>
      <c r="AM81" s="75">
        <v>33724963.699999996</v>
      </c>
      <c r="AN81" s="75">
        <v>31321231.420000002</v>
      </c>
      <c r="AO81" s="75">
        <v>30235858.579999998</v>
      </c>
      <c r="AP81" s="75">
        <v>32044541.099999998</v>
      </c>
      <c r="AQ81" s="75">
        <v>33864319.25</v>
      </c>
      <c r="AR81" s="75">
        <v>53258450.890000001</v>
      </c>
      <c r="AS81" s="75">
        <v>31004688.359999996</v>
      </c>
      <c r="AT81" s="75">
        <v>26648979.949999999</v>
      </c>
      <c r="AU81" s="75">
        <v>32937324.089999996</v>
      </c>
      <c r="AV81" s="75">
        <v>29489821.470000003</v>
      </c>
      <c r="AW81" s="75">
        <v>32174310.719999999</v>
      </c>
      <c r="AX81" s="75">
        <v>30891833.729999997</v>
      </c>
      <c r="AY81" s="75">
        <v>30774336.879999999</v>
      </c>
      <c r="AZ81" s="75">
        <v>31665870.800000004</v>
      </c>
      <c r="BA81" s="75">
        <v>30504024.239999998</v>
      </c>
      <c r="BB81" s="75">
        <v>31731548.579999998</v>
      </c>
      <c r="BC81" s="75">
        <v>33887016.240000002</v>
      </c>
      <c r="BD81" s="75">
        <v>54685384.259999998</v>
      </c>
      <c r="BE81" s="75">
        <v>33459771.870000001</v>
      </c>
      <c r="BF81" s="75">
        <v>29228487.84</v>
      </c>
      <c r="BG81" s="75">
        <v>32701334.899999999</v>
      </c>
      <c r="BH81" s="75">
        <v>33495125.280000001</v>
      </c>
      <c r="BI81" s="75">
        <v>35695884.210000001</v>
      </c>
      <c r="BJ81" s="75">
        <v>36669383.869999997</v>
      </c>
      <c r="BK81" s="75">
        <v>36288884.539999999</v>
      </c>
      <c r="BL81" s="75">
        <v>35191773.18</v>
      </c>
      <c r="BM81" s="75">
        <v>33379404.129999999</v>
      </c>
      <c r="BN81" s="75">
        <v>36264495.109999999</v>
      </c>
      <c r="BO81" s="75">
        <v>40038987.479999997</v>
      </c>
      <c r="BP81" s="75">
        <v>58847078.439999998</v>
      </c>
      <c r="BQ81" s="75">
        <v>36063447.640000001</v>
      </c>
      <c r="BR81" s="75">
        <v>33501836.280000001</v>
      </c>
      <c r="BS81" s="75">
        <v>22462900.280000001</v>
      </c>
      <c r="BT81" s="75">
        <v>7163012.5900000008</v>
      </c>
      <c r="BU81" s="75">
        <v>8945294.2600000016</v>
      </c>
      <c r="BV81" s="75">
        <v>15052669.76</v>
      </c>
      <c r="BW81" s="75">
        <v>20727587.02</v>
      </c>
      <c r="BX81" s="75">
        <v>26020890.150000002</v>
      </c>
      <c r="BY81" s="75">
        <v>26355923.999999989</v>
      </c>
      <c r="BZ81" s="75">
        <v>31565813.059999999</v>
      </c>
      <c r="CA81" s="75">
        <v>33598927.189999998</v>
      </c>
      <c r="CB81" s="75">
        <v>48596371.539999999</v>
      </c>
      <c r="CC81" s="75">
        <v>25880052.61999999</v>
      </c>
      <c r="CD81" s="75">
        <v>26240746.769999988</v>
      </c>
      <c r="CE81" s="75">
        <v>13476506.860000001</v>
      </c>
      <c r="CF81" s="75">
        <v>17233587.669999991</v>
      </c>
      <c r="CG81" s="75">
        <v>30616490.47000001</v>
      </c>
      <c r="CH81" s="75">
        <v>30391504.099999975</v>
      </c>
      <c r="CI81" s="75">
        <v>32595101.289999995</v>
      </c>
      <c r="CJ81" s="75">
        <v>30682336.579999998</v>
      </c>
      <c r="CK81" s="75">
        <v>29691237.340000004</v>
      </c>
      <c r="CL81" s="75">
        <v>36266824.940000005</v>
      </c>
      <c r="CM81" s="75">
        <v>38047772.669999994</v>
      </c>
      <c r="CN81" s="75">
        <v>59846712.519999996</v>
      </c>
      <c r="CO81" s="75">
        <v>33941745.650000006</v>
      </c>
      <c r="CP81" s="75">
        <v>32786853.039999995</v>
      </c>
      <c r="CQ81" s="75">
        <v>38048131</v>
      </c>
      <c r="CR81" s="75">
        <v>41538609.369999982</v>
      </c>
      <c r="CS81" s="75">
        <v>44288853.670000002</v>
      </c>
      <c r="CT81" s="75">
        <v>40185735.260000005</v>
      </c>
      <c r="CU81" s="75">
        <v>40762542.320000015</v>
      </c>
      <c r="CV81" s="75">
        <v>39037249.230000004</v>
      </c>
      <c r="CW81" s="75">
        <v>37834088.429999992</v>
      </c>
      <c r="CX81" s="75">
        <v>43050870</v>
      </c>
      <c r="CY81" s="75">
        <v>43572837.00999999</v>
      </c>
      <c r="CZ81" s="75">
        <v>68934090.549999997</v>
      </c>
      <c r="DA81" s="75">
        <v>41487780.210000001</v>
      </c>
      <c r="DB81" s="75">
        <v>37109531.789999962</v>
      </c>
      <c r="DC81" s="75">
        <v>40147712.709999993</v>
      </c>
      <c r="DD81" s="75">
        <v>42997031.500000007</v>
      </c>
      <c r="DE81" s="75">
        <v>42530280.359999999</v>
      </c>
      <c r="DF81" s="75">
        <v>42358396.969999999</v>
      </c>
      <c r="DG81" s="75">
        <v>43712102.719999976</v>
      </c>
      <c r="DH81" s="75">
        <v>40647052.189999998</v>
      </c>
      <c r="DI81" s="75">
        <v>39957515.25</v>
      </c>
      <c r="DJ81" s="75">
        <v>42243245.309999995</v>
      </c>
      <c r="DK81" s="75">
        <v>46342649</v>
      </c>
      <c r="DL81" s="75">
        <v>72588058.099999979</v>
      </c>
      <c r="DM81" s="75">
        <v>43704284.429999992</v>
      </c>
      <c r="DN81" s="75">
        <v>40414032.099999987</v>
      </c>
      <c r="DO81" s="75">
        <v>47728916.250000015</v>
      </c>
      <c r="DP81" s="75">
        <v>40600234.290000007</v>
      </c>
      <c r="DQ81" s="75">
        <v>47635551.779999986</v>
      </c>
      <c r="DR81" s="75">
        <v>47061910.189999983</v>
      </c>
      <c r="DS81" s="75">
        <v>47018259.239999972</v>
      </c>
      <c r="DT81" s="75">
        <v>45498331.390000008</v>
      </c>
      <c r="DU81" s="75">
        <v>41972061.640000001</v>
      </c>
      <c r="DV81" s="75">
        <v>45258206</v>
      </c>
      <c r="DW81" s="75">
        <v>51636790.050000019</v>
      </c>
      <c r="DX81" s="75">
        <v>74720542.189999998</v>
      </c>
      <c r="DY81" s="75">
        <v>44783618.969999999</v>
      </c>
      <c r="DZ81" s="75">
        <v>40065547.589999981</v>
      </c>
      <c r="EA81" s="75">
        <v>45592742.910000026</v>
      </c>
      <c r="EB81" s="75">
        <v>48868632.299999997</v>
      </c>
      <c r="EC81" s="75">
        <v>52784371.639999986</v>
      </c>
      <c r="ED81" s="75">
        <v>49797514.910000011</v>
      </c>
      <c r="EE81" s="75">
        <v>47844296</v>
      </c>
      <c r="EF81" s="75">
        <v>48931664</v>
      </c>
      <c r="EG81" s="75">
        <v>44000603</v>
      </c>
      <c r="EH81" s="75">
        <v>47417091</v>
      </c>
      <c r="EI81" s="75">
        <v>54288141.88000001</v>
      </c>
      <c r="EJ81" s="75">
        <v>76355550.639999986</v>
      </c>
      <c r="EK81" s="75">
        <v>48333642.799999997</v>
      </c>
      <c r="EL81" s="75">
        <v>43581691.360000007</v>
      </c>
      <c r="EM81" s="75">
        <v>50484096.339999981</v>
      </c>
      <c r="EN81" s="75">
        <v>50139625.86999999</v>
      </c>
      <c r="EO81" s="75"/>
      <c r="ER81" s="75">
        <f>SUMIF($I$8:$EO$8,ER$9,$I81:$EO81)</f>
        <v>118745024.70999996</v>
      </c>
      <c r="ES81" s="75">
        <f>SUMIF($I$8:$EO$8,ES$9,$I81:$EO81)</f>
        <v>127885708.83000001</v>
      </c>
      <c r="ET81" s="75">
        <f>SUMIF($I$8:$EO$8,ET$9,$I81:$EO81)</f>
        <v>124316670.15999997</v>
      </c>
      <c r="EU81" s="75">
        <f>SUMIF($I$8:$EO$8,EU$9,$I81:$EO81)</f>
        <v>161173952.40999997</v>
      </c>
      <c r="EV81" s="75">
        <f>SUMIF($I$8:$EO$8,EV$9,$I81:$EO81)</f>
        <v>131847232.77999999</v>
      </c>
      <c r="EW81" s="75">
        <f>SUMIF($I$8:$EO$8,EW$9,$I81:$EO81)</f>
        <v>135297696.25999999</v>
      </c>
      <c r="EX81" s="75">
        <f>SUMIF($I$8:$EO$8,EX$9,$I81:$EO81)</f>
        <v>134488652.26999998</v>
      </c>
      <c r="EY81" s="75">
        <f>SUMIF($I$8:$EO$8,EY$9,$I81:$EO81)</f>
        <v>171615538.24000001</v>
      </c>
      <c r="EZ81" s="75">
        <f>SUMIF($I$8:$EO$8,EZ$9,$I81:$EO81)</f>
        <v>130441909.47</v>
      </c>
      <c r="FA81" s="75">
        <f>SUMIF($I$8:$EO$8,FA$9,$I81:$EO81)</f>
        <v>151450518.84999999</v>
      </c>
      <c r="FB81" s="75">
        <f>SUMIF($I$8:$EO$8,FB$9,$I81:$EO81)</f>
        <v>140776563</v>
      </c>
      <c r="FC81" s="75">
        <f>SUMIF($I$8:$EO$8,FC$9,$I81:$EO81)</f>
        <v>178060783.51999998</v>
      </c>
      <c r="FD81" s="75">
        <f>SUMIF($I$8:$EO$8,FD$9,$I81:$EO81)</f>
        <v>142399430.49999997</v>
      </c>
      <c r="FE81" s="75">
        <f>SUMIF($I$8:$EO$8,FE$9,$I81:$EO81)</f>
        <v>50139625.86999999</v>
      </c>
      <c r="FG81" s="75"/>
      <c r="FH81" s="75">
        <f t="shared" ref="FH81:FN92" si="131">SUMIF($I$6:$EJ$6,FH$9,$I81:$EJ81)</f>
        <v>441260610.85000002</v>
      </c>
      <c r="FI81" s="75">
        <f t="shared" si="131"/>
        <v>310054673.77000004</v>
      </c>
      <c r="FJ81" s="75">
        <f t="shared" si="131"/>
        <v>370968873.82999998</v>
      </c>
      <c r="FK81" s="75">
        <f t="shared" si="131"/>
        <v>503981605.52999997</v>
      </c>
      <c r="FL81" s="75">
        <f t="shared" si="131"/>
        <v>532121356.10999995</v>
      </c>
      <c r="FM81" s="75">
        <f t="shared" si="131"/>
        <v>573249119.54999995</v>
      </c>
      <c r="FN81" s="75">
        <f t="shared" si="131"/>
        <v>600729774.83999991</v>
      </c>
      <c r="FO81" s="75">
        <f t="shared" ref="FO81:FO101" si="132">SUMIF($I$6:$EM$6,FO$9,$I81:$EM81)</f>
        <v>142399430.49999997</v>
      </c>
    </row>
    <row r="82" spans="2:171" s="70" customFormat="1" ht="17.45" customHeight="1">
      <c r="B82" s="66" t="s">
        <v>26</v>
      </c>
      <c r="C82" s="67"/>
      <c r="D82" s="67"/>
      <c r="E82" s="67"/>
      <c r="F82" s="68"/>
      <c r="G82" s="68"/>
      <c r="H82" s="68"/>
      <c r="I82" s="75">
        <v>29847709.089999985</v>
      </c>
      <c r="J82" s="75">
        <v>24655724.022</v>
      </c>
      <c r="K82" s="75">
        <v>27405856.389999997</v>
      </c>
      <c r="L82" s="75">
        <v>28871141.870000012</v>
      </c>
      <c r="M82" s="75">
        <v>32355518.760000013</v>
      </c>
      <c r="N82" s="75">
        <v>29265609.789999995</v>
      </c>
      <c r="O82" s="75">
        <v>27160625.540000014</v>
      </c>
      <c r="P82" s="75">
        <v>27856984.209999993</v>
      </c>
      <c r="Q82" s="75">
        <v>25638801.280000016</v>
      </c>
      <c r="R82" s="75">
        <v>30147175.649999999</v>
      </c>
      <c r="S82" s="75">
        <v>33640436.10400001</v>
      </c>
      <c r="T82" s="75">
        <v>56487200.859999992</v>
      </c>
      <c r="U82" s="75">
        <v>28893870.520000003</v>
      </c>
      <c r="V82" s="75">
        <v>24784967.356999993</v>
      </c>
      <c r="W82" s="75">
        <v>25606118.32300001</v>
      </c>
      <c r="X82" s="75">
        <v>26289497.699999996</v>
      </c>
      <c r="Y82" s="75">
        <v>31068184.310000002</v>
      </c>
      <c r="Z82" s="75">
        <v>28011525.309999995</v>
      </c>
      <c r="AA82" s="75">
        <v>30090548.759999994</v>
      </c>
      <c r="AB82" s="75">
        <v>27769507.04000001</v>
      </c>
      <c r="AC82" s="75">
        <v>25719306.29999999</v>
      </c>
      <c r="AD82" s="75">
        <v>31720415.27999999</v>
      </c>
      <c r="AE82" s="75">
        <v>34256799.100000001</v>
      </c>
      <c r="AF82" s="75">
        <v>55507075.340000011</v>
      </c>
      <c r="AG82" s="75">
        <v>30739299.02999999</v>
      </c>
      <c r="AH82" s="75">
        <v>25914950.050000001</v>
      </c>
      <c r="AI82" s="75">
        <v>31655737</v>
      </c>
      <c r="AJ82" s="75">
        <v>33832753.579999998</v>
      </c>
      <c r="AK82" s="75">
        <v>33515951.229999993</v>
      </c>
      <c r="AL82" s="75">
        <v>32104005.729999997</v>
      </c>
      <c r="AM82" s="75">
        <v>33914955.949999981</v>
      </c>
      <c r="AN82" s="75">
        <v>30541745.000000004</v>
      </c>
      <c r="AO82" s="75">
        <v>29463204.097999997</v>
      </c>
      <c r="AP82" s="75">
        <v>32492136.873000022</v>
      </c>
      <c r="AQ82" s="75">
        <v>38111965.699999996</v>
      </c>
      <c r="AR82" s="75">
        <v>60738653.568000033</v>
      </c>
      <c r="AS82" s="75">
        <v>33233017.600000001</v>
      </c>
      <c r="AT82" s="75">
        <v>28348311.936999999</v>
      </c>
      <c r="AU82" s="75">
        <v>33149461.112</v>
      </c>
      <c r="AV82" s="75">
        <v>31708878.879999999</v>
      </c>
      <c r="AW82" s="75">
        <v>37524995.5</v>
      </c>
      <c r="AX82" s="75">
        <v>33011960.873</v>
      </c>
      <c r="AY82" s="75">
        <v>34471827.979000002</v>
      </c>
      <c r="AZ82" s="75">
        <v>33859058.109999999</v>
      </c>
      <c r="BA82" s="75">
        <v>32916314.030000001</v>
      </c>
      <c r="BB82" s="75">
        <v>32767902</v>
      </c>
      <c r="BC82" s="75">
        <v>38974363</v>
      </c>
      <c r="BD82" s="75">
        <v>65054849</v>
      </c>
      <c r="BE82" s="75">
        <v>34433892</v>
      </c>
      <c r="BF82" s="75">
        <v>28521586.079999998</v>
      </c>
      <c r="BG82" s="75">
        <v>34385266.513999999</v>
      </c>
      <c r="BH82" s="75">
        <v>32969028.98</v>
      </c>
      <c r="BI82" s="75">
        <v>38337706.109999999</v>
      </c>
      <c r="BJ82" s="75">
        <v>37111396.633000001</v>
      </c>
      <c r="BK82" s="75">
        <v>36786278.789999999</v>
      </c>
      <c r="BL82" s="75">
        <v>34441405.420000002</v>
      </c>
      <c r="BM82" s="75">
        <v>32468622.603999998</v>
      </c>
      <c r="BN82" s="75">
        <v>36028013.023000017</v>
      </c>
      <c r="BO82" s="75">
        <v>44103351.09300001</v>
      </c>
      <c r="BP82" s="75">
        <v>64077436.954999998</v>
      </c>
      <c r="BQ82" s="75">
        <v>35792378.310000002</v>
      </c>
      <c r="BR82" s="75">
        <v>33407401.589999996</v>
      </c>
      <c r="BS82" s="75">
        <v>18750781.491400003</v>
      </c>
      <c r="BT82" s="75">
        <v>1232994.5400000014</v>
      </c>
      <c r="BU82" s="75">
        <v>1677043.1200000003</v>
      </c>
      <c r="BV82" s="75">
        <v>7961354.8999999985</v>
      </c>
      <c r="BW82" s="75">
        <v>18645918.269999996</v>
      </c>
      <c r="BX82" s="75">
        <v>25746325.210999999</v>
      </c>
      <c r="BY82" s="75">
        <v>24131672.170000002</v>
      </c>
      <c r="BZ82" s="75">
        <v>31131144.585000001</v>
      </c>
      <c r="CA82" s="75">
        <v>35538116.079999998</v>
      </c>
      <c r="CB82" s="75">
        <v>51727557.020000033</v>
      </c>
      <c r="CC82" s="75">
        <v>23583390.670000017</v>
      </c>
      <c r="CD82" s="75">
        <v>24768598.130000003</v>
      </c>
      <c r="CE82" s="75">
        <v>7070751.7100000046</v>
      </c>
      <c r="CF82" s="75">
        <v>12011183.089999998</v>
      </c>
      <c r="CG82" s="75">
        <v>30592846.90000001</v>
      </c>
      <c r="CH82" s="75">
        <v>32392372.75</v>
      </c>
      <c r="CI82" s="75">
        <v>32497584.300000001</v>
      </c>
      <c r="CJ82" s="75">
        <v>31924592.329999998</v>
      </c>
      <c r="CK82" s="75">
        <v>29157395.219999999</v>
      </c>
      <c r="CL82" s="75">
        <v>37370505.229999997</v>
      </c>
      <c r="CM82" s="75">
        <v>39701719.460000008</v>
      </c>
      <c r="CN82" s="75">
        <v>64146676.700000018</v>
      </c>
      <c r="CO82" s="75">
        <v>32170118.449999999</v>
      </c>
      <c r="CP82" s="75">
        <v>30362202.800000001</v>
      </c>
      <c r="CQ82" s="75">
        <v>35406548.279999986</v>
      </c>
      <c r="CR82" s="75">
        <v>41079599.68</v>
      </c>
      <c r="CS82" s="75">
        <v>44558416.539999992</v>
      </c>
      <c r="CT82" s="75">
        <v>40168953.909999996</v>
      </c>
      <c r="CU82" s="75">
        <v>43364110.640000008</v>
      </c>
      <c r="CV82" s="75">
        <v>39841449.880000003</v>
      </c>
      <c r="CW82" s="75">
        <v>39517835.259999998</v>
      </c>
      <c r="CX82" s="75">
        <v>43537607.409999996</v>
      </c>
      <c r="CY82" s="75">
        <v>45384566.359999999</v>
      </c>
      <c r="CZ82" s="75">
        <v>74054813.859999999</v>
      </c>
      <c r="DA82" s="75">
        <v>39796354.739999995</v>
      </c>
      <c r="DB82" s="75">
        <v>35584080.960000001</v>
      </c>
      <c r="DC82" s="75">
        <v>40340494.25</v>
      </c>
      <c r="DD82" s="75">
        <v>43592861.400000006</v>
      </c>
      <c r="DE82" s="75">
        <v>45346603.25</v>
      </c>
      <c r="DF82" s="75">
        <v>42331007.670000002</v>
      </c>
      <c r="DG82" s="75">
        <v>45578668.039999999</v>
      </c>
      <c r="DH82" s="75">
        <v>38949520.609999999</v>
      </c>
      <c r="DI82" s="75">
        <v>38941786.549999997</v>
      </c>
      <c r="DJ82" s="75">
        <v>43765315.450000003</v>
      </c>
      <c r="DK82" s="75">
        <v>48294912.060000002</v>
      </c>
      <c r="DL82" s="75">
        <v>78072236.25</v>
      </c>
      <c r="DM82" s="75">
        <v>42079944.23999998</v>
      </c>
      <c r="DN82" s="75">
        <v>37330022.079999991</v>
      </c>
      <c r="DO82" s="75">
        <v>47006660.840000004</v>
      </c>
      <c r="DP82" s="75">
        <v>39933492.57</v>
      </c>
      <c r="DQ82" s="75">
        <v>47227895.500000007</v>
      </c>
      <c r="DR82" s="75">
        <v>46469281.140000001</v>
      </c>
      <c r="DS82" s="75">
        <v>47920377.860000029</v>
      </c>
      <c r="DT82" s="75">
        <v>44643461.180000007</v>
      </c>
      <c r="DU82" s="75">
        <v>40387360.159999996</v>
      </c>
      <c r="DV82" s="75">
        <v>45653537.160000011</v>
      </c>
      <c r="DW82" s="75">
        <v>53679329.75</v>
      </c>
      <c r="DX82" s="75">
        <v>83768662.969999999</v>
      </c>
      <c r="DY82" s="75">
        <v>43809185.969999999</v>
      </c>
      <c r="DZ82" s="75">
        <v>38986285.529999979</v>
      </c>
      <c r="EA82" s="75">
        <v>44732395.770000003</v>
      </c>
      <c r="EB82" s="75">
        <v>47254228.11999999</v>
      </c>
      <c r="EC82" s="75">
        <v>52097881.920000017</v>
      </c>
      <c r="ED82" s="75">
        <v>48122452.309999995</v>
      </c>
      <c r="EE82" s="75">
        <v>48025742.68</v>
      </c>
      <c r="EF82" s="75">
        <v>46515442.609999977</v>
      </c>
      <c r="EG82" s="75">
        <v>42131284.030000016</v>
      </c>
      <c r="EH82" s="75">
        <v>45584759.949999996</v>
      </c>
      <c r="EI82" s="75">
        <v>53491922.459999971</v>
      </c>
      <c r="EJ82" s="75">
        <v>82993614.369999975</v>
      </c>
      <c r="EK82" s="75">
        <v>45005034.679999977</v>
      </c>
      <c r="EL82" s="75">
        <v>40163937.539999999</v>
      </c>
      <c r="EM82" s="75">
        <v>45131368.059999995</v>
      </c>
      <c r="EN82" s="75">
        <v>45369979.850000009</v>
      </c>
      <c r="EO82" s="75"/>
      <c r="ER82" s="75">
        <f>SUMIF($I$8:$EO$8,ER$9,$I82:$EO82)</f>
        <v>115720929.94999999</v>
      </c>
      <c r="ES82" s="75">
        <f>SUMIF($I$8:$EO$8,ES$9,$I82:$EO82)</f>
        <v>131270472.32000001</v>
      </c>
      <c r="ET82" s="75">
        <f>SUMIF($I$8:$EO$8,ET$9,$I82:$EO82)</f>
        <v>123469975.2</v>
      </c>
      <c r="EU82" s="75">
        <f>SUMIF($I$8:$EO$8,EU$9,$I82:$EO82)</f>
        <v>170132463.75999999</v>
      </c>
      <c r="EV82" s="75">
        <f>SUMIF($I$8:$EO$8,EV$9,$I82:$EO82)</f>
        <v>126416627.15999997</v>
      </c>
      <c r="EW82" s="75">
        <f>SUMIF($I$8:$EO$8,EW$9,$I82:$EO82)</f>
        <v>133630669.21000001</v>
      </c>
      <c r="EX82" s="75">
        <f>SUMIF($I$8:$EO$8,EX$9,$I82:$EO82)</f>
        <v>132951199.20000003</v>
      </c>
      <c r="EY82" s="75">
        <f>SUMIF($I$8:$EO$8,EY$9,$I82:$EO82)</f>
        <v>183101529.88</v>
      </c>
      <c r="EZ82" s="75">
        <f>SUMIF($I$8:$EO$8,EZ$9,$I82:$EO82)</f>
        <v>127527867.26999998</v>
      </c>
      <c r="FA82" s="75">
        <f>SUMIF($I$8:$EO$8,FA$9,$I82:$EO82)</f>
        <v>147474562.34999999</v>
      </c>
      <c r="FB82" s="75">
        <f>SUMIF($I$8:$EO$8,FB$9,$I82:$EO82)</f>
        <v>136672469.31999999</v>
      </c>
      <c r="FC82" s="75">
        <f>SUMIF($I$8:$EO$8,FC$9,$I82:$EO82)</f>
        <v>182070296.77999994</v>
      </c>
      <c r="FD82" s="75">
        <f>SUMIF($I$8:$EO$8,FD$9,$I82:$EO82)</f>
        <v>130300340.27999997</v>
      </c>
      <c r="FE82" s="75">
        <f>SUMIF($I$8:$EO$8,FE$9,$I82:$EO82)</f>
        <v>45369979.850000009</v>
      </c>
      <c r="FG82" s="75"/>
      <c r="FH82" s="75">
        <f t="shared" si="131"/>
        <v>453663984.20199996</v>
      </c>
      <c r="FI82" s="75">
        <f t="shared" si="131"/>
        <v>285742687.28740007</v>
      </c>
      <c r="FJ82" s="75">
        <f t="shared" si="131"/>
        <v>365217616.49000013</v>
      </c>
      <c r="FK82" s="75">
        <f t="shared" si="131"/>
        <v>509446223.07000005</v>
      </c>
      <c r="FL82" s="75">
        <f t="shared" si="131"/>
        <v>540593841.23000002</v>
      </c>
      <c r="FM82" s="75">
        <f t="shared" si="131"/>
        <v>576100025.44999993</v>
      </c>
      <c r="FN82" s="75">
        <f t="shared" si="131"/>
        <v>593745195.71999991</v>
      </c>
      <c r="FO82" s="75">
        <f t="shared" si="132"/>
        <v>130300340.27999997</v>
      </c>
    </row>
    <row r="83" spans="2:171" s="70" customFormat="1" ht="17.45" customHeight="1">
      <c r="B83" s="66" t="s">
        <v>25</v>
      </c>
      <c r="C83" s="67"/>
      <c r="D83" s="67"/>
      <c r="E83" s="67"/>
      <c r="F83" s="68"/>
      <c r="G83" s="68"/>
      <c r="H83" s="68"/>
      <c r="I83" s="75">
        <v>42552069.609999999</v>
      </c>
      <c r="J83" s="75">
        <v>36260638.301538475</v>
      </c>
      <c r="K83" s="75">
        <v>39888535.180000022</v>
      </c>
      <c r="L83" s="75">
        <v>40980069.370000012</v>
      </c>
      <c r="M83" s="75">
        <v>47109333.739999987</v>
      </c>
      <c r="N83" s="75">
        <v>41486631.830000013</v>
      </c>
      <c r="O83" s="75">
        <v>44845571.229999982</v>
      </c>
      <c r="P83" s="75">
        <v>43114149.809999995</v>
      </c>
      <c r="Q83" s="75">
        <v>38834457.239999987</v>
      </c>
      <c r="R83" s="75">
        <v>44554338.090000048</v>
      </c>
      <c r="S83" s="75">
        <v>48418685.200000003</v>
      </c>
      <c r="T83" s="75">
        <v>83136058.469999999</v>
      </c>
      <c r="U83" s="75">
        <v>43585928.129999995</v>
      </c>
      <c r="V83" s="75">
        <v>37857962.10999997</v>
      </c>
      <c r="W83" s="75">
        <v>39694641.049999997</v>
      </c>
      <c r="X83" s="75">
        <v>42056894.93999999</v>
      </c>
      <c r="Y83" s="75">
        <v>48605563.390000023</v>
      </c>
      <c r="Z83" s="75">
        <v>44467180.090000004</v>
      </c>
      <c r="AA83" s="75">
        <v>47278637.670000046</v>
      </c>
      <c r="AB83" s="75">
        <v>40828249.939999975</v>
      </c>
      <c r="AC83" s="75">
        <v>39954990.669999994</v>
      </c>
      <c r="AD83" s="75">
        <v>46302104.899999969</v>
      </c>
      <c r="AE83" s="75">
        <v>49077307.939999983</v>
      </c>
      <c r="AF83" s="75">
        <v>85910185.86999993</v>
      </c>
      <c r="AG83" s="75">
        <v>45715738.54999999</v>
      </c>
      <c r="AH83" s="75">
        <v>39327505.210000001</v>
      </c>
      <c r="AI83" s="75">
        <v>44571257</v>
      </c>
      <c r="AJ83" s="75">
        <v>47225830.259999976</v>
      </c>
      <c r="AK83" s="75">
        <v>49766057.289999969</v>
      </c>
      <c r="AL83" s="75">
        <v>46443727.159999982</v>
      </c>
      <c r="AM83" s="75">
        <v>48514095.839999996</v>
      </c>
      <c r="AN83" s="75">
        <v>44791893.509999983</v>
      </c>
      <c r="AO83" s="75">
        <v>44263155.56999997</v>
      </c>
      <c r="AP83" s="75">
        <v>47085342.680000044</v>
      </c>
      <c r="AQ83" s="75">
        <v>52440043.010000013</v>
      </c>
      <c r="AR83" s="75">
        <v>87601367.781000033</v>
      </c>
      <c r="AS83" s="75">
        <v>47578005.890000001</v>
      </c>
      <c r="AT83" s="75">
        <v>41407615.020000003</v>
      </c>
      <c r="AU83" s="75">
        <v>46745905.68</v>
      </c>
      <c r="AV83" s="75">
        <v>44508744.590000004</v>
      </c>
      <c r="AW83" s="75">
        <v>51580845.670000002</v>
      </c>
      <c r="AX83" s="75">
        <v>47606335.479999997</v>
      </c>
      <c r="AY83" s="75">
        <v>49499363.579999998</v>
      </c>
      <c r="AZ83" s="75">
        <v>48849083.189999998</v>
      </c>
      <c r="BA83" s="75">
        <v>46834468.490000002</v>
      </c>
      <c r="BB83" s="75">
        <v>52953813.850000001</v>
      </c>
      <c r="BC83" s="75">
        <v>66284496.099999994</v>
      </c>
      <c r="BD83" s="75">
        <v>101492373</v>
      </c>
      <c r="BE83" s="75">
        <v>54850838.860000022</v>
      </c>
      <c r="BF83" s="75">
        <v>47057899.939999998</v>
      </c>
      <c r="BG83" s="75">
        <v>53888481.420000039</v>
      </c>
      <c r="BH83" s="75">
        <v>50462985.450000003</v>
      </c>
      <c r="BI83" s="75">
        <v>58739503.07</v>
      </c>
      <c r="BJ83" s="75">
        <v>59428515.130000003</v>
      </c>
      <c r="BK83" s="75">
        <v>56682887.840000004</v>
      </c>
      <c r="BL83" s="75">
        <v>54281356.231999986</v>
      </c>
      <c r="BM83" s="75">
        <v>52139668.490000002</v>
      </c>
      <c r="BN83" s="75">
        <v>56859348.690000035</v>
      </c>
      <c r="BO83" s="75">
        <v>67515205.799999982</v>
      </c>
      <c r="BP83" s="75">
        <v>104667783</v>
      </c>
      <c r="BQ83" s="75">
        <v>57342583.420000017</v>
      </c>
      <c r="BR83" s="75">
        <v>52504649.600000009</v>
      </c>
      <c r="BS83" s="75">
        <v>27972269.050000019</v>
      </c>
      <c r="BT83" s="75">
        <v>2356856.4600000056</v>
      </c>
      <c r="BU83" s="75">
        <v>4413142.37</v>
      </c>
      <c r="BV83" s="75">
        <v>14759207.880000001</v>
      </c>
      <c r="BW83" s="75">
        <v>28653597.410000008</v>
      </c>
      <c r="BX83" s="75">
        <v>36276670.080000013</v>
      </c>
      <c r="BY83" s="75">
        <v>36327844.571000002</v>
      </c>
      <c r="BZ83" s="75">
        <v>46602072.889999971</v>
      </c>
      <c r="CA83" s="75">
        <v>53250814.980000056</v>
      </c>
      <c r="CB83" s="75">
        <v>83970399.519999981</v>
      </c>
      <c r="CC83" s="75">
        <v>37179924.030000009</v>
      </c>
      <c r="CD83" s="75">
        <v>40017325.594000027</v>
      </c>
      <c r="CE83" s="75">
        <v>12586866.819999997</v>
      </c>
      <c r="CF83" s="75">
        <v>20752719.289999999</v>
      </c>
      <c r="CG83" s="75">
        <v>52148100.099999994</v>
      </c>
      <c r="CH83" s="75">
        <v>51909722.679999992</v>
      </c>
      <c r="CI83" s="75">
        <v>56841130.890000001</v>
      </c>
      <c r="CJ83" s="75">
        <v>51850081</v>
      </c>
      <c r="CK83" s="75">
        <v>50866543.460000001</v>
      </c>
      <c r="CL83" s="75">
        <v>63368397.68</v>
      </c>
      <c r="CM83" s="75">
        <v>67007157.219999999</v>
      </c>
      <c r="CN83" s="75">
        <v>118468250.05</v>
      </c>
      <c r="CO83" s="75">
        <v>59328822.039999999</v>
      </c>
      <c r="CP83" s="75">
        <v>52741114.140000001</v>
      </c>
      <c r="CQ83" s="75">
        <v>61166866.979999997</v>
      </c>
      <c r="CR83" s="75">
        <v>71724205.519999996</v>
      </c>
      <c r="CS83" s="75">
        <v>79921484.069999993</v>
      </c>
      <c r="CT83" s="75">
        <v>73250167.760000005</v>
      </c>
      <c r="CU83" s="75">
        <v>73746643.230000004</v>
      </c>
      <c r="CV83" s="75">
        <v>69811423.200000003</v>
      </c>
      <c r="CW83" s="75">
        <v>67568054.689999998</v>
      </c>
      <c r="CX83" s="75">
        <v>71412401.159999996</v>
      </c>
      <c r="CY83" s="75">
        <v>76803521.340000004</v>
      </c>
      <c r="CZ83" s="75">
        <v>132416467.44</v>
      </c>
      <c r="DA83" s="75">
        <v>70020228.459999993</v>
      </c>
      <c r="DB83" s="75">
        <v>63279041.030000001</v>
      </c>
      <c r="DC83" s="75">
        <v>69300683.640000001</v>
      </c>
      <c r="DD83" s="75">
        <v>75346236.269999996</v>
      </c>
      <c r="DE83" s="75">
        <v>79944396.319999993</v>
      </c>
      <c r="DF83" s="75">
        <v>79384482.189999998</v>
      </c>
      <c r="DG83" s="75">
        <v>81629154.590000033</v>
      </c>
      <c r="DH83" s="75">
        <v>73916632.489999995</v>
      </c>
      <c r="DI83" s="75">
        <v>71601236.800000012</v>
      </c>
      <c r="DJ83" s="75">
        <v>76619785.760000005</v>
      </c>
      <c r="DK83" s="75">
        <v>88038821.399999991</v>
      </c>
      <c r="DL83" s="75">
        <v>147730553.36999995</v>
      </c>
      <c r="DM83" s="75">
        <v>76187325.799999967</v>
      </c>
      <c r="DN83" s="75">
        <v>66025119.469999999</v>
      </c>
      <c r="DO83" s="75">
        <v>78912767.059999987</v>
      </c>
      <c r="DP83" s="75">
        <v>70814471.429999992</v>
      </c>
      <c r="DQ83" s="75">
        <v>87599432.980000004</v>
      </c>
      <c r="DR83" s="75">
        <v>87843879.280000001</v>
      </c>
      <c r="DS83" s="75">
        <v>85754833.719999999</v>
      </c>
      <c r="DT83" s="75">
        <v>82621520.730000004</v>
      </c>
      <c r="DU83" s="75">
        <v>76036917.819999993</v>
      </c>
      <c r="DV83" s="75">
        <v>81619054</v>
      </c>
      <c r="DW83" s="75">
        <v>99704257.810000002</v>
      </c>
      <c r="DX83" s="75">
        <v>159338267.56999999</v>
      </c>
      <c r="DY83" s="75">
        <v>79248116.939999983</v>
      </c>
      <c r="DZ83" s="75">
        <v>73009710.950000003</v>
      </c>
      <c r="EA83" s="75">
        <v>82778732.559999958</v>
      </c>
      <c r="EB83" s="75">
        <v>84965974.469999984</v>
      </c>
      <c r="EC83" s="75">
        <v>98713702.000000075</v>
      </c>
      <c r="ED83" s="75">
        <v>92552071.950000033</v>
      </c>
      <c r="EE83" s="75">
        <v>88396328.669999957</v>
      </c>
      <c r="EF83" s="75">
        <v>89838557.419999957</v>
      </c>
      <c r="EG83" s="75">
        <v>83546700.269999906</v>
      </c>
      <c r="EH83" s="75">
        <v>89366306.000000045</v>
      </c>
      <c r="EI83" s="75">
        <v>108083135.32999997</v>
      </c>
      <c r="EJ83" s="75">
        <v>168351033.91999996</v>
      </c>
      <c r="EK83" s="75">
        <v>88885700.600000009</v>
      </c>
      <c r="EL83" s="75">
        <v>77407740.440000027</v>
      </c>
      <c r="EM83" s="75">
        <v>91216292.169999972</v>
      </c>
      <c r="EN83" s="75">
        <v>88727040.380000025</v>
      </c>
      <c r="EO83" s="75"/>
      <c r="ER83" s="75">
        <f>SUMIF($I$8:$EO$8,ER$9,$I83:$EO83)</f>
        <v>202599953.13</v>
      </c>
      <c r="ES83" s="75">
        <f>SUMIF($I$8:$EO$8,ES$9,$I83:$EO83)</f>
        <v>234675114.77999997</v>
      </c>
      <c r="ET83" s="75">
        <f>SUMIF($I$8:$EO$8,ET$9,$I83:$EO83)</f>
        <v>227147023.88000005</v>
      </c>
      <c r="EU83" s="75">
        <f>SUMIF($I$8:$EO$8,EU$9,$I83:$EO83)</f>
        <v>312389160.52999997</v>
      </c>
      <c r="EV83" s="75">
        <f>SUMIF($I$8:$EO$8,EV$9,$I83:$EO83)</f>
        <v>221125212.32999998</v>
      </c>
      <c r="EW83" s="75">
        <f>SUMIF($I$8:$EO$8,EW$9,$I83:$EO83)</f>
        <v>246257783.69</v>
      </c>
      <c r="EX83" s="75">
        <f>SUMIF($I$8:$EO$8,EX$9,$I83:$EO83)</f>
        <v>244413272.26999998</v>
      </c>
      <c r="EY83" s="75">
        <f>SUMIF($I$8:$EO$8,EY$9,$I83:$EO83)</f>
        <v>340661579.38</v>
      </c>
      <c r="EZ83" s="75">
        <f>SUMIF($I$8:$EO$8,EZ$9,$I83:$EO83)</f>
        <v>235036560.44999993</v>
      </c>
      <c r="FA83" s="75">
        <f>SUMIF($I$8:$EO$8,FA$9,$I83:$EO83)</f>
        <v>276231748.42000008</v>
      </c>
      <c r="FB83" s="75">
        <f>SUMIF($I$8:$EO$8,FB$9,$I83:$EO83)</f>
        <v>261781586.35999984</v>
      </c>
      <c r="FC83" s="75">
        <f>SUMIF($I$8:$EO$8,FC$9,$I83:$EO83)</f>
        <v>365800475.25</v>
      </c>
      <c r="FD83" s="75">
        <f>SUMIF($I$8:$EO$8,FD$9,$I83:$EO83)</f>
        <v>257509733.20999998</v>
      </c>
      <c r="FE83" s="75">
        <f>SUMIF($I$8:$EO$8,FE$9,$I83:$EO83)</f>
        <v>88727040.380000025</v>
      </c>
      <c r="FG83" s="75"/>
      <c r="FH83" s="75">
        <f t="shared" si="131"/>
        <v>716574473.92200005</v>
      </c>
      <c r="FI83" s="75">
        <f t="shared" si="131"/>
        <v>444430108.23100013</v>
      </c>
      <c r="FJ83" s="75">
        <f t="shared" si="131"/>
        <v>622996218.81399989</v>
      </c>
      <c r="FK83" s="75">
        <f t="shared" si="131"/>
        <v>889891171.57000017</v>
      </c>
      <c r="FL83" s="75">
        <f t="shared" si="131"/>
        <v>976811252.31999993</v>
      </c>
      <c r="FM83" s="75">
        <f t="shared" si="131"/>
        <v>1052457847.6699998</v>
      </c>
      <c r="FN83" s="75">
        <f t="shared" si="131"/>
        <v>1138850370.4799995</v>
      </c>
      <c r="FO83" s="75">
        <f t="shared" si="132"/>
        <v>257509733.20999998</v>
      </c>
    </row>
    <row r="84" spans="2:171" s="70" customFormat="1" ht="17.45" customHeight="1">
      <c r="B84" s="66" t="s">
        <v>28</v>
      </c>
      <c r="C84" s="67"/>
      <c r="D84" s="67"/>
      <c r="E84" s="67"/>
      <c r="F84" s="68"/>
      <c r="G84" s="68"/>
      <c r="H84" s="68"/>
      <c r="I84" s="75">
        <v>16639718.540000001</v>
      </c>
      <c r="J84" s="75">
        <v>13281345.689999999</v>
      </c>
      <c r="K84" s="75">
        <v>14807678.910000002</v>
      </c>
      <c r="L84" s="75">
        <v>14908015.92</v>
      </c>
      <c r="M84" s="75">
        <v>18880134.52</v>
      </c>
      <c r="N84" s="75">
        <v>16522885.050000003</v>
      </c>
      <c r="O84" s="75">
        <v>17150952.919999998</v>
      </c>
      <c r="P84" s="75">
        <v>16085422.67</v>
      </c>
      <c r="Q84" s="75">
        <v>15164012.760000002</v>
      </c>
      <c r="R84" s="75">
        <v>17953345.920000002</v>
      </c>
      <c r="S84" s="75">
        <v>19054203.960000001</v>
      </c>
      <c r="T84" s="75">
        <v>28867986.82</v>
      </c>
      <c r="U84" s="75">
        <v>18438189.73</v>
      </c>
      <c r="V84" s="75">
        <v>15567786.230000002</v>
      </c>
      <c r="W84" s="75">
        <v>17087074.300000001</v>
      </c>
      <c r="X84" s="75">
        <v>17108023.780000001</v>
      </c>
      <c r="Y84" s="75">
        <v>18966174.739999998</v>
      </c>
      <c r="Z84" s="75">
        <v>18525356.900000002</v>
      </c>
      <c r="AA84" s="75">
        <v>18253481.399999999</v>
      </c>
      <c r="AB84" s="75">
        <v>17200724.370000001</v>
      </c>
      <c r="AC84" s="75">
        <v>16464491.440000001</v>
      </c>
      <c r="AD84" s="75">
        <v>18970680.32</v>
      </c>
      <c r="AE84" s="75">
        <v>20664037.629999999</v>
      </c>
      <c r="AF84" s="75">
        <v>29846900.969999999</v>
      </c>
      <c r="AG84" s="75">
        <v>18578441.18</v>
      </c>
      <c r="AH84" s="75">
        <v>15181212</v>
      </c>
      <c r="AI84" s="75">
        <v>18030845</v>
      </c>
      <c r="AJ84" s="75">
        <v>20292453.560000002</v>
      </c>
      <c r="AK84" s="75">
        <v>20602100.060000002</v>
      </c>
      <c r="AL84" s="75">
        <v>20503396.870000001</v>
      </c>
      <c r="AM84" s="75">
        <v>20780776.640000001</v>
      </c>
      <c r="AN84" s="75">
        <v>19769099.419999998</v>
      </c>
      <c r="AO84" s="75">
        <v>19741937.91</v>
      </c>
      <c r="AP84" s="75">
        <v>21387235.120000001</v>
      </c>
      <c r="AQ84" s="75">
        <v>25665277.52</v>
      </c>
      <c r="AR84" s="75">
        <v>35128997.609999999</v>
      </c>
      <c r="AS84" s="75">
        <v>22965403.330000002</v>
      </c>
      <c r="AT84" s="75">
        <v>17925230.330000002</v>
      </c>
      <c r="AU84" s="75">
        <v>21676967.090000004</v>
      </c>
      <c r="AV84" s="75">
        <v>20478019.84</v>
      </c>
      <c r="AW84" s="75">
        <v>22227029.990000002</v>
      </c>
      <c r="AX84" s="75">
        <v>22066501.200000003</v>
      </c>
      <c r="AY84" s="75">
        <v>22569158.359999999</v>
      </c>
      <c r="AZ84" s="75">
        <v>21866931.930000003</v>
      </c>
      <c r="BA84" s="75">
        <v>21878798.190000001</v>
      </c>
      <c r="BB84" s="75">
        <v>22701657.77</v>
      </c>
      <c r="BC84" s="75">
        <v>27650271.98</v>
      </c>
      <c r="BD84" s="75">
        <v>38537321.960000001</v>
      </c>
      <c r="BE84" s="75">
        <v>24683204.440000001</v>
      </c>
      <c r="BF84" s="75">
        <v>20379552.899999999</v>
      </c>
      <c r="BG84" s="75">
        <v>23788668.949999999</v>
      </c>
      <c r="BH84" s="75">
        <v>23379866.989999998</v>
      </c>
      <c r="BI84" s="75">
        <v>26237878.120000001</v>
      </c>
      <c r="BJ84" s="75">
        <v>25588997.440000001</v>
      </c>
      <c r="BK84" s="75">
        <v>26250805.550000001</v>
      </c>
      <c r="BL84" s="75">
        <v>23717413.390000001</v>
      </c>
      <c r="BM84" s="75">
        <v>23996409.969999999</v>
      </c>
      <c r="BN84" s="75">
        <v>25709995.559999999</v>
      </c>
      <c r="BO84" s="75">
        <v>30923381.25</v>
      </c>
      <c r="BP84" s="75">
        <v>41183354.310000002</v>
      </c>
      <c r="BQ84" s="75">
        <v>25863186.850000001</v>
      </c>
      <c r="BR84" s="75">
        <v>23035161.539999999</v>
      </c>
      <c r="BS84" s="75">
        <v>12708470</v>
      </c>
      <c r="BT84" s="75">
        <v>1138942.6100000001</v>
      </c>
      <c r="BU84" s="75">
        <v>1797139.19</v>
      </c>
      <c r="BV84" s="75">
        <v>11246098.33</v>
      </c>
      <c r="BW84" s="75">
        <v>6556279.1699999999</v>
      </c>
      <c r="BX84" s="75">
        <v>16498666.439999998</v>
      </c>
      <c r="BY84" s="75">
        <v>18015199.359999999</v>
      </c>
      <c r="BZ84" s="75">
        <v>23114338.809999999</v>
      </c>
      <c r="CA84" s="75">
        <v>27335304.079999998</v>
      </c>
      <c r="CB84" s="75">
        <v>33246415.859999999</v>
      </c>
      <c r="CC84" s="75">
        <v>18502056.409999993</v>
      </c>
      <c r="CD84" s="75">
        <v>19168286.460000001</v>
      </c>
      <c r="CE84" s="75">
        <v>6256958.8399999999</v>
      </c>
      <c r="CF84" s="75">
        <v>9275159.1999999993</v>
      </c>
      <c r="CG84" s="75">
        <v>23000067.010000002</v>
      </c>
      <c r="CH84" s="75">
        <v>20815669.48</v>
      </c>
      <c r="CI84" s="75">
        <v>24430631.969999999</v>
      </c>
      <c r="CJ84" s="75">
        <v>24712002.479999997</v>
      </c>
      <c r="CK84" s="75">
        <v>23300572.920000002</v>
      </c>
      <c r="CL84" s="75">
        <v>26884534.990000002</v>
      </c>
      <c r="CM84" s="75">
        <v>30908041.600000001</v>
      </c>
      <c r="CN84" s="75">
        <v>43541258.160000011</v>
      </c>
      <c r="CO84" s="75">
        <v>24599574.530000001</v>
      </c>
      <c r="CP84" s="75">
        <v>23554525.640000001</v>
      </c>
      <c r="CQ84" s="75">
        <v>26339726.789999999</v>
      </c>
      <c r="CR84" s="75">
        <v>29020222.140000001</v>
      </c>
      <c r="CS84" s="75">
        <v>33322832.25</v>
      </c>
      <c r="CT84" s="75">
        <v>30129535.559999999</v>
      </c>
      <c r="CU84" s="75">
        <v>29959137.990000002</v>
      </c>
      <c r="CV84" s="75">
        <v>28212471.640000001</v>
      </c>
      <c r="CW84" s="75">
        <v>27725532.120000001</v>
      </c>
      <c r="CX84" s="75">
        <v>30681836.370000001</v>
      </c>
      <c r="CY84" s="75">
        <v>33434378.420000002</v>
      </c>
      <c r="CZ84" s="75">
        <v>49174753.060000002</v>
      </c>
      <c r="DA84" s="75">
        <v>31170817.93</v>
      </c>
      <c r="DB84" s="75">
        <v>27052179.75</v>
      </c>
      <c r="DC84" s="75">
        <v>29357643.309999999</v>
      </c>
      <c r="DD84" s="75">
        <v>31394421.059999999</v>
      </c>
      <c r="DE84" s="75">
        <v>32010023.32</v>
      </c>
      <c r="DF84" s="75">
        <v>31533412.699999999</v>
      </c>
      <c r="DG84" s="75">
        <v>33080534.68</v>
      </c>
      <c r="DH84" s="75">
        <v>28497337.800000001</v>
      </c>
      <c r="DI84" s="75">
        <v>29902507.309999999</v>
      </c>
      <c r="DJ84" s="75">
        <v>31996981.59</v>
      </c>
      <c r="DK84" s="75">
        <v>37221904.270000003</v>
      </c>
      <c r="DL84" s="75">
        <v>52888998.000000007</v>
      </c>
      <c r="DM84" s="75">
        <v>32443522.359999985</v>
      </c>
      <c r="DN84" s="75">
        <v>27995968.82</v>
      </c>
      <c r="DO84" s="75">
        <v>34289909.030000001</v>
      </c>
      <c r="DP84" s="75">
        <v>31446422.309999999</v>
      </c>
      <c r="DQ84" s="75">
        <v>36674461.880000003</v>
      </c>
      <c r="DR84" s="75">
        <v>35488429.229999997</v>
      </c>
      <c r="DS84" s="75">
        <v>36121944.759999998</v>
      </c>
      <c r="DT84" s="75">
        <v>34514193.959999986</v>
      </c>
      <c r="DU84" s="75">
        <v>31819225.850000005</v>
      </c>
      <c r="DV84" s="75">
        <v>35148415.199999988</v>
      </c>
      <c r="DW84" s="75">
        <v>42563962.920000024</v>
      </c>
      <c r="DX84" s="75">
        <v>59331209.140000008</v>
      </c>
      <c r="DY84" s="75">
        <v>33984377.619999997</v>
      </c>
      <c r="DZ84" s="75">
        <v>30909482.87000002</v>
      </c>
      <c r="EA84" s="75">
        <v>34101802.06000001</v>
      </c>
      <c r="EB84" s="75">
        <v>35221513.140000001</v>
      </c>
      <c r="EC84" s="75">
        <v>39306675.020000003</v>
      </c>
      <c r="ED84" s="75">
        <v>37538065.459999979</v>
      </c>
      <c r="EE84" s="75">
        <v>36134203.159999996</v>
      </c>
      <c r="EF84" s="75">
        <v>36339065.410000004</v>
      </c>
      <c r="EG84" s="75">
        <v>33433007.16</v>
      </c>
      <c r="EH84" s="75">
        <v>35317173.869999982</v>
      </c>
      <c r="EI84" s="75">
        <v>41675565.960000001</v>
      </c>
      <c r="EJ84" s="75">
        <v>58928777.380000003</v>
      </c>
      <c r="EK84" s="75">
        <v>35858020</v>
      </c>
      <c r="EL84" s="75">
        <v>31140405.470000006</v>
      </c>
      <c r="EM84" s="75">
        <v>34881903.790000007</v>
      </c>
      <c r="EN84" s="75">
        <v>34459979.700000003</v>
      </c>
      <c r="EO84" s="75"/>
      <c r="ER84" s="75">
        <f>SUMIF($I$8:$EO$8,ER$9,$I84:$EO84)</f>
        <v>87580640.989999995</v>
      </c>
      <c r="ES84" s="75">
        <f>SUMIF($I$8:$EO$8,ES$9,$I84:$EO84)</f>
        <v>94937857.079999998</v>
      </c>
      <c r="ET84" s="75">
        <f>SUMIF($I$8:$EO$8,ET$9,$I84:$EO84)</f>
        <v>91480379.790000007</v>
      </c>
      <c r="EU84" s="75">
        <f>SUMIF($I$8:$EO$8,EU$9,$I84:$EO84)</f>
        <v>122107883.86000001</v>
      </c>
      <c r="EV84" s="75">
        <f>SUMIF($I$8:$EO$8,EV$9,$I84:$EO84)</f>
        <v>94729400.209999979</v>
      </c>
      <c r="EW84" s="75">
        <f>SUMIF($I$8:$EO$8,EW$9,$I84:$EO84)</f>
        <v>103609313.41999999</v>
      </c>
      <c r="EX84" s="75">
        <f>SUMIF($I$8:$EO$8,EX$9,$I84:$EO84)</f>
        <v>102455364.56999999</v>
      </c>
      <c r="EY84" s="75">
        <f>SUMIF($I$8:$EO$8,EY$9,$I84:$EO84)</f>
        <v>137043587.26000002</v>
      </c>
      <c r="EZ84" s="75">
        <f>SUMIF($I$8:$EO$8,EZ$9,$I84:$EO84)</f>
        <v>98995662.550000027</v>
      </c>
      <c r="FA84" s="75">
        <f>SUMIF($I$8:$EO$8,FA$9,$I84:$EO84)</f>
        <v>112066253.61999997</v>
      </c>
      <c r="FB84" s="75">
        <f>SUMIF($I$8:$EO$8,FB$9,$I84:$EO84)</f>
        <v>105906275.72999999</v>
      </c>
      <c r="FC84" s="75">
        <f>SUMIF($I$8:$EO$8,FC$9,$I84:$EO84)</f>
        <v>135921517.20999998</v>
      </c>
      <c r="FD84" s="75">
        <f>SUMIF($I$8:$EO$8,FD$9,$I84:$EO84)</f>
        <v>101880329.26000002</v>
      </c>
      <c r="FE84" s="75">
        <f>SUMIF($I$8:$EO$8,FE$9,$I84:$EO84)</f>
        <v>34459979.700000003</v>
      </c>
      <c r="FG84" s="75"/>
      <c r="FH84" s="75">
        <f t="shared" si="131"/>
        <v>315839528.87000006</v>
      </c>
      <c r="FI84" s="75">
        <f t="shared" si="131"/>
        <v>200555202.24000001</v>
      </c>
      <c r="FJ84" s="75">
        <f t="shared" si="131"/>
        <v>270795239.51999998</v>
      </c>
      <c r="FK84" s="75">
        <f t="shared" si="131"/>
        <v>366154526.51000005</v>
      </c>
      <c r="FL84" s="75">
        <f t="shared" si="131"/>
        <v>396106761.71999997</v>
      </c>
      <c r="FM84" s="75">
        <f t="shared" si="131"/>
        <v>437837665.45999998</v>
      </c>
      <c r="FN84" s="75">
        <f t="shared" si="131"/>
        <v>452889709.11000001</v>
      </c>
      <c r="FO84" s="75">
        <f t="shared" si="132"/>
        <v>101880329.26000002</v>
      </c>
    </row>
    <row r="85" spans="2:171" s="70" customFormat="1" ht="17.45" customHeight="1">
      <c r="B85" s="66" t="s">
        <v>29</v>
      </c>
      <c r="C85" s="67"/>
      <c r="D85" s="67"/>
      <c r="E85" s="67"/>
      <c r="F85" s="68"/>
      <c r="G85" s="68"/>
      <c r="H85" s="68"/>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v>19867246</v>
      </c>
      <c r="AK85" s="75">
        <v>21183756.81000001</v>
      </c>
      <c r="AL85" s="75">
        <v>21498093</v>
      </c>
      <c r="AM85" s="75">
        <v>21237521</v>
      </c>
      <c r="AN85" s="75">
        <v>20128137</v>
      </c>
      <c r="AO85" s="75">
        <v>18285505.68</v>
      </c>
      <c r="AP85" s="75">
        <v>19891423</v>
      </c>
      <c r="AQ85" s="75">
        <v>22281566.690000001</v>
      </c>
      <c r="AR85" s="75">
        <v>34305518.119999997</v>
      </c>
      <c r="AS85" s="75">
        <v>20420946.52</v>
      </c>
      <c r="AT85" s="75">
        <v>16701539.17</v>
      </c>
      <c r="AU85" s="75">
        <v>19698199.789999999</v>
      </c>
      <c r="AV85" s="75">
        <v>18928937.809999999</v>
      </c>
      <c r="AW85" s="75">
        <v>20808296.890000001</v>
      </c>
      <c r="AX85" s="75">
        <v>21288672.25</v>
      </c>
      <c r="AY85" s="75">
        <v>20878483.170000002</v>
      </c>
      <c r="AZ85" s="75">
        <v>20437819.629999999</v>
      </c>
      <c r="BA85" s="75">
        <v>18975097.140000001</v>
      </c>
      <c r="BB85" s="75">
        <v>18162283.949999999</v>
      </c>
      <c r="BC85" s="75">
        <v>17705626.449999999</v>
      </c>
      <c r="BD85" s="75">
        <v>24894476.460000001</v>
      </c>
      <c r="BE85" s="75">
        <v>13833255.76</v>
      </c>
      <c r="BF85" s="75">
        <v>12202682.130000001</v>
      </c>
      <c r="BG85" s="75">
        <v>12558694</v>
      </c>
      <c r="BH85" s="75">
        <v>12583184.85</v>
      </c>
      <c r="BI85" s="75">
        <v>14382660.560000001</v>
      </c>
      <c r="BJ85" s="75">
        <v>13618581.609999999</v>
      </c>
      <c r="BK85" s="75">
        <v>12857804.24</v>
      </c>
      <c r="BL85" s="75">
        <v>10999568.199999999</v>
      </c>
      <c r="BM85" s="75">
        <v>10044787.15</v>
      </c>
      <c r="BN85" s="75">
        <v>10288829.43</v>
      </c>
      <c r="BO85" s="75">
        <v>11328393.189999999</v>
      </c>
      <c r="BP85" s="75">
        <v>18055981.98</v>
      </c>
      <c r="BQ85" s="75">
        <v>12103132.51</v>
      </c>
      <c r="BR85" s="75">
        <v>10370908.34</v>
      </c>
      <c r="BS85" s="75">
        <v>5220620.6900000004</v>
      </c>
      <c r="BT85" s="75">
        <v>116329.44</v>
      </c>
      <c r="BU85" s="75">
        <v>193779.95</v>
      </c>
      <c r="BV85" s="75">
        <v>3422129.2050000001</v>
      </c>
      <c r="BW85" s="75">
        <v>1643522.1300000004</v>
      </c>
      <c r="BX85" s="75">
        <v>7521087.7400000002</v>
      </c>
      <c r="BY85" s="75">
        <v>6596570.8200000003</v>
      </c>
      <c r="BZ85" s="75">
        <v>7430704.2400000012</v>
      </c>
      <c r="CA85" s="75">
        <v>8390506.9200000018</v>
      </c>
      <c r="CB85" s="75">
        <v>11926660.399999999</v>
      </c>
      <c r="CC85" s="75">
        <v>7439111.129999999</v>
      </c>
      <c r="CD85" s="75">
        <v>6323158</v>
      </c>
      <c r="CE85" s="75">
        <v>5244783.68</v>
      </c>
      <c r="CF85" s="75">
        <v>5015749.42</v>
      </c>
      <c r="CG85" s="75">
        <v>7527000</v>
      </c>
      <c r="CH85" s="75">
        <v>7964601.3099999996</v>
      </c>
      <c r="CI85" s="75">
        <v>8001427.5999999996</v>
      </c>
      <c r="CJ85" s="75">
        <v>7772599.8300000001</v>
      </c>
      <c r="CK85" s="75">
        <v>7365717</v>
      </c>
      <c r="CL85" s="75">
        <v>8665718.8600000013</v>
      </c>
      <c r="CM85" s="75">
        <v>10100098.41</v>
      </c>
      <c r="CN85" s="75">
        <v>14901646.18</v>
      </c>
      <c r="CO85" s="75">
        <v>7735000</v>
      </c>
      <c r="CP85" s="75">
        <v>7298000</v>
      </c>
      <c r="CQ85" s="75">
        <v>8675362.3100000005</v>
      </c>
      <c r="CR85" s="75">
        <v>8865406.0299999993</v>
      </c>
      <c r="CS85" s="75">
        <v>10069815</v>
      </c>
      <c r="CT85" s="75">
        <v>9256199.6699999981</v>
      </c>
      <c r="CU85" s="75">
        <v>9419193.8800000008</v>
      </c>
      <c r="CV85" s="75">
        <v>8922023.6699999999</v>
      </c>
      <c r="CW85" s="75">
        <v>8236762.6000000015</v>
      </c>
      <c r="CX85" s="75">
        <v>8426374.0799999982</v>
      </c>
      <c r="CY85" s="75">
        <v>8738735.0199999996</v>
      </c>
      <c r="CZ85" s="75">
        <v>13006961.52</v>
      </c>
      <c r="DA85" s="75">
        <v>7329384.7099999981</v>
      </c>
      <c r="DB85" s="75">
        <v>6714653.21</v>
      </c>
      <c r="DC85" s="75">
        <v>8423714.0600000005</v>
      </c>
      <c r="DD85" s="75">
        <v>8736148.1599999964</v>
      </c>
      <c r="DE85" s="75">
        <v>9064011.8900000025</v>
      </c>
      <c r="DF85" s="75">
        <v>9640495.8500000034</v>
      </c>
      <c r="DG85" s="75">
        <v>10494691.739999996</v>
      </c>
      <c r="DH85" s="75">
        <v>9305417.8800000027</v>
      </c>
      <c r="DI85" s="75">
        <v>8509296.4000000004</v>
      </c>
      <c r="DJ85" s="75">
        <v>9203878.2200000007</v>
      </c>
      <c r="DK85" s="75">
        <v>9858316.3699999992</v>
      </c>
      <c r="DL85" s="75">
        <v>13357248.090000005</v>
      </c>
      <c r="DM85" s="75">
        <v>9650055.25</v>
      </c>
      <c r="DN85" s="75">
        <v>8963411.4199999999</v>
      </c>
      <c r="DO85" s="75">
        <v>10224376.489999998</v>
      </c>
      <c r="DP85" s="75">
        <v>9371362.9000000004</v>
      </c>
      <c r="DQ85" s="75">
        <v>10916643.219999999</v>
      </c>
      <c r="DR85" s="75">
        <v>11488762.410000004</v>
      </c>
      <c r="DS85" s="75">
        <v>11913515.17</v>
      </c>
      <c r="DT85" s="75">
        <v>10096337.779999999</v>
      </c>
      <c r="DU85" s="75">
        <v>9190279.3099999987</v>
      </c>
      <c r="DV85" s="75">
        <v>9721876.5299999975</v>
      </c>
      <c r="DW85" s="75">
        <v>11246109.24</v>
      </c>
      <c r="DX85" s="75">
        <v>14854730.389999997</v>
      </c>
      <c r="DY85" s="75">
        <v>10597105.929999998</v>
      </c>
      <c r="DZ85" s="75">
        <v>8391649.8000000045</v>
      </c>
      <c r="EA85" s="75">
        <v>9470085.3500000034</v>
      </c>
      <c r="EB85" s="75">
        <v>10323099.76</v>
      </c>
      <c r="EC85" s="75">
        <v>12287561</v>
      </c>
      <c r="ED85" s="75">
        <v>11191946</v>
      </c>
      <c r="EE85" s="75">
        <v>11219276.990000004</v>
      </c>
      <c r="EF85" s="75">
        <v>10857019.409999998</v>
      </c>
      <c r="EG85" s="75">
        <v>10311667.199999997</v>
      </c>
      <c r="EH85" s="75">
        <v>11123144.749999998</v>
      </c>
      <c r="EI85" s="75">
        <v>12231248.290000003</v>
      </c>
      <c r="EJ85" s="75">
        <v>14708043.689999998</v>
      </c>
      <c r="EK85" s="75">
        <v>10104503.330000002</v>
      </c>
      <c r="EL85" s="75">
        <v>8176391.3400000008</v>
      </c>
      <c r="EM85" s="75">
        <v>9584712.410000002</v>
      </c>
      <c r="EN85" s="75">
        <v>9381658.4300000034</v>
      </c>
      <c r="EO85" s="75"/>
      <c r="ER85" s="75">
        <f>SUMIF($I$8:$EO$8,ER$9,$I85:$EO85)</f>
        <v>22467751.979999997</v>
      </c>
      <c r="ES85" s="75">
        <f>SUMIF($I$8:$EO$8,ES$9,$I85:$EO85)</f>
        <v>27440655.899999999</v>
      </c>
      <c r="ET85" s="75">
        <f>SUMIF($I$8:$EO$8,ET$9,$I85:$EO85)</f>
        <v>28309406.019999996</v>
      </c>
      <c r="EU85" s="75">
        <f>SUMIF($I$8:$EO$8,EU$9,$I85:$EO85)</f>
        <v>32419442.680000007</v>
      </c>
      <c r="EV85" s="75">
        <f>SUMIF($I$8:$EO$8,EV$9,$I85:$EO85)</f>
        <v>28837843.16</v>
      </c>
      <c r="EW85" s="75">
        <f>SUMIF($I$8:$EO$8,EW$9,$I85:$EO85)</f>
        <v>31776768.530000001</v>
      </c>
      <c r="EX85" s="75">
        <f>SUMIF($I$8:$EO$8,EX$9,$I85:$EO85)</f>
        <v>31200132.259999998</v>
      </c>
      <c r="EY85" s="75">
        <f>SUMIF($I$8:$EO$8,EY$9,$I85:$EO85)</f>
        <v>35822716.159999996</v>
      </c>
      <c r="EZ85" s="75">
        <f>SUMIF($I$8:$EO$8,EZ$9,$I85:$EO85)</f>
        <v>28458841.080000006</v>
      </c>
      <c r="FA85" s="75">
        <f>SUMIF($I$8:$EO$8,FA$9,$I85:$EO85)</f>
        <v>33802606.759999998</v>
      </c>
      <c r="FB85" s="75">
        <f>SUMIF($I$8:$EO$8,FB$9,$I85:$EO85)</f>
        <v>32387963.600000001</v>
      </c>
      <c r="FC85" s="75">
        <f>SUMIF($I$8:$EO$8,FC$9,$I85:$EO85)</f>
        <v>38062436.729999997</v>
      </c>
      <c r="FD85" s="75">
        <f>SUMIF($I$8:$EO$8,FD$9,$I85:$EO85)</f>
        <v>27865607.080000006</v>
      </c>
      <c r="FE85" s="75">
        <f>SUMIF($I$8:$EO$8,FE$9,$I85:$EO85)</f>
        <v>9381658.4300000034</v>
      </c>
      <c r="FG85" s="75"/>
      <c r="FH85" s="75">
        <f t="shared" si="131"/>
        <v>152754423.09999999</v>
      </c>
      <c r="FI85" s="75">
        <f t="shared" si="131"/>
        <v>74935952.385000005</v>
      </c>
      <c r="FJ85" s="75">
        <f t="shared" si="131"/>
        <v>96321611.419999987</v>
      </c>
      <c r="FK85" s="75">
        <f t="shared" si="131"/>
        <v>108649833.77999999</v>
      </c>
      <c r="FL85" s="75">
        <f t="shared" si="131"/>
        <v>110637256.58000001</v>
      </c>
      <c r="FM85" s="75">
        <f t="shared" si="131"/>
        <v>127637460.11</v>
      </c>
      <c r="FN85" s="75">
        <f t="shared" si="131"/>
        <v>132711848.17000002</v>
      </c>
      <c r="FO85" s="75">
        <f t="shared" si="132"/>
        <v>27865607.080000006</v>
      </c>
    </row>
    <row r="86" spans="2:171" s="70" customFormat="1" ht="17.45" customHeight="1">
      <c r="B86" s="66" t="s">
        <v>30</v>
      </c>
      <c r="C86" s="69"/>
      <c r="D86" s="69"/>
      <c r="E86" s="69"/>
      <c r="F86" s="68"/>
      <c r="G86" s="68"/>
      <c r="H86" s="68"/>
      <c r="I86" s="75"/>
      <c r="J86" s="75"/>
      <c r="K86" s="75"/>
      <c r="L86" s="75"/>
      <c r="M86" s="75"/>
      <c r="N86" s="75">
        <v>16932000</v>
      </c>
      <c r="O86" s="75">
        <v>17793000</v>
      </c>
      <c r="P86" s="75">
        <v>16764832</v>
      </c>
      <c r="Q86" s="75">
        <v>15198000</v>
      </c>
      <c r="R86" s="75">
        <v>18966000</v>
      </c>
      <c r="S86" s="75">
        <v>21981000</v>
      </c>
      <c r="T86" s="75">
        <v>31514000</v>
      </c>
      <c r="U86" s="75">
        <v>14622525.09</v>
      </c>
      <c r="V86" s="75">
        <v>13031182.93</v>
      </c>
      <c r="W86" s="75">
        <v>15647724.82</v>
      </c>
      <c r="X86" s="75">
        <v>17097224.210000001</v>
      </c>
      <c r="Y86" s="75">
        <v>19591000</v>
      </c>
      <c r="Z86" s="75">
        <v>19004000</v>
      </c>
      <c r="AA86" s="75">
        <v>21444000</v>
      </c>
      <c r="AB86" s="75">
        <v>16191000</v>
      </c>
      <c r="AC86" s="75">
        <v>16900000</v>
      </c>
      <c r="AD86" s="75">
        <v>19541000</v>
      </c>
      <c r="AE86" s="75">
        <v>22433000</v>
      </c>
      <c r="AF86" s="75">
        <v>30837000</v>
      </c>
      <c r="AG86" s="75">
        <v>15802000</v>
      </c>
      <c r="AH86" s="75">
        <v>13907000</v>
      </c>
      <c r="AI86" s="75">
        <v>16452000</v>
      </c>
      <c r="AJ86" s="75">
        <v>20858000</v>
      </c>
      <c r="AK86" s="75">
        <v>18216000</v>
      </c>
      <c r="AL86" s="75">
        <v>20446000</v>
      </c>
      <c r="AM86" s="75">
        <v>20945000</v>
      </c>
      <c r="AN86" s="75">
        <v>17709000</v>
      </c>
      <c r="AO86" s="75">
        <v>18156000</v>
      </c>
      <c r="AP86" s="75">
        <v>18734000</v>
      </c>
      <c r="AQ86" s="75">
        <v>23196000</v>
      </c>
      <c r="AR86" s="75">
        <v>29889000</v>
      </c>
      <c r="AS86" s="75">
        <v>16352758.18</v>
      </c>
      <c r="AT86" s="75">
        <v>13658598.77</v>
      </c>
      <c r="AU86" s="75">
        <v>17164249.98</v>
      </c>
      <c r="AV86" s="75">
        <v>18156336.960000001</v>
      </c>
      <c r="AW86" s="75">
        <v>16563465.039999999</v>
      </c>
      <c r="AX86" s="75">
        <v>20147238.34</v>
      </c>
      <c r="AY86" s="75">
        <v>21428635.949999999</v>
      </c>
      <c r="AZ86" s="75">
        <v>19460879.370000001</v>
      </c>
      <c r="BA86" s="75">
        <v>20749244.300000001</v>
      </c>
      <c r="BB86" s="75">
        <v>18919610.460000001</v>
      </c>
      <c r="BC86" s="75">
        <v>24907515.390000001</v>
      </c>
      <c r="BD86" s="75">
        <v>34573327.82</v>
      </c>
      <c r="BE86" s="75">
        <v>16874172.140000001</v>
      </c>
      <c r="BF86" s="75">
        <v>15540788.34</v>
      </c>
      <c r="BG86" s="75">
        <v>19671462.620000001</v>
      </c>
      <c r="BH86" s="75">
        <v>18134671.850000001</v>
      </c>
      <c r="BI86" s="75">
        <v>20784774.920000002</v>
      </c>
      <c r="BJ86" s="75">
        <v>22990115.350000001</v>
      </c>
      <c r="BK86" s="75">
        <v>21406896.879999999</v>
      </c>
      <c r="BL86" s="75">
        <v>21808795.300000001</v>
      </c>
      <c r="BM86" s="75">
        <v>20915918.829999998</v>
      </c>
      <c r="BN86" s="75">
        <v>20361798.850000001</v>
      </c>
      <c r="BO86" s="75">
        <v>28859157.399999999</v>
      </c>
      <c r="BP86" s="75">
        <v>35702202.520000003</v>
      </c>
      <c r="BQ86" s="75">
        <v>18686661.859999999</v>
      </c>
      <c r="BR86" s="75">
        <v>17890494.460000001</v>
      </c>
      <c r="BS86" s="75">
        <v>10011197.550000001</v>
      </c>
      <c r="BT86" s="75">
        <v>140086.75</v>
      </c>
      <c r="BU86" s="75">
        <v>8135742.6299999999</v>
      </c>
      <c r="BV86" s="75">
        <v>1216419.0900000001</v>
      </c>
      <c r="BW86" s="75">
        <v>1670629.68</v>
      </c>
      <c r="BX86" s="75">
        <v>10097507.08</v>
      </c>
      <c r="BY86" s="75">
        <v>18104631.050000001</v>
      </c>
      <c r="BZ86" s="75">
        <v>21044570.359999999</v>
      </c>
      <c r="CA86" s="75">
        <v>27163884.73</v>
      </c>
      <c r="CB86" s="75">
        <v>30158611.039999999</v>
      </c>
      <c r="CC86" s="75">
        <v>15340752.83</v>
      </c>
      <c r="CD86" s="75">
        <v>12613662</v>
      </c>
      <c r="CE86" s="75">
        <v>2767298.09</v>
      </c>
      <c r="CF86" s="75">
        <v>16065440.109999999</v>
      </c>
      <c r="CG86" s="75">
        <v>26094085.09</v>
      </c>
      <c r="CH86" s="75">
        <v>22171221.780000001</v>
      </c>
      <c r="CI86" s="75">
        <v>25464104.859999999</v>
      </c>
      <c r="CJ86" s="75">
        <v>23178299.710000001</v>
      </c>
      <c r="CK86" s="75">
        <v>22733400.760000002</v>
      </c>
      <c r="CL86" s="75">
        <v>26560000.349999998</v>
      </c>
      <c r="CM86" s="75">
        <v>31425715.859999999</v>
      </c>
      <c r="CN86" s="75">
        <v>37765035.329999998</v>
      </c>
      <c r="CO86" s="75">
        <v>16997475.850000001</v>
      </c>
      <c r="CP86" s="75">
        <v>18443528.989999998</v>
      </c>
      <c r="CQ86" s="75">
        <v>23262184.170000002</v>
      </c>
      <c r="CR86" s="75">
        <v>28507178.039999999</v>
      </c>
      <c r="CS86" s="75">
        <v>27770619.84</v>
      </c>
      <c r="CT86" s="75">
        <v>29095420.93</v>
      </c>
      <c r="CU86" s="75">
        <v>29589513.050000001</v>
      </c>
      <c r="CV86" s="75">
        <v>26058712.890000001</v>
      </c>
      <c r="CW86" s="75">
        <v>25049602.75</v>
      </c>
      <c r="CX86" s="75">
        <v>27151523.27</v>
      </c>
      <c r="CY86" s="75">
        <v>32834379.969999999</v>
      </c>
      <c r="CZ86" s="75">
        <v>43138864.479999997</v>
      </c>
      <c r="DA86" s="75">
        <v>22050007.669999998</v>
      </c>
      <c r="DB86" s="75">
        <v>22126745.719999999</v>
      </c>
      <c r="DC86" s="75">
        <v>24332588.32</v>
      </c>
      <c r="DD86" s="75">
        <v>32864900.190000001</v>
      </c>
      <c r="DE86" s="75">
        <v>30810524.260000002</v>
      </c>
      <c r="DF86" s="75">
        <v>31191753</v>
      </c>
      <c r="DG86" s="75">
        <v>34431257.850000001</v>
      </c>
      <c r="DH86" s="75">
        <v>31005412.629999999</v>
      </c>
      <c r="DI86" s="75">
        <v>29483484.329999998</v>
      </c>
      <c r="DJ86" s="75">
        <v>31973377.420000002</v>
      </c>
      <c r="DK86" s="75">
        <v>40654184.869999997</v>
      </c>
      <c r="DL86" s="75">
        <v>49610431.68</v>
      </c>
      <c r="DM86" s="75">
        <v>24510629.649999999</v>
      </c>
      <c r="DN86" s="75">
        <v>21676573.640000001</v>
      </c>
      <c r="DO86" s="75">
        <v>30172837.420000002</v>
      </c>
      <c r="DP86" s="75">
        <v>28114664</v>
      </c>
      <c r="DQ86" s="75">
        <v>15482835.67</v>
      </c>
      <c r="DR86" s="75">
        <v>33971134.340000004</v>
      </c>
      <c r="DS86" s="75">
        <v>35945578.039999999</v>
      </c>
      <c r="DT86" s="75">
        <v>34473570.039999999</v>
      </c>
      <c r="DU86" s="75">
        <v>32722890.59</v>
      </c>
      <c r="DV86" s="75">
        <v>31842885.66</v>
      </c>
      <c r="DW86" s="75">
        <v>44368028.210000001</v>
      </c>
      <c r="DX86" s="75">
        <v>50319964.149999999</v>
      </c>
      <c r="DY86" s="75">
        <v>24519823.399999999</v>
      </c>
      <c r="DZ86" s="75">
        <v>22034505.34</v>
      </c>
      <c r="EA86" s="75">
        <v>30655317.190000001</v>
      </c>
      <c r="EB86" s="75">
        <v>34493312.350000001</v>
      </c>
      <c r="EC86" s="75">
        <v>36523891.340000004</v>
      </c>
      <c r="ED86" s="75">
        <v>35790153.049999997</v>
      </c>
      <c r="EE86" s="75">
        <v>34697427.170000002</v>
      </c>
      <c r="EF86" s="75">
        <v>35392138.259999998</v>
      </c>
      <c r="EG86" s="75">
        <v>31308840.100000001</v>
      </c>
      <c r="EH86" s="75">
        <v>32696038.649999999</v>
      </c>
      <c r="EI86" s="75">
        <v>51280276.340000004</v>
      </c>
      <c r="EJ86" s="75">
        <v>49100567.780000001</v>
      </c>
      <c r="EK86" s="75">
        <v>26925476.75</v>
      </c>
      <c r="EL86" s="75">
        <v>25398322.579999998</v>
      </c>
      <c r="EM86" s="75">
        <v>30373938.75</v>
      </c>
      <c r="EN86" s="75">
        <v>33694305.039999999</v>
      </c>
      <c r="EO86" s="75"/>
      <c r="ER86" s="75">
        <f>SUMIF($I$8:$EO$8,ER$9,$I86:$EO86)</f>
        <v>68509341.710000008</v>
      </c>
      <c r="ES86" s="75">
        <f>SUMIF($I$8:$EO$8,ES$9,$I86:$EO86)</f>
        <v>94867177.450000003</v>
      </c>
      <c r="ET86" s="75">
        <f>SUMIF($I$8:$EO$8,ET$9,$I86:$EO86)</f>
        <v>94920154.810000002</v>
      </c>
      <c r="EU86" s="75">
        <f>SUMIF($I$8:$EO$8,EU$9,$I86:$EO86)</f>
        <v>122237993.97</v>
      </c>
      <c r="EV86" s="75">
        <f>SUMIF($I$8:$EO$8,EV$9,$I86:$EO86)</f>
        <v>76360040.710000008</v>
      </c>
      <c r="EW86" s="75">
        <f>SUMIF($I$8:$EO$8,EW$9,$I86:$EO86)</f>
        <v>77568634.010000005</v>
      </c>
      <c r="EX86" s="75">
        <f>SUMIF($I$8:$EO$8,EX$9,$I86:$EO86)</f>
        <v>103142038.67</v>
      </c>
      <c r="EY86" s="75">
        <f>SUMIF($I$8:$EO$8,EY$9,$I86:$EO86)</f>
        <v>126530878.02000001</v>
      </c>
      <c r="EZ86" s="75">
        <f>SUMIF($I$8:$EO$8,EZ$9,$I86:$EO86)</f>
        <v>77209645.929999992</v>
      </c>
      <c r="FA86" s="75">
        <f>SUMIF($I$8:$EO$8,FA$9,$I86:$EO86)</f>
        <v>106807356.73999999</v>
      </c>
      <c r="FB86" s="75">
        <f>SUMIF($I$8:$EO$8,FB$9,$I86:$EO86)</f>
        <v>101398405.53</v>
      </c>
      <c r="FC86" s="75">
        <f>SUMIF($I$8:$EO$8,FC$9,$I86:$EO86)</f>
        <v>133076882.77000001</v>
      </c>
      <c r="FD86" s="75">
        <f>SUMIF($I$8:$EO$8,FD$9,$I86:$EO86)</f>
        <v>82697738.079999998</v>
      </c>
      <c r="FE86" s="75">
        <f>SUMIF($I$8:$EO$8,FE$9,$I86:$EO86)</f>
        <v>33694305.039999999</v>
      </c>
      <c r="FG86" s="75"/>
      <c r="FH86" s="75">
        <f t="shared" si="131"/>
        <v>263050755.00000003</v>
      </c>
      <c r="FI86" s="75">
        <f t="shared" si="131"/>
        <v>164320436.28</v>
      </c>
      <c r="FJ86" s="75">
        <f t="shared" si="131"/>
        <v>262179016.76999998</v>
      </c>
      <c r="FK86" s="75">
        <f t="shared" si="131"/>
        <v>327899004.23000008</v>
      </c>
      <c r="FL86" s="75">
        <f t="shared" si="131"/>
        <v>380534667.94000006</v>
      </c>
      <c r="FM86" s="75">
        <f t="shared" si="131"/>
        <v>383601591.40999997</v>
      </c>
      <c r="FN86" s="75">
        <f t="shared" si="131"/>
        <v>418492290.97000003</v>
      </c>
      <c r="FO86" s="75">
        <f t="shared" si="132"/>
        <v>82697738.079999998</v>
      </c>
    </row>
    <row r="87" spans="2:171" s="70" customFormat="1" ht="17.45" customHeight="1">
      <c r="B87" s="66" t="s">
        <v>31</v>
      </c>
      <c r="C87" s="67"/>
      <c r="D87" s="67"/>
      <c r="E87" s="67"/>
      <c r="F87" s="68"/>
      <c r="G87" s="68"/>
      <c r="H87" s="68"/>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v>26209663</v>
      </c>
      <c r="BF87" s="75">
        <v>22123577</v>
      </c>
      <c r="BG87" s="75">
        <v>25645015</v>
      </c>
      <c r="BH87" s="75">
        <v>26214832</v>
      </c>
      <c r="BI87" s="75">
        <v>29545002</v>
      </c>
      <c r="BJ87" s="75">
        <v>28180819.34</v>
      </c>
      <c r="BK87" s="75">
        <v>28653578.690000005</v>
      </c>
      <c r="BL87" s="75">
        <v>26123691.020000003</v>
      </c>
      <c r="BM87" s="75">
        <v>26199217.769999996</v>
      </c>
      <c r="BN87" s="75">
        <v>27422031.449999999</v>
      </c>
      <c r="BO87" s="75">
        <v>31826680.510000002</v>
      </c>
      <c r="BP87" s="75">
        <v>49038262.520000003</v>
      </c>
      <c r="BQ87" s="75">
        <v>25678075.5</v>
      </c>
      <c r="BR87" s="75">
        <v>24154934.969999999</v>
      </c>
      <c r="BS87" s="75">
        <v>12134813.050000001</v>
      </c>
      <c r="BT87" s="75">
        <v>602268</v>
      </c>
      <c r="BU87" s="75">
        <v>1432811</v>
      </c>
      <c r="BV87" s="75">
        <v>6536819.4899999974</v>
      </c>
      <c r="BW87" s="75">
        <v>12336641.100000003</v>
      </c>
      <c r="BX87" s="75">
        <v>16015256.190000003</v>
      </c>
      <c r="BY87" s="75">
        <v>16578257.279999997</v>
      </c>
      <c r="BZ87" s="75">
        <v>20714501.359999996</v>
      </c>
      <c r="CA87" s="75">
        <v>23463795.479999997</v>
      </c>
      <c r="CB87" s="75">
        <v>35363275.420000002</v>
      </c>
      <c r="CC87" s="75">
        <v>15145655.09</v>
      </c>
      <c r="CD87" s="75">
        <v>16439584.890000002</v>
      </c>
      <c r="CE87" s="75">
        <v>4789223.6999999983</v>
      </c>
      <c r="CF87" s="75">
        <v>7982141.4299999997</v>
      </c>
      <c r="CG87" s="75">
        <v>21601696.220000006</v>
      </c>
      <c r="CH87" s="75">
        <v>21322303.409999989</v>
      </c>
      <c r="CI87" s="75">
        <v>23557030.900000006</v>
      </c>
      <c r="CJ87" s="75">
        <v>22195801.99000001</v>
      </c>
      <c r="CK87" s="75">
        <v>21679602.220000003</v>
      </c>
      <c r="CL87" s="75">
        <v>25383411.280000001</v>
      </c>
      <c r="CM87" s="75">
        <v>26939361.270000003</v>
      </c>
      <c r="CN87" s="75">
        <v>47055347.480000004</v>
      </c>
      <c r="CO87" s="75">
        <v>22327558.27</v>
      </c>
      <c r="CP87" s="75">
        <v>20343198.229999993</v>
      </c>
      <c r="CQ87" s="75">
        <v>24287771.550000001</v>
      </c>
      <c r="CR87" s="75">
        <v>27101351.259999994</v>
      </c>
      <c r="CS87" s="75">
        <v>31340869.819999978</v>
      </c>
      <c r="CT87" s="75">
        <v>28431046.420000009</v>
      </c>
      <c r="CU87" s="75">
        <v>28712267.969999991</v>
      </c>
      <c r="CV87" s="75">
        <v>26664897.409999996</v>
      </c>
      <c r="CW87" s="75">
        <v>25276443.999999996</v>
      </c>
      <c r="CX87" s="75">
        <v>27048138.530000009</v>
      </c>
      <c r="CY87" s="75">
        <v>27647056.380000003</v>
      </c>
      <c r="CZ87" s="75">
        <v>47834199.479999997</v>
      </c>
      <c r="DA87" s="75">
        <v>24203524.689999994</v>
      </c>
      <c r="DB87" s="75">
        <v>22871348.719999991</v>
      </c>
      <c r="DC87" s="75">
        <v>25216709.280000001</v>
      </c>
      <c r="DD87" s="75">
        <v>27742948.409999996</v>
      </c>
      <c r="DE87" s="75">
        <v>29059093.550000001</v>
      </c>
      <c r="DF87" s="75">
        <v>28759594.440000013</v>
      </c>
      <c r="DG87" s="75">
        <v>29655712.629999999</v>
      </c>
      <c r="DH87" s="75">
        <v>26238849.889999997</v>
      </c>
      <c r="DI87" s="75">
        <v>26683880.729999997</v>
      </c>
      <c r="DJ87" s="75">
        <v>28582112.900000002</v>
      </c>
      <c r="DK87" s="75">
        <v>28734019.240000002</v>
      </c>
      <c r="DL87" s="75">
        <v>53084601.170000009</v>
      </c>
      <c r="DM87" s="75">
        <v>25832860.030000001</v>
      </c>
      <c r="DN87" s="75">
        <v>24613315.560000002</v>
      </c>
      <c r="DO87" s="75">
        <v>29369401.469999999</v>
      </c>
      <c r="DP87" s="75">
        <v>25885715.679999996</v>
      </c>
      <c r="DQ87" s="75">
        <v>31448157.640000001</v>
      </c>
      <c r="DR87" s="75">
        <v>32905563.41</v>
      </c>
      <c r="DS87" s="75">
        <v>33325002.559999999</v>
      </c>
      <c r="DT87" s="75">
        <v>30071221.159999996</v>
      </c>
      <c r="DU87" s="75">
        <v>26834710.199999999</v>
      </c>
      <c r="DV87" s="75">
        <v>28864402.290000007</v>
      </c>
      <c r="DW87" s="75">
        <v>34195934.389999993</v>
      </c>
      <c r="DX87" s="75">
        <v>56079387.470000029</v>
      </c>
      <c r="DY87" s="75">
        <v>27294334.770000003</v>
      </c>
      <c r="DZ87" s="75">
        <v>25190399.759999998</v>
      </c>
      <c r="EA87" s="75">
        <v>27194201.310000002</v>
      </c>
      <c r="EB87" s="75">
        <v>30796353.719999999</v>
      </c>
      <c r="EC87" s="75">
        <v>34612622.619999997</v>
      </c>
      <c r="ED87" s="75">
        <v>32654201.359999985</v>
      </c>
      <c r="EE87" s="75">
        <v>31434835.080000006</v>
      </c>
      <c r="EF87" s="75">
        <v>30476482.030000009</v>
      </c>
      <c r="EG87" s="75">
        <v>27674255</v>
      </c>
      <c r="EH87" s="75">
        <v>30484902.799999997</v>
      </c>
      <c r="EI87" s="75">
        <v>35015930.300000004</v>
      </c>
      <c r="EJ87" s="75">
        <v>57038978.459999993</v>
      </c>
      <c r="EK87" s="75">
        <v>28958700.460000005</v>
      </c>
      <c r="EL87" s="75">
        <v>25811399</v>
      </c>
      <c r="EM87" s="75">
        <v>31019644.04000001</v>
      </c>
      <c r="EN87" s="75">
        <v>31410538.420000006</v>
      </c>
      <c r="EO87" s="75"/>
      <c r="ER87" s="75">
        <f>SUMIF($I$8:$EO$8,ER$9,$I87:$EO87)</f>
        <v>72291582.689999983</v>
      </c>
      <c r="ES87" s="75">
        <f>SUMIF($I$8:$EO$8,ES$9,$I87:$EO87)</f>
        <v>85561636.400000006</v>
      </c>
      <c r="ET87" s="75">
        <f>SUMIF($I$8:$EO$8,ET$9,$I87:$EO87)</f>
        <v>82578443.25</v>
      </c>
      <c r="EU87" s="75">
        <f>SUMIF($I$8:$EO$8,EU$9,$I87:$EO87)</f>
        <v>110400733.31</v>
      </c>
      <c r="EV87" s="75">
        <f>SUMIF($I$8:$EO$8,EV$9,$I87:$EO87)</f>
        <v>79815577.060000002</v>
      </c>
      <c r="EW87" s="75">
        <f>SUMIF($I$8:$EO$8,EW$9,$I87:$EO87)</f>
        <v>90239436.729999989</v>
      </c>
      <c r="EX87" s="75">
        <f>SUMIF($I$8:$EO$8,EX$9,$I87:$EO87)</f>
        <v>90230933.920000002</v>
      </c>
      <c r="EY87" s="75">
        <f>SUMIF($I$8:$EO$8,EY$9,$I87:$EO87)</f>
        <v>119139724.15000004</v>
      </c>
      <c r="EZ87" s="75">
        <f>SUMIF($I$8:$EO$8,EZ$9,$I87:$EO87)</f>
        <v>79678935.840000004</v>
      </c>
      <c r="FA87" s="75">
        <f>SUMIF($I$8:$EO$8,FA$9,$I87:$EO87)</f>
        <v>98063177.699999988</v>
      </c>
      <c r="FB87" s="75">
        <f>SUMIF($I$8:$EO$8,FB$9,$I87:$EO87)</f>
        <v>89585572.110000014</v>
      </c>
      <c r="FC87" s="75">
        <f>SUMIF($I$8:$EO$8,FC$9,$I87:$EO87)</f>
        <v>122539811.56</v>
      </c>
      <c r="FD87" s="75">
        <f>SUMIF($I$8:$EO$8,FD$9,$I87:$EO87)</f>
        <v>85789743.500000015</v>
      </c>
      <c r="FE87" s="75">
        <f>SUMIF($I$8:$EO$8,FE$9,$I87:$EO87)</f>
        <v>31410538.420000006</v>
      </c>
      <c r="FG87" s="75"/>
      <c r="FH87" s="75">
        <f t="shared" si="131"/>
        <v>347182370.29999995</v>
      </c>
      <c r="FI87" s="75">
        <f t="shared" si="131"/>
        <v>195011448.83999997</v>
      </c>
      <c r="FJ87" s="75">
        <f t="shared" si="131"/>
        <v>254091159.88000005</v>
      </c>
      <c r="FK87" s="75">
        <f t="shared" si="131"/>
        <v>337014799.31999999</v>
      </c>
      <c r="FL87" s="75">
        <f t="shared" si="131"/>
        <v>350832395.64999998</v>
      </c>
      <c r="FM87" s="75">
        <f t="shared" si="131"/>
        <v>379425671.86000001</v>
      </c>
      <c r="FN87" s="75">
        <f t="shared" si="131"/>
        <v>389867497.20999998</v>
      </c>
      <c r="FO87" s="75">
        <f t="shared" si="132"/>
        <v>85789743.500000015</v>
      </c>
    </row>
    <row r="88" spans="2:171" s="70" customFormat="1" ht="17.45" customHeight="1">
      <c r="B88" s="66" t="s">
        <v>89</v>
      </c>
      <c r="C88" s="67"/>
      <c r="D88" s="67"/>
      <c r="E88" s="67"/>
      <c r="F88" s="68"/>
      <c r="G88" s="68"/>
      <c r="H88" s="68"/>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v>19684941.82</v>
      </c>
      <c r="BF88" s="75">
        <v>16644510.66</v>
      </c>
      <c r="BG88" s="75">
        <v>19403980.140000001</v>
      </c>
      <c r="BH88" s="75">
        <v>19581400.439999998</v>
      </c>
      <c r="BI88" s="75">
        <v>21999699.390000001</v>
      </c>
      <c r="BJ88" s="75">
        <v>20811752.599999998</v>
      </c>
      <c r="BK88" s="75">
        <v>22121872.920000002</v>
      </c>
      <c r="BL88" s="75">
        <v>21054032.859999999</v>
      </c>
      <c r="BM88" s="75">
        <v>20197378.039999999</v>
      </c>
      <c r="BN88" s="75">
        <v>21977358.940000001</v>
      </c>
      <c r="BO88" s="75">
        <v>23450176.695</v>
      </c>
      <c r="BP88" s="75">
        <v>35755980.990000002</v>
      </c>
      <c r="BQ88" s="75">
        <v>21563486.43</v>
      </c>
      <c r="BR88" s="75">
        <v>21059439.990999989</v>
      </c>
      <c r="BS88" s="75">
        <v>19403980.140000001</v>
      </c>
      <c r="BT88" s="75">
        <v>0</v>
      </c>
      <c r="BU88" s="75">
        <v>386622.08999999997</v>
      </c>
      <c r="BV88" s="75">
        <v>6500513.8399999989</v>
      </c>
      <c r="BW88" s="75">
        <v>13433972.279999994</v>
      </c>
      <c r="BX88" s="75">
        <v>16689452.049999991</v>
      </c>
      <c r="BY88" s="75">
        <v>16116581.32</v>
      </c>
      <c r="BZ88" s="75">
        <v>21977358.940000001</v>
      </c>
      <c r="CA88" s="75">
        <v>21900065.589999992</v>
      </c>
      <c r="CB88" s="75">
        <v>31370784.939999994</v>
      </c>
      <c r="CC88" s="75">
        <v>15059536.200000001</v>
      </c>
      <c r="CD88" s="75">
        <v>16174136.65</v>
      </c>
      <c r="CE88" s="75">
        <v>4807357.8399999989</v>
      </c>
      <c r="CF88" s="75">
        <v>7936445.4200000009</v>
      </c>
      <c r="CG88" s="75">
        <v>19905066.600000001</v>
      </c>
      <c r="CH88" s="75">
        <v>19557970.119999997</v>
      </c>
      <c r="CI88" s="75">
        <v>21574439.780000001</v>
      </c>
      <c r="CJ88" s="75">
        <v>20771317.07</v>
      </c>
      <c r="CK88" s="75">
        <v>19141954.5</v>
      </c>
      <c r="CL88" s="75">
        <v>23064617.550000001</v>
      </c>
      <c r="CM88" s="75">
        <v>24228305.309999999</v>
      </c>
      <c r="CN88" s="75">
        <v>36995803.840000004</v>
      </c>
      <c r="CO88" s="75">
        <v>21053145.260000002</v>
      </c>
      <c r="CP88" s="75">
        <v>19772146.25</v>
      </c>
      <c r="CQ88" s="75">
        <v>22294589.560000002</v>
      </c>
      <c r="CR88" s="75">
        <v>25322020.300000001</v>
      </c>
      <c r="CS88" s="75">
        <v>28510650.870000005</v>
      </c>
      <c r="CT88" s="75">
        <v>24935224.710000001</v>
      </c>
      <c r="CU88" s="75">
        <v>24913944.829999998</v>
      </c>
      <c r="CV88" s="75">
        <v>24936831.469999999</v>
      </c>
      <c r="CW88" s="75">
        <v>24088449.129999995</v>
      </c>
      <c r="CX88" s="75">
        <v>26491864</v>
      </c>
      <c r="CY88" s="75">
        <v>27566046.809999995</v>
      </c>
      <c r="CZ88" s="75">
        <v>43151735.549999997</v>
      </c>
      <c r="DA88" s="75">
        <v>25253261.87000002</v>
      </c>
      <c r="DB88" s="75">
        <v>21825972.70999999</v>
      </c>
      <c r="DC88" s="75">
        <v>23562895.499999981</v>
      </c>
      <c r="DD88" s="75">
        <v>27119011</v>
      </c>
      <c r="DE88" s="75">
        <v>28103174</v>
      </c>
      <c r="DF88" s="75">
        <v>26990656</v>
      </c>
      <c r="DG88" s="75">
        <v>28504280.980000008</v>
      </c>
      <c r="DH88" s="75">
        <v>25613210.350000005</v>
      </c>
      <c r="DI88" s="75">
        <v>25448404.280000001</v>
      </c>
      <c r="DJ88" s="75">
        <v>29779693.830000009</v>
      </c>
      <c r="DK88" s="75">
        <v>31010522.32</v>
      </c>
      <c r="DL88" s="75">
        <v>49748060.150000036</v>
      </c>
      <c r="DM88" s="75">
        <v>28631156.160000004</v>
      </c>
      <c r="DN88" s="75">
        <v>25636697.489999998</v>
      </c>
      <c r="DO88" s="75">
        <v>29651516.529999997</v>
      </c>
      <c r="DP88" s="75">
        <v>26763161.289999999</v>
      </c>
      <c r="DQ88" s="75">
        <v>32533419.859999999</v>
      </c>
      <c r="DR88" s="75">
        <v>32388313</v>
      </c>
      <c r="DS88" s="75">
        <v>33280625.199999984</v>
      </c>
      <c r="DT88" s="75">
        <v>30589369</v>
      </c>
      <c r="DU88" s="75">
        <v>26998318</v>
      </c>
      <c r="DV88" s="75">
        <v>30686743</v>
      </c>
      <c r="DW88" s="75">
        <v>34558318.429999992</v>
      </c>
      <c r="DX88" s="75">
        <v>53950104</v>
      </c>
      <c r="DY88" s="75">
        <v>29746693</v>
      </c>
      <c r="DZ88" s="75">
        <v>26782569</v>
      </c>
      <c r="EA88" s="75">
        <v>30665130.350000009</v>
      </c>
      <c r="EB88" s="75">
        <v>32767475</v>
      </c>
      <c r="EC88" s="75">
        <v>36594709</v>
      </c>
      <c r="ED88" s="75">
        <v>34344874</v>
      </c>
      <c r="EE88" s="75">
        <v>33353930</v>
      </c>
      <c r="EF88" s="75">
        <v>32538390</v>
      </c>
      <c r="EG88" s="75">
        <v>29252446</v>
      </c>
      <c r="EH88" s="75">
        <v>32176659</v>
      </c>
      <c r="EI88" s="75">
        <v>38887217</v>
      </c>
      <c r="EJ88" s="75">
        <v>59713581</v>
      </c>
      <c r="EK88" s="75"/>
      <c r="EL88" s="75"/>
      <c r="EM88" s="75"/>
      <c r="EN88" s="75"/>
      <c r="EO88" s="75"/>
      <c r="ER88" s="75">
        <f>SUMIF($I$8:$EO$8,ER$9,$I88:$EO88)</f>
        <v>70642130.079999998</v>
      </c>
      <c r="ES88" s="75">
        <f>SUMIF($I$8:$EO$8,ES$9,$I88:$EO88)</f>
        <v>82212841</v>
      </c>
      <c r="ET88" s="75">
        <f>SUMIF($I$8:$EO$8,ET$9,$I88:$EO88)</f>
        <v>79565895.610000014</v>
      </c>
      <c r="EU88" s="75">
        <f>SUMIF($I$8:$EO$8,EU$9,$I88:$EO88)</f>
        <v>110538276.30000004</v>
      </c>
      <c r="EV88" s="75">
        <f>SUMIF($I$8:$EO$8,EV$9,$I88:$EO88)</f>
        <v>83919370.180000007</v>
      </c>
      <c r="EW88" s="75">
        <f>SUMIF($I$8:$EO$8,EW$9,$I88:$EO88)</f>
        <v>91684894.150000006</v>
      </c>
      <c r="EX88" s="75">
        <f>SUMIF($I$8:$EO$8,EX$9,$I88:$EO88)</f>
        <v>90868312.199999988</v>
      </c>
      <c r="EY88" s="75">
        <f>SUMIF($I$8:$EO$8,EY$9,$I88:$EO88)</f>
        <v>119195165.42999999</v>
      </c>
      <c r="EZ88" s="75">
        <f>SUMIF($I$8:$EO$8,EZ$9,$I88:$EO88)</f>
        <v>87194392.350000009</v>
      </c>
      <c r="FA88" s="75">
        <f>SUMIF($I$8:$EO$8,FA$9,$I88:$EO88)</f>
        <v>103707058</v>
      </c>
      <c r="FB88" s="75">
        <f>SUMIF($I$8:$EO$8,FB$9,$I88:$EO88)</f>
        <v>95144766</v>
      </c>
      <c r="FC88" s="75">
        <f>SUMIF($I$8:$EO$8,FC$9,$I88:$EO88)</f>
        <v>130777457</v>
      </c>
      <c r="FD88" s="75"/>
      <c r="FE88" s="75"/>
      <c r="FG88" s="75"/>
      <c r="FH88" s="75">
        <f t="shared" si="131"/>
        <v>262683085.49499997</v>
      </c>
      <c r="FI88" s="75">
        <f t="shared" si="131"/>
        <v>190402257.611</v>
      </c>
      <c r="FJ88" s="75">
        <f t="shared" si="131"/>
        <v>229216950.88000003</v>
      </c>
      <c r="FK88" s="75">
        <f t="shared" si="131"/>
        <v>313036648.74000001</v>
      </c>
      <c r="FL88" s="75">
        <f t="shared" si="131"/>
        <v>342959142.99000007</v>
      </c>
      <c r="FM88" s="75">
        <f t="shared" si="131"/>
        <v>385667741.95999998</v>
      </c>
      <c r="FN88" s="75">
        <f t="shared" si="131"/>
        <v>416823673.35000002</v>
      </c>
      <c r="FO88" s="75"/>
    </row>
    <row r="89" spans="2:171" s="70" customFormat="1" ht="17.45" customHeight="1">
      <c r="B89" s="66" t="s">
        <v>84</v>
      </c>
      <c r="C89" s="67"/>
      <c r="D89" s="67"/>
      <c r="E89" s="67"/>
      <c r="F89" s="68"/>
      <c r="G89" s="68"/>
      <c r="H89" s="68"/>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v>23240324</v>
      </c>
      <c r="BF89" s="75">
        <v>20826203</v>
      </c>
      <c r="BG89" s="75">
        <v>24389323</v>
      </c>
      <c r="BH89" s="75">
        <v>24820161</v>
      </c>
      <c r="BI89" s="75">
        <v>27518316</v>
      </c>
      <c r="BJ89" s="75">
        <v>27530166.190000001</v>
      </c>
      <c r="BK89" s="75">
        <v>27755428.850000001</v>
      </c>
      <c r="BL89" s="75">
        <v>26376406</v>
      </c>
      <c r="BM89" s="75">
        <v>25892256.689999994</v>
      </c>
      <c r="BN89" s="75">
        <v>27720401</v>
      </c>
      <c r="BO89" s="75">
        <v>32179683</v>
      </c>
      <c r="BP89" s="75">
        <v>44250192</v>
      </c>
      <c r="BQ89" s="75">
        <v>28765224</v>
      </c>
      <c r="BR89" s="75">
        <v>22114434</v>
      </c>
      <c r="BS89" s="75">
        <v>13340815.710000001</v>
      </c>
      <c r="BT89" s="75">
        <v>970535.62</v>
      </c>
      <c r="BU89" s="75">
        <v>1492656.46</v>
      </c>
      <c r="BV89" s="75">
        <v>5331592.6900000004</v>
      </c>
      <c r="BW89" s="75">
        <v>9561302.9900000002</v>
      </c>
      <c r="BX89" s="75">
        <v>12102989.380000001</v>
      </c>
      <c r="BY89" s="75">
        <v>13299972.82</v>
      </c>
      <c r="BZ89" s="75">
        <v>16233603.440000001</v>
      </c>
      <c r="CA89" s="75">
        <v>19523082.989999998</v>
      </c>
      <c r="CB89" s="75">
        <v>25593063.48</v>
      </c>
      <c r="CC89" s="75">
        <v>14192392.07</v>
      </c>
      <c r="CD89" s="75">
        <v>13859860.07</v>
      </c>
      <c r="CE89" s="75">
        <v>5549339.0899999999</v>
      </c>
      <c r="CF89" s="75">
        <v>7592380.0100000007</v>
      </c>
      <c r="CG89" s="75">
        <v>17427099.829999998</v>
      </c>
      <c r="CH89" s="75">
        <v>17662595.719999999</v>
      </c>
      <c r="CI89" s="75">
        <v>19488504.690000001</v>
      </c>
      <c r="CJ89" s="75">
        <v>18329840.899999999</v>
      </c>
      <c r="CK89" s="75">
        <v>18718602.25</v>
      </c>
      <c r="CL89" s="75">
        <v>23792508.420000002</v>
      </c>
      <c r="CM89" s="75">
        <v>27924579.190000001</v>
      </c>
      <c r="CN89" s="75">
        <v>40179005.270000003</v>
      </c>
      <c r="CO89" s="75">
        <v>20940615.350000001</v>
      </c>
      <c r="CP89" s="75">
        <v>18958842.960000001</v>
      </c>
      <c r="CQ89" s="75">
        <v>23780757.859999996</v>
      </c>
      <c r="CR89" s="75">
        <v>25139073.48</v>
      </c>
      <c r="CS89" s="75">
        <v>28005366.480000004</v>
      </c>
      <c r="CT89" s="75">
        <v>26734148.600000005</v>
      </c>
      <c r="CU89" s="75">
        <v>27892040.680000003</v>
      </c>
      <c r="CV89" s="75">
        <v>25102226.170000009</v>
      </c>
      <c r="CW89" s="75">
        <v>24677141.129999999</v>
      </c>
      <c r="CX89" s="75">
        <v>26552494.340000007</v>
      </c>
      <c r="CY89" s="75">
        <v>28542333.489999998</v>
      </c>
      <c r="CZ89" s="75">
        <v>40104198</v>
      </c>
      <c r="DA89" s="75">
        <v>24161967.809999995</v>
      </c>
      <c r="DB89" s="75">
        <v>21402012.690000013</v>
      </c>
      <c r="DC89" s="75">
        <v>23889086.440000005</v>
      </c>
      <c r="DD89" s="75">
        <v>25078500</v>
      </c>
      <c r="DE89" s="75">
        <v>26186525</v>
      </c>
      <c r="DF89" s="75">
        <v>25749248</v>
      </c>
      <c r="DG89" s="75">
        <v>25723659</v>
      </c>
      <c r="DH89" s="75">
        <v>22445004</v>
      </c>
      <c r="DI89" s="75">
        <v>21589691.779999986</v>
      </c>
      <c r="DJ89" s="75">
        <v>22570482.900000006</v>
      </c>
      <c r="DK89" s="75">
        <v>26442698.510000017</v>
      </c>
      <c r="DL89" s="75">
        <v>35693475</v>
      </c>
      <c r="DM89" s="75">
        <v>22316586.309999999</v>
      </c>
      <c r="DN89" s="75">
        <v>20203597.259999983</v>
      </c>
      <c r="DO89" s="75">
        <v>24387610.719999999</v>
      </c>
      <c r="DP89" s="75">
        <v>21699655</v>
      </c>
      <c r="DQ89" s="75">
        <v>24512730.449999999</v>
      </c>
      <c r="DR89" s="75">
        <v>25325563.440000001</v>
      </c>
      <c r="DS89" s="75">
        <v>26079261.98</v>
      </c>
      <c r="DT89" s="75">
        <v>23561914</v>
      </c>
      <c r="DU89" s="75">
        <v>21992254.969999991</v>
      </c>
      <c r="DV89" s="75">
        <v>23646104.119999997</v>
      </c>
      <c r="DW89" s="75">
        <v>28597025.210000012</v>
      </c>
      <c r="DX89" s="75">
        <v>37009472.549999997</v>
      </c>
      <c r="DY89" s="75">
        <v>24103385.109999999</v>
      </c>
      <c r="DZ89" s="75">
        <v>21701092.999999996</v>
      </c>
      <c r="EA89" s="75">
        <v>24143067.489999995</v>
      </c>
      <c r="EB89" s="75">
        <v>27448324.129999995</v>
      </c>
      <c r="EC89" s="75">
        <v>27829761.299999997</v>
      </c>
      <c r="ED89" s="75">
        <v>25712667.360000003</v>
      </c>
      <c r="EE89" s="75">
        <v>25761779.490000006</v>
      </c>
      <c r="EF89" s="75">
        <v>26734870.379999999</v>
      </c>
      <c r="EG89" s="75">
        <v>24976878.75</v>
      </c>
      <c r="EH89" s="75">
        <v>25696319.77</v>
      </c>
      <c r="EI89" s="75">
        <v>28896984.039999988</v>
      </c>
      <c r="EJ89" s="75">
        <v>38913764.5</v>
      </c>
      <c r="EK89" s="75">
        <v>26625663.749999993</v>
      </c>
      <c r="EL89" s="75">
        <v>24652534.780000005</v>
      </c>
      <c r="EM89" s="75">
        <v>28091857.900000006</v>
      </c>
      <c r="EN89" s="75">
        <v>27247297.010000002</v>
      </c>
      <c r="EO89" s="75"/>
      <c r="ER89" s="75">
        <f>SUMIF($I$8:$EO$8,ER$9,$I89:$EO89)</f>
        <v>69453066.940000013</v>
      </c>
      <c r="ES89" s="75">
        <f>SUMIF($I$8:$EO$8,ES$9,$I89:$EO89)</f>
        <v>77014273</v>
      </c>
      <c r="ET89" s="75">
        <f>SUMIF($I$8:$EO$8,ET$9,$I89:$EO89)</f>
        <v>69758354.779999986</v>
      </c>
      <c r="EU89" s="75">
        <f>SUMIF($I$8:$EO$8,EU$9,$I89:$EO89)</f>
        <v>84706656.410000026</v>
      </c>
      <c r="EV89" s="75">
        <f>SUMIF($I$8:$EO$8,EV$9,$I89:$EO89)</f>
        <v>66907794.289999977</v>
      </c>
      <c r="EW89" s="75">
        <f>SUMIF($I$8:$EO$8,EW$9,$I89:$EO89)</f>
        <v>71537948.890000001</v>
      </c>
      <c r="EX89" s="75">
        <f>SUMIF($I$8:$EO$8,EX$9,$I89:$EO89)</f>
        <v>71633430.949999988</v>
      </c>
      <c r="EY89" s="75">
        <f>SUMIF($I$8:$EO$8,EY$9,$I89:$EO89)</f>
        <v>89252601.88000001</v>
      </c>
      <c r="EZ89" s="75">
        <f>SUMIF($I$8:$EO$8,EZ$9,$I89:$EO89)</f>
        <v>69947545.599999994</v>
      </c>
      <c r="FA89" s="75">
        <f>SUMIF($I$8:$EO$8,FA$9,$I89:$EO89)</f>
        <v>80990752.789999992</v>
      </c>
      <c r="FB89" s="75">
        <f>SUMIF($I$8:$EO$8,FB$9,$I89:$EO89)</f>
        <v>77473528.620000005</v>
      </c>
      <c r="FC89" s="75">
        <f>SUMIF($I$8:$EO$8,FC$9,$I89:$EO89)</f>
        <v>93507068.309999987</v>
      </c>
      <c r="FD89" s="75">
        <f>SUMIF($I$8:$EO$8,FD$9,$I89:$EO89)</f>
        <v>79370056.430000007</v>
      </c>
      <c r="FE89" s="75">
        <f>SUMIF($I$8:$EO$8,FE$9,$I89:$EO89)</f>
        <v>27247297.010000002</v>
      </c>
      <c r="FG89" s="75"/>
      <c r="FH89" s="75">
        <f t="shared" si="131"/>
        <v>332498860.73000002</v>
      </c>
      <c r="FI89" s="75">
        <f t="shared" si="131"/>
        <v>168329273.57999998</v>
      </c>
      <c r="FJ89" s="75">
        <f t="shared" si="131"/>
        <v>224716707.51000002</v>
      </c>
      <c r="FK89" s="75">
        <f t="shared" si="131"/>
        <v>316429238.54000002</v>
      </c>
      <c r="FL89" s="75">
        <f t="shared" si="131"/>
        <v>300932351.13</v>
      </c>
      <c r="FM89" s="75">
        <f t="shared" si="131"/>
        <v>299331776.00999999</v>
      </c>
      <c r="FN89" s="75">
        <f t="shared" si="131"/>
        <v>321918895.31999999</v>
      </c>
      <c r="FO89" s="75">
        <f t="shared" si="132"/>
        <v>79370056.430000007</v>
      </c>
    </row>
    <row r="90" spans="2:171" s="70" customFormat="1" ht="17.45" customHeight="1">
      <c r="B90" s="66" t="s">
        <v>101</v>
      </c>
      <c r="C90" s="67"/>
      <c r="D90" s="67"/>
      <c r="E90" s="67"/>
      <c r="F90" s="68"/>
      <c r="G90" s="68"/>
      <c r="H90" s="68"/>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v>43017212.832000002</v>
      </c>
      <c r="BF90" s="75">
        <v>39000948.931999996</v>
      </c>
      <c r="BG90" s="75">
        <v>45948557.366000004</v>
      </c>
      <c r="BH90" s="75">
        <v>46653469.262999997</v>
      </c>
      <c r="BI90" s="75">
        <v>54162903.360000029</v>
      </c>
      <c r="BJ90" s="75">
        <v>53385556.273000017</v>
      </c>
      <c r="BK90" s="75">
        <v>50965604.16300001</v>
      </c>
      <c r="BL90" s="75">
        <v>49290295.140000001</v>
      </c>
      <c r="BM90" s="75">
        <v>48081211.200100005</v>
      </c>
      <c r="BN90" s="75">
        <v>51848556.839999996</v>
      </c>
      <c r="BO90" s="75">
        <v>59640643.829999998</v>
      </c>
      <c r="BP90" s="75">
        <v>86936964.810000002</v>
      </c>
      <c r="BQ90" s="75">
        <v>48490376.530000001</v>
      </c>
      <c r="BR90" s="75">
        <v>45940411.670000009</v>
      </c>
      <c r="BS90" s="75">
        <v>24049123.780999992</v>
      </c>
      <c r="BT90" s="75">
        <v>2565258.31</v>
      </c>
      <c r="BU90" s="75">
        <v>4147111.7299999995</v>
      </c>
      <c r="BV90" s="75">
        <v>10081776.91</v>
      </c>
      <c r="BW90" s="75">
        <v>19649727.669999991</v>
      </c>
      <c r="BX90" s="75">
        <v>27150860.96100001</v>
      </c>
      <c r="BY90" s="75">
        <v>29984079.380000003</v>
      </c>
      <c r="BZ90" s="75">
        <v>37831143.162000008</v>
      </c>
      <c r="CA90" s="75">
        <v>41176022.613000005</v>
      </c>
      <c r="CB90" s="75">
        <v>62848097.860000037</v>
      </c>
      <c r="CC90" s="75">
        <v>31610921.180999979</v>
      </c>
      <c r="CD90" s="75">
        <v>32832819.499999985</v>
      </c>
      <c r="CE90" s="75">
        <v>12363953.440999992</v>
      </c>
      <c r="CF90" s="75">
        <v>17080518.510000005</v>
      </c>
      <c r="CG90" s="75">
        <v>42710342.259999998</v>
      </c>
      <c r="CH90" s="75">
        <v>41931855.040000021</v>
      </c>
      <c r="CI90" s="75">
        <v>45451605.049999997</v>
      </c>
      <c r="CJ90" s="75">
        <v>45964342.810000002</v>
      </c>
      <c r="CK90" s="75">
        <v>43296242.140000001</v>
      </c>
      <c r="CL90" s="75">
        <v>53573925.240000002</v>
      </c>
      <c r="CM90" s="75">
        <v>56884770.539999999</v>
      </c>
      <c r="CN90" s="75">
        <v>91480945.340000018</v>
      </c>
      <c r="CO90" s="75">
        <v>44696088.220000029</v>
      </c>
      <c r="CP90" s="75">
        <v>43444544.359999992</v>
      </c>
      <c r="CQ90" s="75">
        <v>54084999.789999999</v>
      </c>
      <c r="CR90" s="75">
        <v>58994546.620000005</v>
      </c>
      <c r="CS90" s="75">
        <v>64567855.959999986</v>
      </c>
      <c r="CT90" s="75">
        <v>60454917.289999999</v>
      </c>
      <c r="CU90" s="75">
        <v>58947609.149999984</v>
      </c>
      <c r="CV90" s="75">
        <v>59639977.639999978</v>
      </c>
      <c r="CW90" s="75">
        <v>61453066.649999999</v>
      </c>
      <c r="CX90" s="75">
        <v>63439253.909999967</v>
      </c>
      <c r="CY90" s="75">
        <v>67117252.310000017</v>
      </c>
      <c r="CZ90" s="75">
        <v>105498254.92</v>
      </c>
      <c r="DA90" s="75">
        <v>56334873.75</v>
      </c>
      <c r="DB90" s="75">
        <v>51946217.469999999</v>
      </c>
      <c r="DC90" s="75">
        <v>63259046.850000024</v>
      </c>
      <c r="DD90" s="75">
        <v>64973250.659999989</v>
      </c>
      <c r="DE90" s="75">
        <v>69613070.060000017</v>
      </c>
      <c r="DF90" s="75">
        <v>66729293.179999977</v>
      </c>
      <c r="DG90" s="75">
        <v>66807109.959999971</v>
      </c>
      <c r="DH90" s="75">
        <v>65550012.120000012</v>
      </c>
      <c r="DI90" s="75">
        <v>63646949.569999978</v>
      </c>
      <c r="DJ90" s="75">
        <v>64734020.269999996</v>
      </c>
      <c r="DK90" s="75">
        <v>76040295.039999992</v>
      </c>
      <c r="DL90" s="75">
        <v>118760776.16000003</v>
      </c>
      <c r="DM90" s="75">
        <v>62552670.309999995</v>
      </c>
      <c r="DN90" s="75">
        <v>58258095.359999999</v>
      </c>
      <c r="DO90" s="75">
        <v>70447083.189999968</v>
      </c>
      <c r="DP90" s="75">
        <v>62527373.210000016</v>
      </c>
      <c r="DQ90" s="75">
        <v>71612765.220000014</v>
      </c>
      <c r="DR90" s="75">
        <v>71265301.170000017</v>
      </c>
      <c r="DS90" s="75">
        <v>71721111.930000022</v>
      </c>
      <c r="DT90" s="75">
        <v>70678775</v>
      </c>
      <c r="DU90" s="75">
        <v>64546327.499999993</v>
      </c>
      <c r="DV90" s="75">
        <v>69536458.889999986</v>
      </c>
      <c r="DW90" s="75">
        <v>80744482.679999977</v>
      </c>
      <c r="DX90" s="75">
        <v>121991084.77999996</v>
      </c>
      <c r="DY90" s="75">
        <v>64436890.540000014</v>
      </c>
      <c r="DZ90" s="75">
        <v>61826105.089999989</v>
      </c>
      <c r="EA90" s="75">
        <v>69976575.040000036</v>
      </c>
      <c r="EB90" s="75">
        <v>72280572.210000008</v>
      </c>
      <c r="EC90" s="75">
        <v>80500644.530000076</v>
      </c>
      <c r="ED90" s="75">
        <v>77757797.880000025</v>
      </c>
      <c r="EE90" s="75">
        <v>71690446.879999995</v>
      </c>
      <c r="EF90" s="75">
        <v>76078257.660000041</v>
      </c>
      <c r="EG90" s="75">
        <v>71771374.650000006</v>
      </c>
      <c r="EH90" s="75">
        <v>73129834.150000036</v>
      </c>
      <c r="EI90" s="75">
        <v>85273499.25999999</v>
      </c>
      <c r="EJ90" s="75">
        <v>128139472.22000001</v>
      </c>
      <c r="EK90" s="75">
        <v>69353385.660000011</v>
      </c>
      <c r="EL90" s="75">
        <v>62375725.449999981</v>
      </c>
      <c r="EM90" s="75">
        <v>74873055.769999996</v>
      </c>
      <c r="EN90" s="75">
        <v>69187170.359999999</v>
      </c>
      <c r="EO90" s="75"/>
      <c r="ER90" s="75">
        <f>SUMIF($I$8:$EO$8,ER$9,$I90:$EO90)</f>
        <v>171540138.07000002</v>
      </c>
      <c r="ES90" s="75">
        <f>SUMIF($I$8:$EO$8,ES$9,$I90:$EO90)</f>
        <v>201315613.89999998</v>
      </c>
      <c r="ET90" s="75">
        <f>SUMIF($I$8:$EO$8,ET$9,$I90:$EO90)</f>
        <v>196004071.64999998</v>
      </c>
      <c r="EU90" s="75">
        <f>SUMIF($I$8:$EO$8,EU$9,$I90:$EO90)</f>
        <v>259535091.47000003</v>
      </c>
      <c r="EV90" s="75">
        <f>SUMIF($I$8:$EO$8,EV$9,$I90:$EO90)</f>
        <v>191257848.85999995</v>
      </c>
      <c r="EW90" s="75">
        <f>SUMIF($I$8:$EO$8,EW$9,$I90:$EO90)</f>
        <v>205405439.60000005</v>
      </c>
      <c r="EX90" s="75">
        <f>SUMIF($I$8:$EO$8,EX$9,$I90:$EO90)</f>
        <v>206946214.43000001</v>
      </c>
      <c r="EY90" s="75">
        <f>SUMIF($I$8:$EO$8,EY$9,$I90:$EO90)</f>
        <v>272272026.3499999</v>
      </c>
      <c r="EZ90" s="75">
        <f>SUMIF($I$8:$EO$8,EZ$9,$I90:$EO90)</f>
        <v>196239570.67000002</v>
      </c>
      <c r="FA90" s="75">
        <f>SUMIF($I$8:$EO$8,FA$9,$I90:$EO90)</f>
        <v>230539014.62000009</v>
      </c>
      <c r="FB90" s="75">
        <f>SUMIF($I$8:$EO$8,FB$9,$I90:$EO90)</f>
        <v>219540079.19000003</v>
      </c>
      <c r="FC90" s="75">
        <f>SUMIF($I$8:$EO$8,FC$9,$I90:$EO90)</f>
        <v>286542805.63000005</v>
      </c>
      <c r="FD90" s="75">
        <f>SUMIF($I$8:$EO$8,FD$9,$I90:$EO90)</f>
        <v>206602166.88</v>
      </c>
      <c r="FE90" s="75">
        <f>SUMIF($I$8:$EO$8,FE$9,$I90:$EO90)</f>
        <v>69187170.359999999</v>
      </c>
      <c r="FG90" s="75"/>
      <c r="FH90" s="75">
        <f t="shared" si="131"/>
        <v>628931924.00909996</v>
      </c>
      <c r="FI90" s="75">
        <f t="shared" si="131"/>
        <v>353913990.57700002</v>
      </c>
      <c r="FJ90" s="75">
        <f t="shared" si="131"/>
        <v>515182241.05200005</v>
      </c>
      <c r="FK90" s="75">
        <f t="shared" si="131"/>
        <v>742338366.81999993</v>
      </c>
      <c r="FL90" s="75">
        <f t="shared" si="131"/>
        <v>828394915.08999991</v>
      </c>
      <c r="FM90" s="75">
        <f t="shared" si="131"/>
        <v>875881529.23999989</v>
      </c>
      <c r="FN90" s="75">
        <f t="shared" si="131"/>
        <v>932861470.11000013</v>
      </c>
      <c r="FO90" s="75">
        <f t="shared" si="132"/>
        <v>206602166.88</v>
      </c>
    </row>
    <row r="91" spans="2:171" s="70" customFormat="1" ht="17.45" customHeight="1">
      <c r="B91" s="66" t="s">
        <v>115</v>
      </c>
      <c r="C91" s="67"/>
      <c r="D91" s="67"/>
      <c r="E91" s="67"/>
      <c r="F91" s="68"/>
      <c r="G91" s="68"/>
      <c r="H91" s="68"/>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v>22064937.330000009</v>
      </c>
      <c r="BF91" s="75">
        <v>18090540.100000005</v>
      </c>
      <c r="BG91" s="75">
        <v>21845030.25</v>
      </c>
      <c r="BH91" s="75">
        <v>21204599.949999999</v>
      </c>
      <c r="BI91" s="75">
        <v>23275863.199999999</v>
      </c>
      <c r="BJ91" s="75">
        <v>22230153.559999999</v>
      </c>
      <c r="BK91" s="75">
        <v>22939582.870000001</v>
      </c>
      <c r="BL91" s="75">
        <v>21363742.039999999</v>
      </c>
      <c r="BM91" s="75">
        <v>20567766.300000001</v>
      </c>
      <c r="BN91" s="75">
        <v>22783120.399999999</v>
      </c>
      <c r="BO91" s="75">
        <v>29497372.690000001</v>
      </c>
      <c r="BP91" s="75">
        <v>36862831.539999999</v>
      </c>
      <c r="BQ91" s="75">
        <v>23927986.02</v>
      </c>
      <c r="BR91" s="75">
        <v>20701849.38000001</v>
      </c>
      <c r="BS91" s="75">
        <v>12330612.850000003</v>
      </c>
      <c r="BT91" s="75">
        <v>370870.18000000005</v>
      </c>
      <c r="BU91" s="75">
        <v>1181832.7799999996</v>
      </c>
      <c r="BV91" s="75">
        <v>8289972.6599999974</v>
      </c>
      <c r="BW91" s="75">
        <v>2456944.7100000004</v>
      </c>
      <c r="BX91" s="75">
        <v>4218657.3199999994</v>
      </c>
      <c r="BY91" s="75">
        <v>12826472.089999994</v>
      </c>
      <c r="BZ91" s="75">
        <v>18728117.709999993</v>
      </c>
      <c r="CA91" s="75">
        <v>23610959.740000002</v>
      </c>
      <c r="CB91" s="75">
        <v>31653630.25</v>
      </c>
      <c r="CC91" s="75">
        <v>13353413.07</v>
      </c>
      <c r="CD91" s="75">
        <v>7829000.6500000032</v>
      </c>
      <c r="CE91" s="75">
        <v>5757568.6099999994</v>
      </c>
      <c r="CF91" s="75">
        <v>8388569.0299999993</v>
      </c>
      <c r="CG91" s="75">
        <v>13916374.030000001</v>
      </c>
      <c r="CH91" s="75">
        <v>10549583.280000003</v>
      </c>
      <c r="CI91" s="75">
        <v>21428636.529999997</v>
      </c>
      <c r="CJ91" s="75">
        <v>20499637.670000006</v>
      </c>
      <c r="CK91" s="75">
        <v>19972369.749999996</v>
      </c>
      <c r="CL91" s="75">
        <v>22329704.549999997</v>
      </c>
      <c r="CM91" s="75">
        <v>25371804.609999999</v>
      </c>
      <c r="CN91" s="75">
        <v>34939538.199999996</v>
      </c>
      <c r="CO91" s="75">
        <v>19264806.280000001</v>
      </c>
      <c r="CP91" s="75">
        <v>18604419.920000002</v>
      </c>
      <c r="CQ91" s="75">
        <v>20716729.170000002</v>
      </c>
      <c r="CR91" s="75">
        <v>23422869.150000002</v>
      </c>
      <c r="CS91" s="75">
        <v>25463403.550000001</v>
      </c>
      <c r="CT91" s="75">
        <v>22937768.139999993</v>
      </c>
      <c r="CU91" s="75">
        <v>24126868.989999998</v>
      </c>
      <c r="CV91" s="75">
        <v>22319163.019999996</v>
      </c>
      <c r="CW91" s="75">
        <v>22313594.690000005</v>
      </c>
      <c r="CX91" s="75">
        <v>24283408.550000001</v>
      </c>
      <c r="CY91" s="75">
        <v>27296080.769999992</v>
      </c>
      <c r="CZ91" s="75">
        <v>39865810.780000001</v>
      </c>
      <c r="DA91" s="75">
        <v>24824139.090000015</v>
      </c>
      <c r="DB91" s="75">
        <v>20493992.240000002</v>
      </c>
      <c r="DC91" s="75">
        <v>23337928.629999999</v>
      </c>
      <c r="DD91" s="75">
        <v>25206849.360000003</v>
      </c>
      <c r="DE91" s="75">
        <v>25162360.75999999</v>
      </c>
      <c r="DF91" s="75">
        <v>25287571.659999996</v>
      </c>
      <c r="DG91" s="75">
        <v>26066431.850000001</v>
      </c>
      <c r="DH91" s="75">
        <v>23408667.5</v>
      </c>
      <c r="DI91" s="75">
        <v>24058770.870000008</v>
      </c>
      <c r="DJ91" s="75">
        <v>25747333.200000003</v>
      </c>
      <c r="DK91" s="75">
        <v>29016095.740000006</v>
      </c>
      <c r="DL91" s="75">
        <v>42560919.919999987</v>
      </c>
      <c r="DM91" s="75">
        <v>24708750.889999997</v>
      </c>
      <c r="DN91" s="75">
        <v>21217969.070000004</v>
      </c>
      <c r="DO91" s="75">
        <v>25570167.770000011</v>
      </c>
      <c r="DP91" s="75">
        <v>22595300.660000004</v>
      </c>
      <c r="DQ91" s="75">
        <v>26240652.729999993</v>
      </c>
      <c r="DR91" s="75">
        <v>25874784.559999999</v>
      </c>
      <c r="DS91" s="75">
        <v>26692974.349999998</v>
      </c>
      <c r="DT91" s="75">
        <v>24997350.979999997</v>
      </c>
      <c r="DU91" s="75">
        <v>23777909.469999999</v>
      </c>
      <c r="DV91" s="75">
        <v>27171537.490000006</v>
      </c>
      <c r="DW91" s="75">
        <v>33052429.650000002</v>
      </c>
      <c r="DX91" s="75">
        <v>46037067.609999992</v>
      </c>
      <c r="DY91" s="75">
        <v>27778688.649999991</v>
      </c>
      <c r="DZ91" s="75">
        <v>24355020.910000004</v>
      </c>
      <c r="EA91" s="75">
        <v>26420574.550000004</v>
      </c>
      <c r="EB91" s="75">
        <v>27266886.740000002</v>
      </c>
      <c r="EC91" s="75">
        <v>32654619.61999999</v>
      </c>
      <c r="ED91" s="75">
        <v>33557538.609999999</v>
      </c>
      <c r="EE91" s="75">
        <v>31538664.130000018</v>
      </c>
      <c r="EF91" s="75">
        <v>31726746.670000002</v>
      </c>
      <c r="EG91" s="75">
        <v>28205743.369999997</v>
      </c>
      <c r="EH91" s="75">
        <v>31423264.010000005</v>
      </c>
      <c r="EI91" s="75">
        <v>40320766.739999995</v>
      </c>
      <c r="EJ91" s="75">
        <v>54652985.250000007</v>
      </c>
      <c r="EK91" s="75">
        <v>34005717.68999999</v>
      </c>
      <c r="EL91" s="75">
        <v>27783113.080000006</v>
      </c>
      <c r="EM91" s="75">
        <v>31438175.239999983</v>
      </c>
      <c r="EN91" s="75">
        <v>30719158.719999995</v>
      </c>
      <c r="EO91" s="75"/>
      <c r="ER91" s="75">
        <f>SUMIF($I$8:$EO$8,ER$9,$I91:$EO91)</f>
        <v>68656059.960000008</v>
      </c>
      <c r="ES91" s="75">
        <f>SUMIF($I$8:$EO$8,ES$9,$I91:$EO91)</f>
        <v>75656781.779999986</v>
      </c>
      <c r="ET91" s="75">
        <f>SUMIF($I$8:$EO$8,ET$9,$I91:$EO91)</f>
        <v>73533870.220000014</v>
      </c>
      <c r="EU91" s="75">
        <f>SUMIF($I$8:$EO$8,EU$9,$I91:$EO91)</f>
        <v>97324348.859999999</v>
      </c>
      <c r="EV91" s="75">
        <f>SUMIF($I$8:$EO$8,EV$9,$I91:$EO91)</f>
        <v>71496887.730000019</v>
      </c>
      <c r="EW91" s="75">
        <f>SUMIF($I$8:$EO$8,EW$9,$I91:$EO91)</f>
        <v>74710737.950000003</v>
      </c>
      <c r="EX91" s="75">
        <f>SUMIF($I$8:$EO$8,EX$9,$I91:$EO91)</f>
        <v>75468234.799999997</v>
      </c>
      <c r="EY91" s="75">
        <f>SUMIF($I$8:$EO$8,EY$9,$I91:$EO91)</f>
        <v>106261034.75</v>
      </c>
      <c r="EZ91" s="75">
        <f>SUMIF($I$8:$EO$8,EZ$9,$I91:$EO91)</f>
        <v>78554284.109999999</v>
      </c>
      <c r="FA91" s="75">
        <f>SUMIF($I$8:$EO$8,FA$9,$I91:$EO91)</f>
        <v>93479044.969999999</v>
      </c>
      <c r="FB91" s="75">
        <f>SUMIF($I$8:$EO$8,FB$9,$I91:$EO91)</f>
        <v>91471154.170000017</v>
      </c>
      <c r="FC91" s="75">
        <f>SUMIF($I$8:$EO$8,FC$9,$I91:$EO91)</f>
        <v>126397016</v>
      </c>
      <c r="FD91" s="75">
        <f>SUMIF($I$8:$EO$8,FD$9,$I91:$EO91)</f>
        <v>93227006.009999976</v>
      </c>
      <c r="FE91" s="75">
        <f>SUMIF($I$8:$EO$8,FE$9,$I91:$EO91)</f>
        <v>30719158.719999995</v>
      </c>
      <c r="FG91" s="75"/>
      <c r="FH91" s="75">
        <f t="shared" si="131"/>
        <v>282725540.23000002</v>
      </c>
      <c r="FI91" s="75">
        <f t="shared" si="131"/>
        <v>160297905.68999997</v>
      </c>
      <c r="FJ91" s="75">
        <f t="shared" si="131"/>
        <v>204336199.98000002</v>
      </c>
      <c r="FK91" s="75">
        <f t="shared" si="131"/>
        <v>290614923.00999999</v>
      </c>
      <c r="FL91" s="75">
        <f t="shared" si="131"/>
        <v>315171060.82000005</v>
      </c>
      <c r="FM91" s="75">
        <f t="shared" si="131"/>
        <v>327936895.23000002</v>
      </c>
      <c r="FN91" s="75">
        <f t="shared" si="131"/>
        <v>389901499.25</v>
      </c>
      <c r="FO91" s="75">
        <f t="shared" si="132"/>
        <v>93227006.009999976</v>
      </c>
    </row>
    <row r="92" spans="2:171" s="70" customFormat="1" ht="17.45" customHeight="1">
      <c r="B92" s="66" t="s">
        <v>36</v>
      </c>
      <c r="C92" s="67"/>
      <c r="D92" s="67"/>
      <c r="E92" s="67"/>
      <c r="F92" s="68"/>
      <c r="G92" s="68"/>
      <c r="H92" s="68"/>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v>25645280</v>
      </c>
      <c r="BF92" s="75">
        <v>21918713.25</v>
      </c>
      <c r="BG92" s="75">
        <v>25926668.68</v>
      </c>
      <c r="BH92" s="75">
        <v>25745758.390000001</v>
      </c>
      <c r="BI92" s="75">
        <v>29052355.940000001</v>
      </c>
      <c r="BJ92" s="75">
        <v>28431586.18</v>
      </c>
      <c r="BK92" s="75">
        <v>28315257</v>
      </c>
      <c r="BL92" s="75">
        <v>28267570</v>
      </c>
      <c r="BM92" s="75">
        <v>25708452</v>
      </c>
      <c r="BN92" s="75">
        <v>28961609</v>
      </c>
      <c r="BO92" s="75">
        <v>34633253</v>
      </c>
      <c r="BP92" s="75">
        <v>54173453</v>
      </c>
      <c r="BQ92" s="75">
        <v>27852864.100000001</v>
      </c>
      <c r="BR92" s="75">
        <v>25492102.869999997</v>
      </c>
      <c r="BS92" s="75">
        <v>14599601.880000001</v>
      </c>
      <c r="BT92" s="75">
        <v>1165609.6200000001</v>
      </c>
      <c r="BU92" s="75">
        <v>1426940.51</v>
      </c>
      <c r="BV92" s="75">
        <v>7003423.46</v>
      </c>
      <c r="BW92" s="75">
        <v>17722357.899999999</v>
      </c>
      <c r="BX92" s="75">
        <v>22531487.370000001</v>
      </c>
      <c r="BY92" s="75">
        <v>20655208.559999999</v>
      </c>
      <c r="BZ92" s="75">
        <v>25309750.879999999</v>
      </c>
      <c r="CA92" s="75">
        <v>29073411.129999999</v>
      </c>
      <c r="CB92" s="75">
        <v>44711719.039999999</v>
      </c>
      <c r="CC92" s="75">
        <v>19724144.199999999</v>
      </c>
      <c r="CD92" s="75">
        <v>20688961.460000001</v>
      </c>
      <c r="CE92" s="75">
        <v>5693613.2800000003</v>
      </c>
      <c r="CF92" s="75">
        <v>10475247.65</v>
      </c>
      <c r="CG92" s="75">
        <v>26123298.559999995</v>
      </c>
      <c r="CH92" s="75">
        <v>26587245.630000003</v>
      </c>
      <c r="CI92" s="75">
        <v>28288480.689999998</v>
      </c>
      <c r="CJ92" s="75">
        <v>27125571.43</v>
      </c>
      <c r="CK92" s="75">
        <v>25205065.640000001</v>
      </c>
      <c r="CL92" s="75">
        <v>30436968.810000002</v>
      </c>
      <c r="CM92" s="75">
        <v>32535767.859999999</v>
      </c>
      <c r="CN92" s="75">
        <v>53300457.259999998</v>
      </c>
      <c r="CO92" s="75">
        <v>27050629.629999999</v>
      </c>
      <c r="CP92" s="75">
        <v>24547152.670000002</v>
      </c>
      <c r="CQ92" s="75">
        <v>27897204.080000002</v>
      </c>
      <c r="CR92" s="75">
        <v>33292657.579999998</v>
      </c>
      <c r="CS92" s="75">
        <v>36991338.260000005</v>
      </c>
      <c r="CT92" s="75">
        <v>33811643.769999996</v>
      </c>
      <c r="CU92" s="75">
        <v>33311029.52</v>
      </c>
      <c r="CV92" s="75">
        <v>32205624.100000001</v>
      </c>
      <c r="CW92" s="75">
        <v>31527403</v>
      </c>
      <c r="CX92" s="75">
        <v>34480456.380000003</v>
      </c>
      <c r="CY92" s="75">
        <v>35916247.479999997</v>
      </c>
      <c r="CZ92" s="75">
        <v>59428298.519999996</v>
      </c>
      <c r="DA92" s="75">
        <v>31592282.650000002</v>
      </c>
      <c r="DB92" s="75">
        <v>28659782.289999999</v>
      </c>
      <c r="DC92" s="75">
        <v>31432385.93</v>
      </c>
      <c r="DD92" s="75">
        <v>34037349.079999998</v>
      </c>
      <c r="DE92" s="75">
        <v>36438995.509999998</v>
      </c>
      <c r="DF92" s="75">
        <v>35310392.289999999</v>
      </c>
      <c r="DG92" s="75">
        <v>35951065.090000004</v>
      </c>
      <c r="DH92" s="75">
        <v>33019792.519999996</v>
      </c>
      <c r="DI92" s="75">
        <v>31891408.879999999</v>
      </c>
      <c r="DJ92" s="75">
        <v>34972142.549999997</v>
      </c>
      <c r="DK92" s="75">
        <v>38367655.61999999</v>
      </c>
      <c r="DL92" s="75">
        <v>62816626.019999996</v>
      </c>
      <c r="DM92" s="75">
        <v>32229924.030000001</v>
      </c>
      <c r="DN92" s="75">
        <v>30083794.809999999</v>
      </c>
      <c r="DO92" s="75">
        <v>35355427.07</v>
      </c>
      <c r="DP92" s="75">
        <v>32083433.649999995</v>
      </c>
      <c r="DQ92" s="75">
        <v>39266513.25</v>
      </c>
      <c r="DR92" s="75">
        <v>37677447.869999997</v>
      </c>
      <c r="DS92" s="75">
        <v>37475610.609999999</v>
      </c>
      <c r="DT92" s="75">
        <v>36382644.569999993</v>
      </c>
      <c r="DU92" s="75">
        <v>32742052.399999999</v>
      </c>
      <c r="DV92" s="75">
        <v>34262684.649999999</v>
      </c>
      <c r="DW92" s="75">
        <v>42542014.090000004</v>
      </c>
      <c r="DX92" s="75">
        <v>67643225.689999998</v>
      </c>
      <c r="DY92" s="75">
        <v>32701205.599999998</v>
      </c>
      <c r="DZ92" s="75">
        <v>30336049.18</v>
      </c>
      <c r="EA92" s="75">
        <v>34677753.780000001</v>
      </c>
      <c r="EB92" s="75">
        <v>37638967.709999993</v>
      </c>
      <c r="EC92" s="75">
        <v>42419022.200000003</v>
      </c>
      <c r="ED92" s="75">
        <v>40039726.200000003</v>
      </c>
      <c r="EE92" s="75">
        <v>37166294.429999992</v>
      </c>
      <c r="EF92" s="75">
        <v>37644754.609999992</v>
      </c>
      <c r="EG92" s="75">
        <v>33698361.099999994</v>
      </c>
      <c r="EH92" s="75">
        <v>36583642.659999996</v>
      </c>
      <c r="EI92" s="75">
        <v>44092394.800000004</v>
      </c>
      <c r="EJ92" s="75">
        <v>69591683</v>
      </c>
      <c r="EK92" s="75">
        <v>36077274.789999999</v>
      </c>
      <c r="EL92" s="75">
        <v>32582706.670000002</v>
      </c>
      <c r="EM92" s="75">
        <v>38777141.859999999</v>
      </c>
      <c r="EN92" s="75">
        <v>38180390.789999999</v>
      </c>
      <c r="EO92" s="75"/>
      <c r="ER92" s="75">
        <f>SUMIF($I$8:$EO$8,ER$9,$I92:$EO92)</f>
        <v>91684450.870000005</v>
      </c>
      <c r="ES92" s="75">
        <f>SUMIF($I$8:$EO$8,ES$9,$I92:$EO92)</f>
        <v>105786736.88</v>
      </c>
      <c r="ET92" s="75">
        <f>SUMIF($I$8:$EO$8,ET$9,$I92:$EO92)</f>
        <v>100862266.48999999</v>
      </c>
      <c r="EU92" s="75">
        <f>SUMIF($I$8:$EO$8,EU$9,$I92:$EO92)</f>
        <v>136156424.19</v>
      </c>
      <c r="EV92" s="75">
        <f>SUMIF($I$8:$EO$8,EV$9,$I92:$EO92)</f>
        <v>97669145.909999996</v>
      </c>
      <c r="EW92" s="75">
        <f>SUMIF($I$8:$EO$8,EW$9,$I92:$EO92)</f>
        <v>109027394.76999998</v>
      </c>
      <c r="EX92" s="75">
        <f>SUMIF($I$8:$EO$8,EX$9,$I92:$EO92)</f>
        <v>106600307.57999998</v>
      </c>
      <c r="EY92" s="75">
        <f>SUMIF($I$8:$EO$8,EY$9,$I92:$EO92)</f>
        <v>144447924.43000001</v>
      </c>
      <c r="EZ92" s="75">
        <f>SUMIF($I$8:$EO$8,EZ$9,$I92:$EO92)</f>
        <v>97715008.560000002</v>
      </c>
      <c r="FA92" s="75">
        <f>SUMIF($I$8:$EO$8,FA$9,$I92:$EO92)</f>
        <v>120097716.11</v>
      </c>
      <c r="FB92" s="75">
        <f>SUMIF($I$8:$EO$8,FB$9,$I92:$EO92)</f>
        <v>108509410.13999999</v>
      </c>
      <c r="FC92" s="75">
        <f>SUMIF($I$8:$EO$8,FC$9,$I92:$EO92)</f>
        <v>150267720.46000001</v>
      </c>
      <c r="FD92" s="75">
        <f>SUMIF($I$8:$EO$8,FD$9,$I92:$EO92)</f>
        <v>107437123.32000001</v>
      </c>
      <c r="FE92" s="75">
        <f>SUMIF($I$8:$EO$8,FE$9,$I92:$EO92)</f>
        <v>38180390.789999999</v>
      </c>
      <c r="FG92" s="75"/>
      <c r="FH92" s="75">
        <f t="shared" si="131"/>
        <v>356779956.44</v>
      </c>
      <c r="FI92" s="75">
        <f t="shared" si="131"/>
        <v>237544477.31999999</v>
      </c>
      <c r="FJ92" s="75">
        <f t="shared" si="131"/>
        <v>306184822.47000003</v>
      </c>
      <c r="FK92" s="75">
        <f t="shared" si="131"/>
        <v>410459684.99000001</v>
      </c>
      <c r="FL92" s="75">
        <f t="shared" si="131"/>
        <v>434489878.43000001</v>
      </c>
      <c r="FM92" s="75">
        <f t="shared" si="131"/>
        <v>457744772.69</v>
      </c>
      <c r="FN92" s="75">
        <f t="shared" si="131"/>
        <v>476589855.26999992</v>
      </c>
      <c r="FO92" s="75">
        <f t="shared" si="132"/>
        <v>107437123.32000001</v>
      </c>
    </row>
    <row r="93" spans="2:171" s="70" customFormat="1" ht="17.45" customHeight="1">
      <c r="B93" s="66" t="s">
        <v>102</v>
      </c>
      <c r="C93" s="67"/>
      <c r="D93" s="67"/>
      <c r="E93" s="67"/>
      <c r="F93" s="68"/>
      <c r="G93" s="68"/>
      <c r="H93" s="68"/>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v>39558338.899999999</v>
      </c>
      <c r="CP93" s="75">
        <v>38056668.090000004</v>
      </c>
      <c r="CQ93" s="75">
        <v>44973059.850000009</v>
      </c>
      <c r="CR93" s="75">
        <v>49558324.390000001</v>
      </c>
      <c r="CS93" s="75">
        <v>53216054.119999982</v>
      </c>
      <c r="CT93" s="75">
        <v>48623799.539999999</v>
      </c>
      <c r="CU93" s="75">
        <v>47703488.5</v>
      </c>
      <c r="CV93" s="75">
        <v>49667702.490000002</v>
      </c>
      <c r="CW93" s="75">
        <v>47777593.760000013</v>
      </c>
      <c r="CX93" s="75">
        <v>50980007.899999984</v>
      </c>
      <c r="CY93" s="75">
        <v>55951354.999999985</v>
      </c>
      <c r="CZ93" s="75">
        <v>87586891.629999995</v>
      </c>
      <c r="DA93" s="75">
        <v>46291827.350000001</v>
      </c>
      <c r="DB93" s="75">
        <v>45421149.730000004</v>
      </c>
      <c r="DC93" s="75">
        <v>51232881.250000015</v>
      </c>
      <c r="DD93" s="75">
        <v>53771651.32</v>
      </c>
      <c r="DE93" s="75">
        <v>56774510.899999999</v>
      </c>
      <c r="DF93" s="75">
        <v>55126168.600000001</v>
      </c>
      <c r="DG93" s="75">
        <v>52396080.079999998</v>
      </c>
      <c r="DH93" s="75">
        <v>53389053.880000003</v>
      </c>
      <c r="DI93" s="75">
        <v>50323797.18</v>
      </c>
      <c r="DJ93" s="75">
        <v>53653778.990000002</v>
      </c>
      <c r="DK93" s="75">
        <v>60131571.57</v>
      </c>
      <c r="DL93" s="75">
        <v>93129287.780000001</v>
      </c>
      <c r="DM93" s="75">
        <v>48796398.560000002</v>
      </c>
      <c r="DN93" s="75">
        <v>46657462.150000006</v>
      </c>
      <c r="DO93" s="75">
        <v>57374829.219999999</v>
      </c>
      <c r="DP93" s="75">
        <v>50876835.220000036</v>
      </c>
      <c r="DQ93" s="75">
        <v>59289898.259999998</v>
      </c>
      <c r="DR93" s="75">
        <v>57938933</v>
      </c>
      <c r="DS93" s="75">
        <v>54432208.409999996</v>
      </c>
      <c r="DT93" s="75">
        <v>57041641.879999995</v>
      </c>
      <c r="DU93" s="75">
        <v>51384016.320000008</v>
      </c>
      <c r="DV93" s="75">
        <v>57035574.68</v>
      </c>
      <c r="DW93" s="75">
        <v>66351269.810000002</v>
      </c>
      <c r="DX93" s="75">
        <v>98383494</v>
      </c>
      <c r="DY93" s="75">
        <v>52016743.460000001</v>
      </c>
      <c r="DZ93" s="75">
        <v>50530494.039999962</v>
      </c>
      <c r="EA93" s="75">
        <v>56262000</v>
      </c>
      <c r="EB93" s="75">
        <v>61515592.459999993</v>
      </c>
      <c r="EC93" s="75">
        <v>64565011.379999973</v>
      </c>
      <c r="ED93" s="75">
        <v>58693634.180000015</v>
      </c>
      <c r="EE93" s="75">
        <v>55015584.849999994</v>
      </c>
      <c r="EF93" s="75">
        <v>60253663.469999999</v>
      </c>
      <c r="EG93" s="75">
        <v>52067989.840000004</v>
      </c>
      <c r="EH93" s="75">
        <v>57078306.750000007</v>
      </c>
      <c r="EI93" s="75">
        <v>67107760.00000003</v>
      </c>
      <c r="EJ93" s="75">
        <v>97954009.63000001</v>
      </c>
      <c r="EK93" s="75">
        <v>54081719.36999999</v>
      </c>
      <c r="EL93" s="75">
        <v>50228940.019999996</v>
      </c>
      <c r="EM93" s="75">
        <v>59716989.600000001</v>
      </c>
      <c r="EN93" s="75">
        <v>58321466.519999996</v>
      </c>
      <c r="EO93" s="75"/>
      <c r="ER93" s="75">
        <f>SUMIF($I$8:$EO$8,ER$9,$I93:$EO93)</f>
        <v>142945858.33000004</v>
      </c>
      <c r="ES93" s="75">
        <f>SUMIF($I$8:$EO$8,ES$9,$I93:$EO93)</f>
        <v>165672330.81999999</v>
      </c>
      <c r="ET93" s="75">
        <f>SUMIF($I$8:$EO$8,ET$9,$I93:$EO93)</f>
        <v>156108931.14000002</v>
      </c>
      <c r="EU93" s="75">
        <f>SUMIF($I$8:$EO$8,EU$9,$I93:$EO93)</f>
        <v>206914638.34</v>
      </c>
      <c r="EV93" s="75">
        <f>SUMIF($I$8:$EO$8,EV$9,$I93:$EO93)</f>
        <v>152828689.93000001</v>
      </c>
      <c r="EW93" s="75">
        <f>SUMIF($I$8:$EO$8,EW$9,$I93:$EO93)</f>
        <v>168105666.48000002</v>
      </c>
      <c r="EX93" s="75">
        <f>SUMIF($I$8:$EO$8,EX$9,$I93:$EO93)</f>
        <v>162857866.61000001</v>
      </c>
      <c r="EY93" s="75">
        <f>SUMIF($I$8:$EO$8,EY$9,$I93:$EO93)</f>
        <v>221770338.49000001</v>
      </c>
      <c r="EZ93" s="75">
        <f>SUMIF($I$8:$EO$8,EZ$9,$I93:$EO93)</f>
        <v>158809237.49999997</v>
      </c>
      <c r="FA93" s="75">
        <f>SUMIF($I$8:$EO$8,FA$9,$I93:$EO93)</f>
        <v>184774238.01999998</v>
      </c>
      <c r="FB93" s="75">
        <f>SUMIF($I$8:$EO$8,FB$9,$I93:$EO93)</f>
        <v>167337238.16</v>
      </c>
      <c r="FC93" s="75">
        <f>SUMIF($I$8:$EO$8,FC$9,$I93:$EO93)</f>
        <v>222140076.38000005</v>
      </c>
      <c r="FD93" s="75">
        <f>SUMIF($I$8:$EO$8,FD$9,$I93:$EO93)</f>
        <v>164027648.98999998</v>
      </c>
      <c r="FE93" s="75">
        <f>SUMIF($I$8:$EO$8,FE$9,$I93:$EO93)</f>
        <v>58321466.519999996</v>
      </c>
      <c r="FG93" s="75"/>
      <c r="FH93" s="75"/>
      <c r="FI93" s="75"/>
      <c r="FJ93" s="75"/>
      <c r="FK93" s="75">
        <f t="shared" ref="FK93:FN94" si="133">SUMIF($I$6:$EJ$6,FK$9,$I93:$EJ93)</f>
        <v>613653284.16999996</v>
      </c>
      <c r="FL93" s="75">
        <f t="shared" si="133"/>
        <v>671641758.63</v>
      </c>
      <c r="FM93" s="75">
        <f t="shared" si="133"/>
        <v>705562561.50999999</v>
      </c>
      <c r="FN93" s="75">
        <f t="shared" si="133"/>
        <v>733060790.06000006</v>
      </c>
      <c r="FO93" s="75">
        <f t="shared" si="132"/>
        <v>164027648.98999998</v>
      </c>
    </row>
    <row r="94" spans="2:171" s="70" customFormat="1" ht="17.45" customHeight="1">
      <c r="B94" s="66" t="s">
        <v>149</v>
      </c>
      <c r="C94" s="67"/>
      <c r="D94" s="67"/>
      <c r="E94" s="67"/>
      <c r="F94" s="68"/>
      <c r="G94" s="68"/>
      <c r="H94" s="68"/>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v>29915760.390000001</v>
      </c>
      <c r="CP94" s="75">
        <v>28662095.660000004</v>
      </c>
      <c r="CQ94" s="75">
        <v>32664088.06000001</v>
      </c>
      <c r="CR94" s="75">
        <v>34456987.459999993</v>
      </c>
      <c r="CS94" s="75">
        <v>37657237.460000008</v>
      </c>
      <c r="CT94" s="75">
        <v>36310264.520000003</v>
      </c>
      <c r="CU94" s="75">
        <v>38785063.50999999</v>
      </c>
      <c r="CV94" s="75">
        <v>36811076.620000012</v>
      </c>
      <c r="CW94" s="75">
        <v>34610635.800000012</v>
      </c>
      <c r="CX94" s="75">
        <v>37684425.280000009</v>
      </c>
      <c r="CY94" s="75">
        <v>42759046.240000002</v>
      </c>
      <c r="CZ94" s="75">
        <v>61004898.07</v>
      </c>
      <c r="DA94" s="75">
        <v>37858245.699999996</v>
      </c>
      <c r="DB94" s="75">
        <v>30420284.309999999</v>
      </c>
      <c r="DC94" s="75">
        <v>35102178.959999986</v>
      </c>
      <c r="DD94" s="75">
        <v>35656781.940000027</v>
      </c>
      <c r="DE94" s="75">
        <v>39880605.589999996</v>
      </c>
      <c r="DF94" s="75">
        <v>41259181.120000049</v>
      </c>
      <c r="DG94" s="75">
        <v>43539053.730000004</v>
      </c>
      <c r="DH94" s="75">
        <v>39194751.719999991</v>
      </c>
      <c r="DI94" s="75">
        <v>36231402.25999999</v>
      </c>
      <c r="DJ94" s="75">
        <v>38932653.04999999</v>
      </c>
      <c r="DK94" s="75">
        <v>44090672.610000022</v>
      </c>
      <c r="DL94" s="75">
        <v>68124122.899999976</v>
      </c>
      <c r="DM94" s="75">
        <v>41893288.710000001</v>
      </c>
      <c r="DN94" s="75">
        <v>34652403.280000001</v>
      </c>
      <c r="DO94" s="75">
        <v>42881544.780000016</v>
      </c>
      <c r="DP94" s="75">
        <v>35723007.070000015</v>
      </c>
      <c r="DQ94" s="75">
        <v>43525219.649999999</v>
      </c>
      <c r="DR94" s="75">
        <v>44413140.639999986</v>
      </c>
      <c r="DS94" s="75">
        <v>48504788.829999998</v>
      </c>
      <c r="DT94" s="75">
        <v>45480189.5</v>
      </c>
      <c r="DU94" s="75">
        <v>37776184.370000012</v>
      </c>
      <c r="DV94" s="75">
        <v>42310232.960000008</v>
      </c>
      <c r="DW94" s="75">
        <v>50809671.269999973</v>
      </c>
      <c r="DX94" s="75">
        <v>70524476.799999997</v>
      </c>
      <c r="DY94" s="75">
        <v>44187637.810000002</v>
      </c>
      <c r="DZ94" s="75">
        <v>36397897.200000003</v>
      </c>
      <c r="EA94" s="75">
        <v>41305954.359999999</v>
      </c>
      <c r="EB94" s="75">
        <v>42322833.869999975</v>
      </c>
      <c r="EC94" s="75">
        <v>47662453.169999994</v>
      </c>
      <c r="ED94" s="75">
        <v>45800736.830000006</v>
      </c>
      <c r="EE94" s="75">
        <v>48250412.670000017</v>
      </c>
      <c r="EF94" s="75">
        <v>45923714.29999996</v>
      </c>
      <c r="EG94" s="75">
        <v>39035653.310000017</v>
      </c>
      <c r="EH94" s="75">
        <v>44035581.639999993</v>
      </c>
      <c r="EI94" s="75">
        <v>49337010.660000026</v>
      </c>
      <c r="EJ94" s="75">
        <v>71413470.569999978</v>
      </c>
      <c r="EK94" s="75">
        <v>44731050.639999993</v>
      </c>
      <c r="EL94" s="75">
        <v>35734481.710000001</v>
      </c>
      <c r="EM94" s="75">
        <v>40735003.710000016</v>
      </c>
      <c r="EN94" s="75">
        <v>41209564.069999993</v>
      </c>
      <c r="EO94" s="75"/>
      <c r="ER94" s="75">
        <f>SUMIF($I$8:$EO$8,ER$9,$I94:$EO94)</f>
        <v>103380708.96999997</v>
      </c>
      <c r="ES94" s="75">
        <f>SUMIF($I$8:$EO$8,ES$9,$I94:$EO94)</f>
        <v>116796568.65000008</v>
      </c>
      <c r="ET94" s="75">
        <f>SUMIF($I$8:$EO$8,ET$9,$I94:$EO94)</f>
        <v>118965207.70999998</v>
      </c>
      <c r="EU94" s="75">
        <f>SUMIF($I$8:$EO$8,EU$9,$I94:$EO94)</f>
        <v>151147448.56</v>
      </c>
      <c r="EV94" s="75">
        <f>SUMIF($I$8:$EO$8,EV$9,$I94:$EO94)</f>
        <v>119427236.77000003</v>
      </c>
      <c r="EW94" s="75">
        <f>SUMIF($I$8:$EO$8,EW$9,$I94:$EO94)</f>
        <v>123661367.36</v>
      </c>
      <c r="EX94" s="75">
        <f>SUMIF($I$8:$EO$8,EX$9,$I94:$EO94)</f>
        <v>131761162.70000002</v>
      </c>
      <c r="EY94" s="75">
        <f>SUMIF($I$8:$EO$8,EY$9,$I94:$EO94)</f>
        <v>163644381.02999997</v>
      </c>
      <c r="EZ94" s="75">
        <f>SUMIF($I$8:$EO$8,EZ$9,$I94:$EO94)</f>
        <v>121891489.37</v>
      </c>
      <c r="FA94" s="75">
        <f>SUMIF($I$8:$EO$8,FA$9,$I94:$EO94)</f>
        <v>135786023.86999997</v>
      </c>
      <c r="FB94" s="75">
        <f>SUMIF($I$8:$EO$8,FB$9,$I94:$EO94)</f>
        <v>133209780.27999999</v>
      </c>
      <c r="FC94" s="75">
        <f>SUMIF($I$8:$EO$8,FC$9,$I94:$EO94)</f>
        <v>164786062.87</v>
      </c>
      <c r="FD94" s="75">
        <f>SUMIF($I$8:$EO$8,FD$9,$I94:$EO94)</f>
        <v>121200536.06</v>
      </c>
      <c r="FE94" s="75">
        <f>SUMIF($I$8:$EO$8,FE$9,$I94:$EO94)</f>
        <v>41209564.069999993</v>
      </c>
      <c r="FG94" s="75"/>
      <c r="FH94" s="75"/>
      <c r="FI94" s="75"/>
      <c r="FJ94" s="75"/>
      <c r="FK94" s="75">
        <f t="shared" si="133"/>
        <v>451321579.07000011</v>
      </c>
      <c r="FL94" s="75">
        <f t="shared" si="133"/>
        <v>490289933.89000005</v>
      </c>
      <c r="FM94" s="75">
        <f t="shared" si="133"/>
        <v>538494147.86000001</v>
      </c>
      <c r="FN94" s="75">
        <f t="shared" si="133"/>
        <v>555673356.38999987</v>
      </c>
      <c r="FO94" s="75">
        <f t="shared" si="132"/>
        <v>121200536.06</v>
      </c>
    </row>
    <row r="95" spans="2:171" s="70" customFormat="1" ht="17.45" customHeight="1">
      <c r="B95" s="66" t="s">
        <v>147</v>
      </c>
      <c r="C95" s="67"/>
      <c r="D95" s="67"/>
      <c r="E95" s="67"/>
      <c r="F95" s="68"/>
      <c r="G95" s="68"/>
      <c r="H95" s="68"/>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v>19649649.710000005</v>
      </c>
      <c r="CP95" s="75">
        <v>18770449.52999999</v>
      </c>
      <c r="CQ95" s="75">
        <v>22404008.360000003</v>
      </c>
      <c r="CR95" s="75">
        <v>24705839.140000004</v>
      </c>
      <c r="CS95" s="75">
        <v>26704119.309999999</v>
      </c>
      <c r="CT95" s="75">
        <v>23805816.349999994</v>
      </c>
      <c r="CU95" s="75">
        <v>25846598.809999991</v>
      </c>
      <c r="CV95" s="75">
        <v>22744011.260000002</v>
      </c>
      <c r="CW95" s="75">
        <v>22874161.170000006</v>
      </c>
      <c r="CX95" s="75">
        <v>26126393.240000002</v>
      </c>
      <c r="CY95" s="75">
        <v>28080998.809999987</v>
      </c>
      <c r="CZ95" s="75">
        <v>45650932.240000024</v>
      </c>
      <c r="DA95" s="75">
        <v>25503364.210000001</v>
      </c>
      <c r="DB95" s="75">
        <v>22191158.02999999</v>
      </c>
      <c r="DC95" s="75">
        <v>24347343.770000003</v>
      </c>
      <c r="DD95" s="75">
        <v>27442456.77</v>
      </c>
      <c r="DE95" s="75">
        <v>27566124.690000013</v>
      </c>
      <c r="DF95" s="75">
        <v>27978562.679999989</v>
      </c>
      <c r="DG95" s="75">
        <v>30965986.069999993</v>
      </c>
      <c r="DH95" s="75">
        <v>24684387.969999988</v>
      </c>
      <c r="DI95" s="75">
        <v>26553560.539999995</v>
      </c>
      <c r="DJ95" s="75">
        <v>28405152.809999999</v>
      </c>
      <c r="DK95" s="75">
        <v>33821718.849999987</v>
      </c>
      <c r="DL95" s="75">
        <v>50242974.420000039</v>
      </c>
      <c r="DM95" s="75">
        <v>27052197.389999993</v>
      </c>
      <c r="DN95" s="75">
        <v>23489669</v>
      </c>
      <c r="DO95" s="75">
        <v>30210947.219999999</v>
      </c>
      <c r="DP95" s="75">
        <v>26798635.079999983</v>
      </c>
      <c r="DQ95" s="75">
        <v>32114000</v>
      </c>
      <c r="DR95" s="75">
        <v>30192659.300000001</v>
      </c>
      <c r="DS95" s="75">
        <v>33413779.52</v>
      </c>
      <c r="DT95" s="75">
        <v>28759188.93999999</v>
      </c>
      <c r="DU95" s="75">
        <v>28206478.480000004</v>
      </c>
      <c r="DV95" s="75">
        <v>30466000</v>
      </c>
      <c r="DW95" s="75">
        <v>38712725.590000004</v>
      </c>
      <c r="DX95" s="75">
        <v>58002445.349999979</v>
      </c>
      <c r="DY95" s="75">
        <v>30488020.989999995</v>
      </c>
      <c r="DZ95" s="75">
        <v>26559639.129999999</v>
      </c>
      <c r="EA95" s="75">
        <v>31609416.749999985</v>
      </c>
      <c r="EB95" s="75">
        <v>33081056.490000006</v>
      </c>
      <c r="EC95" s="75">
        <v>39408227.68999999</v>
      </c>
      <c r="ED95" s="75">
        <v>36563486.830000021</v>
      </c>
      <c r="EE95" s="75">
        <v>36117174.100000001</v>
      </c>
      <c r="EF95" s="75">
        <v>34680572.74000001</v>
      </c>
      <c r="EG95" s="75">
        <v>30730339.869999994</v>
      </c>
      <c r="EH95" s="75">
        <v>34157781.759999998</v>
      </c>
      <c r="EI95" s="75">
        <v>43967988.729999989</v>
      </c>
      <c r="EJ95" s="75">
        <v>62903278.919999987</v>
      </c>
      <c r="EK95" s="75">
        <v>35379184.790000007</v>
      </c>
      <c r="EL95" s="75">
        <v>29783615.750000004</v>
      </c>
      <c r="EM95" s="75">
        <v>33669999.86999999</v>
      </c>
      <c r="EN95" s="75">
        <v>34378569</v>
      </c>
      <c r="EO95" s="75"/>
      <c r="ER95" s="75">
        <f>SUMIF($I$8:$EO$8,ER$9,$I95:$EO95)</f>
        <v>72041866.00999999</v>
      </c>
      <c r="ES95" s="75">
        <f>SUMIF($I$8:$EO$8,ES$9,$I95:$EO95)</f>
        <v>82987144.140000001</v>
      </c>
      <c r="ET95" s="75">
        <f>SUMIF($I$8:$EO$8,ET$9,$I95:$EO95)</f>
        <v>82203934.579999968</v>
      </c>
      <c r="EU95" s="75">
        <f>SUMIF($I$8:$EO$8,EU$9,$I95:$EO95)</f>
        <v>112469846.08000001</v>
      </c>
      <c r="EV95" s="75">
        <f>SUMIF($I$8:$EO$8,EV$9,$I95:$EO95)</f>
        <v>80752813.609999985</v>
      </c>
      <c r="EW95" s="75">
        <f>SUMIF($I$8:$EO$8,EW$9,$I95:$EO95)</f>
        <v>89105294.37999998</v>
      </c>
      <c r="EX95" s="75">
        <f>SUMIF($I$8:$EO$8,EX$9,$I95:$EO95)</f>
        <v>90379446.939999998</v>
      </c>
      <c r="EY95" s="75">
        <f>SUMIF($I$8:$EO$8,EY$9,$I95:$EO95)</f>
        <v>127181170.93999998</v>
      </c>
      <c r="EZ95" s="75">
        <f>SUMIF($I$8:$EO$8,EZ$9,$I95:$EO95)</f>
        <v>88657076.869999975</v>
      </c>
      <c r="FA95" s="75">
        <f>SUMIF($I$8:$EO$8,FA$9,$I95:$EO95)</f>
        <v>109052771.01000002</v>
      </c>
      <c r="FB95" s="75">
        <f>SUMIF($I$8:$EO$8,FB$9,$I95:$EO95)</f>
        <v>101528086.70999999</v>
      </c>
      <c r="FC95" s="75">
        <f>SUMIF($I$8:$EO$8,FC$9,$I95:$EO95)</f>
        <v>141029049.40999997</v>
      </c>
      <c r="FD95" s="75">
        <f>SUMIF($I$8:$EO$8,FD$9,$I95:$EO95)</f>
        <v>98832800.409999996</v>
      </c>
      <c r="FE95" s="75">
        <f>SUMIF($I$8:$EO$8,FE$9,$I95:$EO95)</f>
        <v>34378569</v>
      </c>
      <c r="FG95" s="75"/>
      <c r="FH95" s="75"/>
      <c r="FI95" s="75"/>
      <c r="FJ95" s="75"/>
      <c r="FK95" s="75"/>
      <c r="FL95" s="75">
        <f t="shared" ref="FL95:FN97" si="134">SUMIF($I$6:$EJ$6,FL$9,$I95:$EJ95)</f>
        <v>349702790.80999994</v>
      </c>
      <c r="FM95" s="75">
        <f t="shared" si="134"/>
        <v>387418725.86999995</v>
      </c>
      <c r="FN95" s="75">
        <f t="shared" si="134"/>
        <v>440266984</v>
      </c>
      <c r="FO95" s="75">
        <f t="shared" si="132"/>
        <v>98832800.409999996</v>
      </c>
    </row>
    <row r="96" spans="2:171" s="70" customFormat="1" ht="17.45" customHeight="1">
      <c r="B96" s="66" t="s">
        <v>155</v>
      </c>
      <c r="C96" s="67"/>
      <c r="D96" s="67"/>
      <c r="E96" s="67"/>
      <c r="F96" s="68"/>
      <c r="G96" s="68"/>
      <c r="H96" s="68"/>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v>33473132.260000002</v>
      </c>
      <c r="BF96" s="75">
        <v>27939205.009999998</v>
      </c>
      <c r="BG96" s="75">
        <v>27276527.789999999</v>
      </c>
      <c r="BH96" s="75">
        <v>26150587.230000004</v>
      </c>
      <c r="BI96" s="75">
        <v>25594512.310000002</v>
      </c>
      <c r="BJ96" s="75">
        <v>24935703.24000001</v>
      </c>
      <c r="BK96" s="75">
        <v>27768350.960000001</v>
      </c>
      <c r="BL96" s="75">
        <v>25290952.060000002</v>
      </c>
      <c r="BM96" s="75">
        <v>24385712.050000001</v>
      </c>
      <c r="BN96" s="75">
        <v>27307854.759999994</v>
      </c>
      <c r="BO96" s="75">
        <v>32155882.169999998</v>
      </c>
      <c r="BP96" s="75">
        <v>48068521.13000001</v>
      </c>
      <c r="BQ96" s="75">
        <v>35216191.249999993</v>
      </c>
      <c r="BR96" s="75">
        <v>29757022.330000002</v>
      </c>
      <c r="BS96" s="75">
        <v>16736724.770000001</v>
      </c>
      <c r="BT96" s="75">
        <v>5608771.5799999991</v>
      </c>
      <c r="BU96" s="75">
        <v>15198357.090000002</v>
      </c>
      <c r="BV96" s="75">
        <v>15457832.309999999</v>
      </c>
      <c r="BW96" s="75">
        <v>15039540.440000001</v>
      </c>
      <c r="BX96" s="75">
        <v>17597664.540000003</v>
      </c>
      <c r="BY96" s="75">
        <v>19739358.900000002</v>
      </c>
      <c r="BZ96" s="75">
        <v>23507477.330000002</v>
      </c>
      <c r="CA96" s="75">
        <v>26034837.5</v>
      </c>
      <c r="CB96" s="75">
        <v>39188316.170000002</v>
      </c>
      <c r="CC96" s="75">
        <v>24513222.550000004</v>
      </c>
      <c r="CD96" s="75">
        <v>19183731.560000002</v>
      </c>
      <c r="CE96" s="75">
        <v>16328395.389999997</v>
      </c>
      <c r="CF96" s="75">
        <v>20448896.209999997</v>
      </c>
      <c r="CG96" s="75">
        <v>26036676.170000006</v>
      </c>
      <c r="CH96" s="75">
        <v>25339680.379999995</v>
      </c>
      <c r="CI96" s="75">
        <v>26379158.919999998</v>
      </c>
      <c r="CJ96" s="75">
        <v>24799028.039999999</v>
      </c>
      <c r="CK96" s="75">
        <v>24332395.640000001</v>
      </c>
      <c r="CL96" s="75">
        <v>29055695.370000005</v>
      </c>
      <c r="CM96" s="75">
        <v>31335479.219999999</v>
      </c>
      <c r="CN96" s="75">
        <v>49648032.999999993</v>
      </c>
      <c r="CO96" s="75">
        <v>31998965.280000005</v>
      </c>
      <c r="CP96" s="75">
        <v>27641969.170000002</v>
      </c>
      <c r="CQ96" s="75">
        <v>30910444.980000004</v>
      </c>
      <c r="CR96" s="75">
        <v>32794700.890000004</v>
      </c>
      <c r="CS96" s="75">
        <v>32277204.259999994</v>
      </c>
      <c r="CT96" s="75">
        <v>31268698.459999997</v>
      </c>
      <c r="CU96" s="75">
        <v>31541281.680000003</v>
      </c>
      <c r="CV96" s="75">
        <v>29159974.370000001</v>
      </c>
      <c r="CW96" s="75">
        <v>29143871.359999999</v>
      </c>
      <c r="CX96" s="75">
        <v>32317886.289999999</v>
      </c>
      <c r="CY96" s="75">
        <v>34752527.350000001</v>
      </c>
      <c r="CZ96" s="75">
        <v>55212017.060000002</v>
      </c>
      <c r="DA96" s="75">
        <v>40839061</v>
      </c>
      <c r="DB96" s="75">
        <v>34840646</v>
      </c>
      <c r="DC96" s="75">
        <v>32195433</v>
      </c>
      <c r="DD96" s="75">
        <v>34155985</v>
      </c>
      <c r="DE96" s="75">
        <v>31298198</v>
      </c>
      <c r="DF96" s="75">
        <v>31889017</v>
      </c>
      <c r="DG96" s="75">
        <v>34851093</v>
      </c>
      <c r="DH96" s="75">
        <v>29956524</v>
      </c>
      <c r="DI96" s="75">
        <v>30642045</v>
      </c>
      <c r="DJ96" s="75">
        <v>32281161</v>
      </c>
      <c r="DK96" s="75">
        <v>36783631</v>
      </c>
      <c r="DL96" s="75">
        <v>54872107</v>
      </c>
      <c r="DM96" s="75">
        <v>42391089</v>
      </c>
      <c r="DN96" s="75">
        <v>34845937</v>
      </c>
      <c r="DO96" s="75">
        <v>35642504</v>
      </c>
      <c r="DP96" s="75">
        <v>31312963</v>
      </c>
      <c r="DQ96" s="75">
        <v>36328115</v>
      </c>
      <c r="DR96" s="75">
        <v>33765467</v>
      </c>
      <c r="DS96" s="75">
        <v>38417917</v>
      </c>
      <c r="DT96" s="75">
        <v>33358196.109999999</v>
      </c>
      <c r="DU96" s="75">
        <v>31234384.829999998</v>
      </c>
      <c r="DV96" s="75">
        <v>33815272</v>
      </c>
      <c r="DW96" s="75">
        <v>42376092.119999997</v>
      </c>
      <c r="DX96" s="75">
        <v>63860214</v>
      </c>
      <c r="DY96" s="75">
        <v>78167350.469999999</v>
      </c>
      <c r="DZ96" s="75">
        <v>71828560</v>
      </c>
      <c r="EA96" s="75">
        <v>55238268</v>
      </c>
      <c r="EB96" s="75">
        <v>43223407</v>
      </c>
      <c r="EC96" s="75">
        <v>38538733</v>
      </c>
      <c r="ED96" s="75">
        <v>37388200</v>
      </c>
      <c r="EE96" s="75">
        <v>36771126</v>
      </c>
      <c r="EF96" s="75">
        <v>35144640</v>
      </c>
      <c r="EG96" s="75">
        <v>32297290.030000001</v>
      </c>
      <c r="EH96" s="75">
        <v>36192420.619999997</v>
      </c>
      <c r="EI96" s="75">
        <v>43568201</v>
      </c>
      <c r="EJ96" s="75">
        <v>62980500.100000001</v>
      </c>
      <c r="EK96" s="75">
        <v>57148695</v>
      </c>
      <c r="EL96" s="75">
        <v>49066708</v>
      </c>
      <c r="EM96" s="75">
        <v>43788106.579999998</v>
      </c>
      <c r="EN96" s="75">
        <v>38550299.049999997</v>
      </c>
      <c r="EO96" s="75"/>
      <c r="ER96" s="75">
        <f>SUMIF($I$8:$EO$8,ER$9,$I96:$EO96)</f>
        <v>107875140</v>
      </c>
      <c r="ES96" s="75">
        <f>SUMIF($I$8:$EO$8,ES$9,$I96:$EO96)</f>
        <v>97343200</v>
      </c>
      <c r="ET96" s="75">
        <f>SUMIF($I$8:$EO$8,ET$9,$I96:$EO96)</f>
        <v>95449662</v>
      </c>
      <c r="EU96" s="75">
        <f>SUMIF($I$8:$EO$8,EU$9,$I96:$EO96)</f>
        <v>123936899</v>
      </c>
      <c r="EV96" s="75">
        <f>SUMIF($I$8:$EO$8,EV$9,$I96:$EO96)</f>
        <v>112879530</v>
      </c>
      <c r="EW96" s="75">
        <f>SUMIF($I$8:$EO$8,EW$9,$I96:$EO96)</f>
        <v>101406545</v>
      </c>
      <c r="EX96" s="75">
        <f>SUMIF($I$8:$EO$8,EX$9,$I96:$EO96)</f>
        <v>103010497.94</v>
      </c>
      <c r="EY96" s="75">
        <f>SUMIF($I$8:$EO$8,EY$9,$I96:$EO96)</f>
        <v>140051578.12</v>
      </c>
      <c r="EZ96" s="75">
        <f>SUMIF($I$8:$EO$8,EZ$9,$I96:$EO96)</f>
        <v>205234178.47</v>
      </c>
      <c r="FA96" s="75">
        <f>SUMIF($I$8:$EO$8,FA$9,$I96:$EO96)</f>
        <v>119150340</v>
      </c>
      <c r="FB96" s="75">
        <f>SUMIF($I$8:$EO$8,FB$9,$I96:$EO96)</f>
        <v>104213056.03</v>
      </c>
      <c r="FC96" s="75">
        <f>SUMIF($I$8:$EO$8,FC$9,$I96:$EO96)</f>
        <v>142741121.72</v>
      </c>
      <c r="FD96" s="75">
        <f>SUMIF($I$8:$EO$8,FD$9,$I96:$EO96)</f>
        <v>150003509.57999998</v>
      </c>
      <c r="FE96" s="75">
        <f>SUMIF($I$8:$EO$8,FE$9,$I96:$EO96)</f>
        <v>38550299.049999997</v>
      </c>
      <c r="FG96" s="75"/>
      <c r="FH96" s="75">
        <f t="shared" ref="FH96:FK97" si="135">SUMIF($I$6:$EJ$6,FH$9,$I96:$EJ96)</f>
        <v>350346940.97000009</v>
      </c>
      <c r="FI96" s="75">
        <f t="shared" si="135"/>
        <v>259082094.21000004</v>
      </c>
      <c r="FJ96" s="75">
        <f t="shared" si="135"/>
        <v>317400392.44999993</v>
      </c>
      <c r="FK96" s="75">
        <f t="shared" si="135"/>
        <v>399019541.1500001</v>
      </c>
      <c r="FL96" s="75">
        <f t="shared" si="134"/>
        <v>424604901</v>
      </c>
      <c r="FM96" s="75">
        <f t="shared" si="134"/>
        <v>457348151.06</v>
      </c>
      <c r="FN96" s="75">
        <f t="shared" si="134"/>
        <v>571338696.22000003</v>
      </c>
      <c r="FO96" s="75">
        <f t="shared" si="132"/>
        <v>150003509.57999998</v>
      </c>
    </row>
    <row r="97" spans="2:171" s="70" customFormat="1" ht="17.45" customHeight="1">
      <c r="B97" s="66" t="s">
        <v>156</v>
      </c>
      <c r="C97" s="67"/>
      <c r="D97" s="67"/>
      <c r="E97" s="67"/>
      <c r="F97" s="68"/>
      <c r="G97" s="68"/>
      <c r="H97" s="68"/>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v>130648632.43999994</v>
      </c>
      <c r="BF97" s="75">
        <v>110431133.2500001</v>
      </c>
      <c r="BG97" s="75">
        <v>130027657.17999999</v>
      </c>
      <c r="BH97" s="75">
        <v>123661993.48999995</v>
      </c>
      <c r="BI97" s="75">
        <v>132799211.75999998</v>
      </c>
      <c r="BJ97" s="75">
        <v>132841191.86999999</v>
      </c>
      <c r="BK97" s="75">
        <v>138643166.12000006</v>
      </c>
      <c r="BL97" s="75">
        <v>125694107.86000006</v>
      </c>
      <c r="BM97" s="75">
        <v>123737490.94</v>
      </c>
      <c r="BN97" s="75">
        <v>133649855.23000002</v>
      </c>
      <c r="BO97" s="75">
        <v>162941116.82999998</v>
      </c>
      <c r="BP97" s="75">
        <v>220274633.21000001</v>
      </c>
      <c r="BQ97" s="75">
        <v>137270718.03999999</v>
      </c>
      <c r="BR97" s="75">
        <v>122653772.90999998</v>
      </c>
      <c r="BS97" s="75">
        <v>62849952.690000027</v>
      </c>
      <c r="BT97" s="75">
        <v>5777127</v>
      </c>
      <c r="BU97" s="75">
        <v>9737896</v>
      </c>
      <c r="BV97" s="75">
        <v>26432361.269999992</v>
      </c>
      <c r="BW97" s="75">
        <v>20238167.870000001</v>
      </c>
      <c r="BX97" s="75">
        <v>73562727.789999977</v>
      </c>
      <c r="BY97" s="75">
        <v>90232098.929999992</v>
      </c>
      <c r="BZ97" s="75">
        <v>113924618.42000003</v>
      </c>
      <c r="CA97" s="75">
        <v>132484255.08999997</v>
      </c>
      <c r="CB97" s="75">
        <v>164860273.29999998</v>
      </c>
      <c r="CC97" s="75">
        <v>89602143.900000021</v>
      </c>
      <c r="CD97" s="75">
        <v>89278907.599999994</v>
      </c>
      <c r="CE97" s="75">
        <v>17593945.219999999</v>
      </c>
      <c r="CF97" s="75">
        <v>44963984.290000014</v>
      </c>
      <c r="CG97" s="75">
        <v>113701209.13999997</v>
      </c>
      <c r="CH97" s="75">
        <v>103170616.31999998</v>
      </c>
      <c r="CI97" s="75">
        <v>125744706.19999997</v>
      </c>
      <c r="CJ97" s="75">
        <v>116935619.28000006</v>
      </c>
      <c r="CK97" s="75">
        <v>115518215.26000001</v>
      </c>
      <c r="CL97" s="75">
        <v>140178886.27999994</v>
      </c>
      <c r="CM97" s="75">
        <v>152090791.82999986</v>
      </c>
      <c r="CN97" s="75">
        <v>219330110.45999995</v>
      </c>
      <c r="CO97" s="75">
        <v>123334204.89000002</v>
      </c>
      <c r="CP97" s="75">
        <v>116306255.61</v>
      </c>
      <c r="CQ97" s="75">
        <v>136734753.8199999</v>
      </c>
      <c r="CR97" s="75">
        <v>148898394.77000004</v>
      </c>
      <c r="CS97" s="75">
        <v>159837595.15000004</v>
      </c>
      <c r="CT97" s="75">
        <v>143205146.4800002</v>
      </c>
      <c r="CU97" s="75">
        <v>150387403.30000004</v>
      </c>
      <c r="CV97" s="75">
        <v>143858773.84999999</v>
      </c>
      <c r="CW97" s="75">
        <v>145226828.37999994</v>
      </c>
      <c r="CX97" s="75">
        <v>157213198.08000013</v>
      </c>
      <c r="CY97" s="75">
        <v>165306975.80000004</v>
      </c>
      <c r="CZ97" s="75">
        <v>246549156.93000004</v>
      </c>
      <c r="DA97" s="75">
        <v>156887462.44000009</v>
      </c>
      <c r="DB97" s="75">
        <v>141641960.44999999</v>
      </c>
      <c r="DC97" s="75">
        <v>150522829.94000003</v>
      </c>
      <c r="DD97" s="75">
        <v>165607028.38999996</v>
      </c>
      <c r="DE97" s="75">
        <v>157319865.28</v>
      </c>
      <c r="DF97" s="75">
        <v>161255839.59</v>
      </c>
      <c r="DG97" s="75">
        <v>174298670.36000031</v>
      </c>
      <c r="DH97" s="75">
        <v>146780030.49999994</v>
      </c>
      <c r="DI97" s="75">
        <v>150504565.28000018</v>
      </c>
      <c r="DJ97" s="75">
        <v>161789208.57999998</v>
      </c>
      <c r="DK97" s="75">
        <v>185738061.10000008</v>
      </c>
      <c r="DL97" s="75">
        <v>274638838.74999982</v>
      </c>
      <c r="DM97" s="75">
        <v>167698008.1799998</v>
      </c>
      <c r="DN97" s="75">
        <v>144605551.22</v>
      </c>
      <c r="DO97" s="75">
        <v>170887630.51999995</v>
      </c>
      <c r="DP97" s="75">
        <v>152978116.07999998</v>
      </c>
      <c r="DQ97" s="75">
        <v>176504785.24000004</v>
      </c>
      <c r="DR97" s="75">
        <v>173265952.71000001</v>
      </c>
      <c r="DS97" s="75">
        <v>184149463.11000001</v>
      </c>
      <c r="DT97" s="75">
        <v>170484385.42000017</v>
      </c>
      <c r="DU97" s="75">
        <v>164585919.76999986</v>
      </c>
      <c r="DV97" s="75">
        <v>174445369.61000001</v>
      </c>
      <c r="DW97" s="75">
        <v>213535990.22</v>
      </c>
      <c r="DX97" s="75">
        <v>287556158.87</v>
      </c>
      <c r="DY97" s="75">
        <v>174057005.38999999</v>
      </c>
      <c r="DZ97" s="75">
        <v>150093607.94</v>
      </c>
      <c r="EA97" s="75">
        <v>173386236.23999995</v>
      </c>
      <c r="EB97" s="75">
        <v>174254007.61999995</v>
      </c>
      <c r="EC97" s="75">
        <v>195605072.04999995</v>
      </c>
      <c r="ED97" s="75">
        <v>190231433.01999971</v>
      </c>
      <c r="EE97" s="75">
        <v>192268869.99999997</v>
      </c>
      <c r="EF97" s="75">
        <v>183192628.24000013</v>
      </c>
      <c r="EG97" s="75">
        <v>160874461.96999997</v>
      </c>
      <c r="EH97" s="75">
        <v>174387343.1500001</v>
      </c>
      <c r="EI97" s="75">
        <v>221939796.06999993</v>
      </c>
      <c r="EJ97" s="75">
        <v>297199873.4599998</v>
      </c>
      <c r="EK97" s="75">
        <v>191332172.22000009</v>
      </c>
      <c r="EL97" s="75">
        <v>156363455.33000001</v>
      </c>
      <c r="EM97" s="75">
        <v>173449372.27000004</v>
      </c>
      <c r="EN97" s="75">
        <v>176426527.53999978</v>
      </c>
      <c r="EO97" s="75"/>
      <c r="ER97" s="75">
        <f>SUMIF($I$8:$EO$8,ER$9,$I97:$EO97)</f>
        <v>449052252.83000016</v>
      </c>
      <c r="ES97" s="75">
        <f>SUMIF($I$8:$EO$8,ES$9,$I97:$EO97)</f>
        <v>484182733.25999999</v>
      </c>
      <c r="ET97" s="75">
        <f>SUMIF($I$8:$EO$8,ET$9,$I97:$EO97)</f>
        <v>471583266.14000046</v>
      </c>
      <c r="EU97" s="75">
        <f>SUMIF($I$8:$EO$8,EU$9,$I97:$EO97)</f>
        <v>622166108.42999983</v>
      </c>
      <c r="EV97" s="75">
        <f>SUMIF($I$8:$EO$8,EV$9,$I97:$EO97)</f>
        <v>483191189.91999972</v>
      </c>
      <c r="EW97" s="75">
        <f>SUMIF($I$8:$EO$8,EW$9,$I97:$EO97)</f>
        <v>502748854.03000009</v>
      </c>
      <c r="EX97" s="75">
        <f>SUMIF($I$8:$EO$8,EX$9,$I97:$EO97)</f>
        <v>519219768.30000007</v>
      </c>
      <c r="EY97" s="75">
        <f>SUMIF($I$8:$EO$8,EY$9,$I97:$EO97)</f>
        <v>675537518.70000005</v>
      </c>
      <c r="EZ97" s="75">
        <f>SUMIF($I$8:$EO$8,EZ$9,$I97:$EO97)</f>
        <v>497536849.56999993</v>
      </c>
      <c r="FA97" s="75">
        <f>SUMIF($I$8:$EO$8,FA$9,$I97:$EO97)</f>
        <v>560090512.68999958</v>
      </c>
      <c r="FB97" s="75">
        <f>SUMIF($I$8:$EO$8,FB$9,$I97:$EO97)</f>
        <v>536335960.2100001</v>
      </c>
      <c r="FC97" s="75">
        <f>SUMIF($I$8:$EO$8,FC$9,$I97:$EO97)</f>
        <v>693527012.67999983</v>
      </c>
      <c r="FD97" s="75">
        <f>SUMIF($I$8:$EO$8,FD$9,$I97:$EO97)</f>
        <v>521144999.82000011</v>
      </c>
      <c r="FE97" s="75">
        <f>SUMIF($I$8:$EO$8,FE$9,$I97:$EO97)</f>
        <v>176426527.53999978</v>
      </c>
      <c r="FG97" s="75"/>
      <c r="FH97" s="75">
        <f t="shared" si="135"/>
        <v>1665350190.1800001</v>
      </c>
      <c r="FI97" s="75">
        <f t="shared" si="135"/>
        <v>960023969.30999994</v>
      </c>
      <c r="FJ97" s="75">
        <f t="shared" si="135"/>
        <v>1328109135.78</v>
      </c>
      <c r="FK97" s="75">
        <f t="shared" si="135"/>
        <v>1836858687.0600004</v>
      </c>
      <c r="FL97" s="75">
        <f t="shared" si="134"/>
        <v>2026984360.6600006</v>
      </c>
      <c r="FM97" s="75">
        <f t="shared" si="134"/>
        <v>2180697330.9500003</v>
      </c>
      <c r="FN97" s="75">
        <f t="shared" si="134"/>
        <v>2287490335.1499996</v>
      </c>
      <c r="FO97" s="75">
        <f t="shared" si="132"/>
        <v>521144999.82000011</v>
      </c>
    </row>
    <row r="98" spans="2:171" s="70" customFormat="1" ht="17.45" customHeight="1">
      <c r="B98" s="66" t="s">
        <v>198</v>
      </c>
      <c r="C98" s="67"/>
      <c r="D98" s="67"/>
      <c r="E98" s="67"/>
      <c r="F98" s="68"/>
      <c r="G98" s="68"/>
      <c r="H98" s="68"/>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v>30310680</v>
      </c>
      <c r="CP98" s="75">
        <v>26557802.879999999</v>
      </c>
      <c r="CQ98" s="75">
        <v>34642000</v>
      </c>
      <c r="CR98" s="75">
        <v>30947952.230000008</v>
      </c>
      <c r="CS98" s="75">
        <v>31422143.84</v>
      </c>
      <c r="CT98" s="75">
        <v>31350756</v>
      </c>
      <c r="CU98" s="75">
        <v>38570000</v>
      </c>
      <c r="CV98" s="75">
        <v>34134063.68</v>
      </c>
      <c r="CW98" s="75">
        <v>30487853.479999978</v>
      </c>
      <c r="CX98" s="75">
        <v>34627213</v>
      </c>
      <c r="CY98" s="75">
        <v>34254831</v>
      </c>
      <c r="CZ98" s="75">
        <v>38386907</v>
      </c>
      <c r="DA98" s="75">
        <v>34066229</v>
      </c>
      <c r="DB98" s="75">
        <v>27826291</v>
      </c>
      <c r="DC98" s="75">
        <v>31097898</v>
      </c>
      <c r="DD98" s="75">
        <v>33193031</v>
      </c>
      <c r="DE98" s="75">
        <v>32756684</v>
      </c>
      <c r="DF98" s="75">
        <v>31715691</v>
      </c>
      <c r="DG98" s="75">
        <v>37515047</v>
      </c>
      <c r="DH98" s="75">
        <v>31102143</v>
      </c>
      <c r="DI98" s="75">
        <v>31032374.409999974</v>
      </c>
      <c r="DJ98" s="75">
        <v>33075272</v>
      </c>
      <c r="DK98" s="75">
        <v>32638803</v>
      </c>
      <c r="DL98" s="75">
        <v>35207845</v>
      </c>
      <c r="DM98" s="75">
        <v>33760752.750000007</v>
      </c>
      <c r="DN98" s="75">
        <v>22213358.960000005</v>
      </c>
      <c r="DO98" s="75">
        <v>27099701.089999996</v>
      </c>
      <c r="DP98" s="75">
        <v>26254227.819999974</v>
      </c>
      <c r="DQ98" s="75">
        <v>24562232.389999997</v>
      </c>
      <c r="DR98" s="75">
        <v>24512946.799999997</v>
      </c>
      <c r="DS98" s="75">
        <v>27015563.510000002</v>
      </c>
      <c r="DT98" s="75">
        <v>25579934.289999988</v>
      </c>
      <c r="DU98" s="75">
        <v>20550170.989999998</v>
      </c>
      <c r="DV98" s="75">
        <v>23248082.469999999</v>
      </c>
      <c r="DW98" s="75">
        <v>27215547.149999999</v>
      </c>
      <c r="DX98" s="75">
        <v>32515179.650000006</v>
      </c>
      <c r="DY98" s="75">
        <v>29257746.220000003</v>
      </c>
      <c r="DZ98" s="75">
        <v>24393854.740000002</v>
      </c>
      <c r="EA98" s="75">
        <v>24928023.579999994</v>
      </c>
      <c r="EB98" s="75">
        <v>26360325.720000006</v>
      </c>
      <c r="EC98" s="75">
        <v>26792686.060000002</v>
      </c>
      <c r="ED98" s="75">
        <v>26586258.459999997</v>
      </c>
      <c r="EE98" s="75">
        <v>27944482.499999996</v>
      </c>
      <c r="EF98" s="75">
        <v>26112881.500000004</v>
      </c>
      <c r="EG98" s="75">
        <v>26020146.149999999</v>
      </c>
      <c r="EH98" s="75">
        <v>30154644.399999999</v>
      </c>
      <c r="EI98" s="75">
        <v>31904461.389999997</v>
      </c>
      <c r="EJ98" s="75">
        <v>33426630.849999994</v>
      </c>
      <c r="EK98" s="75">
        <v>31555353.120000005</v>
      </c>
      <c r="EL98" s="75">
        <v>22457475.760000009</v>
      </c>
      <c r="EM98" s="75">
        <v>25420033.010000002</v>
      </c>
      <c r="EN98" s="75">
        <v>24264058.620000001</v>
      </c>
      <c r="EO98" s="75"/>
      <c r="ER98" s="75"/>
      <c r="ES98" s="75"/>
      <c r="ET98" s="75"/>
      <c r="EU98" s="75"/>
      <c r="EV98" s="75">
        <f>SUMIF($I$8:$EO$8,EV$9,$I98:$EO98)</f>
        <v>83073812.800000012</v>
      </c>
      <c r="EW98" s="75">
        <f>SUMIF($I$8:$EO$8,EW$9,$I98:$EO98)</f>
        <v>75329407.009999961</v>
      </c>
      <c r="EX98" s="75">
        <f>SUMIF($I$8:$EO$8,EX$9,$I98:$EO98)</f>
        <v>73145668.789999992</v>
      </c>
      <c r="EY98" s="75">
        <f>SUMIF($I$8:$EO$8,EY$9,$I98:$EO98)</f>
        <v>82978809.270000011</v>
      </c>
      <c r="EZ98" s="75">
        <f>SUMIF($I$8:$EO$8,EZ$9,$I98:$EO98)</f>
        <v>78579624.540000007</v>
      </c>
      <c r="FA98" s="75">
        <f>SUMIF($I$8:$EO$8,FA$9,$I98:$EO98)</f>
        <v>79739270.24000001</v>
      </c>
      <c r="FB98" s="75">
        <f>SUMIF($I$8:$EO$8,FB$9,$I98:$EO98)</f>
        <v>80077510.150000006</v>
      </c>
      <c r="FC98" s="75">
        <f>SUMIF($I$8:$EO$8,FC$9,$I98:$EO98)</f>
        <v>95485736.639999986</v>
      </c>
      <c r="FD98" s="75">
        <f>SUMIF($I$8:$EO$8,FD$9,$I98:$EO98)</f>
        <v>79432861.890000015</v>
      </c>
      <c r="FE98" s="75">
        <f>SUMIF($I$8:$EO$8,FE$9,$I98:$EO98)</f>
        <v>24264058.620000001</v>
      </c>
      <c r="FG98" s="75"/>
      <c r="FH98" s="75"/>
      <c r="FI98" s="75"/>
      <c r="FJ98" s="75"/>
      <c r="FK98" s="75"/>
      <c r="FL98" s="75"/>
      <c r="FM98" s="75">
        <f t="shared" ref="FM98:FM99" si="136">SUMIF($I$6:$EJ$6,FM$9,$I98:$EJ98)</f>
        <v>314527697.87</v>
      </c>
      <c r="FN98" s="75">
        <f>SUMIF($I$6:$EJ$6,FN$9,$I98:$EJ98)</f>
        <v>333882141.57000005</v>
      </c>
      <c r="FO98" s="75">
        <f t="shared" si="132"/>
        <v>79432861.890000015</v>
      </c>
    </row>
    <row r="99" spans="2:171" s="70" customFormat="1" ht="17.45" customHeight="1">
      <c r="B99" s="66" t="s">
        <v>183</v>
      </c>
      <c r="C99" s="67"/>
      <c r="D99" s="67"/>
      <c r="E99" s="67"/>
      <c r="F99" s="68"/>
      <c r="G99" s="68"/>
      <c r="H99" s="68"/>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v>14050591.779999999</v>
      </c>
      <c r="CP99" s="75">
        <v>14515056.689999999</v>
      </c>
      <c r="CQ99" s="75">
        <v>17009652.122500002</v>
      </c>
      <c r="CR99" s="75">
        <v>20058531.068</v>
      </c>
      <c r="CS99" s="75">
        <v>21531191.389099993</v>
      </c>
      <c r="CT99" s="75">
        <v>18628065.120000001</v>
      </c>
      <c r="CU99" s="75">
        <v>19735648.930000003</v>
      </c>
      <c r="CV99" s="75">
        <v>19524563.940000001</v>
      </c>
      <c r="CW99" s="75">
        <v>18292581.430000003</v>
      </c>
      <c r="CX99" s="75">
        <v>20491617.069999997</v>
      </c>
      <c r="CY99" s="75">
        <v>21659990.290000003</v>
      </c>
      <c r="CZ99" s="75">
        <v>34437963.250000007</v>
      </c>
      <c r="DA99" s="75">
        <v>17875074.179999996</v>
      </c>
      <c r="DB99" s="75">
        <v>16486520.320000002</v>
      </c>
      <c r="DC99" s="75">
        <v>18592868.109999999</v>
      </c>
      <c r="DD99" s="75">
        <v>22085761.099999994</v>
      </c>
      <c r="DE99" s="75">
        <v>22539248.43</v>
      </c>
      <c r="DF99" s="75">
        <v>23258821.530000001</v>
      </c>
      <c r="DG99" s="75">
        <v>23447385.73</v>
      </c>
      <c r="DH99" s="75">
        <v>20694446.540000003</v>
      </c>
      <c r="DI99" s="75">
        <v>20737150.799999997</v>
      </c>
      <c r="DJ99" s="75">
        <v>24693977.199999996</v>
      </c>
      <c r="DK99" s="75">
        <v>27397819.530000001</v>
      </c>
      <c r="DL99" s="75">
        <v>42679733.390000015</v>
      </c>
      <c r="DM99" s="75">
        <v>22010935.230000004</v>
      </c>
      <c r="DN99" s="75">
        <v>20017202.110000007</v>
      </c>
      <c r="DO99" s="75">
        <v>23625587.999999996</v>
      </c>
      <c r="DP99" s="75">
        <v>21594898.43</v>
      </c>
      <c r="DQ99" s="75">
        <v>26118545.539999999</v>
      </c>
      <c r="DR99" s="75">
        <v>25375036.159999996</v>
      </c>
      <c r="DS99" s="75">
        <v>25485546.66</v>
      </c>
      <c r="DT99" s="75">
        <v>23702897.560000002</v>
      </c>
      <c r="DU99" s="75">
        <v>21951879.160000004</v>
      </c>
      <c r="DV99" s="75">
        <v>24475778.629999995</v>
      </c>
      <c r="DW99" s="75">
        <v>29043925.519999992</v>
      </c>
      <c r="DX99" s="75">
        <v>44807435.32</v>
      </c>
      <c r="DY99" s="75">
        <v>22086164.649999999</v>
      </c>
      <c r="DZ99" s="75">
        <v>20523104.210000001</v>
      </c>
      <c r="EA99" s="75">
        <v>23275650.979999997</v>
      </c>
      <c r="EB99" s="75">
        <v>27899623.030000001</v>
      </c>
      <c r="EC99" s="75">
        <v>30820016.510000002</v>
      </c>
      <c r="ED99" s="75">
        <v>28510421.060000002</v>
      </c>
      <c r="EE99" s="75">
        <v>26493703.879999995</v>
      </c>
      <c r="EF99" s="75">
        <v>27410356.060000006</v>
      </c>
      <c r="EG99" s="75">
        <v>23609571.220000003</v>
      </c>
      <c r="EH99" s="75">
        <v>25690959</v>
      </c>
      <c r="EI99" s="75">
        <v>31245650.93</v>
      </c>
      <c r="EJ99" s="75">
        <v>47224000</v>
      </c>
      <c r="EK99" s="75">
        <v>25658467.280000001</v>
      </c>
      <c r="EL99" s="75">
        <v>22234625.960000005</v>
      </c>
      <c r="EM99" s="75">
        <v>26204363.629999999</v>
      </c>
      <c r="EN99" s="75">
        <v>26233604.890000001</v>
      </c>
      <c r="EO99" s="75"/>
      <c r="ER99" s="75"/>
      <c r="ES99" s="75"/>
      <c r="ET99" s="75"/>
      <c r="EU99" s="75"/>
      <c r="EV99" s="75">
        <f>SUMIF($I$8:$EO$8,EV$9,$I99:$EO99)</f>
        <v>65653725.340000004</v>
      </c>
      <c r="EW99" s="75">
        <f>SUMIF($I$8:$EO$8,EW$9,$I99:$EO99)</f>
        <v>73088480.129999995</v>
      </c>
      <c r="EX99" s="75">
        <f>SUMIF($I$8:$EO$8,EX$9,$I99:$EO99)</f>
        <v>71140323.379999995</v>
      </c>
      <c r="EY99" s="75">
        <f>SUMIF($I$8:$EO$8,EY$9,$I99:$EO99)</f>
        <v>98327139.469999999</v>
      </c>
      <c r="EZ99" s="75">
        <f>SUMIF($I$8:$EO$8,EZ$9,$I99:$EO99)</f>
        <v>65884919.839999996</v>
      </c>
      <c r="FA99" s="75">
        <f>SUMIF($I$8:$EO$8,FA$9,$I99:$EO99)</f>
        <v>87230060.600000009</v>
      </c>
      <c r="FB99" s="75">
        <f>SUMIF($I$8:$EO$8,FB$9,$I99:$EO99)</f>
        <v>77513631.159999996</v>
      </c>
      <c r="FC99" s="75">
        <f>SUMIF($I$8:$EO$8,FC$9,$I99:$EO99)</f>
        <v>104160609.93000001</v>
      </c>
      <c r="FD99" s="75">
        <f>SUMIF($I$8:$EO$8,FD$9,$I99:$EO99)</f>
        <v>74097456.870000005</v>
      </c>
      <c r="FE99" s="75">
        <f>SUMIF($I$8:$EO$8,FE$9,$I99:$EO99)</f>
        <v>26233604.890000001</v>
      </c>
      <c r="FG99" s="75"/>
      <c r="FH99" s="75"/>
      <c r="FI99" s="75"/>
      <c r="FJ99" s="75"/>
      <c r="FK99" s="75"/>
      <c r="FL99" s="75"/>
      <c r="FM99" s="75">
        <f t="shared" si="136"/>
        <v>308209668.31999999</v>
      </c>
      <c r="FN99" s="75">
        <f>SUMIF($I$6:$EJ$6,FN$9,$I99:$EJ99)</f>
        <v>334789221.52999997</v>
      </c>
      <c r="FO99" s="75">
        <f t="shared" si="132"/>
        <v>74097456.870000005</v>
      </c>
    </row>
    <row r="100" spans="2:171" s="70" customFormat="1" ht="17.45" customHeight="1">
      <c r="B100" s="66" t="s">
        <v>203</v>
      </c>
      <c r="C100" s="67"/>
      <c r="D100" s="67"/>
      <c r="E100" s="67"/>
      <c r="F100" s="68"/>
      <c r="G100" s="68"/>
      <c r="H100" s="68"/>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v>74570379.890000015</v>
      </c>
      <c r="DZ100" s="75">
        <v>70048334.050000012</v>
      </c>
      <c r="EA100" s="75">
        <v>80167650.960000008</v>
      </c>
      <c r="EB100" s="75">
        <v>83167761.569999993</v>
      </c>
      <c r="EC100" s="75">
        <v>97386082.679999992</v>
      </c>
      <c r="ED100" s="75">
        <v>92703230.929999992</v>
      </c>
      <c r="EE100" s="75">
        <v>84511792.110000014</v>
      </c>
      <c r="EF100" s="75">
        <v>86086880.730000004</v>
      </c>
      <c r="EG100" s="75">
        <v>78768598.850000009</v>
      </c>
      <c r="EH100" s="75">
        <v>88118368.739999995</v>
      </c>
      <c r="EI100" s="75">
        <v>107925180.32000001</v>
      </c>
      <c r="EJ100" s="75">
        <v>156911152.69</v>
      </c>
      <c r="EK100" s="75">
        <v>82537087.560000002</v>
      </c>
      <c r="EL100" s="75">
        <v>73541190.549999997</v>
      </c>
      <c r="EM100" s="75">
        <v>88464868.140000015</v>
      </c>
      <c r="EN100" s="75">
        <v>87216545.469999999</v>
      </c>
      <c r="EO100" s="75"/>
      <c r="ER100" s="75"/>
      <c r="ES100" s="75"/>
      <c r="ET100" s="75"/>
      <c r="EU100" s="75"/>
      <c r="EV100" s="75"/>
      <c r="EW100" s="75"/>
      <c r="EX100" s="75"/>
      <c r="EY100" s="75"/>
      <c r="EZ100" s="75">
        <f>SUMIF($I$8:$EO$8,EZ$9,$I100:$EO100)</f>
        <v>224786364.90000004</v>
      </c>
      <c r="FA100" s="75">
        <f>SUMIF($I$8:$EO$8,FA$9,$I100:$EO100)</f>
        <v>273257075.18000001</v>
      </c>
      <c r="FB100" s="75">
        <f>SUMIF($I$8:$EO$8,FB$9,$I100:$EO100)</f>
        <v>249367271.69000006</v>
      </c>
      <c r="FC100" s="75">
        <f>SUMIF($I$8:$EO$8,FC$9,$I100:$EO100)</f>
        <v>352954701.75</v>
      </c>
      <c r="FD100" s="75">
        <f>SUMIF($I$8:$EO$8,FD$9,$I100:$EO100)</f>
        <v>244543146.25000003</v>
      </c>
      <c r="FE100" s="75">
        <f>SUMIF($I$8:$EO$8,FE$9,$I100:$EO100)</f>
        <v>87216545.469999999</v>
      </c>
      <c r="FG100" s="75"/>
      <c r="FH100" s="75"/>
      <c r="FI100" s="75"/>
      <c r="FJ100" s="75"/>
      <c r="FK100" s="75"/>
      <c r="FL100" s="75"/>
      <c r="FM100" s="75"/>
      <c r="FN100" s="75">
        <f>SUMIF($I$6:$EJ$6,FN$9,$I100:$EJ100)</f>
        <v>1100365413.5200002</v>
      </c>
      <c r="FO100" s="75">
        <f t="shared" si="132"/>
        <v>244543146.25000003</v>
      </c>
    </row>
    <row r="101" spans="2:171" s="197" customFormat="1" ht="17.25" customHeight="1">
      <c r="B101" s="198" t="s">
        <v>152</v>
      </c>
      <c r="C101" s="47"/>
      <c r="D101" s="47"/>
      <c r="E101" s="47"/>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200">
        <f t="shared" ref="BE101:CJ101" si="137">SUMPRODUCT(BE12:BE31,BE81:BE100)</f>
        <v>99681696.360537648</v>
      </c>
      <c r="BF101" s="200">
        <f t="shared" si="137"/>
        <v>86703141.421684965</v>
      </c>
      <c r="BG101" s="200">
        <f t="shared" si="137"/>
        <v>100160723.23010144</v>
      </c>
      <c r="BH101" s="200">
        <f t="shared" si="137"/>
        <v>97993885.461275637</v>
      </c>
      <c r="BI101" s="200">
        <f t="shared" si="137"/>
        <v>113402573.99730845</v>
      </c>
      <c r="BJ101" s="200">
        <f t="shared" si="137"/>
        <v>113955142.48012502</v>
      </c>
      <c r="BK101" s="200">
        <f t="shared" si="137"/>
        <v>116647871.7818003</v>
      </c>
      <c r="BL101" s="200">
        <f t="shared" si="137"/>
        <v>111630112.8756332</v>
      </c>
      <c r="BM101" s="200">
        <f t="shared" si="137"/>
        <v>107355344.14912628</v>
      </c>
      <c r="BN101" s="200">
        <f t="shared" si="137"/>
        <v>118398493.5170622</v>
      </c>
      <c r="BO101" s="200">
        <f t="shared" si="137"/>
        <v>162755408.66576281</v>
      </c>
      <c r="BP101" s="200">
        <f t="shared" si="137"/>
        <v>231221347.90861347</v>
      </c>
      <c r="BQ101" s="200">
        <f t="shared" si="137"/>
        <v>145704924.71749693</v>
      </c>
      <c r="BR101" s="200">
        <f t="shared" si="137"/>
        <v>128513817.89441188</v>
      </c>
      <c r="BS101" s="200">
        <f t="shared" si="137"/>
        <v>75565814.468506798</v>
      </c>
      <c r="BT101" s="200">
        <f t="shared" si="137"/>
        <v>10049605.881882943</v>
      </c>
      <c r="BU101" s="200">
        <f t="shared" si="137"/>
        <v>17816965.816123325</v>
      </c>
      <c r="BV101" s="200">
        <f t="shared" si="137"/>
        <v>39883245.318186045</v>
      </c>
      <c r="BW101" s="200">
        <f t="shared" si="137"/>
        <v>56375143.386937991</v>
      </c>
      <c r="BX101" s="200">
        <f t="shared" si="137"/>
        <v>88326764.246126637</v>
      </c>
      <c r="BY101" s="200">
        <f t="shared" si="137"/>
        <v>95099404.786100939</v>
      </c>
      <c r="BZ101" s="200">
        <f t="shared" si="137"/>
        <v>117366385.9499459</v>
      </c>
      <c r="CA101" s="200">
        <f t="shared" si="137"/>
        <v>134236389.59675062</v>
      </c>
      <c r="CB101" s="200">
        <f t="shared" si="137"/>
        <v>183839288.78207842</v>
      </c>
      <c r="CC101" s="200">
        <f t="shared" si="137"/>
        <v>94533771.611184731</v>
      </c>
      <c r="CD101" s="200">
        <f t="shared" si="137"/>
        <v>95828008.480308056</v>
      </c>
      <c r="CE101" s="200">
        <f t="shared" si="137"/>
        <v>35875350.533576451</v>
      </c>
      <c r="CF101" s="200">
        <f t="shared" si="137"/>
        <v>57841363.79174827</v>
      </c>
      <c r="CG101" s="200">
        <f t="shared" si="137"/>
        <v>124302849.9456501</v>
      </c>
      <c r="CH101" s="200">
        <f t="shared" si="137"/>
        <v>120718940.24547957</v>
      </c>
      <c r="CI101" s="200">
        <f t="shared" si="137"/>
        <v>132992525.54521568</v>
      </c>
      <c r="CJ101" s="200">
        <f t="shared" si="137"/>
        <v>126587465.69173723</v>
      </c>
      <c r="CK101" s="200">
        <f t="shared" ref="CK101:DP101" si="138">SUMPRODUCT(CK12:CK31,CK81:CK100)</f>
        <v>122316325.49737075</v>
      </c>
      <c r="CL101" s="200">
        <f t="shared" si="138"/>
        <v>149103053.78303415</v>
      </c>
      <c r="CM101" s="200">
        <f t="shared" si="138"/>
        <v>164042922.97211698</v>
      </c>
      <c r="CN101" s="200">
        <f t="shared" si="138"/>
        <v>247917350.71374747</v>
      </c>
      <c r="CO101" s="200">
        <f t="shared" si="138"/>
        <v>130743160.01861231</v>
      </c>
      <c r="CP101" s="200">
        <f t="shared" si="138"/>
        <v>123892358.61399102</v>
      </c>
      <c r="CQ101" s="200">
        <f t="shared" si="138"/>
        <v>146441897.80368564</v>
      </c>
      <c r="CR101" s="200">
        <f t="shared" si="138"/>
        <v>163180298.89671364</v>
      </c>
      <c r="CS101" s="200">
        <f t="shared" si="138"/>
        <v>177762540.24718252</v>
      </c>
      <c r="CT101" s="200">
        <f t="shared" si="138"/>
        <v>164448187.56591094</v>
      </c>
      <c r="CU101" s="200">
        <f t="shared" si="138"/>
        <v>167873814.86687496</v>
      </c>
      <c r="CV101" s="200">
        <f t="shared" si="138"/>
        <v>157694123.08100867</v>
      </c>
      <c r="CW101" s="200">
        <f t="shared" si="138"/>
        <v>154470291.00419247</v>
      </c>
      <c r="CX101" s="200">
        <f t="shared" si="138"/>
        <v>168608551.90165758</v>
      </c>
      <c r="CY101" s="200">
        <f t="shared" si="138"/>
        <v>179115117.51531255</v>
      </c>
      <c r="CZ101" s="200">
        <f t="shared" si="138"/>
        <v>287986531.89779729</v>
      </c>
      <c r="DA101" s="200">
        <f t="shared" si="138"/>
        <v>176603763.64812285</v>
      </c>
      <c r="DB101" s="200">
        <f t="shared" si="138"/>
        <v>159501953.80043089</v>
      </c>
      <c r="DC101" s="200">
        <f t="shared" si="138"/>
        <v>174860437.75862205</v>
      </c>
      <c r="DD101" s="200">
        <f t="shared" si="138"/>
        <v>190579300.92847207</v>
      </c>
      <c r="DE101" s="200">
        <f t="shared" si="138"/>
        <v>192789344.27539012</v>
      </c>
      <c r="DF101" s="200">
        <f t="shared" si="138"/>
        <v>202941300.61663061</v>
      </c>
      <c r="DG101" s="200">
        <f t="shared" si="138"/>
        <v>210159447.31043559</v>
      </c>
      <c r="DH101" s="200">
        <f t="shared" si="138"/>
        <v>190201432.95587903</v>
      </c>
      <c r="DI101" s="200">
        <f t="shared" si="138"/>
        <v>186851068.82002795</v>
      </c>
      <c r="DJ101" s="200">
        <f t="shared" si="138"/>
        <v>200006646.98626381</v>
      </c>
      <c r="DK101" s="200">
        <f t="shared" si="138"/>
        <v>252398399.75381961</v>
      </c>
      <c r="DL101" s="200">
        <f t="shared" si="138"/>
        <v>411495478.31412208</v>
      </c>
      <c r="DM101" s="200">
        <f t="shared" si="138"/>
        <v>237108178.75250724</v>
      </c>
      <c r="DN101" s="200">
        <f t="shared" si="138"/>
        <v>208756718.04768103</v>
      </c>
      <c r="DO101" s="200">
        <f t="shared" si="138"/>
        <v>275657168.38189763</v>
      </c>
      <c r="DP101" s="200">
        <f t="shared" si="138"/>
        <v>242542394.69322908</v>
      </c>
      <c r="DQ101" s="200">
        <f t="shared" ref="DQ101:EK101" si="139">SUMPRODUCT(DQ12:DQ31,DQ81:DQ100)</f>
        <v>282488096.5676645</v>
      </c>
      <c r="DR101" s="200">
        <f t="shared" si="139"/>
        <v>282421558.9732458</v>
      </c>
      <c r="DS101" s="200">
        <f t="shared" si="139"/>
        <v>287100940.63330656</v>
      </c>
      <c r="DT101" s="200">
        <f t="shared" si="139"/>
        <v>272342294.37494212</v>
      </c>
      <c r="DU101" s="200">
        <f t="shared" si="139"/>
        <v>248748862.58204556</v>
      </c>
      <c r="DV101" s="200">
        <f t="shared" si="139"/>
        <v>270857250.71955299</v>
      </c>
      <c r="DW101" s="200">
        <f t="shared" si="139"/>
        <v>323827129.8850311</v>
      </c>
      <c r="DX101" s="200">
        <f t="shared" si="139"/>
        <v>469584801.32468623</v>
      </c>
      <c r="DY101" s="200">
        <f t="shared" si="139"/>
        <v>280184472.39914405</v>
      </c>
      <c r="DZ101" s="200">
        <f t="shared" si="139"/>
        <v>253265166.26470581</v>
      </c>
      <c r="EA101" s="200">
        <f t="shared" si="139"/>
        <v>281081197.62636983</v>
      </c>
      <c r="EB101" s="200">
        <f t="shared" si="139"/>
        <v>296425930.22652054</v>
      </c>
      <c r="EC101" s="200">
        <f t="shared" si="139"/>
        <v>323230988.83529353</v>
      </c>
      <c r="ED101" s="200">
        <f t="shared" si="139"/>
        <v>303276190.87757164</v>
      </c>
      <c r="EE101" s="200">
        <f t="shared" si="139"/>
        <v>298647606.76629853</v>
      </c>
      <c r="EF101" s="200">
        <f t="shared" si="139"/>
        <v>302060157.10466498</v>
      </c>
      <c r="EG101" s="200">
        <f t="shared" si="139"/>
        <v>270644522.90125996</v>
      </c>
      <c r="EH101" s="200">
        <f t="shared" si="139"/>
        <v>287312665.19474888</v>
      </c>
      <c r="EI101" s="200">
        <f t="shared" si="139"/>
        <v>340519076.50702989</v>
      </c>
      <c r="EJ101" s="200">
        <f t="shared" si="139"/>
        <v>486311585.73973179</v>
      </c>
      <c r="EK101" s="200">
        <f t="shared" si="139"/>
        <v>316251617.9956401</v>
      </c>
      <c r="EL101" s="200">
        <f>SUMPRODUCT(EL12:EL31,EL81:EL100)</f>
        <v>287633279.09849417</v>
      </c>
      <c r="EM101" s="200">
        <f>SUMPRODUCT(EM12:EM31,EM81:EM100)</f>
        <v>342046796.5593912</v>
      </c>
      <c r="EN101" s="200">
        <f>SUMPRODUCT(EN12:EN31,EN81:EN100)</f>
        <v>339275353.35173804</v>
      </c>
      <c r="EO101" s="200"/>
      <c r="ER101" s="200">
        <f>SUMIF($I$8:$EO$8,ER$9,$I101:$EO101)</f>
        <v>510966155.20717579</v>
      </c>
      <c r="ES101" s="200">
        <f>SUMIF($I$8:$EO$8,ES$9,$I101:$EO101)</f>
        <v>586309945.82049274</v>
      </c>
      <c r="ET101" s="200">
        <f>SUMIF($I$8:$EO$8,ET$9,$I101:$EO101)</f>
        <v>587211949.08634257</v>
      </c>
      <c r="EU101" s="200">
        <f>SUMIF($I$8:$EO$8,EU$9,$I101:$EO101)</f>
        <v>863900525.05420554</v>
      </c>
      <c r="EV101" s="200">
        <f>SUMIF($I$8:$EO$8,EV$9,$I101:$EO101)</f>
        <v>721522065.18208599</v>
      </c>
      <c r="EW101" s="200">
        <f>SUMIF($I$8:$EO$8,EW$9,$I101:$EO101)</f>
        <v>807452050.23413944</v>
      </c>
      <c r="EX101" s="200">
        <f>SUMIF($I$8:$EO$8,EX$9,$I101:$EO101)</f>
        <v>808192097.59029424</v>
      </c>
      <c r="EY101" s="200">
        <f>SUMIF($I$8:$EO$8,EY$9,$I101:$EO101)</f>
        <v>1064269181.9292703</v>
      </c>
      <c r="EZ101" s="200">
        <f>SUMIF($I$8:$EO$8,EZ$9,$I101:$EO101)</f>
        <v>814530836.29021966</v>
      </c>
      <c r="FA101" s="200">
        <f>SUMIF($I$8:$EO$8,FA$9,$I101:$EO101)</f>
        <v>922933109.93938565</v>
      </c>
      <c r="FB101" s="200">
        <f>SUMIF($I$8:$EO$8,FB$9,$I101:$EO101)</f>
        <v>871352286.77222347</v>
      </c>
      <c r="FC101" s="200">
        <f>SUMIF($I$8:$EO$8,FC$9,$I101:$EO101)</f>
        <v>1114143327.4415107</v>
      </c>
      <c r="FD101" s="200">
        <f>SUMIF($I$8:$EO$8,FD$9,$I101:$EO101)</f>
        <v>945931693.65352559</v>
      </c>
      <c r="FE101" s="200">
        <f>SUMIF($I$8:$EO$8,FE$9,$I101:$EO101)</f>
        <v>339275353.35173804</v>
      </c>
      <c r="FG101" s="200"/>
      <c r="FH101" s="200">
        <f t="shared" ref="FH101:FM101" si="140">SUMIF($I$6:$EJ$6,FH$9,$I101:$EJ101)</f>
        <v>1459905741.8490314</v>
      </c>
      <c r="FI101" s="200">
        <f t="shared" si="140"/>
        <v>1092777750.8445485</v>
      </c>
      <c r="FJ101" s="200">
        <f t="shared" si="140"/>
        <v>1472059928.8111694</v>
      </c>
      <c r="FK101" s="200">
        <f t="shared" si="140"/>
        <v>2022216873.4129398</v>
      </c>
      <c r="FL101" s="200">
        <f t="shared" si="140"/>
        <v>2548388575.1682167</v>
      </c>
      <c r="FM101" s="200">
        <f t="shared" si="140"/>
        <v>3401435394.9357896</v>
      </c>
      <c r="FN101" s="200">
        <f>SUMIF($I$6:$EJ$6,FN$9,$I101:$EJ101)</f>
        <v>3722959560.4433393</v>
      </c>
      <c r="FO101" s="200">
        <f t="shared" si="132"/>
        <v>945931693.65352559</v>
      </c>
    </row>
    <row r="102" spans="2:171" s="70" customFormat="1" ht="17.25" customHeight="1">
      <c r="B102" s="125"/>
      <c r="C102" s="69"/>
      <c r="D102" s="69"/>
      <c r="E102" s="69"/>
      <c r="F102" s="126"/>
      <c r="G102" s="126"/>
      <c r="H102" s="126"/>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row>
    <row r="103" spans="2:171" ht="17.45" customHeight="1">
      <c r="B103" s="71" t="s">
        <v>154</v>
      </c>
      <c r="C103" s="72"/>
      <c r="D103" s="72"/>
      <c r="E103" s="72"/>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237"/>
      <c r="ER103" s="73"/>
      <c r="ES103" s="73"/>
      <c r="ET103" s="73"/>
      <c r="EU103" s="73"/>
      <c r="EV103" s="73"/>
      <c r="EW103" s="73"/>
      <c r="EX103" s="73"/>
      <c r="EY103" s="73"/>
      <c r="EZ103" s="73"/>
      <c r="FA103" s="73"/>
      <c r="FB103" s="73"/>
      <c r="FC103" s="73"/>
      <c r="FD103" s="73"/>
      <c r="FE103" s="73"/>
      <c r="FH103" s="73"/>
      <c r="FI103" s="73"/>
      <c r="FJ103" s="73"/>
      <c r="FK103" s="73"/>
      <c r="FL103" s="73"/>
      <c r="FM103" s="73"/>
      <c r="FN103" s="73"/>
      <c r="FO103" s="73"/>
    </row>
    <row r="104" spans="2:171" s="70" customFormat="1" ht="17.45" customHeight="1">
      <c r="B104" s="66" t="s">
        <v>27</v>
      </c>
      <c r="C104" s="67"/>
      <c r="D104" s="67"/>
      <c r="E104" s="67"/>
      <c r="F104" s="68"/>
      <c r="G104" s="68"/>
      <c r="H104" s="68"/>
      <c r="I104" s="75">
        <f t="shared" ref="I104:AI104" si="141">I81/I151</f>
        <v>1102.7479044990696</v>
      </c>
      <c r="J104" s="75">
        <f t="shared" si="141"/>
        <v>949.8083526157028</v>
      </c>
      <c r="K104" s="75">
        <f t="shared" si="141"/>
        <v>1129.4073574765489</v>
      </c>
      <c r="L104" s="75">
        <f t="shared" si="141"/>
        <v>1062.8961089586171</v>
      </c>
      <c r="M104" s="75">
        <f t="shared" si="141"/>
        <v>1191.5555021466769</v>
      </c>
      <c r="N104" s="75">
        <f t="shared" si="141"/>
        <v>1073.0991345734853</v>
      </c>
      <c r="O104" s="75">
        <f t="shared" si="141"/>
        <v>1131.3730967879235</v>
      </c>
      <c r="P104" s="75">
        <f t="shared" si="141"/>
        <v>1086.7587030762838</v>
      </c>
      <c r="Q104" s="75">
        <f t="shared" si="141"/>
        <v>997.42412534400387</v>
      </c>
      <c r="R104" s="75">
        <f t="shared" si="141"/>
        <v>1151.9047881949721</v>
      </c>
      <c r="S104" s="75">
        <f t="shared" si="141"/>
        <v>1149.6962636546286</v>
      </c>
      <c r="T104" s="75">
        <f t="shared" si="141"/>
        <v>1835.7869459217607</v>
      </c>
      <c r="U104" s="75">
        <f t="shared" si="141"/>
        <v>1071.6039352074506</v>
      </c>
      <c r="V104" s="75">
        <f t="shared" si="141"/>
        <v>965.89140670268307</v>
      </c>
      <c r="W104" s="75">
        <f t="shared" si="141"/>
        <v>1074.8312548356437</v>
      </c>
      <c r="X104" s="75">
        <f t="shared" si="141"/>
        <v>1014.3974675054789</v>
      </c>
      <c r="Y104" s="75">
        <f t="shared" si="141"/>
        <v>1101.4501061334759</v>
      </c>
      <c r="Z104" s="75">
        <f t="shared" si="141"/>
        <v>1071.8441386387929</v>
      </c>
      <c r="AA104" s="75">
        <f t="shared" si="141"/>
        <v>1119.4265465934732</v>
      </c>
      <c r="AB104" s="75">
        <f t="shared" si="141"/>
        <v>1028.9208684862519</v>
      </c>
      <c r="AC104" s="75">
        <f t="shared" si="141"/>
        <v>978.41695612160095</v>
      </c>
      <c r="AD104" s="75">
        <f t="shared" si="141"/>
        <v>1132.8017975893599</v>
      </c>
      <c r="AE104" s="75">
        <f t="shared" si="141"/>
        <v>1167.4747081160738</v>
      </c>
      <c r="AF104" s="75">
        <f t="shared" si="141"/>
        <v>1752.69654394857</v>
      </c>
      <c r="AG104" s="75">
        <f t="shared" si="141"/>
        <v>1058.7120868013949</v>
      </c>
      <c r="AH104" s="75">
        <f t="shared" si="141"/>
        <v>938.47522798793068</v>
      </c>
      <c r="AI104" s="75">
        <f t="shared" si="141"/>
        <v>1054.9922248626269</v>
      </c>
      <c r="AJ104" s="75">
        <f t="shared" ref="AJ104:BO104" si="142">AJ81/AJ151</f>
        <v>1147.5967464320802</v>
      </c>
      <c r="AK104" s="75">
        <f t="shared" si="142"/>
        <v>1110.495686851594</v>
      </c>
      <c r="AL104" s="75">
        <f t="shared" si="142"/>
        <v>1074.1896415616804</v>
      </c>
      <c r="AM104" s="75">
        <f t="shared" si="142"/>
        <v>1137.7455880050954</v>
      </c>
      <c r="AN104" s="75">
        <f t="shared" si="142"/>
        <v>1056.6532606524815</v>
      </c>
      <c r="AO104" s="75">
        <f t="shared" si="142"/>
        <v>1020.0371156794162</v>
      </c>
      <c r="AP104" s="75">
        <f t="shared" si="142"/>
        <v>1081.0548405771285</v>
      </c>
      <c r="AQ104" s="75">
        <f t="shared" si="142"/>
        <v>1142.4468877184745</v>
      </c>
      <c r="AR104" s="75">
        <f t="shared" si="142"/>
        <v>1796.7274349974632</v>
      </c>
      <c r="AS104" s="75">
        <f t="shared" si="142"/>
        <v>1045.9743619846488</v>
      </c>
      <c r="AT104" s="75">
        <f t="shared" si="142"/>
        <v>899.03015560395556</v>
      </c>
      <c r="AU104" s="75">
        <f t="shared" si="142"/>
        <v>1111.1737731563946</v>
      </c>
      <c r="AV104" s="75">
        <f t="shared" si="142"/>
        <v>994.86880303300211</v>
      </c>
      <c r="AW104" s="75">
        <f t="shared" si="142"/>
        <v>1085.4327492955922</v>
      </c>
      <c r="AX104" s="75">
        <f t="shared" si="142"/>
        <v>1042.167097475467</v>
      </c>
      <c r="AY104" s="75">
        <f t="shared" si="142"/>
        <v>1038.2032230030984</v>
      </c>
      <c r="AZ104" s="75">
        <f t="shared" si="142"/>
        <v>1068.2800169489699</v>
      </c>
      <c r="BA104" s="75">
        <f t="shared" si="142"/>
        <v>1029.0839540758493</v>
      </c>
      <c r="BB104" s="75">
        <f t="shared" si="142"/>
        <v>1070.4957229491208</v>
      </c>
      <c r="BC104" s="75">
        <f t="shared" si="142"/>
        <v>1143.2125935162096</v>
      </c>
      <c r="BD104" s="75">
        <f t="shared" si="142"/>
        <v>1844.8664681640057</v>
      </c>
      <c r="BE104" s="75">
        <f t="shared" si="142"/>
        <v>1128.7990747562912</v>
      </c>
      <c r="BF104" s="75">
        <f t="shared" si="142"/>
        <v>986.05245004372193</v>
      </c>
      <c r="BG104" s="75">
        <f t="shared" si="142"/>
        <v>1103.2124403547409</v>
      </c>
      <c r="BH104" s="75">
        <f t="shared" si="142"/>
        <v>1129.9917576189398</v>
      </c>
      <c r="BI104" s="75">
        <f t="shared" si="142"/>
        <v>1200.9754326785749</v>
      </c>
      <c r="BJ104" s="75">
        <f t="shared" si="142"/>
        <v>1233.7284853415317</v>
      </c>
      <c r="BK104" s="75">
        <f t="shared" si="142"/>
        <v>1220.9267196031547</v>
      </c>
      <c r="BL104" s="75">
        <f t="shared" si="142"/>
        <v>1184.0147948971837</v>
      </c>
      <c r="BM104" s="75">
        <f t="shared" si="142"/>
        <v>1123.0382775151813</v>
      </c>
      <c r="BN104" s="75">
        <f t="shared" si="142"/>
        <v>1220.1061458340694</v>
      </c>
      <c r="BO104" s="75">
        <f t="shared" si="142"/>
        <v>1347.0976101870608</v>
      </c>
      <c r="BP104" s="75">
        <f t="shared" ref="BP104:CU104" si="143">BP81/BP151</f>
        <v>1979.8891960645183</v>
      </c>
      <c r="BQ104" s="75">
        <f t="shared" si="143"/>
        <v>1213.3419746245343</v>
      </c>
      <c r="BR104" s="75">
        <f t="shared" si="143"/>
        <v>1127.1574640145266</v>
      </c>
      <c r="BS104" s="75">
        <f t="shared" si="143"/>
        <v>751.29973055702715</v>
      </c>
      <c r="BT104" s="75">
        <f t="shared" si="143"/>
        <v>239.57589455334545</v>
      </c>
      <c r="BU104" s="75">
        <f t="shared" si="143"/>
        <v>299.1865290554245</v>
      </c>
      <c r="BV104" s="75">
        <f t="shared" si="143"/>
        <v>503.45532383995038</v>
      </c>
      <c r="BW104" s="75">
        <f t="shared" si="143"/>
        <v>693.2600131376862</v>
      </c>
      <c r="BX104" s="75">
        <f t="shared" si="143"/>
        <v>870.30114165422481</v>
      </c>
      <c r="BY104" s="75">
        <f t="shared" si="143"/>
        <v>881.50676684486803</v>
      </c>
      <c r="BZ104" s="75">
        <f t="shared" si="143"/>
        <v>1055.7580077006642</v>
      </c>
      <c r="CA104" s="75">
        <f t="shared" si="143"/>
        <v>1123.758046832774</v>
      </c>
      <c r="CB104" s="75">
        <f t="shared" si="143"/>
        <v>1625.3662879213557</v>
      </c>
      <c r="CC104" s="75">
        <f t="shared" si="143"/>
        <v>865.59065471699091</v>
      </c>
      <c r="CD104" s="75">
        <f t="shared" si="143"/>
        <v>877.65452066175362</v>
      </c>
      <c r="CE104" s="75">
        <f t="shared" si="143"/>
        <v>450.7385888091531</v>
      </c>
      <c r="CF104" s="75">
        <f t="shared" si="143"/>
        <v>576.3988448334909</v>
      </c>
      <c r="CG104" s="75">
        <f t="shared" si="143"/>
        <v>1024.0067290506086</v>
      </c>
      <c r="CH104" s="75">
        <f t="shared" si="143"/>
        <v>1016.4817791530867</v>
      </c>
      <c r="CI104" s="75">
        <f t="shared" si="143"/>
        <v>1090.1838369669335</v>
      </c>
      <c r="CJ104" s="75">
        <f t="shared" si="143"/>
        <v>1026.2090343666885</v>
      </c>
      <c r="CK104" s="75">
        <f t="shared" si="143"/>
        <v>993.06048352571622</v>
      </c>
      <c r="CL104" s="75">
        <f t="shared" si="143"/>
        <v>1212.9892162607632</v>
      </c>
      <c r="CM104" s="75">
        <f t="shared" si="143"/>
        <v>1272.5552354749632</v>
      </c>
      <c r="CN104" s="75">
        <f t="shared" si="143"/>
        <v>2001.6479809169086</v>
      </c>
      <c r="CO104" s="75">
        <f t="shared" si="143"/>
        <v>1135.224038019019</v>
      </c>
      <c r="CP104" s="75">
        <f t="shared" si="143"/>
        <v>1096.5972135261975</v>
      </c>
      <c r="CQ104" s="75">
        <f t="shared" si="143"/>
        <v>1272.5672202689614</v>
      </c>
      <c r="CR104" s="75">
        <f t="shared" si="143"/>
        <v>1389.3106250033441</v>
      </c>
      <c r="CS104" s="75">
        <f t="shared" si="143"/>
        <v>1481.2959775535542</v>
      </c>
      <c r="CT104" s="75">
        <f t="shared" si="143"/>
        <v>1344.0620621886155</v>
      </c>
      <c r="CU104" s="75">
        <f t="shared" si="143"/>
        <v>1363.3540940883092</v>
      </c>
      <c r="CV104" s="75">
        <f t="shared" ref="CV104:DO104" si="144">CV81/CV151</f>
        <v>1305.6495137584486</v>
      </c>
      <c r="CW104" s="75">
        <f t="shared" si="144"/>
        <v>1265.4082994188377</v>
      </c>
      <c r="CX104" s="75">
        <f t="shared" si="144"/>
        <v>1439.8900688725134</v>
      </c>
      <c r="CY104" s="75">
        <f t="shared" si="144"/>
        <v>1457.3479068669158</v>
      </c>
      <c r="CZ104" s="75">
        <f t="shared" si="144"/>
        <v>2305.586678961507</v>
      </c>
      <c r="DA104" s="75">
        <f t="shared" si="144"/>
        <v>1387.6105803191574</v>
      </c>
      <c r="DB104" s="75">
        <f t="shared" si="144"/>
        <v>1241.1745984443469</v>
      </c>
      <c r="DC104" s="75">
        <f t="shared" si="144"/>
        <v>1342.7903505568129</v>
      </c>
      <c r="DD104" s="75">
        <f t="shared" si="144"/>
        <v>1444.2865454076414</v>
      </c>
      <c r="DE104" s="75">
        <f t="shared" si="144"/>
        <v>1428.6537877047215</v>
      </c>
      <c r="DF104" s="75">
        <f t="shared" si="144"/>
        <v>1422.8799753976205</v>
      </c>
      <c r="DG104" s="75">
        <f t="shared" si="144"/>
        <v>1468.3529144613856</v>
      </c>
      <c r="DH104" s="75">
        <f t="shared" si="144"/>
        <v>1365.3934227268985</v>
      </c>
      <c r="DI104" s="75">
        <f t="shared" si="144"/>
        <v>1342.2308770593224</v>
      </c>
      <c r="DJ104" s="75">
        <f t="shared" si="144"/>
        <v>1419.0118641642364</v>
      </c>
      <c r="DK104" s="75">
        <f t="shared" si="144"/>
        <v>1556.7167783918278</v>
      </c>
      <c r="DL104" s="75">
        <f t="shared" si="144"/>
        <v>2438.33812683325</v>
      </c>
      <c r="DM104" s="75">
        <f t="shared" si="144"/>
        <v>1468.0902867634888</v>
      </c>
      <c r="DN104" s="75">
        <f t="shared" si="144"/>
        <v>1357.5659400164175</v>
      </c>
      <c r="DO104" s="75">
        <f t="shared" si="144"/>
        <v>1603.2835054559221</v>
      </c>
      <c r="DP104" s="75">
        <f t="shared" ref="DP104:DU104" si="145">DP81/DP151</f>
        <v>1363.8207415782863</v>
      </c>
      <c r="DQ104" s="75">
        <f t="shared" si="145"/>
        <v>1600.147257526834</v>
      </c>
      <c r="DR104" s="75">
        <f t="shared" si="145"/>
        <v>1580.8778047181183</v>
      </c>
      <c r="DS104" s="75">
        <f t="shared" si="145"/>
        <v>1579.4115060121951</v>
      </c>
      <c r="DT104" s="75">
        <f t="shared" si="145"/>
        <v>1528.3549255815003</v>
      </c>
      <c r="DU104" s="75">
        <f t="shared" si="145"/>
        <v>1409.4748743305147</v>
      </c>
      <c r="DV104" s="75">
        <f t="shared" ref="DV104:DW104" si="146">DV81/DV151</f>
        <v>1519.8277549816958</v>
      </c>
      <c r="DW104" s="75">
        <f t="shared" si="146"/>
        <v>1734.0286686607219</v>
      </c>
      <c r="DX104" s="75">
        <f t="shared" ref="DX104:DY104" si="147">DX81/DX151</f>
        <v>2509.2102388601697</v>
      </c>
      <c r="DY104" s="75">
        <f t="shared" si="147"/>
        <v>1503.8905227293096</v>
      </c>
      <c r="DZ104" s="75">
        <f t="shared" ref="DZ104:EA104" si="148">DZ81/DZ151</f>
        <v>1345.451723071435</v>
      </c>
      <c r="EA104" s="75">
        <f t="shared" si="148"/>
        <v>1531.061927208581</v>
      </c>
      <c r="EB104" s="75">
        <f t="shared" ref="EB104:EC104" si="149">EB81/EB151</f>
        <v>1641.0704330068888</v>
      </c>
      <c r="EC104" s="75">
        <f t="shared" si="149"/>
        <v>1772.5659087711224</v>
      </c>
      <c r="ED104" s="75">
        <f t="shared" ref="ED104:EE104" si="150">ED81/ED151</f>
        <v>1672.2634849762458</v>
      </c>
      <c r="EE104" s="75">
        <f t="shared" si="150"/>
        <v>1606.6719254925774</v>
      </c>
      <c r="EF104" s="75">
        <f t="shared" ref="EF104:EG104" si="151">EF81/EF151</f>
        <v>1643.1871171526045</v>
      </c>
      <c r="EG104" s="75">
        <f t="shared" si="151"/>
        <v>1477.595856877997</v>
      </c>
      <c r="EH104" s="75">
        <f t="shared" ref="EH104:EI104" si="152">EH81/EH151</f>
        <v>1592.3258416891913</v>
      </c>
      <c r="EI104" s="75">
        <f t="shared" si="152"/>
        <v>1823.0644139011661</v>
      </c>
      <c r="EJ104" s="75">
        <f t="shared" ref="EJ104:EK104" si="153">EJ81/EJ151</f>
        <v>2564.1158889413873</v>
      </c>
      <c r="EK104" s="75">
        <f t="shared" si="153"/>
        <v>1623.1048094750208</v>
      </c>
      <c r="EL104" s="75">
        <f t="shared" ref="EL104:EM104" si="154">EL81/EL151</f>
        <v>1463.5282745845916</v>
      </c>
      <c r="EM104" s="75">
        <f t="shared" si="154"/>
        <v>1695.3197571000021</v>
      </c>
      <c r="EN104" s="75">
        <f t="shared" ref="EN104" si="155">EN81/EN151</f>
        <v>1683.7520033742451</v>
      </c>
      <c r="EO104" s="75"/>
      <c r="ER104" s="75">
        <f>SUMIF($I$8:$EO$8,ER$9,$I104:$EO104)</f>
        <v>3971.5755293203174</v>
      </c>
      <c r="ES104" s="75">
        <f>SUMIF($I$8:$EO$8,ES$9,$I104:$EO104)</f>
        <v>4295.8203085099831</v>
      </c>
      <c r="ET104" s="75">
        <f>SUMIF($I$8:$EO$8,ET$9,$I104:$EO104)</f>
        <v>4175.9772142476068</v>
      </c>
      <c r="EU104" s="75">
        <f>SUMIF($I$8:$EO$8,EU$9,$I104:$EO104)</f>
        <v>5414.0667693893138</v>
      </c>
      <c r="EV104" s="75">
        <f>SUMIF($I$8:$EO$8,EV$9,$I104:$EO104)</f>
        <v>4428.9397322358282</v>
      </c>
      <c r="EW104" s="75">
        <f>SUMIF($I$8:$EO$8,EW$9,$I104:$EO104)</f>
        <v>4544.8458038232384</v>
      </c>
      <c r="EX104" s="75">
        <f>SUMIF($I$8:$EO$8,EX$9,$I104:$EO104)</f>
        <v>4517.2413059242099</v>
      </c>
      <c r="EY104" s="75">
        <f>SUMIF($I$8:$EO$8,EY$9,$I104:$EO104)</f>
        <v>5763.0666625025879</v>
      </c>
      <c r="EZ104" s="75">
        <f>SUMIF($I$8:$EO$8,EZ$9,$I104:$EO104)</f>
        <v>4380.4041730093249</v>
      </c>
      <c r="FA104" s="75">
        <f>SUMIF($I$8:$EO$8,FA$9,$I104:$EO104)</f>
        <v>5085.8998267542574</v>
      </c>
      <c r="FB104" s="75">
        <f>SUMIF($I$8:$EO$8,FB$9,$I104:$EO104)</f>
        <v>4727.4548995231789</v>
      </c>
      <c r="FC104" s="75">
        <f>SUMIF($I$8:$EO$8,FC$9,$I104:$EO104)</f>
        <v>5979.5061445317442</v>
      </c>
      <c r="FD104" s="75">
        <f>SUMIF($I$8:$EO$8,FD$9,$I104:$EO104)</f>
        <v>4781.9528411596148</v>
      </c>
      <c r="FE104" s="75">
        <f>SUMIF($I$8:$EO$8,FE$9,$I104:$EO104)</f>
        <v>1683.7520033742451</v>
      </c>
      <c r="FG104" s="75"/>
      <c r="FH104" s="75">
        <f t="shared" ref="FH104:FN115" si="156">SUMIF($I$6:$EJ$6,FH$9,$I104:$EJ104)</f>
        <v>14857.832384894968</v>
      </c>
      <c r="FI104" s="75">
        <f t="shared" si="156"/>
        <v>10383.967180736381</v>
      </c>
      <c r="FJ104" s="75">
        <f t="shared" si="156"/>
        <v>12407.516904737058</v>
      </c>
      <c r="FK104" s="75">
        <f t="shared" si="156"/>
        <v>16856.29369852622</v>
      </c>
      <c r="FL104" s="75">
        <f t="shared" si="156"/>
        <v>17857.439821467222</v>
      </c>
      <c r="FM104" s="75">
        <f t="shared" si="156"/>
        <v>19254.093504485867</v>
      </c>
      <c r="FN104" s="75">
        <f t="shared" si="156"/>
        <v>20173.265043818508</v>
      </c>
      <c r="FO104" s="75">
        <f t="shared" ref="FO104:FO124" si="157">SUMIF($I$6:$EM$6,FO$9,$I104:$EM104)</f>
        <v>4781.9528411596148</v>
      </c>
    </row>
    <row r="105" spans="2:171" s="70" customFormat="1" ht="17.45" customHeight="1">
      <c r="B105" s="66" t="s">
        <v>26</v>
      </c>
      <c r="C105" s="67"/>
      <c r="D105" s="67"/>
      <c r="E105" s="67"/>
      <c r="F105" s="68"/>
      <c r="G105" s="68"/>
      <c r="H105" s="68"/>
      <c r="I105" s="75">
        <f t="shared" ref="I105:AI105" si="158">I82/I152</f>
        <v>699.25505675177271</v>
      </c>
      <c r="J105" s="75">
        <f t="shared" si="158"/>
        <v>577.62020020611453</v>
      </c>
      <c r="K105" s="75">
        <f t="shared" si="158"/>
        <v>642.04872834749244</v>
      </c>
      <c r="L105" s="75">
        <f t="shared" si="158"/>
        <v>676.36724961111042</v>
      </c>
      <c r="M105" s="75">
        <f t="shared" si="158"/>
        <v>757.99611016361519</v>
      </c>
      <c r="N105" s="75">
        <f t="shared" si="158"/>
        <v>685.55886324925859</v>
      </c>
      <c r="O105" s="75">
        <f t="shared" si="158"/>
        <v>636.12327719604468</v>
      </c>
      <c r="P105" s="75">
        <f t="shared" si="158"/>
        <v>653.09118852723225</v>
      </c>
      <c r="Q105" s="75">
        <f t="shared" si="158"/>
        <v>601.08714834816419</v>
      </c>
      <c r="R105" s="75">
        <f t="shared" si="158"/>
        <v>705.26324574539046</v>
      </c>
      <c r="S105" s="75">
        <f t="shared" si="158"/>
        <v>785.15131247403497</v>
      </c>
      <c r="T105" s="75">
        <f t="shared" si="158"/>
        <v>1325.2514761719751</v>
      </c>
      <c r="U105" s="75">
        <f t="shared" si="158"/>
        <v>677.88178518272468</v>
      </c>
      <c r="V105" s="75">
        <f t="shared" si="158"/>
        <v>581.48242569402589</v>
      </c>
      <c r="W105" s="75">
        <f t="shared" si="158"/>
        <v>600.74752492506548</v>
      </c>
      <c r="X105" s="75">
        <f t="shared" si="158"/>
        <v>616.77268289982067</v>
      </c>
      <c r="Y105" s="75">
        <f t="shared" si="158"/>
        <v>728.88450012891713</v>
      </c>
      <c r="Z105" s="75">
        <f t="shared" si="158"/>
        <v>655.93265476919726</v>
      </c>
      <c r="AA105" s="75">
        <f t="shared" si="158"/>
        <v>704.61451474746025</v>
      </c>
      <c r="AB105" s="75">
        <f t="shared" si="158"/>
        <v>650.26542727669562</v>
      </c>
      <c r="AC105" s="75">
        <f t="shared" si="158"/>
        <v>602.2568451193398</v>
      </c>
      <c r="AD105" s="75">
        <f t="shared" si="158"/>
        <v>742.7819790150445</v>
      </c>
      <c r="AE105" s="75">
        <f t="shared" si="158"/>
        <v>802.17528067049955</v>
      </c>
      <c r="AF105" s="75">
        <f t="shared" si="158"/>
        <v>1293.0598174758406</v>
      </c>
      <c r="AG105" s="75">
        <f t="shared" si="158"/>
        <v>718.92937024420519</v>
      </c>
      <c r="AH105" s="75">
        <f t="shared" si="158"/>
        <v>606.83814238560092</v>
      </c>
      <c r="AI105" s="75">
        <f t="shared" si="158"/>
        <v>741.26743828808333</v>
      </c>
      <c r="AJ105" s="75">
        <f t="shared" ref="AJ105:BO105" si="159">AJ82/AJ152</f>
        <v>792.24560705942724</v>
      </c>
      <c r="AK105" s="75">
        <f t="shared" si="159"/>
        <v>784.82866633259016</v>
      </c>
      <c r="AL105" s="75">
        <f t="shared" si="159"/>
        <v>751.76574366347563</v>
      </c>
      <c r="AM105" s="75">
        <f t="shared" si="159"/>
        <v>792.42402743054697</v>
      </c>
      <c r="AN105" s="75">
        <f t="shared" si="159"/>
        <v>720.76989591204756</v>
      </c>
      <c r="AO105" s="75">
        <f t="shared" si="159"/>
        <v>689.92754670554439</v>
      </c>
      <c r="AP105" s="75">
        <f t="shared" si="159"/>
        <v>757.75421163763076</v>
      </c>
      <c r="AQ105" s="75">
        <f t="shared" si="159"/>
        <v>892.45198546860536</v>
      </c>
      <c r="AR105" s="75">
        <f t="shared" si="159"/>
        <v>1424.8100148958588</v>
      </c>
      <c r="AS105" s="75">
        <f t="shared" si="159"/>
        <v>778.20369523037004</v>
      </c>
      <c r="AT105" s="75">
        <f t="shared" si="159"/>
        <v>663.82058254368712</v>
      </c>
      <c r="AU105" s="75">
        <f t="shared" si="159"/>
        <v>776.2470878435621</v>
      </c>
      <c r="AV105" s="75">
        <f t="shared" si="159"/>
        <v>742.51357529531811</v>
      </c>
      <c r="AW105" s="75">
        <f t="shared" si="159"/>
        <v>877.55228013951046</v>
      </c>
      <c r="AX105" s="75">
        <f t="shared" si="159"/>
        <v>772.01132605005773</v>
      </c>
      <c r="AY105" s="75">
        <f t="shared" si="159"/>
        <v>806.15149556909137</v>
      </c>
      <c r="AZ105" s="75">
        <f t="shared" si="159"/>
        <v>791.82137804138267</v>
      </c>
      <c r="BA105" s="75">
        <f t="shared" si="159"/>
        <v>766.73457554206198</v>
      </c>
      <c r="BB105" s="75">
        <f t="shared" si="159"/>
        <v>762.80082453875752</v>
      </c>
      <c r="BC105" s="75">
        <f t="shared" si="159"/>
        <v>907.01565677733879</v>
      </c>
      <c r="BD105" s="75">
        <f t="shared" si="159"/>
        <v>1513.7391899620859</v>
      </c>
      <c r="BE105" s="75">
        <f t="shared" si="159"/>
        <v>801.23053983757541</v>
      </c>
      <c r="BF105" s="75">
        <f t="shared" si="159"/>
        <v>663.65910109441813</v>
      </c>
      <c r="BG105" s="75">
        <f t="shared" si="159"/>
        <v>800.09908991615362</v>
      </c>
      <c r="BH105" s="75">
        <f t="shared" si="159"/>
        <v>767.14513966548043</v>
      </c>
      <c r="BI105" s="75">
        <f t="shared" si="159"/>
        <v>892.0670647003717</v>
      </c>
      <c r="BJ105" s="75">
        <f t="shared" si="159"/>
        <v>863.53248591198951</v>
      </c>
      <c r="BK105" s="75">
        <f t="shared" si="159"/>
        <v>855.9674292272058</v>
      </c>
      <c r="BL105" s="75">
        <f t="shared" si="159"/>
        <v>801.40536705613749</v>
      </c>
      <c r="BM105" s="75">
        <f t="shared" si="159"/>
        <v>755.50135363105107</v>
      </c>
      <c r="BN105" s="75">
        <f t="shared" si="159"/>
        <v>838.3236005878598</v>
      </c>
      <c r="BO105" s="75">
        <f t="shared" si="159"/>
        <v>1026.2258999038074</v>
      </c>
      <c r="BP105" s="75">
        <f t="shared" ref="BP105:CU105" si="160">BP82/BP152</f>
        <v>1494.5492010442672</v>
      </c>
      <c r="BQ105" s="75">
        <f t="shared" si="160"/>
        <v>834.82537611877024</v>
      </c>
      <c r="BR105" s="75">
        <f t="shared" si="160"/>
        <v>779.19791627064274</v>
      </c>
      <c r="BS105" s="75">
        <f t="shared" si="160"/>
        <v>437.34529389195211</v>
      </c>
      <c r="BT105" s="75">
        <f t="shared" si="160"/>
        <v>28.758500530273682</v>
      </c>
      <c r="BU105" s="75">
        <f t="shared" si="160"/>
        <v>39.115538545541156</v>
      </c>
      <c r="BV105" s="75">
        <f t="shared" si="160"/>
        <v>185.69151905031686</v>
      </c>
      <c r="BW105" s="75">
        <f t="shared" si="160"/>
        <v>434.89945255980939</v>
      </c>
      <c r="BX105" s="75">
        <f t="shared" si="160"/>
        <v>600.51012653563032</v>
      </c>
      <c r="BY105" s="75">
        <f t="shared" si="160"/>
        <v>562.84978106823962</v>
      </c>
      <c r="BZ105" s="75">
        <f t="shared" si="160"/>
        <v>726.1062470363803</v>
      </c>
      <c r="CA105" s="75">
        <f t="shared" si="160"/>
        <v>828.89493584586876</v>
      </c>
      <c r="CB105" s="75">
        <f t="shared" si="160"/>
        <v>1206.4992404503521</v>
      </c>
      <c r="CC105" s="75">
        <f t="shared" si="160"/>
        <v>550.06160294014444</v>
      </c>
      <c r="CD105" s="75">
        <f t="shared" si="160"/>
        <v>577.70551235023311</v>
      </c>
      <c r="CE105" s="75">
        <f t="shared" si="160"/>
        <v>164.92822442968776</v>
      </c>
      <c r="CF105" s="75">
        <f t="shared" si="160"/>
        <v>280.16584114132172</v>
      </c>
      <c r="CG105" s="75">
        <f t="shared" si="160"/>
        <v>713.59087780304424</v>
      </c>
      <c r="CH105" s="75">
        <f t="shared" si="160"/>
        <v>755.56556669447787</v>
      </c>
      <c r="CI105" s="75">
        <f t="shared" si="160"/>
        <v>758.01966985672789</v>
      </c>
      <c r="CJ105" s="75">
        <f t="shared" si="160"/>
        <v>744.65439384358251</v>
      </c>
      <c r="CK105" s="75">
        <f t="shared" si="160"/>
        <v>680.10837034882422</v>
      </c>
      <c r="CL105" s="75">
        <f t="shared" si="160"/>
        <v>871.68257724386365</v>
      </c>
      <c r="CM105" s="75">
        <f t="shared" si="160"/>
        <v>926.05911873313107</v>
      </c>
      <c r="CN105" s="75">
        <f t="shared" si="160"/>
        <v>1496.2479132499789</v>
      </c>
      <c r="CO105" s="75">
        <f t="shared" si="160"/>
        <v>750.38139270926763</v>
      </c>
      <c r="CP105" s="75">
        <f t="shared" si="160"/>
        <v>708.21100824343489</v>
      </c>
      <c r="CQ105" s="75">
        <f t="shared" si="160"/>
        <v>826.11699479689184</v>
      </c>
      <c r="CR105" s="75">
        <f t="shared" si="160"/>
        <v>958.482458293474</v>
      </c>
      <c r="CS105" s="75">
        <f t="shared" si="160"/>
        <v>1039.6513343755103</v>
      </c>
      <c r="CT105" s="75">
        <f t="shared" si="160"/>
        <v>937.2349777176322</v>
      </c>
      <c r="CU105" s="75">
        <f t="shared" si="160"/>
        <v>1011.7854042324834</v>
      </c>
      <c r="CV105" s="75">
        <f t="shared" ref="CV105:DO105" si="161">CV82/CV152</f>
        <v>929.59354814624703</v>
      </c>
      <c r="CW105" s="75">
        <f t="shared" si="161"/>
        <v>922.0428675424065</v>
      </c>
      <c r="CX105" s="75">
        <f t="shared" si="161"/>
        <v>1014.4961007095337</v>
      </c>
      <c r="CY105" s="75">
        <f t="shared" si="161"/>
        <v>1057.5332073493259</v>
      </c>
      <c r="CZ105" s="75">
        <f t="shared" si="161"/>
        <v>1727.8687665732207</v>
      </c>
      <c r="DA105" s="75">
        <f t="shared" si="161"/>
        <v>928.54029055706997</v>
      </c>
      <c r="DB105" s="75">
        <f t="shared" si="161"/>
        <v>830.25827590672213</v>
      </c>
      <c r="DC105" s="75">
        <f t="shared" si="161"/>
        <v>941.23631415068689</v>
      </c>
      <c r="DD105" s="75">
        <f t="shared" si="161"/>
        <v>1017.1215040930681</v>
      </c>
      <c r="DE105" s="75">
        <f t="shared" si="161"/>
        <v>1058.0403263721432</v>
      </c>
      <c r="DF105" s="75">
        <f t="shared" si="161"/>
        <v>987.67956055955528</v>
      </c>
      <c r="DG105" s="75">
        <f t="shared" si="161"/>
        <v>1062.5178314957859</v>
      </c>
      <c r="DH105" s="75">
        <f t="shared" si="161"/>
        <v>907.98090325979649</v>
      </c>
      <c r="DI105" s="75">
        <f t="shared" si="161"/>
        <v>907.75447719913473</v>
      </c>
      <c r="DJ105" s="75">
        <f t="shared" si="161"/>
        <v>1020.1384210520183</v>
      </c>
      <c r="DK105" s="75">
        <f t="shared" si="161"/>
        <v>1125.7201011156992</v>
      </c>
      <c r="DL105" s="75">
        <f t="shared" si="161"/>
        <v>1819.8083801558694</v>
      </c>
      <c r="DM105" s="75">
        <f t="shared" si="161"/>
        <v>980.85361509602797</v>
      </c>
      <c r="DN105" s="75">
        <f t="shared" si="161"/>
        <v>870.13630293685378</v>
      </c>
      <c r="DO105" s="75">
        <f t="shared" si="161"/>
        <v>1095.6918800923515</v>
      </c>
      <c r="DP105" s="75">
        <f t="shared" ref="DP105:DQ105" si="162">DP82/DP152</f>
        <v>930.82135107636475</v>
      </c>
      <c r="DQ105" s="75">
        <f t="shared" si="162"/>
        <v>1100.8487028962961</v>
      </c>
      <c r="DR105" s="75">
        <f t="shared" ref="DR105:DS105" si="163">DR82/DR152</f>
        <v>1083.1659409319288</v>
      </c>
      <c r="DS105" s="75">
        <f t="shared" si="163"/>
        <v>1116.9933596294004</v>
      </c>
      <c r="DT105" s="75">
        <f t="shared" ref="DT105:DU105" si="164">DT82/DT152</f>
        <v>1040.6073743600143</v>
      </c>
      <c r="DU105" s="75">
        <f t="shared" si="164"/>
        <v>941.40068226291226</v>
      </c>
      <c r="DV105" s="75">
        <f t="shared" ref="DV105:DW105" si="165">DV82/DV152</f>
        <v>1062.9028423754564</v>
      </c>
      <c r="DW105" s="75">
        <f t="shared" si="165"/>
        <v>1249.7588515019761</v>
      </c>
      <c r="DX105" s="75">
        <f t="shared" ref="DX105:DY105" si="166">DX82/DX152</f>
        <v>1950.7110526299857</v>
      </c>
      <c r="DY105" s="75">
        <f t="shared" si="166"/>
        <v>1020.1793874758021</v>
      </c>
      <c r="DZ105" s="75">
        <f t="shared" ref="DZ105:EA105" si="167">DZ82/DZ152</f>
        <v>907.19030263345223</v>
      </c>
      <c r="EA105" s="75">
        <f t="shared" si="167"/>
        <v>1040.8992573780517</v>
      </c>
      <c r="EB105" s="75">
        <f t="shared" ref="EB105:EC105" si="168">EB82/EB152</f>
        <v>1099.5886421842183</v>
      </c>
      <c r="EC105" s="75">
        <f t="shared" si="168"/>
        <v>1213.197562701112</v>
      </c>
      <c r="ED105" s="75">
        <f t="shared" ref="ED105:EE105" si="169">ED82/ED152</f>
        <v>1120.6221769887354</v>
      </c>
      <c r="EE105" s="75">
        <f t="shared" si="169"/>
        <v>1118.3701106266924</v>
      </c>
      <c r="EF105" s="75">
        <f t="shared" ref="EF105:EG105" si="170">EF82/EF152</f>
        <v>1083.1999214300383</v>
      </c>
      <c r="EG105" s="75">
        <f t="shared" si="170"/>
        <v>981.10650980308208</v>
      </c>
      <c r="EH105" s="75">
        <f t="shared" ref="EH105:EI105" si="171">EH82/EH152</f>
        <v>1061.5272181809123</v>
      </c>
      <c r="EI105" s="75">
        <f t="shared" si="171"/>
        <v>1245.6604291959827</v>
      </c>
      <c r="EJ105" s="75">
        <f t="shared" ref="EJ105:EK105" si="172">EJ82/EJ152</f>
        <v>1932.1424608402579</v>
      </c>
      <c r="EK105" s="75">
        <f t="shared" si="172"/>
        <v>1047.7449273283933</v>
      </c>
      <c r="EL105" s="75">
        <f t="shared" ref="EL105:EM105" si="173">EL82/EL152</f>
        <v>935.04120412932969</v>
      </c>
      <c r="EM105" s="75">
        <f t="shared" si="173"/>
        <v>1050.686046227388</v>
      </c>
      <c r="EN105" s="75">
        <f t="shared" ref="EN105" si="174">EN82/EN152</f>
        <v>1056.2410756668912</v>
      </c>
      <c r="EO105" s="75"/>
      <c r="ER105" s="75">
        <f>SUMIF($I$8:$EO$8,ER$9,$I105:$EO105)</f>
        <v>2700.0348806144793</v>
      </c>
      <c r="ES105" s="75">
        <f>SUMIF($I$8:$EO$8,ES$9,$I105:$EO105)</f>
        <v>3062.8413910247664</v>
      </c>
      <c r="ET105" s="75">
        <f>SUMIF($I$8:$EO$8,ET$9,$I105:$EO105)</f>
        <v>2878.2532119547172</v>
      </c>
      <c r="EU105" s="75">
        <f>SUMIF($I$8:$EO$8,EU$9,$I105:$EO105)</f>
        <v>3965.6669023235872</v>
      </c>
      <c r="EV105" s="75">
        <f>SUMIF($I$8:$EO$8,EV$9,$I105:$EO105)</f>
        <v>2946.6817981252334</v>
      </c>
      <c r="EW105" s="75">
        <f>SUMIF($I$8:$EO$8,EW$9,$I105:$EO105)</f>
        <v>3114.8359949045898</v>
      </c>
      <c r="EX105" s="75">
        <f>SUMIF($I$8:$EO$8,EX$9,$I105:$EO105)</f>
        <v>3099.0014162523271</v>
      </c>
      <c r="EY105" s="75">
        <f>SUMIF($I$8:$EO$8,EY$9,$I105:$EO105)</f>
        <v>4263.372746507418</v>
      </c>
      <c r="EZ105" s="75">
        <f>SUMIF($I$8:$EO$8,EZ$9,$I105:$EO105)</f>
        <v>2968.2689474873059</v>
      </c>
      <c r="FA105" s="75">
        <f>SUMIF($I$8:$EO$8,FA$9,$I105:$EO105)</f>
        <v>3433.4083818740655</v>
      </c>
      <c r="FB105" s="75">
        <f>SUMIF($I$8:$EO$8,FB$9,$I105:$EO105)</f>
        <v>3182.6765418598129</v>
      </c>
      <c r="FC105" s="75">
        <f>SUMIF($I$8:$EO$8,FC$9,$I105:$EO105)</f>
        <v>4239.3301082171529</v>
      </c>
      <c r="FD105" s="75">
        <f>SUMIF($I$8:$EO$8,FD$9,$I105:$EO105)</f>
        <v>3033.4721776851111</v>
      </c>
      <c r="FE105" s="75">
        <f>SUMIF($I$8:$EO$8,FE$9,$I105:$EO105)</f>
        <v>1056.2410756668912</v>
      </c>
      <c r="FG105" s="75"/>
      <c r="FH105" s="75">
        <f t="shared" si="156"/>
        <v>10559.706272576315</v>
      </c>
      <c r="FI105" s="75">
        <f t="shared" si="156"/>
        <v>6664.693927903777</v>
      </c>
      <c r="FJ105" s="75">
        <f t="shared" si="156"/>
        <v>8518.7896686350177</v>
      </c>
      <c r="FK105" s="75">
        <f t="shared" si="156"/>
        <v>11883.398060689429</v>
      </c>
      <c r="FL105" s="75">
        <f t="shared" si="156"/>
        <v>12606.796385917551</v>
      </c>
      <c r="FM105" s="75">
        <f t="shared" si="156"/>
        <v>13423.89195578957</v>
      </c>
      <c r="FN105" s="75">
        <f t="shared" si="156"/>
        <v>13823.683979438336</v>
      </c>
      <c r="FO105" s="75">
        <f t="shared" si="157"/>
        <v>3033.4721776851111</v>
      </c>
    </row>
    <row r="106" spans="2:171" s="70" customFormat="1" ht="17.45" customHeight="1">
      <c r="B106" s="66" t="s">
        <v>25</v>
      </c>
      <c r="C106" s="67"/>
      <c r="D106" s="67"/>
      <c r="E106" s="67"/>
      <c r="F106" s="68"/>
      <c r="G106" s="68"/>
      <c r="H106" s="68"/>
      <c r="I106" s="75">
        <f t="shared" ref="I106:AI106" si="175">I83/I153</f>
        <v>1014.4906469942141</v>
      </c>
      <c r="J106" s="75">
        <f t="shared" si="175"/>
        <v>864.497901532382</v>
      </c>
      <c r="K106" s="75">
        <f t="shared" si="175"/>
        <v>950.9913937959426</v>
      </c>
      <c r="L106" s="75">
        <f t="shared" si="175"/>
        <v>977.01490195536201</v>
      </c>
      <c r="M106" s="75">
        <f t="shared" si="175"/>
        <v>1124.7253203339885</v>
      </c>
      <c r="N106" s="75">
        <f t="shared" si="175"/>
        <v>991.35763770571327</v>
      </c>
      <c r="O106" s="75">
        <f t="shared" si="175"/>
        <v>1070.6784720327155</v>
      </c>
      <c r="P106" s="75">
        <f t="shared" si="175"/>
        <v>1029.3411539973913</v>
      </c>
      <c r="Q106" s="75">
        <f t="shared" si="175"/>
        <v>927.16440441120062</v>
      </c>
      <c r="R106" s="75">
        <f t="shared" si="175"/>
        <v>1063.2176608673064</v>
      </c>
      <c r="S106" s="75">
        <f t="shared" si="175"/>
        <v>1155.4340930085268</v>
      </c>
      <c r="T106" s="75">
        <f t="shared" si="175"/>
        <v>1983.9084006062251</v>
      </c>
      <c r="U106" s="75">
        <f t="shared" si="175"/>
        <v>1048.9782668653629</v>
      </c>
      <c r="V106" s="75">
        <f t="shared" si="175"/>
        <v>906.6242237839532</v>
      </c>
      <c r="W106" s="75">
        <f t="shared" si="175"/>
        <v>950.60909580320072</v>
      </c>
      <c r="X106" s="75">
        <f t="shared" si="175"/>
        <v>1007.1804609807297</v>
      </c>
      <c r="Y106" s="75">
        <f t="shared" si="175"/>
        <v>1164.0082752473479</v>
      </c>
      <c r="Z106" s="75">
        <f t="shared" si="175"/>
        <v>1064.9020809894182</v>
      </c>
      <c r="AA106" s="75">
        <f t="shared" si="175"/>
        <v>1132.1968333496184</v>
      </c>
      <c r="AB106" s="75">
        <f t="shared" si="175"/>
        <v>977.72731134777359</v>
      </c>
      <c r="AC106" s="75">
        <f t="shared" si="175"/>
        <v>963.92175887113387</v>
      </c>
      <c r="AD106" s="75">
        <f t="shared" si="175"/>
        <v>1117.0470984030321</v>
      </c>
      <c r="AE106" s="75">
        <f t="shared" si="175"/>
        <v>1183.1753254392786</v>
      </c>
      <c r="AF106" s="75">
        <f t="shared" si="175"/>
        <v>2071.1570457278453</v>
      </c>
      <c r="AG106" s="75">
        <f t="shared" si="175"/>
        <v>1096.8127936472972</v>
      </c>
      <c r="AH106" s="75">
        <f t="shared" si="175"/>
        <v>943.54618835221129</v>
      </c>
      <c r="AI106" s="75">
        <f t="shared" si="175"/>
        <v>1066.9361340514663</v>
      </c>
      <c r="AJ106" s="75">
        <f t="shared" ref="AJ106:BO106" si="176">AJ83/AJ153</f>
        <v>1130.4915010556649</v>
      </c>
      <c r="AK106" s="75">
        <f t="shared" si="176"/>
        <v>1198.0144001810274</v>
      </c>
      <c r="AL106" s="75">
        <f t="shared" si="176"/>
        <v>1116.8937828830758</v>
      </c>
      <c r="AM106" s="75">
        <f t="shared" si="176"/>
        <v>1158.2999435582374</v>
      </c>
      <c r="AN106" s="75">
        <f t="shared" si="176"/>
        <v>1067.8445640212381</v>
      </c>
      <c r="AO106" s="75">
        <f t="shared" si="176"/>
        <v>1052.8022754225528</v>
      </c>
      <c r="AP106" s="75">
        <f t="shared" si="176"/>
        <v>1123.0845609614507</v>
      </c>
      <c r="AQ106" s="75">
        <f t="shared" si="176"/>
        <v>1247.3957426351617</v>
      </c>
      <c r="AR106" s="75">
        <f t="shared" si="176"/>
        <v>2090.0000019325043</v>
      </c>
      <c r="AS106" s="75">
        <f t="shared" si="176"/>
        <v>1133.3266768840263</v>
      </c>
      <c r="AT106" s="75">
        <f t="shared" si="176"/>
        <v>986.34555716369675</v>
      </c>
      <c r="AU106" s="75">
        <f t="shared" si="176"/>
        <v>1113.5057249926397</v>
      </c>
      <c r="AV106" s="75">
        <f t="shared" si="176"/>
        <v>1060.2156743409614</v>
      </c>
      <c r="AW106" s="75">
        <f t="shared" si="176"/>
        <v>1228.6758833315389</v>
      </c>
      <c r="AX106" s="75">
        <f t="shared" si="176"/>
        <v>1134.0014987789668</v>
      </c>
      <c r="AY106" s="75">
        <f t="shared" si="176"/>
        <v>1179.0941672439142</v>
      </c>
      <c r="AZ106" s="75">
        <f t="shared" si="176"/>
        <v>1163.6042344555278</v>
      </c>
      <c r="BA106" s="75">
        <f t="shared" si="176"/>
        <v>1115.6153257057269</v>
      </c>
      <c r="BB106" s="75">
        <f t="shared" si="176"/>
        <v>1261.3805214474032</v>
      </c>
      <c r="BC106" s="75">
        <f t="shared" si="176"/>
        <v>1578.9225775377529</v>
      </c>
      <c r="BD106" s="75">
        <f t="shared" si="176"/>
        <v>2417.5879520276394</v>
      </c>
      <c r="BE106" s="75">
        <f t="shared" si="176"/>
        <v>1306.5683978691238</v>
      </c>
      <c r="BF106" s="75">
        <f t="shared" si="176"/>
        <v>1120.937550082371</v>
      </c>
      <c r="BG106" s="75">
        <f t="shared" si="176"/>
        <v>1283.6446679008816</v>
      </c>
      <c r="BH106" s="75">
        <f t="shared" si="176"/>
        <v>1202.048016428447</v>
      </c>
      <c r="BI106" s="75">
        <f t="shared" si="176"/>
        <v>1399.1978976599803</v>
      </c>
      <c r="BJ106" s="75">
        <f t="shared" si="176"/>
        <v>1415.6104339503452</v>
      </c>
      <c r="BK106" s="75">
        <f t="shared" si="176"/>
        <v>1350.2085198866914</v>
      </c>
      <c r="BL106" s="75">
        <f t="shared" si="176"/>
        <v>1293.0030993186413</v>
      </c>
      <c r="BM106" s="75">
        <f t="shared" si="176"/>
        <v>1241.9872610933942</v>
      </c>
      <c r="BN106" s="75">
        <f t="shared" si="176"/>
        <v>1354.4118862319106</v>
      </c>
      <c r="BO106" s="75">
        <f t="shared" si="176"/>
        <v>1608.2385631159354</v>
      </c>
      <c r="BP106" s="75">
        <f t="shared" ref="BP106:CU106" si="177">BP83/BP153</f>
        <v>2487.6573030343075</v>
      </c>
      <c r="BQ106" s="75">
        <f t="shared" si="177"/>
        <v>1362.8710987373931</v>
      </c>
      <c r="BR106" s="75">
        <f t="shared" si="177"/>
        <v>1247.8870888160243</v>
      </c>
      <c r="BS106" s="75">
        <f t="shared" si="177"/>
        <v>664.82175689794713</v>
      </c>
      <c r="BT106" s="75">
        <f t="shared" si="177"/>
        <v>56.015815152238389</v>
      </c>
      <c r="BU106" s="75">
        <f t="shared" si="177"/>
        <v>104.88791805268899</v>
      </c>
      <c r="BV106" s="75">
        <f t="shared" si="177"/>
        <v>350.78464659639826</v>
      </c>
      <c r="BW106" s="75">
        <f t="shared" si="177"/>
        <v>681.01500587999885</v>
      </c>
      <c r="BX106" s="75">
        <f t="shared" si="177"/>
        <v>862.19389259709646</v>
      </c>
      <c r="BY106" s="75">
        <f t="shared" si="177"/>
        <v>863.58298545490686</v>
      </c>
      <c r="BZ106" s="75">
        <f t="shared" si="177"/>
        <v>1107.821223912089</v>
      </c>
      <c r="CA106" s="75">
        <f t="shared" si="177"/>
        <v>1265.8746567927592</v>
      </c>
      <c r="CB106" s="75">
        <f t="shared" si="177"/>
        <v>1996.1384762478001</v>
      </c>
      <c r="CC106" s="75">
        <f t="shared" si="177"/>
        <v>883.83855887903007</v>
      </c>
      <c r="CD106" s="75">
        <f t="shared" si="177"/>
        <v>951.28907080754743</v>
      </c>
      <c r="CE106" s="75">
        <f t="shared" si="177"/>
        <v>299.21411948057374</v>
      </c>
      <c r="CF106" s="75">
        <f t="shared" si="177"/>
        <v>493.33219442015746</v>
      </c>
      <c r="CG106" s="75">
        <f t="shared" si="177"/>
        <v>1239.660995634998</v>
      </c>
      <c r="CH106" s="75">
        <f t="shared" si="177"/>
        <v>1233.9943042455241</v>
      </c>
      <c r="CI106" s="75">
        <f t="shared" si="177"/>
        <v>1351.2233960008957</v>
      </c>
      <c r="CJ106" s="75">
        <f t="shared" si="177"/>
        <v>1232.576506391559</v>
      </c>
      <c r="CK106" s="75">
        <f t="shared" si="177"/>
        <v>1209.19592064169</v>
      </c>
      <c r="CL106" s="75">
        <f t="shared" si="177"/>
        <v>1506.3891265289512</v>
      </c>
      <c r="CM106" s="75">
        <f t="shared" si="177"/>
        <v>1592.8894643280794</v>
      </c>
      <c r="CN106" s="75">
        <f t="shared" si="177"/>
        <v>2816.2189710938082</v>
      </c>
      <c r="CO106" s="75">
        <f t="shared" si="177"/>
        <v>1410.3606163776237</v>
      </c>
      <c r="CP106" s="75">
        <f t="shared" si="177"/>
        <v>1253.7580840014434</v>
      </c>
      <c r="CQ106" s="75">
        <f t="shared" si="177"/>
        <v>1454.0544923955972</v>
      </c>
      <c r="CR106" s="75">
        <f t="shared" si="177"/>
        <v>1705.0228072652724</v>
      </c>
      <c r="CS106" s="75">
        <f t="shared" si="177"/>
        <v>1899.8879407850727</v>
      </c>
      <c r="CT106" s="75">
        <f t="shared" si="177"/>
        <v>1741.2978751222474</v>
      </c>
      <c r="CU106" s="75">
        <f t="shared" si="177"/>
        <v>1753.1000553410536</v>
      </c>
      <c r="CV106" s="75">
        <f t="shared" ref="CV106:DO106" si="178">CV83/CV153</f>
        <v>1659.5522794666151</v>
      </c>
      <c r="CW106" s="75">
        <f t="shared" si="178"/>
        <v>1606.2230798342241</v>
      </c>
      <c r="CX106" s="75">
        <f t="shared" si="178"/>
        <v>1697.561383524248</v>
      </c>
      <c r="CY106" s="75">
        <f t="shared" si="178"/>
        <v>1825.71499946277</v>
      </c>
      <c r="CZ106" s="75">
        <f t="shared" si="178"/>
        <v>3147.7037323700592</v>
      </c>
      <c r="DA106" s="75">
        <f t="shared" si="178"/>
        <v>1666.2540736471426</v>
      </c>
      <c r="DB106" s="75">
        <f t="shared" si="178"/>
        <v>1506.014893542078</v>
      </c>
      <c r="DC106" s="75">
        <f t="shared" si="178"/>
        <v>1649.3274865687044</v>
      </c>
      <c r="DD106" s="75">
        <f t="shared" si="178"/>
        <v>1792.9104344747138</v>
      </c>
      <c r="DE106" s="75">
        <f t="shared" si="178"/>
        <v>1902.3265054180247</v>
      </c>
      <c r="DF106" s="75">
        <f t="shared" si="178"/>
        <v>1888.8951275063089</v>
      </c>
      <c r="DG106" s="75">
        <f t="shared" si="178"/>
        <v>1941.9029940062787</v>
      </c>
      <c r="DH106" s="75">
        <f t="shared" si="178"/>
        <v>1758.4272513925678</v>
      </c>
      <c r="DI106" s="75">
        <f t="shared" si="178"/>
        <v>1701.9693251475414</v>
      </c>
      <c r="DJ106" s="75">
        <f t="shared" si="178"/>
        <v>1821.260789490949</v>
      </c>
      <c r="DK106" s="75">
        <f t="shared" si="178"/>
        <v>2092.6925307656543</v>
      </c>
      <c r="DL106" s="75">
        <f t="shared" si="178"/>
        <v>3520.5081010941808</v>
      </c>
      <c r="DM106" s="75">
        <f t="shared" si="178"/>
        <v>1810.9811683674966</v>
      </c>
      <c r="DN106" s="75">
        <f t="shared" si="178"/>
        <v>1569.4243989252104</v>
      </c>
      <c r="DO106" s="75">
        <f t="shared" si="178"/>
        <v>1875.7652088299299</v>
      </c>
      <c r="DP106" s="75">
        <f t="shared" ref="DP106:DQ106" si="179">DP83/DP153</f>
        <v>1683.2678252060155</v>
      </c>
      <c r="DQ106" s="75">
        <f t="shared" si="179"/>
        <v>2082.2482193810074</v>
      </c>
      <c r="DR106" s="75">
        <f t="shared" ref="DR106:DS106" si="180">DR83/DR153</f>
        <v>2088.0587349927405</v>
      </c>
      <c r="DS106" s="75">
        <f t="shared" si="180"/>
        <v>2038.4018907696857</v>
      </c>
      <c r="DT106" s="75">
        <f t="shared" ref="DT106:DU106" si="181">DT83/DT153</f>
        <v>1963.9226941328711</v>
      </c>
      <c r="DU106" s="75">
        <f t="shared" si="181"/>
        <v>1807.405954032409</v>
      </c>
      <c r="DV106" s="75">
        <f t="shared" ref="DV106:DW106" si="182">DV83/DV153</f>
        <v>1940.2383035816381</v>
      </c>
      <c r="DW106" s="75">
        <f t="shared" si="182"/>
        <v>2370.157586403056</v>
      </c>
      <c r="DX106" s="75">
        <f t="shared" ref="DX106:DY106" si="183">DX83/DX153</f>
        <v>3787.7700710137356</v>
      </c>
      <c r="DY106" s="75">
        <f t="shared" si="183"/>
        <v>1883.8766738671688</v>
      </c>
      <c r="DZ106" s="75">
        <f t="shared" ref="DZ106:EA106" si="184">DZ83/DZ153</f>
        <v>1735.5780393952341</v>
      </c>
      <c r="EA106" s="75">
        <f t="shared" si="184"/>
        <v>1967.8060423838338</v>
      </c>
      <c r="EB106" s="75">
        <f t="shared" ref="EB106:EC106" si="185">EB83/EB153</f>
        <v>2019.8008931570498</v>
      </c>
      <c r="EC106" s="75">
        <f t="shared" si="185"/>
        <v>2346.6102132076098</v>
      </c>
      <c r="ED106" s="75">
        <f t="shared" ref="ED106:EE106" si="186">ED83/ED153</f>
        <v>2200.1366871176147</v>
      </c>
      <c r="EE106" s="75">
        <f t="shared" si="186"/>
        <v>2096.040800275056</v>
      </c>
      <c r="EF106" s="75">
        <f t="shared" ref="EF106:EG106" si="187">EF83/EF153</f>
        <v>2130.2387171887212</v>
      </c>
      <c r="EG106" s="75">
        <f t="shared" si="187"/>
        <v>1981.0471218552129</v>
      </c>
      <c r="EH106" s="75">
        <f t="shared" ref="EH106:EI106" si="188">EH83/EH153</f>
        <v>2119.0407606762628</v>
      </c>
      <c r="EI106" s="75">
        <f t="shared" si="188"/>
        <v>2569.3392518181322</v>
      </c>
      <c r="EJ106" s="75">
        <f t="shared" ref="EJ106:EK106" si="189">EJ83/EJ153</f>
        <v>4002.0204652109223</v>
      </c>
      <c r="EK106" s="75">
        <f t="shared" si="189"/>
        <v>2112.9801497675949</v>
      </c>
      <c r="EL106" s="75">
        <f t="shared" ref="EL106:EM106" si="190">EL83/EL153</f>
        <v>1840.1274657678996</v>
      </c>
      <c r="EM106" s="75">
        <f t="shared" si="190"/>
        <v>2168.3826913618454</v>
      </c>
      <c r="EN106" s="75">
        <f t="shared" ref="EN106" si="191">EN83/EN153</f>
        <v>2109.2084981616017</v>
      </c>
      <c r="EO106" s="75"/>
      <c r="ER106" s="75">
        <f>SUMIF($I$8:$EO$8,ER$9,$I106:$EO106)</f>
        <v>4821.5964537579248</v>
      </c>
      <c r="ES106" s="75">
        <f>SUMIF($I$8:$EO$8,ES$9,$I106:$EO106)</f>
        <v>5584.1320673990476</v>
      </c>
      <c r="ET106" s="75">
        <f>SUMIF($I$8:$EO$8,ET$9,$I106:$EO106)</f>
        <v>5402.2995705463873</v>
      </c>
      <c r="EU106" s="75">
        <f>SUMIF($I$8:$EO$8,EU$9,$I106:$EO106)</f>
        <v>7434.4614213507848</v>
      </c>
      <c r="EV106" s="75">
        <f>SUMIF($I$8:$EO$8,EV$9,$I106:$EO106)</f>
        <v>5256.1707761226371</v>
      </c>
      <c r="EW106" s="75">
        <f>SUMIF($I$8:$EO$8,EW$9,$I106:$EO106)</f>
        <v>5853.5747795797633</v>
      </c>
      <c r="EX106" s="75">
        <f>SUMIF($I$8:$EO$8,EX$9,$I106:$EO106)</f>
        <v>5809.7305389349658</v>
      </c>
      <c r="EY106" s="75">
        <f>SUMIF($I$8:$EO$8,EY$9,$I106:$EO106)</f>
        <v>8098.165960998429</v>
      </c>
      <c r="EZ106" s="75">
        <f>SUMIF($I$8:$EO$8,EZ$9,$I106:$EO106)</f>
        <v>5587.2607556462372</v>
      </c>
      <c r="FA106" s="75">
        <f>SUMIF($I$8:$EO$8,FA$9,$I106:$EO106)</f>
        <v>6566.5477934822738</v>
      </c>
      <c r="FB106" s="75">
        <f>SUMIF($I$8:$EO$8,FB$9,$I106:$EO106)</f>
        <v>6207.3266393189906</v>
      </c>
      <c r="FC106" s="75">
        <f>SUMIF($I$8:$EO$8,FC$9,$I106:$EO106)</f>
        <v>8690.4004777053178</v>
      </c>
      <c r="FD106" s="75">
        <f>SUMIF($I$8:$EO$8,FD$9,$I106:$EO106)</f>
        <v>6121.4903068973399</v>
      </c>
      <c r="FE106" s="75">
        <f>SUMIF($I$8:$EO$8,FE$9,$I106:$EO106)</f>
        <v>2109.2084981616017</v>
      </c>
      <c r="FG106" s="75"/>
      <c r="FH106" s="75">
        <f t="shared" si="156"/>
        <v>17063.513596572029</v>
      </c>
      <c r="FI106" s="75">
        <f t="shared" si="156"/>
        <v>10563.89456513734</v>
      </c>
      <c r="FJ106" s="75">
        <f t="shared" si="156"/>
        <v>14809.822628452814</v>
      </c>
      <c r="FK106" s="75">
        <f t="shared" si="156"/>
        <v>21154.237345946229</v>
      </c>
      <c r="FL106" s="75">
        <f t="shared" si="156"/>
        <v>23242.489513054144</v>
      </c>
      <c r="FM106" s="75">
        <f t="shared" si="156"/>
        <v>25017.642055635799</v>
      </c>
      <c r="FN106" s="75">
        <f t="shared" si="156"/>
        <v>27051.53566615282</v>
      </c>
      <c r="FO106" s="75">
        <f t="shared" si="157"/>
        <v>6121.4903068973399</v>
      </c>
    </row>
    <row r="107" spans="2:171" s="70" customFormat="1" ht="17.45" customHeight="1">
      <c r="B107" s="66" t="s">
        <v>28</v>
      </c>
      <c r="C107" s="67"/>
      <c r="D107" s="67"/>
      <c r="E107" s="67"/>
      <c r="F107" s="68"/>
      <c r="G107" s="68"/>
      <c r="H107" s="68"/>
      <c r="I107" s="75">
        <f t="shared" ref="I107:AI107" si="192">I84/I154</f>
        <v>920.25443142633549</v>
      </c>
      <c r="J107" s="75">
        <f t="shared" si="192"/>
        <v>734.5206709564668</v>
      </c>
      <c r="K107" s="75">
        <f t="shared" si="192"/>
        <v>818.9340524786179</v>
      </c>
      <c r="L107" s="75">
        <f t="shared" si="192"/>
        <v>824.48315944617877</v>
      </c>
      <c r="M107" s="75">
        <f t="shared" si="192"/>
        <v>796.74243205582547</v>
      </c>
      <c r="N107" s="75">
        <f t="shared" si="192"/>
        <v>697.26641011855679</v>
      </c>
      <c r="O107" s="75">
        <f t="shared" si="192"/>
        <v>723.77089935881236</v>
      </c>
      <c r="P107" s="75">
        <f t="shared" si="192"/>
        <v>678.80548018159516</v>
      </c>
      <c r="Q107" s="75">
        <f t="shared" si="192"/>
        <v>639.92194511800392</v>
      </c>
      <c r="R107" s="75">
        <f t="shared" si="192"/>
        <v>757.63191605905638</v>
      </c>
      <c r="S107" s="75">
        <f t="shared" si="192"/>
        <v>804.08816938758446</v>
      </c>
      <c r="T107" s="75">
        <f t="shared" si="192"/>
        <v>1218.2301986862283</v>
      </c>
      <c r="U107" s="75">
        <f t="shared" si="192"/>
        <v>781.76451610851655</v>
      </c>
      <c r="V107" s="75">
        <f t="shared" si="192"/>
        <v>660.06170058956104</v>
      </c>
      <c r="W107" s="75">
        <f t="shared" si="192"/>
        <v>724.47830114880639</v>
      </c>
      <c r="X107" s="75">
        <f t="shared" si="192"/>
        <v>725.36654236634195</v>
      </c>
      <c r="Y107" s="75">
        <f t="shared" si="192"/>
        <v>804.15065877758866</v>
      </c>
      <c r="Z107" s="75">
        <f t="shared" si="192"/>
        <v>785.46033448729838</v>
      </c>
      <c r="AA107" s="75">
        <f t="shared" si="192"/>
        <v>773.93303046170604</v>
      </c>
      <c r="AB107" s="75">
        <f t="shared" si="192"/>
        <v>729.29697333302249</v>
      </c>
      <c r="AC107" s="75">
        <f t="shared" si="192"/>
        <v>698.08128520458683</v>
      </c>
      <c r="AD107" s="75">
        <f t="shared" si="192"/>
        <v>804.34169177052706</v>
      </c>
      <c r="AE107" s="75">
        <f t="shared" si="192"/>
        <v>876.13868905909817</v>
      </c>
      <c r="AF107" s="75">
        <f t="shared" si="192"/>
        <v>1265.4847593951331</v>
      </c>
      <c r="AG107" s="75">
        <f t="shared" si="192"/>
        <v>779.24701896228976</v>
      </c>
      <c r="AH107" s="75">
        <f t="shared" si="192"/>
        <v>636.74238738360873</v>
      </c>
      <c r="AI107" s="75">
        <f t="shared" si="192"/>
        <v>756.27885458693299</v>
      </c>
      <c r="AJ107" s="75">
        <f t="shared" ref="AJ107:BO107" si="193">AJ84/AJ154</f>
        <v>851.13889754558556</v>
      </c>
      <c r="AK107" s="75">
        <f t="shared" si="193"/>
        <v>865.15353272109678</v>
      </c>
      <c r="AL107" s="75">
        <f t="shared" si="193"/>
        <v>861.00864393448524</v>
      </c>
      <c r="AM107" s="75">
        <f t="shared" si="193"/>
        <v>873.98280866884522</v>
      </c>
      <c r="AN107" s="75">
        <f t="shared" si="193"/>
        <v>827.92419520803946</v>
      </c>
      <c r="AO107" s="75">
        <f t="shared" si="193"/>
        <v>826.78667898488607</v>
      </c>
      <c r="AP107" s="75">
        <f t="shared" si="193"/>
        <v>895.69125271014093</v>
      </c>
      <c r="AQ107" s="75">
        <f t="shared" si="193"/>
        <v>1074.8544374277312</v>
      </c>
      <c r="AR107" s="75">
        <f t="shared" si="193"/>
        <v>1471.1923116386652</v>
      </c>
      <c r="AS107" s="75">
        <f t="shared" si="193"/>
        <v>963.1256360962999</v>
      </c>
      <c r="AT107" s="75">
        <f t="shared" si="193"/>
        <v>751.75030090594714</v>
      </c>
      <c r="AU107" s="75">
        <f t="shared" si="193"/>
        <v>909.09105392989477</v>
      </c>
      <c r="AV107" s="75">
        <f t="shared" si="193"/>
        <v>858.80947096750378</v>
      </c>
      <c r="AW107" s="75">
        <f t="shared" si="193"/>
        <v>932.15965293696797</v>
      </c>
      <c r="AX107" s="75">
        <f t="shared" si="193"/>
        <v>925.42737870869212</v>
      </c>
      <c r="AY107" s="75">
        <f t="shared" si="193"/>
        <v>946.50787052530848</v>
      </c>
      <c r="AZ107" s="75">
        <f t="shared" si="193"/>
        <v>915.34955310274631</v>
      </c>
      <c r="BA107" s="75">
        <f t="shared" si="193"/>
        <v>915.84627462832509</v>
      </c>
      <c r="BB107" s="75">
        <f t="shared" si="193"/>
        <v>950.29116846301838</v>
      </c>
      <c r="BC107" s="75">
        <f t="shared" si="193"/>
        <v>1157.4401100750299</v>
      </c>
      <c r="BD107" s="75">
        <f t="shared" si="193"/>
        <v>1613.1719139559532</v>
      </c>
      <c r="BE107" s="75">
        <f t="shared" si="193"/>
        <v>1033.2386923608867</v>
      </c>
      <c r="BF107" s="75">
        <f t="shared" si="193"/>
        <v>853.08788170031926</v>
      </c>
      <c r="BG107" s="75">
        <f t="shared" si="193"/>
        <v>995.79344564647727</v>
      </c>
      <c r="BH107" s="75">
        <f t="shared" si="193"/>
        <v>978.68099966679438</v>
      </c>
      <c r="BI107" s="75">
        <f t="shared" si="193"/>
        <v>1098.3173171430055</v>
      </c>
      <c r="BJ107" s="75">
        <f t="shared" si="193"/>
        <v>1071.1551783319296</v>
      </c>
      <c r="BK107" s="75">
        <f t="shared" si="193"/>
        <v>1098.8584592342302</v>
      </c>
      <c r="BL107" s="75">
        <f t="shared" si="193"/>
        <v>992.8106886135804</v>
      </c>
      <c r="BM107" s="75">
        <f t="shared" si="193"/>
        <v>1004.4894826774989</v>
      </c>
      <c r="BN107" s="75">
        <f t="shared" si="193"/>
        <v>1077.5575676114054</v>
      </c>
      <c r="BO107" s="75">
        <f t="shared" si="193"/>
        <v>1296.0610360397177</v>
      </c>
      <c r="BP107" s="75">
        <f t="shared" ref="BP107:CU107" si="194">BP84/BP154</f>
        <v>1726.077120192326</v>
      </c>
      <c r="BQ107" s="75">
        <f t="shared" si="194"/>
        <v>1083.9781223503753</v>
      </c>
      <c r="BR107" s="75">
        <f t="shared" si="194"/>
        <v>965.44989985125426</v>
      </c>
      <c r="BS107" s="75">
        <f t="shared" si="194"/>
        <v>532.6375101584232</v>
      </c>
      <c r="BT107" s="75">
        <f t="shared" si="194"/>
        <v>47.73537302316771</v>
      </c>
      <c r="BU107" s="75">
        <f t="shared" si="194"/>
        <v>72.780741609500211</v>
      </c>
      <c r="BV107" s="75">
        <f t="shared" si="194"/>
        <v>455.4457335443015</v>
      </c>
      <c r="BW107" s="75">
        <f t="shared" si="194"/>
        <v>265.5169186931584</v>
      </c>
      <c r="BX107" s="75">
        <f t="shared" si="194"/>
        <v>668.16481759043518</v>
      </c>
      <c r="BY107" s="75">
        <f t="shared" si="194"/>
        <v>729.58153545346329</v>
      </c>
      <c r="BZ107" s="75">
        <f t="shared" si="194"/>
        <v>936.08704866374444</v>
      </c>
      <c r="CA107" s="75">
        <f t="shared" si="194"/>
        <v>1107.0281668408759</v>
      </c>
      <c r="CB107" s="75">
        <f t="shared" si="194"/>
        <v>1346.4170252436872</v>
      </c>
      <c r="CC107" s="75">
        <f t="shared" si="194"/>
        <v>749.29832609159598</v>
      </c>
      <c r="CD107" s="75">
        <f t="shared" si="194"/>
        <v>776.27938431532482</v>
      </c>
      <c r="CE107" s="75">
        <f t="shared" si="194"/>
        <v>253.39501087576761</v>
      </c>
      <c r="CF107" s="75">
        <f t="shared" si="194"/>
        <v>375.62642274924661</v>
      </c>
      <c r="CG107" s="75">
        <f t="shared" si="194"/>
        <v>931.45925667338008</v>
      </c>
      <c r="CH107" s="75">
        <f t="shared" si="194"/>
        <v>811.04613911205092</v>
      </c>
      <c r="CI107" s="75">
        <f t="shared" si="194"/>
        <v>951.89682726149522</v>
      </c>
      <c r="CJ107" s="75">
        <f t="shared" si="194"/>
        <v>962.85993685615654</v>
      </c>
      <c r="CK107" s="75">
        <f t="shared" si="194"/>
        <v>907.86605369681376</v>
      </c>
      <c r="CL107" s="75">
        <f t="shared" si="194"/>
        <v>1047.5088647238813</v>
      </c>
      <c r="CM107" s="75">
        <f t="shared" si="194"/>
        <v>1204.2777596598664</v>
      </c>
      <c r="CN107" s="75">
        <f t="shared" si="194"/>
        <v>1696.5089379747922</v>
      </c>
      <c r="CO107" s="75">
        <f t="shared" si="194"/>
        <v>958.47937850498795</v>
      </c>
      <c r="CP107" s="75">
        <f t="shared" si="194"/>
        <v>917.76087707834847</v>
      </c>
      <c r="CQ107" s="75">
        <f t="shared" si="194"/>
        <v>1026.2813664879423</v>
      </c>
      <c r="CR107" s="75">
        <f t="shared" si="194"/>
        <v>1130.7221776093008</v>
      </c>
      <c r="CS107" s="75">
        <f t="shared" si="194"/>
        <v>1298.3658520619938</v>
      </c>
      <c r="CT107" s="75">
        <f t="shared" si="194"/>
        <v>1173.9446340006568</v>
      </c>
      <c r="CU107" s="75">
        <f t="shared" si="194"/>
        <v>1167.3053908384152</v>
      </c>
      <c r="CV107" s="75">
        <f t="shared" ref="CV107:DO107" si="195">CV84/CV154</f>
        <v>1099.2495927366267</v>
      </c>
      <c r="CW107" s="75">
        <f t="shared" si="195"/>
        <v>1080.2768463612806</v>
      </c>
      <c r="CX107" s="75">
        <f t="shared" si="195"/>
        <v>1195.4640686750663</v>
      </c>
      <c r="CY107" s="75">
        <f t="shared" si="195"/>
        <v>1302.7120533983552</v>
      </c>
      <c r="CZ107" s="75">
        <f t="shared" si="195"/>
        <v>1916.0238870056498</v>
      </c>
      <c r="DA107" s="75">
        <f t="shared" si="195"/>
        <v>1214.5263171634522</v>
      </c>
      <c r="DB107" s="75">
        <f t="shared" si="195"/>
        <v>1054.0494739918176</v>
      </c>
      <c r="DC107" s="75">
        <f t="shared" si="195"/>
        <v>1136.9615481733185</v>
      </c>
      <c r="DD107" s="75">
        <f t="shared" si="195"/>
        <v>1215.8483815499012</v>
      </c>
      <c r="DE107" s="75">
        <f t="shared" si="195"/>
        <v>1239.6828071882187</v>
      </c>
      <c r="DF107" s="75">
        <f t="shared" si="195"/>
        <v>1221.2312729948492</v>
      </c>
      <c r="DG107" s="75">
        <f t="shared" si="195"/>
        <v>1281.1484713992486</v>
      </c>
      <c r="DH107" s="75">
        <f t="shared" si="195"/>
        <v>1103.6496572557221</v>
      </c>
      <c r="DI107" s="75">
        <f t="shared" si="195"/>
        <v>1158.0692966964873</v>
      </c>
      <c r="DJ107" s="75">
        <f t="shared" si="195"/>
        <v>1235.905737461133</v>
      </c>
      <c r="DK107" s="75">
        <f t="shared" si="195"/>
        <v>1437.7220212827594</v>
      </c>
      <c r="DL107" s="75">
        <f t="shared" si="195"/>
        <v>2042.8744471697023</v>
      </c>
      <c r="DM107" s="75">
        <f t="shared" si="195"/>
        <v>1253.1536862434573</v>
      </c>
      <c r="DN107" s="75">
        <f t="shared" si="195"/>
        <v>1081.3638278066398</v>
      </c>
      <c r="DO107" s="75">
        <f t="shared" si="195"/>
        <v>1324.4716595531008</v>
      </c>
      <c r="DP107" s="75">
        <f t="shared" ref="DP107:DQ107" si="196">DP84/DP154</f>
        <v>1214.6400011587709</v>
      </c>
      <c r="DQ107" s="75">
        <f t="shared" si="196"/>
        <v>1422.6283217937446</v>
      </c>
      <c r="DR107" s="75">
        <f t="shared" ref="DR107:DS107" si="197">DR84/DR154</f>
        <v>1370.7653384576759</v>
      </c>
      <c r="DS107" s="75">
        <f t="shared" si="197"/>
        <v>1395.2353177929276</v>
      </c>
      <c r="DT107" s="75">
        <f t="shared" ref="DT107:DU107" si="198">DT84/DT154</f>
        <v>1333.134821452712</v>
      </c>
      <c r="DU107" s="75">
        <f t="shared" si="198"/>
        <v>1229.0397979876013</v>
      </c>
      <c r="DV107" s="75">
        <f t="shared" ref="DV107:DW107" si="199">DV84/DV154</f>
        <v>1357.6320593290711</v>
      </c>
      <c r="DW107" s="75">
        <f t="shared" si="199"/>
        <v>1644.0627636686697</v>
      </c>
      <c r="DX107" s="75">
        <f t="shared" ref="DX107:DY107" si="200">DX84/DX154</f>
        <v>2291.7093470325813</v>
      </c>
      <c r="DY107" s="75">
        <f t="shared" si="200"/>
        <v>1318.2780502393969</v>
      </c>
      <c r="DZ107" s="75">
        <f t="shared" ref="DZ107:EA107" si="201">DZ84/DZ154</f>
        <v>1199.0007075425049</v>
      </c>
      <c r="EA107" s="75">
        <f t="shared" si="201"/>
        <v>1322.833027339303</v>
      </c>
      <c r="EB107" s="75">
        <f t="shared" ref="EB107:EC107" si="202">EB84/EB154</f>
        <v>1366.2870219946469</v>
      </c>
      <c r="EC107" s="75">
        <f t="shared" si="202"/>
        <v>1524.7556158113193</v>
      </c>
      <c r="ED107" s="75">
        <f t="shared" ref="ED107:EE107" si="203">ED84/ED154</f>
        <v>1456.149015089801</v>
      </c>
      <c r="EE107" s="75">
        <f t="shared" si="203"/>
        <v>1401.691421699833</v>
      </c>
      <c r="EF107" s="75">
        <f t="shared" ref="EF107:EG107" si="204">EF84/EF154</f>
        <v>1409.6382873656853</v>
      </c>
      <c r="EG107" s="75">
        <f t="shared" si="204"/>
        <v>1296.9086139881299</v>
      </c>
      <c r="EH107" s="75">
        <f t="shared" ref="EH107:EI107" si="205">EH84/EH154</f>
        <v>1369.9978226463393</v>
      </c>
      <c r="EI107" s="75">
        <f t="shared" si="205"/>
        <v>1616.6478901431399</v>
      </c>
      <c r="EJ107" s="75">
        <f t="shared" ref="EJ107:EK107" si="206">EJ84/EJ154</f>
        <v>2285.9217727607743</v>
      </c>
      <c r="EK107" s="75">
        <f t="shared" si="206"/>
        <v>1390.9779277706662</v>
      </c>
      <c r="EL107" s="75">
        <f t="shared" ref="EL107:EM107" si="207">EL84/EL154</f>
        <v>1207.9756961092364</v>
      </c>
      <c r="EM107" s="75">
        <f t="shared" si="207"/>
        <v>1353.1131459715275</v>
      </c>
      <c r="EN107" s="75">
        <f t="shared" ref="EN107" si="208">EN84/EN154</f>
        <v>1336.7461771209125</v>
      </c>
      <c r="EO107" s="75"/>
      <c r="ER107" s="75">
        <f>SUMIF($I$8:$EO$8,ER$9,$I107:$EO107)</f>
        <v>3405.5373393285886</v>
      </c>
      <c r="ES107" s="75">
        <f>SUMIF($I$8:$EO$8,ES$9,$I107:$EO107)</f>
        <v>3676.7624617329693</v>
      </c>
      <c r="ET107" s="75">
        <f>SUMIF($I$8:$EO$8,ET$9,$I107:$EO107)</f>
        <v>3542.8674253514582</v>
      </c>
      <c r="EU107" s="75">
        <f>SUMIF($I$8:$EO$8,EU$9,$I107:$EO107)</f>
        <v>4716.5022059135954</v>
      </c>
      <c r="EV107" s="75">
        <f>SUMIF($I$8:$EO$8,EV$9,$I107:$EO107)</f>
        <v>3658.9891736031977</v>
      </c>
      <c r="EW107" s="75">
        <f>SUMIF($I$8:$EO$8,EW$9,$I107:$EO107)</f>
        <v>4008.0336614101916</v>
      </c>
      <c r="EX107" s="75">
        <f>SUMIF($I$8:$EO$8,EX$9,$I107:$EO107)</f>
        <v>3957.4099372332412</v>
      </c>
      <c r="EY107" s="75">
        <f>SUMIF($I$8:$EO$8,EY$9,$I107:$EO107)</f>
        <v>5293.4041700303223</v>
      </c>
      <c r="EZ107" s="75">
        <f>SUMIF($I$8:$EO$8,EZ$9,$I107:$EO107)</f>
        <v>3840.1117851212048</v>
      </c>
      <c r="FA107" s="75">
        <f>SUMIF($I$8:$EO$8,FA$9,$I107:$EO107)</f>
        <v>4347.1916528957672</v>
      </c>
      <c r="FB107" s="75">
        <f>SUMIF($I$8:$EO$8,FB$9,$I107:$EO107)</f>
        <v>4108.2383230536479</v>
      </c>
      <c r="FC107" s="75">
        <f>SUMIF($I$8:$EO$8,FC$9,$I107:$EO107)</f>
        <v>5272.567485550253</v>
      </c>
      <c r="FD107" s="75">
        <f>SUMIF($I$8:$EO$8,FD$9,$I107:$EO107)</f>
        <v>3952.0667698514303</v>
      </c>
      <c r="FE107" s="75">
        <f>SUMIF($I$8:$EO$8,FE$9,$I107:$EO107)</f>
        <v>1336.7461771209125</v>
      </c>
      <c r="FG107" s="75"/>
      <c r="FH107" s="75">
        <f t="shared" si="156"/>
        <v>13226.127869218171</v>
      </c>
      <c r="FI107" s="75">
        <f t="shared" si="156"/>
        <v>8210.8228930223868</v>
      </c>
      <c r="FJ107" s="75">
        <f t="shared" si="156"/>
        <v>10668.02291999037</v>
      </c>
      <c r="FK107" s="75">
        <f t="shared" si="156"/>
        <v>14266.586124758625</v>
      </c>
      <c r="FL107" s="75">
        <f t="shared" si="156"/>
        <v>15341.669432326611</v>
      </c>
      <c r="FM107" s="75">
        <f t="shared" si="156"/>
        <v>16917.83694227695</v>
      </c>
      <c r="FN107" s="75">
        <f t="shared" si="156"/>
        <v>17568.109246620872</v>
      </c>
      <c r="FO107" s="75">
        <f t="shared" si="157"/>
        <v>3952.0667698514303</v>
      </c>
    </row>
    <row r="108" spans="2:171" s="70" customFormat="1" ht="17.45" customHeight="1">
      <c r="B108" s="66" t="s">
        <v>29</v>
      </c>
      <c r="C108" s="67"/>
      <c r="D108" s="67"/>
      <c r="E108" s="67"/>
      <c r="F108" s="68"/>
      <c r="G108" s="68"/>
      <c r="H108" s="68"/>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f t="shared" ref="AJ108:BO108" si="209">AJ85/AJ155</f>
        <v>757.80012968684446</v>
      </c>
      <c r="AK108" s="75">
        <f t="shared" si="209"/>
        <v>808.1072894525231</v>
      </c>
      <c r="AL108" s="75">
        <f t="shared" si="209"/>
        <v>820.21138149965498</v>
      </c>
      <c r="AM108" s="75">
        <f t="shared" si="209"/>
        <v>810.26984295946318</v>
      </c>
      <c r="AN108" s="75">
        <f t="shared" si="209"/>
        <v>767.94467081769062</v>
      </c>
      <c r="AO108" s="75">
        <f t="shared" si="209"/>
        <v>697.72219862840427</v>
      </c>
      <c r="AP108" s="75">
        <f t="shared" si="209"/>
        <v>758.99937536797768</v>
      </c>
      <c r="AQ108" s="75">
        <f t="shared" si="209"/>
        <v>847.45661806431406</v>
      </c>
      <c r="AR108" s="75">
        <f t="shared" si="209"/>
        <v>1304.7753226422356</v>
      </c>
      <c r="AS108" s="75">
        <f t="shared" si="209"/>
        <v>776.68983138776855</v>
      </c>
      <c r="AT108" s="75">
        <f t="shared" si="209"/>
        <v>636.32595517249126</v>
      </c>
      <c r="AU108" s="75">
        <f t="shared" si="209"/>
        <v>749.20089813435754</v>
      </c>
      <c r="AV108" s="75">
        <f t="shared" si="209"/>
        <v>721.1894849778048</v>
      </c>
      <c r="AW108" s="75">
        <f t="shared" si="209"/>
        <v>791.42170483373468</v>
      </c>
      <c r="AX108" s="75">
        <f t="shared" si="209"/>
        <v>809.69289274266089</v>
      </c>
      <c r="AY108" s="75">
        <f t="shared" si="209"/>
        <v>794.09177028390116</v>
      </c>
      <c r="AZ108" s="75">
        <f t="shared" si="209"/>
        <v>777.33158288288428</v>
      </c>
      <c r="BA108" s="75">
        <f t="shared" si="209"/>
        <v>721.69842782748401</v>
      </c>
      <c r="BB108" s="75">
        <f t="shared" si="209"/>
        <v>690.78390881277721</v>
      </c>
      <c r="BC108" s="75">
        <f t="shared" si="209"/>
        <v>674.35311048411563</v>
      </c>
      <c r="BD108" s="75">
        <f t="shared" si="209"/>
        <v>948.15440064107975</v>
      </c>
      <c r="BE108" s="75">
        <f t="shared" si="209"/>
        <v>526.86636511967697</v>
      </c>
      <c r="BF108" s="75">
        <f t="shared" si="209"/>
        <v>464.12148676403473</v>
      </c>
      <c r="BG108" s="75">
        <f t="shared" si="209"/>
        <v>477.66217860946296</v>
      </c>
      <c r="BH108" s="75">
        <f t="shared" si="209"/>
        <v>478.59367298037427</v>
      </c>
      <c r="BI108" s="75">
        <f t="shared" si="209"/>
        <v>547.03562148181959</v>
      </c>
      <c r="BJ108" s="75">
        <f t="shared" si="209"/>
        <v>517.97434999239306</v>
      </c>
      <c r="BK108" s="75">
        <f t="shared" si="209"/>
        <v>489.04200013540333</v>
      </c>
      <c r="BL108" s="75">
        <f t="shared" si="209"/>
        <v>418.36465486223472</v>
      </c>
      <c r="BM108" s="75">
        <f t="shared" si="209"/>
        <v>382.04989802912087</v>
      </c>
      <c r="BN108" s="75">
        <f t="shared" si="209"/>
        <v>391.33195914166458</v>
      </c>
      <c r="BO108" s="75">
        <f t="shared" si="209"/>
        <v>430.87139612244414</v>
      </c>
      <c r="BP108" s="75">
        <f t="shared" ref="BP108:CU108" si="210">BP85/BP155</f>
        <v>686.74813555454136</v>
      </c>
      <c r="BQ108" s="75">
        <f t="shared" si="210"/>
        <v>460.33517838125664</v>
      </c>
      <c r="BR108" s="75">
        <f t="shared" si="210"/>
        <v>394.45110071504638</v>
      </c>
      <c r="BS108" s="75">
        <f t="shared" si="210"/>
        <v>198.56308725087482</v>
      </c>
      <c r="BT108" s="75">
        <f t="shared" si="210"/>
        <v>4.4245184847101777</v>
      </c>
      <c r="BU108" s="75">
        <f t="shared" si="210"/>
        <v>7.3703008519701818</v>
      </c>
      <c r="BV108" s="75">
        <f t="shared" si="210"/>
        <v>130.15857314011868</v>
      </c>
      <c r="BW108" s="75">
        <f t="shared" si="210"/>
        <v>62.5103502966682</v>
      </c>
      <c r="BX108" s="75">
        <f t="shared" si="210"/>
        <v>286.05993229879812</v>
      </c>
      <c r="BY108" s="75">
        <f t="shared" si="210"/>
        <v>250.89650159744411</v>
      </c>
      <c r="BZ108" s="75">
        <f t="shared" si="210"/>
        <v>282.62225163547851</v>
      </c>
      <c r="CA108" s="75">
        <f t="shared" si="210"/>
        <v>319.12775445002291</v>
      </c>
      <c r="CB108" s="75">
        <f t="shared" si="210"/>
        <v>453.6231705461737</v>
      </c>
      <c r="CC108" s="75">
        <f t="shared" si="210"/>
        <v>282.94200251026922</v>
      </c>
      <c r="CD108" s="75">
        <f t="shared" si="210"/>
        <v>240.49741366195039</v>
      </c>
      <c r="CE108" s="75">
        <f t="shared" si="210"/>
        <v>199.4821116689487</v>
      </c>
      <c r="CF108" s="75">
        <f t="shared" si="210"/>
        <v>190.77093488513617</v>
      </c>
      <c r="CG108" s="75">
        <f t="shared" si="210"/>
        <v>286.28480146052033</v>
      </c>
      <c r="CH108" s="75">
        <f t="shared" si="210"/>
        <v>302.92869732237943</v>
      </c>
      <c r="CI108" s="75">
        <f t="shared" si="210"/>
        <v>304.32936254373953</v>
      </c>
      <c r="CJ108" s="75">
        <f t="shared" si="210"/>
        <v>295.62603947968967</v>
      </c>
      <c r="CK108" s="75">
        <f t="shared" si="210"/>
        <v>280.15050205385671</v>
      </c>
      <c r="CL108" s="75">
        <f t="shared" si="210"/>
        <v>329.59527080480757</v>
      </c>
      <c r="CM108" s="75">
        <f t="shared" si="210"/>
        <v>384.15101209493383</v>
      </c>
      <c r="CN108" s="75">
        <f t="shared" si="210"/>
        <v>566.77491936710783</v>
      </c>
      <c r="CO108" s="75">
        <f t="shared" si="210"/>
        <v>294.19595314164002</v>
      </c>
      <c r="CP108" s="75">
        <f t="shared" si="210"/>
        <v>277.57492773467214</v>
      </c>
      <c r="CQ108" s="75">
        <f t="shared" si="210"/>
        <v>329.96205347634265</v>
      </c>
      <c r="CR108" s="75">
        <f t="shared" si="210"/>
        <v>337.19024912520916</v>
      </c>
      <c r="CS108" s="75">
        <f t="shared" si="210"/>
        <v>382.99920127795525</v>
      </c>
      <c r="CT108" s="75">
        <f t="shared" si="210"/>
        <v>352.05384413509807</v>
      </c>
      <c r="CU108" s="75">
        <f t="shared" si="210"/>
        <v>358.25322835843605</v>
      </c>
      <c r="CV108" s="75">
        <f t="shared" ref="CV108:DO108" si="211">CV85/CV155</f>
        <v>339.3436661341853</v>
      </c>
      <c r="CW108" s="75">
        <f t="shared" si="211"/>
        <v>313.28018408641418</v>
      </c>
      <c r="CX108" s="75">
        <f t="shared" si="211"/>
        <v>320.49193975353711</v>
      </c>
      <c r="CY108" s="75">
        <f t="shared" si="211"/>
        <v>332.37239540544653</v>
      </c>
      <c r="CZ108" s="75">
        <f t="shared" si="211"/>
        <v>494.71175718849838</v>
      </c>
      <c r="DA108" s="75">
        <f t="shared" si="211"/>
        <v>278.46053145975316</v>
      </c>
      <c r="DB108" s="75">
        <f t="shared" si="211"/>
        <v>255.10543864254862</v>
      </c>
      <c r="DC108" s="75">
        <f t="shared" si="211"/>
        <v>320.03667249342641</v>
      </c>
      <c r="DD108" s="75">
        <f t="shared" si="211"/>
        <v>331.90677741689257</v>
      </c>
      <c r="DE108" s="75">
        <f t="shared" si="211"/>
        <v>344.36309020637071</v>
      </c>
      <c r="DF108" s="75">
        <f t="shared" si="211"/>
        <v>366.26506918976395</v>
      </c>
      <c r="DG108" s="75">
        <f t="shared" si="211"/>
        <v>398.74191198848308</v>
      </c>
      <c r="DH108" s="75">
        <f t="shared" si="211"/>
        <v>353.55589370774783</v>
      </c>
      <c r="DI108" s="75">
        <f t="shared" si="211"/>
        <v>323.30755397801869</v>
      </c>
      <c r="DJ108" s="75">
        <f t="shared" si="211"/>
        <v>349.69793206636461</v>
      </c>
      <c r="DK108" s="75">
        <f t="shared" si="211"/>
        <v>374.56306633368183</v>
      </c>
      <c r="DL108" s="75">
        <f t="shared" si="211"/>
        <v>507.50367655020972</v>
      </c>
      <c r="DM108" s="75">
        <f t="shared" si="211"/>
        <v>366.65026248588987</v>
      </c>
      <c r="DN108" s="75">
        <f t="shared" si="211"/>
        <v>340.56148537719747</v>
      </c>
      <c r="DO108" s="75">
        <f t="shared" si="211"/>
        <v>388.47138453565441</v>
      </c>
      <c r="DP108" s="75">
        <f t="shared" ref="DP108:DQ108" si="212">DP85/DP155</f>
        <v>356.06145023216629</v>
      </c>
      <c r="DQ108" s="75">
        <f t="shared" si="212"/>
        <v>414.77380163992422</v>
      </c>
      <c r="DR108" s="75">
        <f t="shared" ref="DR108:DS108" si="213">DR85/DR155</f>
        <v>436.51125761839819</v>
      </c>
      <c r="DS108" s="75">
        <f t="shared" si="213"/>
        <v>452.64958086225784</v>
      </c>
      <c r="DT108" s="75">
        <f t="shared" ref="DT108:DU108" si="214">DT85/DT155</f>
        <v>383.60660133870283</v>
      </c>
      <c r="DU108" s="75">
        <f t="shared" si="214"/>
        <v>349.18124653536489</v>
      </c>
      <c r="DV108" s="75">
        <f t="shared" ref="DV108:DW108" si="215">DV85/DV155</f>
        <v>369.37908532491679</v>
      </c>
      <c r="DW108" s="75">
        <f t="shared" si="215"/>
        <v>427.29174061371219</v>
      </c>
      <c r="DX108" s="75">
        <f t="shared" ref="DX108:DY108" si="216">DX85/DX155</f>
        <v>564.39995995366178</v>
      </c>
      <c r="DY108" s="75">
        <f t="shared" si="216"/>
        <v>410.24951259887399</v>
      </c>
      <c r="DZ108" s="75">
        <f t="shared" ref="DZ108:EA108" si="217">DZ85/DZ155</f>
        <v>324.86890884089149</v>
      </c>
      <c r="EA108" s="75">
        <f t="shared" si="217"/>
        <v>366.61876598861545</v>
      </c>
      <c r="EB108" s="75">
        <f t="shared" ref="EB108:EC108" si="218">EB85/EB155</f>
        <v>399.64181475815008</v>
      </c>
      <c r="EC108" s="75">
        <f t="shared" si="218"/>
        <v>475.69269804203361</v>
      </c>
      <c r="ED108" s="75">
        <f t="shared" ref="ED108:EE108" si="219">ED85/ED155</f>
        <v>433.27776676597949</v>
      </c>
      <c r="EE108" s="75">
        <f t="shared" si="219"/>
        <v>434.33584105535732</v>
      </c>
      <c r="EF108" s="75">
        <f t="shared" ref="EF108:EG108" si="220">EF85/EF155</f>
        <v>420.31163514367307</v>
      </c>
      <c r="EG108" s="75">
        <f t="shared" si="220"/>
        <v>399.19922201643931</v>
      </c>
      <c r="EH108" s="75">
        <f t="shared" ref="EH108:EI108" si="221">EH85/EH155</f>
        <v>430.61423962327268</v>
      </c>
      <c r="EI108" s="75">
        <f t="shared" si="221"/>
        <v>473.51264416853036</v>
      </c>
      <c r="EJ108" s="75">
        <f t="shared" ref="EJ108:EK108" si="222">EJ85/EJ155</f>
        <v>569.39770112361646</v>
      </c>
      <c r="EK108" s="75">
        <f t="shared" si="222"/>
        <v>391.17921379372308</v>
      </c>
      <c r="EL108" s="75">
        <f t="shared" ref="EL108:EM108" si="223">EL85/EL155</f>
        <v>316.53553189051257</v>
      </c>
      <c r="EM108" s="75">
        <f t="shared" si="223"/>
        <v>371.05636393340086</v>
      </c>
      <c r="EN108" s="75">
        <f t="shared" ref="EN108" si="224">EN85/EN155</f>
        <v>363.19546333690556</v>
      </c>
      <c r="EO108" s="75"/>
      <c r="ER108" s="75">
        <f>SUMIF($I$8:$EO$8,ER$9,$I108:$EO108)</f>
        <v>853.60264259572818</v>
      </c>
      <c r="ES108" s="75">
        <f>SUMIF($I$8:$EO$8,ES$9,$I108:$EO108)</f>
        <v>1042.5349368130273</v>
      </c>
      <c r="ET108" s="75">
        <f>SUMIF($I$8:$EO$8,ET$9,$I108:$EO108)</f>
        <v>1075.6053596742495</v>
      </c>
      <c r="EU108" s="75">
        <f>SUMIF($I$8:$EO$8,EU$9,$I108:$EO108)</f>
        <v>1231.7646749502562</v>
      </c>
      <c r="EV108" s="75">
        <f>SUMIF($I$8:$EO$8,EV$9,$I108:$EO108)</f>
        <v>1095.6831323987417</v>
      </c>
      <c r="EW108" s="75">
        <f>SUMIF($I$8:$EO$8,EW$9,$I108:$EO108)</f>
        <v>1207.3465094904886</v>
      </c>
      <c r="EX108" s="75">
        <f>SUMIF($I$8:$EO$8,EX$9,$I108:$EO108)</f>
        <v>1185.4374287363255</v>
      </c>
      <c r="EY108" s="75">
        <f>SUMIF($I$8:$EO$8,EY$9,$I108:$EO108)</f>
        <v>1361.0707858922906</v>
      </c>
      <c r="EZ108" s="75">
        <f>SUMIF($I$8:$EO$8,EZ$9,$I108:$EO108)</f>
        <v>1101.7371874283808</v>
      </c>
      <c r="FA108" s="75">
        <f>SUMIF($I$8:$EO$8,FA$9,$I108:$EO108)</f>
        <v>1308.6122795661631</v>
      </c>
      <c r="FB108" s="75">
        <f>SUMIF($I$8:$EO$8,FB$9,$I108:$EO108)</f>
        <v>1253.8466982154696</v>
      </c>
      <c r="FC108" s="75">
        <f>SUMIF($I$8:$EO$8,FC$9,$I108:$EO108)</f>
        <v>1473.5245849154194</v>
      </c>
      <c r="FD108" s="75">
        <f>SUMIF($I$8:$EO$8,FD$9,$I108:$EO108)</f>
        <v>1078.7711096176365</v>
      </c>
      <c r="FE108" s="75">
        <f>SUMIF($I$8:$EO$8,FE$9,$I108:$EO108)</f>
        <v>363.19546333690556</v>
      </c>
      <c r="FG108" s="75"/>
      <c r="FH108" s="75">
        <f t="shared" si="156"/>
        <v>5810.6617187931706</v>
      </c>
      <c r="FI108" s="75">
        <f t="shared" si="156"/>
        <v>2850.1427196485629</v>
      </c>
      <c r="FJ108" s="75">
        <f t="shared" si="156"/>
        <v>3663.5330678533392</v>
      </c>
      <c r="FK108" s="75">
        <f t="shared" si="156"/>
        <v>4132.4293998174353</v>
      </c>
      <c r="FL108" s="75">
        <f t="shared" si="156"/>
        <v>4203.5076140332612</v>
      </c>
      <c r="FM108" s="75">
        <f t="shared" si="156"/>
        <v>4849.5378565178462</v>
      </c>
      <c r="FN108" s="75">
        <f t="shared" si="156"/>
        <v>5137.7207501254334</v>
      </c>
      <c r="FO108" s="75">
        <f t="shared" si="157"/>
        <v>1078.7711096176365</v>
      </c>
    </row>
    <row r="109" spans="2:171" s="70" customFormat="1" ht="17.45" customHeight="1">
      <c r="B109" s="66" t="s">
        <v>30</v>
      </c>
      <c r="C109" s="69"/>
      <c r="D109" s="69"/>
      <c r="E109" s="69"/>
      <c r="F109" s="68"/>
      <c r="G109" s="68"/>
      <c r="H109" s="68"/>
      <c r="I109" s="75"/>
      <c r="J109" s="75"/>
      <c r="K109" s="75"/>
      <c r="L109" s="75"/>
      <c r="M109" s="75"/>
      <c r="N109" s="75">
        <f t="shared" ref="N109:AI109" si="225">N86/N156</f>
        <v>766.57008330315102</v>
      </c>
      <c r="O109" s="75">
        <f t="shared" si="225"/>
        <v>805.5505251720391</v>
      </c>
      <c r="P109" s="75">
        <f t="shared" si="225"/>
        <v>759.00181093806589</v>
      </c>
      <c r="Q109" s="75">
        <f t="shared" si="225"/>
        <v>688.06591814559943</v>
      </c>
      <c r="R109" s="75">
        <f t="shared" si="225"/>
        <v>858.65628395508872</v>
      </c>
      <c r="S109" s="75">
        <f t="shared" si="225"/>
        <v>995.15574067366902</v>
      </c>
      <c r="T109" s="75">
        <f t="shared" si="225"/>
        <v>1426.7475552336109</v>
      </c>
      <c r="U109" s="75">
        <f t="shared" si="225"/>
        <v>662.01218263310398</v>
      </c>
      <c r="V109" s="75">
        <f t="shared" si="225"/>
        <v>589.9666302969938</v>
      </c>
      <c r="W109" s="75">
        <f t="shared" si="225"/>
        <v>708.42651303875414</v>
      </c>
      <c r="X109" s="75">
        <f t="shared" si="225"/>
        <v>774.05035358565738</v>
      </c>
      <c r="Y109" s="75">
        <f t="shared" si="225"/>
        <v>886.95219123505979</v>
      </c>
      <c r="Z109" s="75">
        <f t="shared" si="225"/>
        <v>860.37667511771099</v>
      </c>
      <c r="AA109" s="75">
        <f t="shared" si="225"/>
        <v>970.84389713871781</v>
      </c>
      <c r="AB109" s="75">
        <f t="shared" si="225"/>
        <v>733.02245563201734</v>
      </c>
      <c r="AC109" s="75">
        <f t="shared" si="225"/>
        <v>765.12133285041648</v>
      </c>
      <c r="AD109" s="75">
        <f t="shared" si="225"/>
        <v>884.68851865266208</v>
      </c>
      <c r="AE109" s="75">
        <f t="shared" si="225"/>
        <v>1015.6193408185441</v>
      </c>
      <c r="AF109" s="75">
        <f t="shared" si="225"/>
        <v>1396.0974284679464</v>
      </c>
      <c r="AG109" s="75">
        <f t="shared" si="225"/>
        <v>715.41108294096341</v>
      </c>
      <c r="AH109" s="75">
        <f t="shared" si="225"/>
        <v>629.61789206809124</v>
      </c>
      <c r="AI109" s="75">
        <f t="shared" si="225"/>
        <v>810.24378231962567</v>
      </c>
      <c r="AJ109" s="75">
        <f t="shared" ref="AJ109:BO109" si="226">AJ86/AJ156</f>
        <v>1027.2346712632357</v>
      </c>
      <c r="AK109" s="75">
        <f t="shared" si="226"/>
        <v>897.11893622260527</v>
      </c>
      <c r="AL109" s="75">
        <f t="shared" si="226"/>
        <v>1006.9441024378232</v>
      </c>
      <c r="AM109" s="75">
        <f t="shared" si="226"/>
        <v>1042.7972557180838</v>
      </c>
      <c r="AN109" s="75">
        <f t="shared" si="226"/>
        <v>881.68520417815921</v>
      </c>
      <c r="AO109" s="75">
        <f t="shared" si="226"/>
        <v>903.95817774458556</v>
      </c>
      <c r="AP109" s="75">
        <f t="shared" si="226"/>
        <v>932.73587254169774</v>
      </c>
      <c r="AQ109" s="75">
        <f t="shared" si="226"/>
        <v>1135.3335617444079</v>
      </c>
      <c r="AR109" s="75">
        <f t="shared" si="226"/>
        <v>1462.279843444227</v>
      </c>
      <c r="AS109" s="75">
        <f t="shared" si="226"/>
        <v>814.17765397062487</v>
      </c>
      <c r="AT109" s="75">
        <f t="shared" si="226"/>
        <v>680.03976947971125</v>
      </c>
      <c r="AU109" s="75">
        <f t="shared" si="226"/>
        <v>854.58053174010456</v>
      </c>
      <c r="AV109" s="75">
        <f t="shared" si="226"/>
        <v>903.97495444361471</v>
      </c>
      <c r="AW109" s="75">
        <f t="shared" si="226"/>
        <v>824.6684112521782</v>
      </c>
      <c r="AX109" s="75">
        <f t="shared" si="226"/>
        <v>1003.0987473238736</v>
      </c>
      <c r="AY109" s="75">
        <f t="shared" si="226"/>
        <v>1066.8974831964151</v>
      </c>
      <c r="AZ109" s="75">
        <f t="shared" si="226"/>
        <v>968.92603286034364</v>
      </c>
      <c r="BA109" s="75">
        <f t="shared" si="226"/>
        <v>1033.0716604431168</v>
      </c>
      <c r="BB109" s="75">
        <f t="shared" si="226"/>
        <v>941.97712023898441</v>
      </c>
      <c r="BC109" s="75">
        <f t="shared" si="226"/>
        <v>1240.1053218820016</v>
      </c>
      <c r="BD109" s="75">
        <f t="shared" si="226"/>
        <v>1721.3506507343789</v>
      </c>
      <c r="BE109" s="75">
        <f t="shared" si="226"/>
        <v>840.13802041324379</v>
      </c>
      <c r="BF109" s="75">
        <f t="shared" si="226"/>
        <v>773.75097535474231</v>
      </c>
      <c r="BG109" s="75">
        <f t="shared" si="226"/>
        <v>979.41063579785919</v>
      </c>
      <c r="BH109" s="75">
        <f t="shared" si="226"/>
        <v>902.89628329599213</v>
      </c>
      <c r="BI109" s="75">
        <f t="shared" si="226"/>
        <v>1034.8406731391588</v>
      </c>
      <c r="BJ109" s="75">
        <f t="shared" si="226"/>
        <v>1144.6182475828214</v>
      </c>
      <c r="BK109" s="75">
        <f t="shared" si="226"/>
        <v>1065.7939040297927</v>
      </c>
      <c r="BL109" s="75">
        <f t="shared" si="226"/>
        <v>1085.8033845479802</v>
      </c>
      <c r="BM109" s="75">
        <f t="shared" si="226"/>
        <v>1041.349379648899</v>
      </c>
      <c r="BN109" s="75">
        <f t="shared" si="226"/>
        <v>1013.7611822517849</v>
      </c>
      <c r="BO109" s="75">
        <f t="shared" si="226"/>
        <v>1436.8226373385642</v>
      </c>
      <c r="BP109" s="75">
        <f t="shared" ref="BP109:CU109" si="227">BP86/BP156</f>
        <v>1777.5201151084868</v>
      </c>
      <c r="BQ109" s="75">
        <f t="shared" si="227"/>
        <v>931.71032842548232</v>
      </c>
      <c r="BR109" s="75">
        <f t="shared" si="227"/>
        <v>892.013704422052</v>
      </c>
      <c r="BS109" s="75">
        <f t="shared" si="227"/>
        <v>499.15475685944074</v>
      </c>
      <c r="BT109" s="75">
        <f t="shared" si="227"/>
        <v>6.9846756380788086</v>
      </c>
      <c r="BU109" s="75">
        <f t="shared" si="227"/>
        <v>405.64524014898063</v>
      </c>
      <c r="BV109" s="75">
        <f t="shared" si="227"/>
        <v>60.650224119104728</v>
      </c>
      <c r="BW109" s="75">
        <f t="shared" si="227"/>
        <v>83.297002936733094</v>
      </c>
      <c r="BX109" s="75">
        <f t="shared" si="227"/>
        <v>503.4581193939062</v>
      </c>
      <c r="BY109" s="75">
        <f t="shared" si="227"/>
        <v>902.69047880217192</v>
      </c>
      <c r="BZ109" s="75">
        <f t="shared" si="227"/>
        <v>1049.2748094115066</v>
      </c>
      <c r="CA109" s="75">
        <f t="shared" si="227"/>
        <v>1354.3816521492001</v>
      </c>
      <c r="CB109" s="75">
        <f t="shared" si="227"/>
        <v>1503.6976431345761</v>
      </c>
      <c r="CC109" s="75">
        <f t="shared" si="227"/>
        <v>764.88449165598843</v>
      </c>
      <c r="CD109" s="75">
        <f t="shared" si="227"/>
        <v>628.9127107193251</v>
      </c>
      <c r="CE109" s="75">
        <f t="shared" si="227"/>
        <v>137.97650065066836</v>
      </c>
      <c r="CF109" s="75">
        <f t="shared" si="227"/>
        <v>801.01714224458146</v>
      </c>
      <c r="CG109" s="75">
        <f t="shared" si="227"/>
        <v>1301.0418217717126</v>
      </c>
      <c r="CH109" s="75">
        <f t="shared" si="227"/>
        <v>1105.4492493630432</v>
      </c>
      <c r="CI109" s="75">
        <f t="shared" si="227"/>
        <v>1269.6312310844971</v>
      </c>
      <c r="CJ109" s="75">
        <f t="shared" si="227"/>
        <v>1155.6157026688804</v>
      </c>
      <c r="CK109" s="75">
        <f t="shared" si="227"/>
        <v>1133.4340836910621</v>
      </c>
      <c r="CL109" s="75">
        <f t="shared" si="227"/>
        <v>1324.2193711952375</v>
      </c>
      <c r="CM109" s="75">
        <f t="shared" si="227"/>
        <v>1566.8125431891949</v>
      </c>
      <c r="CN109" s="75">
        <f t="shared" si="227"/>
        <v>1882.8761550772545</v>
      </c>
      <c r="CO109" s="75">
        <f t="shared" si="227"/>
        <v>847.88731969305718</v>
      </c>
      <c r="CP109" s="75">
        <f t="shared" si="227"/>
        <v>919.94971122398226</v>
      </c>
      <c r="CQ109" s="75">
        <f t="shared" si="227"/>
        <v>1160.300700654067</v>
      </c>
      <c r="CR109" s="75">
        <f t="shared" si="227"/>
        <v>1421.9171515347102</v>
      </c>
      <c r="CS109" s="75">
        <f t="shared" si="227"/>
        <v>1385.1781682437659</v>
      </c>
      <c r="CT109" s="75">
        <f t="shared" si="227"/>
        <v>1451.2582758433211</v>
      </c>
      <c r="CU109" s="75">
        <f t="shared" si="227"/>
        <v>1475.9032287348473</v>
      </c>
      <c r="CV109" s="75">
        <f t="shared" ref="CV109:DO109" si="228">CV86/CV156</f>
        <v>1299.7895040055546</v>
      </c>
      <c r="CW109" s="75">
        <f t="shared" si="228"/>
        <v>1249.4558296642977</v>
      </c>
      <c r="CX109" s="75">
        <f t="shared" si="228"/>
        <v>1354.2980849852931</v>
      </c>
      <c r="CY109" s="75">
        <f t="shared" si="228"/>
        <v>1637.7548129751935</v>
      </c>
      <c r="CZ109" s="75">
        <f t="shared" si="228"/>
        <v>2151.7349495546027</v>
      </c>
      <c r="DA109" s="75">
        <f t="shared" si="228"/>
        <v>1099.8382250762029</v>
      </c>
      <c r="DB109" s="75">
        <f t="shared" si="228"/>
        <v>1103.665862779143</v>
      </c>
      <c r="DC109" s="75">
        <f t="shared" si="228"/>
        <v>1213.6916752999366</v>
      </c>
      <c r="DD109" s="75">
        <f t="shared" si="228"/>
        <v>1639.2771391846038</v>
      </c>
      <c r="DE109" s="75">
        <f t="shared" si="228"/>
        <v>1536.8063731737332</v>
      </c>
      <c r="DF109" s="75">
        <f t="shared" si="228"/>
        <v>1555.8217833733449</v>
      </c>
      <c r="DG109" s="75">
        <f t="shared" si="228"/>
        <v>1717.4179043877602</v>
      </c>
      <c r="DH109" s="75">
        <f t="shared" si="228"/>
        <v>1546.5380618876341</v>
      </c>
      <c r="DI109" s="75">
        <f t="shared" si="228"/>
        <v>1470.6248633922028</v>
      </c>
      <c r="DJ109" s="75">
        <f t="shared" si="228"/>
        <v>1594.8197734767141</v>
      </c>
      <c r="DK109" s="75">
        <f t="shared" si="228"/>
        <v>2027.8151117278446</v>
      </c>
      <c r="DL109" s="75">
        <f t="shared" si="228"/>
        <v>2474.5492593625286</v>
      </c>
      <c r="DM109" s="75">
        <f t="shared" si="228"/>
        <v>1222.5807837783509</v>
      </c>
      <c r="DN109" s="75">
        <f t="shared" si="228"/>
        <v>1081.2191595584059</v>
      </c>
      <c r="DO109" s="75">
        <f t="shared" si="228"/>
        <v>1505.0095304981428</v>
      </c>
      <c r="DP109" s="75">
        <f t="shared" ref="DP109:DQ109" si="229">DP86/DP156</f>
        <v>1402.3486315776872</v>
      </c>
      <c r="DQ109" s="75">
        <f t="shared" si="229"/>
        <v>772.27789081052879</v>
      </c>
      <c r="DR109" s="75">
        <f t="shared" ref="DR109:DS109" si="230">DR86/DR156</f>
        <v>1694.4671206044213</v>
      </c>
      <c r="DS109" s="75">
        <f t="shared" si="230"/>
        <v>1792.9516132813453</v>
      </c>
      <c r="DT109" s="75">
        <f t="shared" ref="DT109:DU109" si="231">DT86/DT156</f>
        <v>1719.5284201579486</v>
      </c>
      <c r="DU109" s="75">
        <f t="shared" si="231"/>
        <v>1632.2052022443831</v>
      </c>
      <c r="DV109" s="75">
        <f t="shared" ref="DV109:DW109" si="232">DV86/DV156</f>
        <v>1588.3108946557484</v>
      </c>
      <c r="DW109" s="75">
        <f t="shared" si="232"/>
        <v>2213.0601897320817</v>
      </c>
      <c r="DX109" s="75">
        <f t="shared" ref="DX109:DY109" si="233">DX86/DX156</f>
        <v>2509.9404661848625</v>
      </c>
      <c r="DY109" s="75">
        <f t="shared" si="233"/>
        <v>1223.0393644937942</v>
      </c>
      <c r="DZ109" s="75">
        <f t="shared" ref="DZ109:EA109" si="234">DZ86/DZ156</f>
        <v>1099.0726551468031</v>
      </c>
      <c r="EA109" s="75">
        <f t="shared" si="234"/>
        <v>1529.07543593537</v>
      </c>
      <c r="EB109" s="75">
        <f t="shared" ref="EB109:EC109" si="235">EB86/EB156</f>
        <v>1720.5131589907758</v>
      </c>
      <c r="EC109" s="75">
        <f t="shared" si="235"/>
        <v>1821.7976583515685</v>
      </c>
      <c r="ED109" s="75">
        <f t="shared" ref="ED109:EE109" si="236">ED86/ED156</f>
        <v>1785.1643476421864</v>
      </c>
      <c r="EE109" s="75">
        <f t="shared" si="236"/>
        <v>1730.6606611115158</v>
      </c>
      <c r="EF109" s="75">
        <f t="shared" ref="EF109:EG109" si="237">EF86/EF156</f>
        <v>1765.3462498260446</v>
      </c>
      <c r="EG109" s="75">
        <f t="shared" si="237"/>
        <v>1561.6456444383705</v>
      </c>
      <c r="EH109" s="75">
        <f t="shared" ref="EH109:EI109" si="238">EH86/EH156</f>
        <v>1630.8121505736215</v>
      </c>
      <c r="EI109" s="75">
        <f t="shared" si="238"/>
        <v>2557.7562662945106</v>
      </c>
      <c r="EJ109" s="75">
        <f t="shared" ref="EJ109:EK109" si="239">EJ86/EJ156</f>
        <v>2449.2909250081684</v>
      </c>
      <c r="EK109" s="75">
        <f t="shared" si="239"/>
        <v>1343.1275611879173</v>
      </c>
      <c r="EL109" s="75">
        <f t="shared" ref="EL109:EM109" si="240">EL86/EL156</f>
        <v>1266.9483026011567</v>
      </c>
      <c r="EM109" s="75">
        <f t="shared" si="240"/>
        <v>1514.8205118102774</v>
      </c>
      <c r="EN109" s="75">
        <f t="shared" ref="EN109" si="241">EN86/EN156</f>
        <v>1680.1452569012285</v>
      </c>
      <c r="EO109" s="75"/>
      <c r="ER109" s="75">
        <f>SUMIF($I$8:$EO$8,ER$9,$I109:$EO109)</f>
        <v>3417.1957631552823</v>
      </c>
      <c r="ES109" s="75">
        <f>SUMIF($I$8:$EO$8,ES$9,$I109:$EO109)</f>
        <v>4731.9052957316817</v>
      </c>
      <c r="ET109" s="75">
        <f>SUMIF($I$8:$EO$8,ET$9,$I109:$EO109)</f>
        <v>4734.5808296675968</v>
      </c>
      <c r="EU109" s="75">
        <f>SUMIF($I$8:$EO$8,EU$9,$I109:$EO109)</f>
        <v>6097.1841445670871</v>
      </c>
      <c r="EV109" s="75">
        <f>SUMIF($I$8:$EO$8,EV$9,$I109:$EO109)</f>
        <v>3808.8094738348996</v>
      </c>
      <c r="EW109" s="75">
        <f>SUMIF($I$8:$EO$8,EW$9,$I109:$EO109)</f>
        <v>3869.0936429926373</v>
      </c>
      <c r="EX109" s="75">
        <f>SUMIF($I$8:$EO$8,EX$9,$I109:$EO109)</f>
        <v>5144.6852356836771</v>
      </c>
      <c r="EY109" s="75">
        <f>SUMIF($I$8:$EO$8,EY$9,$I109:$EO109)</f>
        <v>6311.3115505726928</v>
      </c>
      <c r="EZ109" s="75">
        <f>SUMIF($I$8:$EO$8,EZ$9,$I109:$EO109)</f>
        <v>3851.1874555759673</v>
      </c>
      <c r="FA109" s="75">
        <f>SUMIF($I$8:$EO$8,FA$9,$I109:$EO109)</f>
        <v>5327.4751649845311</v>
      </c>
      <c r="FB109" s="75">
        <f>SUMIF($I$8:$EO$8,FB$9,$I109:$EO109)</f>
        <v>5057.6525553759311</v>
      </c>
      <c r="FC109" s="75">
        <f>SUMIF($I$8:$EO$8,FC$9,$I109:$EO109)</f>
        <v>6637.8593418763003</v>
      </c>
      <c r="FD109" s="75">
        <f>SUMIF($I$8:$EO$8,FD$9,$I109:$EO109)</f>
        <v>4124.8963755993518</v>
      </c>
      <c r="FE109" s="75">
        <f>SUMIF($I$8:$EO$8,FE$9,$I109:$EO109)</f>
        <v>1680.1452569012285</v>
      </c>
      <c r="FG109" s="75"/>
      <c r="FH109" s="75">
        <f t="shared" si="156"/>
        <v>13096.705438509327</v>
      </c>
      <c r="FI109" s="75">
        <f t="shared" si="156"/>
        <v>8192.9586354412331</v>
      </c>
      <c r="FJ109" s="75">
        <f t="shared" si="156"/>
        <v>13071.871003311444</v>
      </c>
      <c r="FK109" s="75">
        <f t="shared" si="156"/>
        <v>16355.427737112692</v>
      </c>
      <c r="FL109" s="75">
        <f t="shared" si="156"/>
        <v>18980.866033121645</v>
      </c>
      <c r="FM109" s="75">
        <f t="shared" si="156"/>
        <v>19133.899903083908</v>
      </c>
      <c r="FN109" s="75">
        <f t="shared" si="156"/>
        <v>20874.174517812728</v>
      </c>
      <c r="FO109" s="75">
        <f t="shared" si="157"/>
        <v>4124.8963755993518</v>
      </c>
    </row>
    <row r="110" spans="2:171" s="70" customFormat="1" ht="17.45" customHeight="1">
      <c r="B110" s="66" t="s">
        <v>31</v>
      </c>
      <c r="C110" s="67"/>
      <c r="D110" s="67"/>
      <c r="E110" s="67"/>
      <c r="F110" s="68"/>
      <c r="G110" s="68"/>
      <c r="H110" s="68"/>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f t="shared" ref="BE110:CJ110" si="242">BE87/BE157</f>
        <v>989.48934369321739</v>
      </c>
      <c r="BF110" s="75">
        <f t="shared" si="242"/>
        <v>835.22797244193328</v>
      </c>
      <c r="BG110" s="75">
        <f t="shared" si="242"/>
        <v>968.17227529223533</v>
      </c>
      <c r="BH110" s="75">
        <f t="shared" si="242"/>
        <v>989.68448814881572</v>
      </c>
      <c r="BI110" s="75">
        <f t="shared" si="242"/>
        <v>1115.4078798493058</v>
      </c>
      <c r="BJ110" s="75">
        <f t="shared" si="242"/>
        <v>1063.9061033891862</v>
      </c>
      <c r="BK110" s="75">
        <f t="shared" si="242"/>
        <v>1081.7541138331335</v>
      </c>
      <c r="BL110" s="75">
        <f t="shared" si="242"/>
        <v>986.24365686137207</v>
      </c>
      <c r="BM110" s="75">
        <f t="shared" si="242"/>
        <v>988.81577359216965</v>
      </c>
      <c r="BN110" s="75">
        <f t="shared" si="242"/>
        <v>1034.967436041147</v>
      </c>
      <c r="BO110" s="75">
        <f t="shared" si="242"/>
        <v>1201.2085240729111</v>
      </c>
      <c r="BP110" s="75">
        <f t="shared" si="242"/>
        <v>1846.5286937530595</v>
      </c>
      <c r="BQ110" s="75">
        <f t="shared" si="242"/>
        <v>966.90422487479759</v>
      </c>
      <c r="BR110" s="75">
        <f t="shared" si="242"/>
        <v>909.55058816884434</v>
      </c>
      <c r="BS110" s="75">
        <f t="shared" si="242"/>
        <v>456.93463305343226</v>
      </c>
      <c r="BT110" s="75">
        <f t="shared" si="242"/>
        <v>22.671485036702428</v>
      </c>
      <c r="BU110" s="75">
        <f t="shared" si="242"/>
        <v>53.936043666478447</v>
      </c>
      <c r="BV110" s="75">
        <f t="shared" si="242"/>
        <v>246.06507070660672</v>
      </c>
      <c r="BW110" s="75">
        <f t="shared" si="242"/>
        <v>464.38737817334658</v>
      </c>
      <c r="BX110" s="75">
        <f t="shared" si="242"/>
        <v>602.86124663613339</v>
      </c>
      <c r="BY110" s="75">
        <f t="shared" si="242"/>
        <v>624.05426003212438</v>
      </c>
      <c r="BZ110" s="75">
        <f t="shared" si="242"/>
        <v>779.75462678723932</v>
      </c>
      <c r="CA110" s="75">
        <f t="shared" si="242"/>
        <v>883.24612644788829</v>
      </c>
      <c r="CB110" s="75">
        <f t="shared" si="242"/>
        <v>1331.1774755217405</v>
      </c>
      <c r="CC110" s="75">
        <f t="shared" si="242"/>
        <v>570.12690901439123</v>
      </c>
      <c r="CD110" s="75">
        <f t="shared" si="242"/>
        <v>618.83329249081078</v>
      </c>
      <c r="CE110" s="75">
        <f t="shared" si="242"/>
        <v>180.28016464994948</v>
      </c>
      <c r="CF110" s="75">
        <f t="shared" si="242"/>
        <v>300.47077802182923</v>
      </c>
      <c r="CG110" s="75">
        <f t="shared" si="242"/>
        <v>813.15002079769079</v>
      </c>
      <c r="CH110" s="75">
        <f t="shared" si="242"/>
        <v>802.63287126700266</v>
      </c>
      <c r="CI110" s="75">
        <f t="shared" si="242"/>
        <v>886.75444609445788</v>
      </c>
      <c r="CJ110" s="75">
        <f t="shared" si="242"/>
        <v>835.5138719652789</v>
      </c>
      <c r="CK110" s="75">
        <f t="shared" ref="CK110:DO110" si="243">CK87/CK157</f>
        <v>816.0826268706162</v>
      </c>
      <c r="CL110" s="75">
        <f t="shared" si="243"/>
        <v>955.50466037654212</v>
      </c>
      <c r="CM110" s="75">
        <f t="shared" si="243"/>
        <v>1014.0750964128224</v>
      </c>
      <c r="CN110" s="75">
        <f t="shared" si="243"/>
        <v>1771.2987161896381</v>
      </c>
      <c r="CO110" s="75">
        <f t="shared" si="243"/>
        <v>840.47355757195942</v>
      </c>
      <c r="CP110" s="75">
        <f t="shared" si="243"/>
        <v>765.7765341825567</v>
      </c>
      <c r="CQ110" s="75">
        <f t="shared" si="243"/>
        <v>914.26162741455573</v>
      </c>
      <c r="CR110" s="75">
        <f t="shared" si="243"/>
        <v>1020.1728658840714</v>
      </c>
      <c r="CS110" s="75">
        <f t="shared" si="243"/>
        <v>1179.7605468757349</v>
      </c>
      <c r="CT110" s="75">
        <f t="shared" si="243"/>
        <v>1070.2264189012428</v>
      </c>
      <c r="CU110" s="75">
        <f t="shared" si="243"/>
        <v>1080.8124074691</v>
      </c>
      <c r="CV110" s="75">
        <f t="shared" si="243"/>
        <v>1003.7434867468839</v>
      </c>
      <c r="CW110" s="75">
        <f t="shared" si="243"/>
        <v>951.47810407879433</v>
      </c>
      <c r="CX110" s="75">
        <f t="shared" si="243"/>
        <v>1018.1697855673448</v>
      </c>
      <c r="CY110" s="75">
        <f t="shared" si="243"/>
        <v>1040.7147772765006</v>
      </c>
      <c r="CZ110" s="75">
        <f t="shared" si="243"/>
        <v>1800.6169472002173</v>
      </c>
      <c r="DA110" s="75">
        <f t="shared" si="243"/>
        <v>911.09033312065117</v>
      </c>
      <c r="DB110" s="75">
        <f t="shared" si="243"/>
        <v>860.94339527468946</v>
      </c>
      <c r="DC110" s="75">
        <f t="shared" si="243"/>
        <v>949.22951728655119</v>
      </c>
      <c r="DD110" s="75">
        <f t="shared" si="243"/>
        <v>1044.3244292869124</v>
      </c>
      <c r="DE110" s="75">
        <f t="shared" si="243"/>
        <v>1090.0273471860401</v>
      </c>
      <c r="DF110" s="75">
        <f t="shared" si="243"/>
        <v>1078.7929217282692</v>
      </c>
      <c r="DG110" s="75">
        <f t="shared" si="243"/>
        <v>1112.4069548614823</v>
      </c>
      <c r="DH110" s="75">
        <f t="shared" si="243"/>
        <v>984.23799385199391</v>
      </c>
      <c r="DI110" s="75">
        <f t="shared" si="243"/>
        <v>1000.9314184113837</v>
      </c>
      <c r="DJ110" s="75">
        <f t="shared" si="243"/>
        <v>1075.9129960155019</v>
      </c>
      <c r="DK110" s="75">
        <f t="shared" si="243"/>
        <v>1081.6311878774879</v>
      </c>
      <c r="DL110" s="75">
        <f t="shared" si="243"/>
        <v>1998.2571787792049</v>
      </c>
      <c r="DM110" s="75">
        <f t="shared" si="243"/>
        <v>972.41734821824184</v>
      </c>
      <c r="DN110" s="75">
        <f t="shared" si="243"/>
        <v>926.51046070464815</v>
      </c>
      <c r="DO110" s="75">
        <f t="shared" si="243"/>
        <v>1134.6397655879966</v>
      </c>
      <c r="DP110" s="75">
        <f t="shared" ref="DP110:DQ110" si="244">DP87/DP157</f>
        <v>1000.0531471924724</v>
      </c>
      <c r="DQ110" s="75">
        <f t="shared" si="244"/>
        <v>1214.9491793107341</v>
      </c>
      <c r="DR110" s="75">
        <f t="shared" ref="DR110:DS110" si="245">DR87/DR157</f>
        <v>1271.2492958121934</v>
      </c>
      <c r="DS110" s="75">
        <f t="shared" si="245"/>
        <v>1287.380984775876</v>
      </c>
      <c r="DT110" s="75">
        <f t="shared" ref="DT110:DU110" si="246">DT87/DT157</f>
        <v>1161.6843298354161</v>
      </c>
      <c r="DU110" s="75">
        <f t="shared" si="246"/>
        <v>1036.6543536476258</v>
      </c>
      <c r="DV110" s="75">
        <f t="shared" ref="DV110:DW110" si="247">DV87/DV157</f>
        <v>1115.0312841030295</v>
      </c>
      <c r="DW110" s="75">
        <f t="shared" si="247"/>
        <v>1320.9913244589761</v>
      </c>
      <c r="DX110" s="75">
        <f t="shared" ref="DX110:DY110" si="248">DX87/DX157</f>
        <v>2166.3422707517047</v>
      </c>
      <c r="DY110" s="75">
        <f t="shared" si="248"/>
        <v>1054.377977932272</v>
      </c>
      <c r="DZ110" s="75">
        <f t="shared" ref="DZ110:EA110" si="249">DZ87/DZ157</f>
        <v>973.03359790362663</v>
      </c>
      <c r="EA110" s="75">
        <f t="shared" si="249"/>
        <v>1050.6985664179228</v>
      </c>
      <c r="EB110" s="75">
        <f t="shared" ref="EB110:EC110" si="250">EB87/EB157</f>
        <v>1189.8578770576742</v>
      </c>
      <c r="EC110" s="75">
        <f t="shared" si="250"/>
        <v>1337.2445430570933</v>
      </c>
      <c r="ED110" s="75">
        <f t="shared" ref="ED110:EE110" si="251">ED87/ED157</f>
        <v>1261.580275054793</v>
      </c>
      <c r="EE110" s="75">
        <f t="shared" si="251"/>
        <v>1214.470611279665</v>
      </c>
      <c r="EF110" s="75">
        <f t="shared" ref="EF110:EG110" si="252">EF87/EF157</f>
        <v>1177.444620489129</v>
      </c>
      <c r="EG110" s="75">
        <f t="shared" si="252"/>
        <v>1069.1620634475426</v>
      </c>
      <c r="EH110" s="75">
        <f t="shared" ref="EH110:EI110" si="253">EH87/EH157</f>
        <v>1177.6821395444788</v>
      </c>
      <c r="EI110" s="75">
        <f t="shared" si="253"/>
        <v>1352.7859270731963</v>
      </c>
      <c r="EJ110" s="75">
        <f t="shared" ref="EJ110:EK110" si="254">EJ87/EJ157</f>
        <v>2203.6120901040049</v>
      </c>
      <c r="EK110" s="75">
        <f t="shared" si="254"/>
        <v>1118.7150756711821</v>
      </c>
      <c r="EL110" s="75">
        <f t="shared" ref="EL110:EM110" si="255">EL87/EL157</f>
        <v>1048.0998990938751</v>
      </c>
      <c r="EM110" s="75">
        <f t="shared" si="255"/>
        <v>1259.5863474216155</v>
      </c>
      <c r="EN110" s="75">
        <f t="shared" ref="EN110" si="256">EN87/EN157</f>
        <v>1275.4580025801088</v>
      </c>
      <c r="EO110" s="75"/>
      <c r="ER110" s="75">
        <f>SUMIF($I$8:$EO$8,ER$9,$I110:$EO110)</f>
        <v>2721.2632456818919</v>
      </c>
      <c r="ES110" s="75">
        <f>SUMIF($I$8:$EO$8,ES$9,$I110:$EO110)</f>
        <v>3213.1446982012212</v>
      </c>
      <c r="ET110" s="75">
        <f>SUMIF($I$8:$EO$8,ET$9,$I110:$EO110)</f>
        <v>3097.5763671248596</v>
      </c>
      <c r="EU110" s="75">
        <f>SUMIF($I$8:$EO$8,EU$9,$I110:$EO110)</f>
        <v>4155.801362672195</v>
      </c>
      <c r="EV110" s="75">
        <f>SUMIF($I$8:$EO$8,EV$9,$I110:$EO110)</f>
        <v>3033.5675745108865</v>
      </c>
      <c r="EW110" s="75">
        <f>SUMIF($I$8:$EO$8,EW$9,$I110:$EO110)</f>
        <v>3486.2516223153998</v>
      </c>
      <c r="EX110" s="75">
        <f>SUMIF($I$8:$EO$8,EX$9,$I110:$EO110)</f>
        <v>3485.7196682589174</v>
      </c>
      <c r="EY110" s="75">
        <f>SUMIF($I$8:$EO$8,EY$9,$I110:$EO110)</f>
        <v>4602.3648793137108</v>
      </c>
      <c r="EZ110" s="75">
        <f>SUMIF($I$8:$EO$8,EZ$9,$I110:$EO110)</f>
        <v>3078.1101422538213</v>
      </c>
      <c r="FA110" s="75">
        <f>SUMIF($I$8:$EO$8,FA$9,$I110:$EO110)</f>
        <v>3788.6826951695602</v>
      </c>
      <c r="FB110" s="75">
        <f>SUMIF($I$8:$EO$8,FB$9,$I110:$EO110)</f>
        <v>3461.0772952163366</v>
      </c>
      <c r="FC110" s="75">
        <f>SUMIF($I$8:$EO$8,FC$9,$I110:$EO110)</f>
        <v>4734.0801567216804</v>
      </c>
      <c r="FD110" s="75">
        <f>SUMIF($I$8:$EO$8,FD$9,$I110:$EO110)</f>
        <v>3426.4013221866726</v>
      </c>
      <c r="FE110" s="75">
        <f>SUMIF($I$8:$EO$8,FE$9,$I110:$EO110)</f>
        <v>1275.4580025801088</v>
      </c>
      <c r="FG110" s="75"/>
      <c r="FH110" s="75">
        <f t="shared" si="156"/>
        <v>13101.406260968486</v>
      </c>
      <c r="FI110" s="75">
        <f t="shared" si="156"/>
        <v>7341.543159105333</v>
      </c>
      <c r="FJ110" s="75">
        <f t="shared" si="156"/>
        <v>9564.7234541510297</v>
      </c>
      <c r="FK110" s="75">
        <f t="shared" si="156"/>
        <v>12686.207059168961</v>
      </c>
      <c r="FL110" s="75">
        <f t="shared" si="156"/>
        <v>13187.78567368017</v>
      </c>
      <c r="FM110" s="75">
        <f t="shared" si="156"/>
        <v>14607.903744398915</v>
      </c>
      <c r="FN110" s="75">
        <f t="shared" si="156"/>
        <v>15061.950289361397</v>
      </c>
      <c r="FO110" s="75">
        <f t="shared" si="157"/>
        <v>3426.4013221866726</v>
      </c>
    </row>
    <row r="111" spans="2:171" s="70" customFormat="1" ht="17.45" customHeight="1">
      <c r="B111" s="66" t="s">
        <v>89</v>
      </c>
      <c r="C111" s="67"/>
      <c r="D111" s="67"/>
      <c r="E111" s="67"/>
      <c r="F111" s="68"/>
      <c r="G111" s="68"/>
      <c r="H111" s="68"/>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f t="shared" ref="BE111:CJ111" si="257">BE88/BE158</f>
        <v>873.21128981030165</v>
      </c>
      <c r="BF111" s="75">
        <f t="shared" si="257"/>
        <v>740.73017181261935</v>
      </c>
      <c r="BG111" s="75">
        <f t="shared" si="257"/>
        <v>859.31436970484162</v>
      </c>
      <c r="BH111" s="75">
        <f t="shared" si="257"/>
        <v>849.35890307807665</v>
      </c>
      <c r="BI111" s="75">
        <f t="shared" si="257"/>
        <v>912.80779739373213</v>
      </c>
      <c r="BJ111" s="75">
        <f t="shared" si="257"/>
        <v>864.60110182697542</v>
      </c>
      <c r="BK111" s="75">
        <f t="shared" si="257"/>
        <v>918.35787767695058</v>
      </c>
      <c r="BL111" s="75">
        <f t="shared" si="257"/>
        <v>874.02802664008686</v>
      </c>
      <c r="BM111" s="75">
        <f t="shared" si="257"/>
        <v>838.46522844293804</v>
      </c>
      <c r="BN111" s="75">
        <f t="shared" si="257"/>
        <v>913.50499453826296</v>
      </c>
      <c r="BO111" s="75">
        <f t="shared" si="257"/>
        <v>974.72374147279027</v>
      </c>
      <c r="BP111" s="75">
        <f t="shared" si="257"/>
        <v>1487.425391158642</v>
      </c>
      <c r="BQ111" s="75">
        <f t="shared" si="257"/>
        <v>897.02691269628667</v>
      </c>
      <c r="BR111" s="75">
        <f t="shared" si="257"/>
        <v>876.0589109541055</v>
      </c>
      <c r="BS111" s="75">
        <f t="shared" si="257"/>
        <v>807.19286537952746</v>
      </c>
      <c r="BT111" s="75">
        <f t="shared" si="257"/>
        <v>0</v>
      </c>
      <c r="BU111" s="75">
        <f t="shared" si="257"/>
        <v>16.083225729694114</v>
      </c>
      <c r="BV111" s="75">
        <f t="shared" si="257"/>
        <v>270.41711829688956</v>
      </c>
      <c r="BW111" s="75">
        <f t="shared" si="257"/>
        <v>558.84444840100423</v>
      </c>
      <c r="BX111" s="75">
        <f t="shared" si="257"/>
        <v>694.27027468879498</v>
      </c>
      <c r="BY111" s="75">
        <f t="shared" si="257"/>
        <v>670.43922751680202</v>
      </c>
      <c r="BZ111" s="75">
        <f t="shared" si="257"/>
        <v>914.24373805058815</v>
      </c>
      <c r="CA111" s="75">
        <f t="shared" si="257"/>
        <v>911.02838531310135</v>
      </c>
      <c r="CB111" s="75">
        <f t="shared" si="257"/>
        <v>1305.004107519331</v>
      </c>
      <c r="CC111" s="75">
        <f t="shared" si="257"/>
        <v>626.46684282602655</v>
      </c>
      <c r="CD111" s="75">
        <f t="shared" si="257"/>
        <v>672.83349154950906</v>
      </c>
      <c r="CE111" s="75">
        <f t="shared" si="257"/>
        <v>199.97603294887156</v>
      </c>
      <c r="CF111" s="75">
        <f t="shared" si="257"/>
        <v>330.13953269741228</v>
      </c>
      <c r="CG111" s="75">
        <f t="shared" si="257"/>
        <v>828.00914488426849</v>
      </c>
      <c r="CH111" s="75">
        <f t="shared" si="257"/>
        <v>815.22690611451947</v>
      </c>
      <c r="CI111" s="75">
        <f t="shared" si="257"/>
        <v>899.27859001164165</v>
      </c>
      <c r="CJ111" s="75">
        <f t="shared" si="257"/>
        <v>865.75616192156508</v>
      </c>
      <c r="CK111" s="75">
        <f t="shared" ref="CK111:DO111" si="258">CK88/CK158</f>
        <v>797.88197288078902</v>
      </c>
      <c r="CL111" s="75">
        <f t="shared" si="258"/>
        <v>961.3878540083432</v>
      </c>
      <c r="CM111" s="75">
        <f t="shared" si="258"/>
        <v>1009.9040590728908</v>
      </c>
      <c r="CN111" s="75">
        <f t="shared" si="258"/>
        <v>1542.5581199670942</v>
      </c>
      <c r="CO111" s="75">
        <f t="shared" si="258"/>
        <v>851.94946934107816</v>
      </c>
      <c r="CP111" s="75">
        <f t="shared" si="258"/>
        <v>800.11177890014176</v>
      </c>
      <c r="CQ111" s="75">
        <f t="shared" si="258"/>
        <v>902.18651466327947</v>
      </c>
      <c r="CR111" s="75">
        <f t="shared" si="258"/>
        <v>1024.6963810303853</v>
      </c>
      <c r="CS111" s="75">
        <f t="shared" si="258"/>
        <v>1153.7294584393728</v>
      </c>
      <c r="CT111" s="75">
        <f t="shared" si="258"/>
        <v>1016.2063661370086</v>
      </c>
      <c r="CU111" s="75">
        <f t="shared" si="258"/>
        <v>1015.5150202515773</v>
      </c>
      <c r="CV111" s="75">
        <f t="shared" si="258"/>
        <v>1016.4445859892222</v>
      </c>
      <c r="CW111" s="75">
        <f t="shared" si="258"/>
        <v>981.8638640005729</v>
      </c>
      <c r="CX111" s="75">
        <f t="shared" si="258"/>
        <v>1079.7448561739575</v>
      </c>
      <c r="CY111" s="75">
        <f t="shared" si="258"/>
        <v>1123.5786367165765</v>
      </c>
      <c r="CZ111" s="75">
        <f t="shared" si="258"/>
        <v>1754.7162150701204</v>
      </c>
      <c r="DA111" s="75">
        <f t="shared" si="258"/>
        <v>1026.8542324176422</v>
      </c>
      <c r="DB111" s="75">
        <f t="shared" si="258"/>
        <v>887.4929729580881</v>
      </c>
      <c r="DC111" s="75">
        <f t="shared" si="258"/>
        <v>963.12673206621628</v>
      </c>
      <c r="DD111" s="75">
        <f t="shared" si="258"/>
        <v>1108.4819538115676</v>
      </c>
      <c r="DE111" s="75">
        <f t="shared" si="258"/>
        <v>1124.3968152356565</v>
      </c>
      <c r="DF111" s="75">
        <f t="shared" si="258"/>
        <v>1079.8854124989998</v>
      </c>
      <c r="DG111" s="75">
        <f t="shared" si="258"/>
        <v>1140.3536945104513</v>
      </c>
      <c r="DH111" s="75">
        <f t="shared" si="258"/>
        <v>1024.7805088543018</v>
      </c>
      <c r="DI111" s="75">
        <f t="shared" si="258"/>
        <v>1016.747795235074</v>
      </c>
      <c r="DJ111" s="75">
        <f t="shared" si="258"/>
        <v>1189.7125096879872</v>
      </c>
      <c r="DK111" s="75">
        <f t="shared" si="258"/>
        <v>1238.8836844498333</v>
      </c>
      <c r="DL111" s="75">
        <f t="shared" si="258"/>
        <v>1987.3999955602619</v>
      </c>
      <c r="DM111" s="75">
        <f t="shared" si="258"/>
        <v>1143.593525037616</v>
      </c>
      <c r="DN111" s="75">
        <f t="shared" si="258"/>
        <v>1024.0133909794529</v>
      </c>
      <c r="DO111" s="75">
        <f t="shared" si="258"/>
        <v>1184.4356155354856</v>
      </c>
      <c r="DP111" s="75">
        <f t="shared" ref="DP111:DQ111" si="259">DP88/DP158</f>
        <v>1069.0597016892825</v>
      </c>
      <c r="DQ111" s="75">
        <f t="shared" si="259"/>
        <v>1305.1562035139632</v>
      </c>
      <c r="DR111" s="75">
        <f t="shared" ref="DR111:DS111" si="260">DR88/DR158</f>
        <v>1298.88832661219</v>
      </c>
      <c r="DS111" s="75">
        <f t="shared" si="260"/>
        <v>1334.8295804956254</v>
      </c>
      <c r="DT111" s="75">
        <f t="shared" ref="DT111:DU111" si="261">DT88/DT158</f>
        <v>1226.8878467432128</v>
      </c>
      <c r="DU111" s="75">
        <f t="shared" si="261"/>
        <v>1082.8568656224495</v>
      </c>
      <c r="DV111" s="75">
        <f t="shared" ref="DV111:DW111" si="262">DV88/DV158</f>
        <v>1229.9788769088941</v>
      </c>
      <c r="DW111" s="75">
        <f t="shared" si="262"/>
        <v>1385.1695644256713</v>
      </c>
      <c r="DX111" s="75">
        <f t="shared" ref="DX111:DY111" si="263">DX88/DX158</f>
        <v>2162.4328223541888</v>
      </c>
      <c r="DY111" s="75">
        <f t="shared" si="263"/>
        <v>1194.9822440043386</v>
      </c>
      <c r="DZ111" s="75">
        <f t="shared" ref="DZ111:EA111" si="264">DZ88/DZ158</f>
        <v>1076.0373242265971</v>
      </c>
      <c r="EA111" s="75">
        <f t="shared" si="264"/>
        <v>1228.9264101660181</v>
      </c>
      <c r="EB111" s="75">
        <f t="shared" ref="EB111:EC111" si="265">EB88/EB158</f>
        <v>1313.1677553801146</v>
      </c>
      <c r="EC111" s="75">
        <f t="shared" si="265"/>
        <v>1461.9171061041866</v>
      </c>
      <c r="ED111" s="75">
        <f t="shared" ref="ED111:EE111" si="266">ED88/ED158</f>
        <v>1371.8743359296984</v>
      </c>
      <c r="EE111" s="75">
        <f t="shared" si="266"/>
        <v>1332.2387761623263</v>
      </c>
      <c r="EF111" s="75">
        <f t="shared" ref="EF111:EG111" si="267">EF88/EF158</f>
        <v>1299.6640837194441</v>
      </c>
      <c r="EG111" s="75">
        <f t="shared" si="267"/>
        <v>1168.4153219364116</v>
      </c>
      <c r="EH111" s="75">
        <f t="shared" ref="EH111:EI111" si="268">EH88/EH158</f>
        <v>1284.907715038735</v>
      </c>
      <c r="EI111" s="75">
        <f t="shared" si="268"/>
        <v>1552.8798418656656</v>
      </c>
      <c r="EJ111" s="75">
        <f t="shared" ref="EJ111" si="269">EJ88/EJ158</f>
        <v>2383.2999800439034</v>
      </c>
      <c r="EK111" s="75"/>
      <c r="EL111" s="75"/>
      <c r="EM111" s="75"/>
      <c r="EN111" s="75"/>
      <c r="EO111" s="75"/>
      <c r="ER111" s="75">
        <f>SUMIF($I$8:$EO$8,ER$9,$I111:$EO111)</f>
        <v>2877.4739374419464</v>
      </c>
      <c r="ES111" s="75">
        <f>SUMIF($I$8:$EO$8,ES$9,$I111:$EO111)</f>
        <v>3312.7641815462239</v>
      </c>
      <c r="ET111" s="75">
        <f>SUMIF($I$8:$EO$8,ET$9,$I111:$EO111)</f>
        <v>3181.8819985998275</v>
      </c>
      <c r="EU111" s="75">
        <f>SUMIF($I$8:$EO$8,EU$9,$I111:$EO111)</f>
        <v>4415.9961896980822</v>
      </c>
      <c r="EV111" s="75">
        <f>SUMIF($I$8:$EO$8,EV$9,$I111:$EO111)</f>
        <v>3352.0425315525545</v>
      </c>
      <c r="EW111" s="75">
        <f>SUMIF($I$8:$EO$8,EW$9,$I111:$EO111)</f>
        <v>3673.1042318154359</v>
      </c>
      <c r="EX111" s="75">
        <f>SUMIF($I$8:$EO$8,EX$9,$I111:$EO111)</f>
        <v>3644.5742928612881</v>
      </c>
      <c r="EY111" s="75">
        <f>SUMIF($I$8:$EO$8,EY$9,$I111:$EO111)</f>
        <v>4777.581263688754</v>
      </c>
      <c r="EZ111" s="75">
        <f>SUMIF($I$8:$EO$8,EZ$9,$I111:$EO111)</f>
        <v>3499.9459783969542</v>
      </c>
      <c r="FA111" s="75">
        <f>SUMIF($I$8:$EO$8,FA$9,$I111:$EO111)</f>
        <v>4146.9591974139994</v>
      </c>
      <c r="FB111" s="75">
        <f>SUMIF($I$8:$EO$8,FB$9,$I111:$EO111)</f>
        <v>3800.318181818182</v>
      </c>
      <c r="FC111" s="75">
        <f>SUMIF($I$8:$EO$8,FC$9,$I111:$EO111)</f>
        <v>5221.0875369483038</v>
      </c>
      <c r="FD111" s="75"/>
      <c r="FE111" s="75"/>
      <c r="FG111" s="75"/>
      <c r="FH111" s="75">
        <f t="shared" si="156"/>
        <v>11106.528893556218</v>
      </c>
      <c r="FI111" s="75">
        <f t="shared" si="156"/>
        <v>7920.6092145461253</v>
      </c>
      <c r="FJ111" s="75">
        <f t="shared" si="156"/>
        <v>9549.4187088829312</v>
      </c>
      <c r="FK111" s="75">
        <f t="shared" si="156"/>
        <v>12720.743146713292</v>
      </c>
      <c r="FL111" s="75">
        <f t="shared" si="156"/>
        <v>13788.116307286078</v>
      </c>
      <c r="FM111" s="75">
        <f t="shared" si="156"/>
        <v>15447.302319918032</v>
      </c>
      <c r="FN111" s="75">
        <f t="shared" si="156"/>
        <v>16668.31089457744</v>
      </c>
      <c r="FO111" s="75"/>
    </row>
    <row r="112" spans="2:171" s="70" customFormat="1" ht="17.45" customHeight="1">
      <c r="B112" s="66" t="s">
        <v>84</v>
      </c>
      <c r="C112" s="67"/>
      <c r="D112" s="67"/>
      <c r="E112" s="67"/>
      <c r="F112" s="68"/>
      <c r="G112" s="68"/>
      <c r="H112" s="68"/>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f t="shared" ref="BE112:CJ112" si="270">BE89/BE159</f>
        <v>632.44828092939213</v>
      </c>
      <c r="BF112" s="75">
        <f t="shared" si="270"/>
        <v>566.7518355439687</v>
      </c>
      <c r="BG112" s="75">
        <f t="shared" si="270"/>
        <v>663.71645267861516</v>
      </c>
      <c r="BH112" s="75">
        <f t="shared" si="270"/>
        <v>675.44102039372353</v>
      </c>
      <c r="BI112" s="75">
        <f t="shared" si="270"/>
        <v>748.86699721879029</v>
      </c>
      <c r="BJ112" s="75">
        <f t="shared" si="270"/>
        <v>749.18948120370328</v>
      </c>
      <c r="BK112" s="75">
        <f t="shared" si="270"/>
        <v>755.31964453854243</v>
      </c>
      <c r="BL112" s="75">
        <f t="shared" si="270"/>
        <v>718.05690954435283</v>
      </c>
      <c r="BM112" s="75">
        <f t="shared" si="270"/>
        <v>703.97135991660753</v>
      </c>
      <c r="BN112" s="75">
        <f t="shared" si="270"/>
        <v>753.67584305389846</v>
      </c>
      <c r="BO112" s="75">
        <f t="shared" si="270"/>
        <v>874.91698674316444</v>
      </c>
      <c r="BP112" s="75">
        <f t="shared" si="270"/>
        <v>1203.0958989697467</v>
      </c>
      <c r="BQ112" s="75">
        <f t="shared" si="270"/>
        <v>782.0830026533248</v>
      </c>
      <c r="BR112" s="75">
        <f t="shared" si="270"/>
        <v>601.25806580538972</v>
      </c>
      <c r="BS112" s="75">
        <f t="shared" si="270"/>
        <v>363.34353964846082</v>
      </c>
      <c r="BT112" s="75">
        <f t="shared" si="270"/>
        <v>26.433004936975735</v>
      </c>
      <c r="BU112" s="75">
        <f t="shared" si="270"/>
        <v>40.653217422755411</v>
      </c>
      <c r="BV112" s="75">
        <f t="shared" si="270"/>
        <v>145.20849414750359</v>
      </c>
      <c r="BW112" s="75">
        <f t="shared" si="270"/>
        <v>260.4066908318016</v>
      </c>
      <c r="BX112" s="75">
        <f t="shared" si="270"/>
        <v>329.0620047106778</v>
      </c>
      <c r="BY112" s="75">
        <f t="shared" si="270"/>
        <v>361.60617689864705</v>
      </c>
      <c r="BZ112" s="75">
        <f t="shared" si="270"/>
        <v>441.36716342756597</v>
      </c>
      <c r="CA112" s="75">
        <f t="shared" si="270"/>
        <v>530.80314500138252</v>
      </c>
      <c r="CB112" s="75">
        <f t="shared" si="270"/>
        <v>695.83674834360932</v>
      </c>
      <c r="CC112" s="75">
        <f t="shared" si="270"/>
        <v>385.86970867804945</v>
      </c>
      <c r="CD112" s="75">
        <f t="shared" si="270"/>
        <v>376.82866574932706</v>
      </c>
      <c r="CE112" s="75">
        <f t="shared" si="270"/>
        <v>150.8781498885136</v>
      </c>
      <c r="CF112" s="75">
        <f t="shared" si="270"/>
        <v>206.42534733975583</v>
      </c>
      <c r="CG112" s="75">
        <f t="shared" si="270"/>
        <v>473.81652799177385</v>
      </c>
      <c r="CH112" s="75">
        <f t="shared" si="270"/>
        <v>480.21930562228067</v>
      </c>
      <c r="CI112" s="75">
        <f t="shared" si="270"/>
        <v>529.86301324052283</v>
      </c>
      <c r="CJ112" s="75">
        <f t="shared" si="270"/>
        <v>498.36069447016024</v>
      </c>
      <c r="CK112" s="75">
        <f t="shared" ref="CK112:DO112" si="271">CK89/CK159</f>
        <v>508.93052851433669</v>
      </c>
      <c r="CL112" s="75">
        <f t="shared" si="271"/>
        <v>646.88237525173156</v>
      </c>
      <c r="CM112" s="75">
        <f t="shared" si="271"/>
        <v>759.22713971376515</v>
      </c>
      <c r="CN112" s="75">
        <f t="shared" si="271"/>
        <v>1092.4064796152938</v>
      </c>
      <c r="CO112" s="75">
        <f t="shared" si="271"/>
        <v>569.34370927674001</v>
      </c>
      <c r="CP112" s="75">
        <f t="shared" si="271"/>
        <v>515.46231063556638</v>
      </c>
      <c r="CQ112" s="75">
        <f t="shared" si="271"/>
        <v>646.56289526966486</v>
      </c>
      <c r="CR112" s="75">
        <f t="shared" si="271"/>
        <v>683.49344580667844</v>
      </c>
      <c r="CS112" s="75">
        <f t="shared" si="271"/>
        <v>761.42362413326509</v>
      </c>
      <c r="CT112" s="75">
        <f t="shared" si="271"/>
        <v>726.86112962194159</v>
      </c>
      <c r="CU112" s="75">
        <f t="shared" si="271"/>
        <v>758.34246676275097</v>
      </c>
      <c r="CV112" s="75">
        <f t="shared" si="271"/>
        <v>682.49162309031476</v>
      </c>
      <c r="CW112" s="75">
        <f t="shared" si="271"/>
        <v>670.9342027668639</v>
      </c>
      <c r="CX112" s="75">
        <f t="shared" si="271"/>
        <v>721.92222460574681</v>
      </c>
      <c r="CY112" s="75">
        <f t="shared" si="271"/>
        <v>776.02294626983439</v>
      </c>
      <c r="CZ112" s="75">
        <f t="shared" si="271"/>
        <v>1090.3725829092609</v>
      </c>
      <c r="DA112" s="75">
        <f t="shared" si="271"/>
        <v>656.92741815109014</v>
      </c>
      <c r="DB112" s="75">
        <f t="shared" si="271"/>
        <v>581.88840620256497</v>
      </c>
      <c r="DC112" s="75">
        <f t="shared" si="271"/>
        <v>649.50818577460166</v>
      </c>
      <c r="DD112" s="75">
        <f t="shared" si="271"/>
        <v>681.84654435652601</v>
      </c>
      <c r="DE112" s="75">
        <f t="shared" si="271"/>
        <v>711.9720708956188</v>
      </c>
      <c r="DF112" s="75">
        <f t="shared" si="271"/>
        <v>700.08316959065291</v>
      </c>
      <c r="DG112" s="75">
        <f t="shared" si="271"/>
        <v>699.38744332219426</v>
      </c>
      <c r="DH112" s="75">
        <f t="shared" si="271"/>
        <v>610.24576491689709</v>
      </c>
      <c r="DI112" s="75">
        <f t="shared" si="271"/>
        <v>586.98313765589967</v>
      </c>
      <c r="DJ112" s="75">
        <f t="shared" si="271"/>
        <v>613.67202936209605</v>
      </c>
      <c r="DK112" s="75">
        <f t="shared" si="271"/>
        <v>719.19710843727444</v>
      </c>
      <c r="DL112" s="75">
        <f t="shared" si="271"/>
        <v>970.80273408442406</v>
      </c>
      <c r="DM112" s="75">
        <f t="shared" si="271"/>
        <v>606.97376775948624</v>
      </c>
      <c r="DN112" s="75">
        <f t="shared" si="271"/>
        <v>549.50400481736688</v>
      </c>
      <c r="DO112" s="75">
        <f t="shared" si="271"/>
        <v>668.7583491924205</v>
      </c>
      <c r="DP112" s="75">
        <f t="shared" ref="DP112:DQ112" si="272">DP89/DP159</f>
        <v>595.04908547453863</v>
      </c>
      <c r="DQ112" s="75">
        <f t="shared" si="272"/>
        <v>672.18514951642805</v>
      </c>
      <c r="DR112" s="75">
        <f t="shared" ref="DR112:DS112" si="273">DR89/DR159</f>
        <v>694.47455811697171</v>
      </c>
      <c r="DS112" s="75">
        <f t="shared" si="273"/>
        <v>717.48684263015821</v>
      </c>
      <c r="DT112" s="75">
        <f t="shared" ref="DT112:DU112" si="274">DT89/DT159</f>
        <v>657.66591666464308</v>
      </c>
      <c r="DU112" s="75">
        <f t="shared" si="274"/>
        <v>613.85320922432686</v>
      </c>
      <c r="DV112" s="75">
        <f t="shared" ref="DV112:DW112" si="275">DV89/DV159</f>
        <v>660.01585192219068</v>
      </c>
      <c r="DW112" s="75">
        <f t="shared" si="275"/>
        <v>798.20717445181083</v>
      </c>
      <c r="DX112" s="75">
        <f t="shared" ref="DX112:DY112" si="276">DX89/DX159</f>
        <v>1033.3220408973523</v>
      </c>
      <c r="DY112" s="75">
        <f t="shared" si="276"/>
        <v>672.97795343479038</v>
      </c>
      <c r="DZ112" s="75">
        <f t="shared" ref="DZ112:EA112" si="277">DZ89/DZ159</f>
        <v>605.90481742661973</v>
      </c>
      <c r="EA112" s="75">
        <f t="shared" si="277"/>
        <v>674.08590432044173</v>
      </c>
      <c r="EB112" s="75">
        <f t="shared" ref="EB112:EC112" si="278">EB89/EB159</f>
        <v>766.62880667010529</v>
      </c>
      <c r="EC112" s="75">
        <f t="shared" si="278"/>
        <v>777.28230671884307</v>
      </c>
      <c r="ED112" s="75">
        <f t="shared" ref="ED112:EE112" si="279">ED89/ED159</f>
        <v>718.1520955939751</v>
      </c>
      <c r="EE112" s="75">
        <f t="shared" si="279"/>
        <v>719.52379222057448</v>
      </c>
      <c r="EF112" s="75">
        <f t="shared" ref="EF112:EG112" si="280">EF89/EF159</f>
        <v>746.70211845459391</v>
      </c>
      <c r="EG112" s="75">
        <f t="shared" si="280"/>
        <v>712.53025351331542</v>
      </c>
      <c r="EH112" s="75">
        <f t="shared" ref="EH112:EI112" si="281">EH89/EH159</f>
        <v>733.05417475661636</v>
      </c>
      <c r="EI112" s="75">
        <f t="shared" si="281"/>
        <v>824.22739983593522</v>
      </c>
      <c r="EJ112" s="75">
        <f t="shared" ref="EJ112:EK112" si="282">EJ89/EJ159</f>
        <v>1109.935586608814</v>
      </c>
      <c r="EK112" s="75">
        <f t="shared" si="282"/>
        <v>759.44263149367816</v>
      </c>
      <c r="EL112" s="75">
        <f t="shared" ref="EL112:EM112" si="283">EL89/EL159</f>
        <v>703.16316100524</v>
      </c>
      <c r="EM112" s="75">
        <f t="shared" si="283"/>
        <v>801.26282249480005</v>
      </c>
      <c r="EN112" s="75">
        <f t="shared" ref="EN112" si="284">EN89/EN159</f>
        <v>777.17344952064286</v>
      </c>
      <c r="EO112" s="75"/>
      <c r="ER112" s="75">
        <f>SUMIF($I$8:$EO$8,ER$9,$I112:$EO112)</f>
        <v>1888.3240101282568</v>
      </c>
      <c r="ES112" s="75">
        <f>SUMIF($I$8:$EO$8,ES$9,$I112:$EO112)</f>
        <v>2093.9017848427975</v>
      </c>
      <c r="ET112" s="75">
        <f>SUMIF($I$8:$EO$8,ET$9,$I112:$EO112)</f>
        <v>1896.6163458949909</v>
      </c>
      <c r="EU112" s="75">
        <f>SUMIF($I$8:$EO$8,EU$9,$I112:$EO112)</f>
        <v>2303.6718718837947</v>
      </c>
      <c r="EV112" s="75">
        <f>SUMIF($I$8:$EO$8,EV$9,$I112:$EO112)</f>
        <v>1825.2361217692737</v>
      </c>
      <c r="EW112" s="75">
        <f>SUMIF($I$8:$EO$8,EW$9,$I112:$EO112)</f>
        <v>1961.7087931079386</v>
      </c>
      <c r="EX112" s="75">
        <f>SUMIF($I$8:$EO$8,EX$9,$I112:$EO112)</f>
        <v>1989.0059685191281</v>
      </c>
      <c r="EY112" s="75">
        <f>SUMIF($I$8:$EO$8,EY$9,$I112:$EO112)</f>
        <v>2491.5450672713541</v>
      </c>
      <c r="EZ112" s="75">
        <f>SUMIF($I$8:$EO$8,EZ$9,$I112:$EO112)</f>
        <v>1952.9686751818517</v>
      </c>
      <c r="FA112" s="75">
        <f>SUMIF($I$8:$EO$8,FA$9,$I112:$EO112)</f>
        <v>2262.0632089829232</v>
      </c>
      <c r="FB112" s="75">
        <f>SUMIF($I$8:$EO$8,FB$9,$I112:$EO112)</f>
        <v>2178.756164188484</v>
      </c>
      <c r="FC112" s="75">
        <f>SUMIF($I$8:$EO$8,FC$9,$I112:$EO112)</f>
        <v>2667.2171612013653</v>
      </c>
      <c r="FD112" s="75">
        <f>SUMIF($I$8:$EO$8,FD$9,$I112:$EO112)</f>
        <v>2263.8686149937184</v>
      </c>
      <c r="FE112" s="75">
        <f>SUMIF($I$8:$EO$8,FE$9,$I112:$EO112)</f>
        <v>777.17344952064286</v>
      </c>
      <c r="FG112" s="75"/>
      <c r="FH112" s="75">
        <f t="shared" si="156"/>
        <v>9045.4507107345053</v>
      </c>
      <c r="FI112" s="75">
        <f t="shared" si="156"/>
        <v>4578.0612538280948</v>
      </c>
      <c r="FJ112" s="75">
        <f t="shared" si="156"/>
        <v>6109.7079360755106</v>
      </c>
      <c r="FK112" s="75">
        <f t="shared" si="156"/>
        <v>8603.2331611486279</v>
      </c>
      <c r="FL112" s="75">
        <f t="shared" si="156"/>
        <v>8182.5140127498398</v>
      </c>
      <c r="FM112" s="75">
        <f t="shared" si="156"/>
        <v>8267.4959506676933</v>
      </c>
      <c r="FN112" s="75">
        <f t="shared" si="156"/>
        <v>9061.0052095546234</v>
      </c>
      <c r="FO112" s="75">
        <f t="shared" si="157"/>
        <v>2263.8686149937184</v>
      </c>
    </row>
    <row r="113" spans="2:171" s="70" customFormat="1" ht="17.45" customHeight="1">
      <c r="B113" s="66" t="s">
        <v>101</v>
      </c>
      <c r="C113" s="67"/>
      <c r="D113" s="67"/>
      <c r="E113" s="67"/>
      <c r="F113" s="68"/>
      <c r="G113" s="68"/>
      <c r="H113" s="68"/>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f t="shared" ref="BE113:CJ113" si="285">BE90/BE160</f>
        <v>1504.2230014165509</v>
      </c>
      <c r="BF113" s="75">
        <f t="shared" si="285"/>
        <v>1363.7825558271786</v>
      </c>
      <c r="BG113" s="75">
        <f t="shared" si="285"/>
        <v>1612.8169220168884</v>
      </c>
      <c r="BH113" s="75">
        <f t="shared" si="285"/>
        <v>1630.7652093988008</v>
      </c>
      <c r="BI113" s="75">
        <f t="shared" si="285"/>
        <v>1906.6993641977251</v>
      </c>
      <c r="BJ113" s="75">
        <f t="shared" si="285"/>
        <v>1866.7825366297841</v>
      </c>
      <c r="BK113" s="75">
        <f t="shared" si="285"/>
        <v>1782.1618142132761</v>
      </c>
      <c r="BL113" s="75">
        <f t="shared" si="285"/>
        <v>1718.1664474672623</v>
      </c>
      <c r="BM113" s="75">
        <f t="shared" si="285"/>
        <v>1676.0200685136122</v>
      </c>
      <c r="BN113" s="75">
        <f t="shared" si="285"/>
        <v>1815.5477132916496</v>
      </c>
      <c r="BO113" s="75">
        <f t="shared" si="285"/>
        <v>2077.2692573738082</v>
      </c>
      <c r="BP113" s="75">
        <f t="shared" si="285"/>
        <v>3032.7468844711238</v>
      </c>
      <c r="BQ113" s="75">
        <f t="shared" si="285"/>
        <v>1691.5593806338361</v>
      </c>
      <c r="BR113" s="75">
        <f t="shared" si="285"/>
        <v>1626.5771857775974</v>
      </c>
      <c r="BS113" s="75">
        <f t="shared" si="285"/>
        <v>851.48901932153831</v>
      </c>
      <c r="BT113" s="75">
        <f t="shared" si="285"/>
        <v>90.826148286284933</v>
      </c>
      <c r="BU113" s="75">
        <f t="shared" si="285"/>
        <v>146.83362820829205</v>
      </c>
      <c r="BV113" s="75">
        <f t="shared" si="285"/>
        <v>356.45297435511242</v>
      </c>
      <c r="BW113" s="75">
        <f t="shared" si="285"/>
        <v>694.73902624169943</v>
      </c>
      <c r="BX113" s="75">
        <f t="shared" si="285"/>
        <v>960.03214011428133</v>
      </c>
      <c r="BY113" s="75">
        <f t="shared" si="285"/>
        <v>1061.2387118923618</v>
      </c>
      <c r="BZ113" s="75">
        <f t="shared" si="285"/>
        <v>1337.5821347844642</v>
      </c>
      <c r="CA113" s="75">
        <f t="shared" si="285"/>
        <v>1457.8044722241596</v>
      </c>
      <c r="CB113" s="75">
        <f t="shared" si="285"/>
        <v>2210.3430253741708</v>
      </c>
      <c r="CC113" s="75">
        <f t="shared" si="285"/>
        <v>1118.8265009747411</v>
      </c>
      <c r="CD113" s="75">
        <f t="shared" si="285"/>
        <v>1161.2720726201355</v>
      </c>
      <c r="CE113" s="75">
        <f t="shared" si="285"/>
        <v>437.41200839166248</v>
      </c>
      <c r="CF113" s="75">
        <f t="shared" si="285"/>
        <v>604.27467164788982</v>
      </c>
      <c r="CG113" s="75">
        <f t="shared" si="285"/>
        <v>1511.0067080235544</v>
      </c>
      <c r="CH113" s="75">
        <f t="shared" si="285"/>
        <v>1483.4653831526407</v>
      </c>
      <c r="CI113" s="75">
        <f t="shared" si="285"/>
        <v>1607.9871170994277</v>
      </c>
      <c r="CJ113" s="75">
        <f t="shared" si="285"/>
        <v>1626.0312634760173</v>
      </c>
      <c r="CK113" s="75">
        <f t="shared" ref="CK113:DO113" si="286">CK90/CK160</f>
        <v>1530.0290603534004</v>
      </c>
      <c r="CL113" s="75">
        <f t="shared" si="286"/>
        <v>1895.2273005938557</v>
      </c>
      <c r="CM113" s="75">
        <f t="shared" si="286"/>
        <v>2012.3515242249046</v>
      </c>
      <c r="CN113" s="75">
        <f t="shared" si="286"/>
        <v>3228.9128488437559</v>
      </c>
      <c r="CO113" s="75">
        <f t="shared" si="286"/>
        <v>1570.6088493808913</v>
      </c>
      <c r="CP113" s="75">
        <f t="shared" si="286"/>
        <v>1536.8366889161584</v>
      </c>
      <c r="CQ113" s="75">
        <f t="shared" si="286"/>
        <v>1910.3153067524531</v>
      </c>
      <c r="CR113" s="75">
        <f t="shared" si="286"/>
        <v>2083.7235067151551</v>
      </c>
      <c r="CS113" s="75">
        <f t="shared" si="286"/>
        <v>2280.5842600906044</v>
      </c>
      <c r="CT113" s="75">
        <f t="shared" si="286"/>
        <v>2137.2749782754568</v>
      </c>
      <c r="CU113" s="75">
        <f t="shared" si="286"/>
        <v>2083.9868072451432</v>
      </c>
      <c r="CV113" s="75">
        <f t="shared" si="286"/>
        <v>2112.7216654657723</v>
      </c>
      <c r="CW113" s="75">
        <f t="shared" si="286"/>
        <v>2176.9495975412497</v>
      </c>
      <c r="CX113" s="75">
        <f t="shared" si="286"/>
        <v>2245.9569082042813</v>
      </c>
      <c r="CY113" s="75">
        <f t="shared" si="286"/>
        <v>2376.1700712809402</v>
      </c>
      <c r="CZ113" s="75">
        <f t="shared" si="286"/>
        <v>3734.9829929781154</v>
      </c>
      <c r="DA113" s="75">
        <f t="shared" si="286"/>
        <v>1994.4471065848234</v>
      </c>
      <c r="DB113" s="75">
        <f t="shared" si="286"/>
        <v>1837.1224595821311</v>
      </c>
      <c r="DC113" s="75">
        <f t="shared" si="286"/>
        <v>2237.2103571739294</v>
      </c>
      <c r="DD113" s="75">
        <f t="shared" si="286"/>
        <v>2297.8346426952171</v>
      </c>
      <c r="DE113" s="75">
        <f t="shared" si="286"/>
        <v>2462.4378956051619</v>
      </c>
      <c r="DF113" s="75">
        <f t="shared" si="286"/>
        <v>2360.4294442373134</v>
      </c>
      <c r="DG113" s="75">
        <f t="shared" si="286"/>
        <v>2364.8048981649213</v>
      </c>
      <c r="DH113" s="75">
        <f t="shared" si="286"/>
        <v>2324.2558702076194</v>
      </c>
      <c r="DI113" s="75">
        <f t="shared" si="286"/>
        <v>2256.7775561668459</v>
      </c>
      <c r="DJ113" s="75">
        <f t="shared" si="286"/>
        <v>2294.4277284201435</v>
      </c>
      <c r="DK113" s="75">
        <f t="shared" si="286"/>
        <v>2690.7793760558361</v>
      </c>
      <c r="DL113" s="75">
        <f t="shared" si="286"/>
        <v>4202.4961503320301</v>
      </c>
      <c r="DM113" s="75">
        <f t="shared" si="286"/>
        <v>2213.5031840529828</v>
      </c>
      <c r="DN113" s="75">
        <f t="shared" si="286"/>
        <v>2061.5343667527968</v>
      </c>
      <c r="DO113" s="75">
        <f t="shared" si="286"/>
        <v>2492.8566946147098</v>
      </c>
      <c r="DP113" s="75">
        <f t="shared" ref="DP113:DQ113" si="287">DP90/DP160</f>
        <v>2212.6080150518874</v>
      </c>
      <c r="DQ113" s="75">
        <f t="shared" si="287"/>
        <v>2534.1057871348412</v>
      </c>
      <c r="DR113" s="75">
        <f t="shared" ref="DR113:DS113" si="288">DR90/DR160</f>
        <v>2521.8103443150962</v>
      </c>
      <c r="DS113" s="75">
        <f t="shared" si="288"/>
        <v>2538.8381678594869</v>
      </c>
      <c r="DT113" s="75">
        <f t="shared" ref="DT113:DU113" si="289">DT90/DT160</f>
        <v>2501.9008829371155</v>
      </c>
      <c r="DU113" s="75">
        <f t="shared" si="289"/>
        <v>2287.4954415826187</v>
      </c>
      <c r="DV113" s="75">
        <f t="shared" ref="DV113:DW113" si="290">DV90/DV160</f>
        <v>2461.5259508809581</v>
      </c>
      <c r="DW113" s="75">
        <f t="shared" si="290"/>
        <v>2872.004514423782</v>
      </c>
      <c r="DX113" s="75">
        <f t="shared" ref="DX113:DY113" si="291">DX90/DX160</f>
        <v>4339.1069529311189</v>
      </c>
      <c r="DY113" s="75">
        <f t="shared" si="291"/>
        <v>2291.9589597191189</v>
      </c>
      <c r="DZ113" s="75">
        <f t="shared" ref="DZ113:EA113" si="292">DZ90/DZ160</f>
        <v>2177.4355529337181</v>
      </c>
      <c r="EA113" s="75">
        <f t="shared" si="292"/>
        <v>2460.008839309759</v>
      </c>
      <c r="EB113" s="75">
        <f t="shared" ref="EB113:EC113" si="293">EB90/EB160</f>
        <v>2545.6588622248769</v>
      </c>
      <c r="EC113" s="75">
        <f t="shared" si="293"/>
        <v>2835.1626570861263</v>
      </c>
      <c r="ED113" s="75">
        <f t="shared" ref="ED113:EE113" si="294">ED90/ED160</f>
        <v>2738.5619846120585</v>
      </c>
      <c r="EE113" s="75">
        <f t="shared" si="294"/>
        <v>2524.8751615677579</v>
      </c>
      <c r="EF113" s="75">
        <f t="shared" ref="EF113:EG113" si="295">EF90/EF160</f>
        <v>2679.4100394242951</v>
      </c>
      <c r="EG113" s="75">
        <f t="shared" si="295"/>
        <v>2527.7253672122583</v>
      </c>
      <c r="EH113" s="75">
        <f t="shared" ref="EH113:EI113" si="296">EH90/EH160</f>
        <v>2575.5691288125599</v>
      </c>
      <c r="EI113" s="75">
        <f t="shared" si="296"/>
        <v>3003.2584478365943</v>
      </c>
      <c r="EJ113" s="75">
        <f t="shared" ref="EJ113:EK113" si="297">EJ90/EJ160</f>
        <v>4512.96071799127</v>
      </c>
      <c r="EK113" s="75">
        <f t="shared" si="297"/>
        <v>2442.5658988661557</v>
      </c>
      <c r="EL113" s="75">
        <f t="shared" ref="EL113:EM113" si="298">EL90/EL160</f>
        <v>2192.1863637226274</v>
      </c>
      <c r="EM113" s="75">
        <f t="shared" si="298"/>
        <v>2636.9638774994137</v>
      </c>
      <c r="EN113" s="75">
        <f t="shared" ref="EN113" si="299">EN90/EN160</f>
        <v>2436.7119406233646</v>
      </c>
      <c r="EO113" s="75"/>
      <c r="ER113" s="75">
        <f>SUMIF($I$8:$EO$8,ER$9,$I113:$EO113)</f>
        <v>6068.7799233408841</v>
      </c>
      <c r="ES113" s="75">
        <f>SUMIF($I$8:$EO$8,ES$9,$I113:$EO113)</f>
        <v>7120.7019825376919</v>
      </c>
      <c r="ET113" s="75">
        <f>SUMIF($I$8:$EO$8,ET$9,$I113:$EO113)</f>
        <v>6945.838324539387</v>
      </c>
      <c r="EU113" s="75">
        <f>SUMIF($I$8:$EO$8,EU$9,$I113:$EO113)</f>
        <v>9187.7032548080097</v>
      </c>
      <c r="EV113" s="75">
        <f>SUMIF($I$8:$EO$8,EV$9,$I113:$EO113)</f>
        <v>6767.8942454204898</v>
      </c>
      <c r="EW113" s="75">
        <f>SUMIF($I$8:$EO$8,EW$9,$I113:$EO113)</f>
        <v>7268.5241465018244</v>
      </c>
      <c r="EX113" s="75">
        <f>SUMIF($I$8:$EO$8,EX$9,$I113:$EO113)</f>
        <v>7328.2344923792216</v>
      </c>
      <c r="EY113" s="75">
        <f>SUMIF($I$8:$EO$8,EY$9,$I113:$EO113)</f>
        <v>9672.6374182358595</v>
      </c>
      <c r="EZ113" s="75">
        <f>SUMIF($I$8:$EO$8,EZ$9,$I113:$EO113)</f>
        <v>6929.4033519625955</v>
      </c>
      <c r="FA113" s="75">
        <f>SUMIF($I$8:$EO$8,FA$9,$I113:$EO113)</f>
        <v>8119.3835039230617</v>
      </c>
      <c r="FB113" s="75">
        <f>SUMIF($I$8:$EO$8,FB$9,$I113:$EO113)</f>
        <v>7732.0105682043122</v>
      </c>
      <c r="FC113" s="75">
        <f>SUMIF($I$8:$EO$8,FC$9,$I113:$EO113)</f>
        <v>10091.788294640424</v>
      </c>
      <c r="FD113" s="75">
        <f>SUMIF($I$8:$EO$8,FD$9,$I113:$EO113)</f>
        <v>7271.7161400881969</v>
      </c>
      <c r="FE113" s="75">
        <f>SUMIF($I$8:$EO$8,FE$9,$I113:$EO113)</f>
        <v>2436.7119406233646</v>
      </c>
      <c r="FG113" s="75"/>
      <c r="FH113" s="75">
        <f t="shared" si="156"/>
        <v>21986.981774817657</v>
      </c>
      <c r="FI113" s="75">
        <f t="shared" si="156"/>
        <v>12485.477847213799</v>
      </c>
      <c r="FJ113" s="75">
        <f t="shared" si="156"/>
        <v>18216.796459401987</v>
      </c>
      <c r="FK113" s="75">
        <f t="shared" si="156"/>
        <v>26250.111632846219</v>
      </c>
      <c r="FL113" s="75">
        <f t="shared" si="156"/>
        <v>29323.023485225975</v>
      </c>
      <c r="FM113" s="75">
        <f t="shared" si="156"/>
        <v>31037.290302537396</v>
      </c>
      <c r="FN113" s="75">
        <f t="shared" si="156"/>
        <v>32872.585718730392</v>
      </c>
      <c r="FO113" s="75">
        <f t="shared" si="157"/>
        <v>7271.7161400881969</v>
      </c>
    </row>
    <row r="114" spans="2:171" s="70" customFormat="1" ht="17.45" customHeight="1">
      <c r="B114" s="66" t="s">
        <v>115</v>
      </c>
      <c r="C114" s="67"/>
      <c r="D114" s="67"/>
      <c r="E114" s="67"/>
      <c r="F114" s="68"/>
      <c r="G114" s="68"/>
      <c r="H114" s="68"/>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f t="shared" ref="BE114:CJ114" si="300">BE91/BE161</f>
        <v>1187.6661784653149</v>
      </c>
      <c r="BF114" s="75">
        <f t="shared" si="300"/>
        <v>973.74047818972588</v>
      </c>
      <c r="BG114" s="75">
        <f t="shared" si="300"/>
        <v>1175.8294713215346</v>
      </c>
      <c r="BH114" s="75">
        <f t="shared" si="300"/>
        <v>1141.3577030314773</v>
      </c>
      <c r="BI114" s="75">
        <f t="shared" si="300"/>
        <v>1252.8454118761572</v>
      </c>
      <c r="BJ114" s="75">
        <f t="shared" si="300"/>
        <v>1196.5590987383196</v>
      </c>
      <c r="BK114" s="75">
        <f t="shared" si="300"/>
        <v>1234.7448041811997</v>
      </c>
      <c r="BL114" s="75">
        <f t="shared" si="300"/>
        <v>1149.9236769581878</v>
      </c>
      <c r="BM114" s="75">
        <f t="shared" si="300"/>
        <v>1107.0795278387805</v>
      </c>
      <c r="BN114" s="75">
        <f t="shared" si="300"/>
        <v>1227.1421092319292</v>
      </c>
      <c r="BO114" s="75">
        <f t="shared" si="300"/>
        <v>1588.7844818485405</v>
      </c>
      <c r="BP114" s="75">
        <f t="shared" si="300"/>
        <v>1985.5020758375524</v>
      </c>
      <c r="BQ114" s="75">
        <f t="shared" si="300"/>
        <v>1282.9111301505736</v>
      </c>
      <c r="BR114" s="75">
        <f t="shared" si="300"/>
        <v>1109.9401747436648</v>
      </c>
      <c r="BS114" s="75">
        <f t="shared" si="300"/>
        <v>661.11207410521092</v>
      </c>
      <c r="BT114" s="75">
        <f t="shared" si="300"/>
        <v>19.884393168955338</v>
      </c>
      <c r="BU114" s="75">
        <f t="shared" si="300"/>
        <v>63.364565081720734</v>
      </c>
      <c r="BV114" s="75">
        <f t="shared" si="300"/>
        <v>444.471096951851</v>
      </c>
      <c r="BW114" s="75">
        <f t="shared" si="300"/>
        <v>131.73033919315097</v>
      </c>
      <c r="BX114" s="75">
        <f t="shared" si="300"/>
        <v>226.18545604278944</v>
      </c>
      <c r="BY114" s="75">
        <f t="shared" si="300"/>
        <v>687.69781924282006</v>
      </c>
      <c r="BZ114" s="75">
        <f t="shared" si="300"/>
        <v>1004.1175482485954</v>
      </c>
      <c r="CA114" s="75">
        <f t="shared" si="300"/>
        <v>1265.9136050424315</v>
      </c>
      <c r="CB114" s="75">
        <f t="shared" si="300"/>
        <v>1697.1254715483944</v>
      </c>
      <c r="CC114" s="75">
        <f t="shared" si="300"/>
        <v>715.95002766560219</v>
      </c>
      <c r="CD114" s="75">
        <f t="shared" si="300"/>
        <v>419.7558483796322</v>
      </c>
      <c r="CE114" s="75">
        <f t="shared" si="300"/>
        <v>308.69496689778515</v>
      </c>
      <c r="CF114" s="75">
        <f t="shared" si="300"/>
        <v>449.75739143395748</v>
      </c>
      <c r="CG114" s="75">
        <f t="shared" si="300"/>
        <v>746.13346562066374</v>
      </c>
      <c r="CH114" s="75">
        <f t="shared" si="300"/>
        <v>565.62126862870844</v>
      </c>
      <c r="CI114" s="75">
        <f t="shared" si="300"/>
        <v>1148.9072371285247</v>
      </c>
      <c r="CJ114" s="75">
        <f t="shared" si="300"/>
        <v>1099.098491152369</v>
      </c>
      <c r="CK114" s="75">
        <f t="shared" ref="CK114:DO114" si="301">CK91/CK161</f>
        <v>1070.8287536753428</v>
      </c>
      <c r="CL114" s="75">
        <f t="shared" si="301"/>
        <v>1197.2184569242281</v>
      </c>
      <c r="CM114" s="75">
        <f t="shared" si="301"/>
        <v>1360.3221975710028</v>
      </c>
      <c r="CN114" s="75">
        <f t="shared" si="301"/>
        <v>1873.3010961154487</v>
      </c>
      <c r="CO114" s="75">
        <f t="shared" si="301"/>
        <v>1032.8923786627433</v>
      </c>
      <c r="CP114" s="75">
        <f t="shared" si="301"/>
        <v>997.48542837718719</v>
      </c>
      <c r="CQ114" s="75">
        <f t="shared" si="301"/>
        <v>1110.7379622461037</v>
      </c>
      <c r="CR114" s="75">
        <f t="shared" si="301"/>
        <v>1255.8290324759855</v>
      </c>
      <c r="CS114" s="75">
        <f t="shared" si="301"/>
        <v>1365.2333212877156</v>
      </c>
      <c r="CT114" s="75">
        <f t="shared" si="301"/>
        <v>1229.8200953069268</v>
      </c>
      <c r="CU114" s="75">
        <f t="shared" si="301"/>
        <v>1293.5743416551747</v>
      </c>
      <c r="CV114" s="75">
        <f t="shared" si="301"/>
        <v>1196.6532674362991</v>
      </c>
      <c r="CW114" s="75">
        <f t="shared" si="301"/>
        <v>1196.3547185936438</v>
      </c>
      <c r="CX114" s="75">
        <f t="shared" si="301"/>
        <v>1301.9672897146152</v>
      </c>
      <c r="CY114" s="75">
        <f t="shared" si="301"/>
        <v>1461.4958748308727</v>
      </c>
      <c r="CZ114" s="75">
        <f t="shared" si="301"/>
        <v>2134.5085579389629</v>
      </c>
      <c r="DA114" s="75">
        <f t="shared" si="301"/>
        <v>1329.1423476493048</v>
      </c>
      <c r="DB114" s="75">
        <f t="shared" si="301"/>
        <v>1097.296178522992</v>
      </c>
      <c r="DC114" s="75">
        <f t="shared" si="301"/>
        <v>1247.0745986724473</v>
      </c>
      <c r="DD114" s="75">
        <f t="shared" si="301"/>
        <v>1346.9413694671516</v>
      </c>
      <c r="DE114" s="75">
        <f t="shared" si="301"/>
        <v>1344.5640975219799</v>
      </c>
      <c r="DF114" s="75">
        <f t="shared" si="301"/>
        <v>1351.2548083962176</v>
      </c>
      <c r="DG114" s="75">
        <f t="shared" si="301"/>
        <v>1391.1074266593375</v>
      </c>
      <c r="DH114" s="75">
        <f t="shared" si="301"/>
        <v>1249.2684612469914</v>
      </c>
      <c r="DI114" s="75">
        <f t="shared" si="301"/>
        <v>1283.9630305423771</v>
      </c>
      <c r="DJ114" s="75">
        <f t="shared" si="301"/>
        <v>1374.0778422341884</v>
      </c>
      <c r="DK114" s="75">
        <f t="shared" si="301"/>
        <v>1548.5244205594013</v>
      </c>
      <c r="DL114" s="75">
        <f t="shared" si="301"/>
        <v>2271.3815272789366</v>
      </c>
      <c r="DM114" s="75">
        <f t="shared" si="301"/>
        <v>1319.591172551543</v>
      </c>
      <c r="DN114" s="75">
        <f t="shared" si="301"/>
        <v>1133.163097110478</v>
      </c>
      <c r="DO114" s="75">
        <f t="shared" si="301"/>
        <v>1365.5958498335076</v>
      </c>
      <c r="DP114" s="75">
        <f t="shared" ref="DP114:DQ114" si="302">DP91/DP161</f>
        <v>1206.720623993634</v>
      </c>
      <c r="DQ114" s="75">
        <f t="shared" si="302"/>
        <v>1401.4036508220486</v>
      </c>
      <c r="DR114" s="75">
        <f t="shared" ref="DR114:DS114" si="303">DR91/DR161</f>
        <v>1381.8641601533811</v>
      </c>
      <c r="DS114" s="75">
        <f t="shared" si="303"/>
        <v>1425.560259125052</v>
      </c>
      <c r="DT114" s="75">
        <f t="shared" ref="DT114:DU114" si="304">DT91/DT161</f>
        <v>1335.0040978287859</v>
      </c>
      <c r="DU114" s="75">
        <f t="shared" si="304"/>
        <v>1269.8788205858082</v>
      </c>
      <c r="DV114" s="75">
        <f t="shared" ref="DV114:DW114" si="305">DV91/DV161</f>
        <v>1451.1183173961458</v>
      </c>
      <c r="DW114" s="75">
        <f t="shared" si="305"/>
        <v>1765.192202215808</v>
      </c>
      <c r="DX114" s="75">
        <f t="shared" ref="DX114:DY114" si="306">DX91/DX161</f>
        <v>2466.21554886166</v>
      </c>
      <c r="DY114" s="75">
        <f t="shared" si="306"/>
        <v>1452.4758955004584</v>
      </c>
      <c r="DZ114" s="75">
        <f t="shared" ref="DZ114:EA114" si="307">DZ91/DZ161</f>
        <v>1296.2065386658269</v>
      </c>
      <c r="EA114" s="75">
        <f t="shared" si="307"/>
        <v>1406.1380449464759</v>
      </c>
      <c r="EB114" s="75">
        <f t="shared" ref="EB114:EC114" si="308">EB91/EB161</f>
        <v>1451.1799029881652</v>
      </c>
      <c r="EC114" s="75">
        <f t="shared" si="308"/>
        <v>1737.9221978705068</v>
      </c>
      <c r="ED114" s="75">
        <f t="shared" ref="ED114:EE114" si="309">ED91/ED161</f>
        <v>1770.3699062521421</v>
      </c>
      <c r="EE114" s="75">
        <f t="shared" si="309"/>
        <v>1663.8616588675341</v>
      </c>
      <c r="EF114" s="75">
        <f t="shared" ref="EF114:EG114" si="310">EF91/EF161</f>
        <v>1673.7841884242225</v>
      </c>
      <c r="EG114" s="75">
        <f t="shared" si="310"/>
        <v>1488.0292570337256</v>
      </c>
      <c r="EH114" s="75">
        <f t="shared" ref="EH114:EI114" si="311">EH91/EH161</f>
        <v>1657.7735812525377</v>
      </c>
      <c r="EI114" s="75">
        <f t="shared" si="311"/>
        <v>2127.1724622924689</v>
      </c>
      <c r="EJ114" s="75">
        <f t="shared" ref="EJ114:EK114" si="312">EJ91/EJ161</f>
        <v>2883.2865693137978</v>
      </c>
      <c r="EK114" s="75">
        <f t="shared" si="312"/>
        <v>1794.0141539743906</v>
      </c>
      <c r="EL114" s="75">
        <f t="shared" ref="EL114:EM114" si="313">EL91/EL161</f>
        <v>1465.7328676714972</v>
      </c>
      <c r="EM114" s="75">
        <f t="shared" si="313"/>
        <v>1658.5602418346496</v>
      </c>
      <c r="EN114" s="75">
        <f t="shared" ref="EN114" si="314">EN91/EN161</f>
        <v>1620.6276263380291</v>
      </c>
      <c r="EO114" s="75"/>
      <c r="ER114" s="75">
        <f>SUMIF($I$8:$EO$8,ER$9,$I114:$EO114)</f>
        <v>3673.5131248447442</v>
      </c>
      <c r="ES114" s="75">
        <f>SUMIF($I$8:$EO$8,ES$9,$I114:$EO114)</f>
        <v>4042.7602753853489</v>
      </c>
      <c r="ET114" s="75">
        <f>SUMIF($I$8:$EO$8,ET$9,$I114:$EO114)</f>
        <v>3924.338918448706</v>
      </c>
      <c r="EU114" s="75">
        <f>SUMIF($I$8:$EO$8,EU$9,$I114:$EO114)</f>
        <v>5193.983790072527</v>
      </c>
      <c r="EV114" s="75">
        <f>SUMIF($I$8:$EO$8,EV$9,$I114:$EO114)</f>
        <v>3818.3501194955288</v>
      </c>
      <c r="EW114" s="75">
        <f>SUMIF($I$8:$EO$8,EW$9,$I114:$EO114)</f>
        <v>3989.9884349690637</v>
      </c>
      <c r="EX114" s="75">
        <f>SUMIF($I$8:$EO$8,EX$9,$I114:$EO114)</f>
        <v>4030.4431775396461</v>
      </c>
      <c r="EY114" s="75">
        <f>SUMIF($I$8:$EO$8,EY$9,$I114:$EO114)</f>
        <v>5682.526068473614</v>
      </c>
      <c r="EZ114" s="75">
        <f>SUMIF($I$8:$EO$8,EZ$9,$I114:$EO114)</f>
        <v>4154.8204791127609</v>
      </c>
      <c r="FA114" s="75">
        <f>SUMIF($I$8:$EO$8,FA$9,$I114:$EO114)</f>
        <v>4959.472007110814</v>
      </c>
      <c r="FB114" s="75">
        <f>SUMIF($I$8:$EO$8,FB$9,$I114:$EO114)</f>
        <v>4825.6751043254826</v>
      </c>
      <c r="FC114" s="75">
        <f>SUMIF($I$8:$EO$8,FC$9,$I114:$EO114)</f>
        <v>6668.2326128588047</v>
      </c>
      <c r="FD114" s="75">
        <f>SUMIF($I$8:$EO$8,FD$9,$I114:$EO114)</f>
        <v>4918.3072634805376</v>
      </c>
      <c r="FE114" s="75">
        <f>SUMIF($I$8:$EO$8,FE$9,$I114:$EO114)</f>
        <v>1620.6276263380291</v>
      </c>
      <c r="FG114" s="75"/>
      <c r="FH114" s="75">
        <f t="shared" si="156"/>
        <v>15221.175017518719</v>
      </c>
      <c r="FI114" s="75">
        <f t="shared" si="156"/>
        <v>8594.4536735201582</v>
      </c>
      <c r="FJ114" s="75">
        <f t="shared" si="156"/>
        <v>10955.589201193266</v>
      </c>
      <c r="FK114" s="75">
        <f t="shared" si="156"/>
        <v>15576.552268526231</v>
      </c>
      <c r="FL114" s="75">
        <f t="shared" si="156"/>
        <v>16834.596108751324</v>
      </c>
      <c r="FM114" s="75">
        <f t="shared" si="156"/>
        <v>17521.307800477851</v>
      </c>
      <c r="FN114" s="75">
        <f t="shared" si="156"/>
        <v>20608.200203407861</v>
      </c>
      <c r="FO114" s="75">
        <f t="shared" si="157"/>
        <v>4918.3072634805376</v>
      </c>
    </row>
    <row r="115" spans="2:171" s="70" customFormat="1" ht="17.45" customHeight="1">
      <c r="B115" s="66" t="s">
        <v>36</v>
      </c>
      <c r="C115" s="67"/>
      <c r="D115" s="67"/>
      <c r="E115" s="67"/>
      <c r="F115" s="68"/>
      <c r="G115" s="68"/>
      <c r="H115" s="68"/>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f t="shared" ref="BE115:CJ115" si="315">BE92/BE162</f>
        <v>861.03436478382719</v>
      </c>
      <c r="BF115" s="75">
        <f t="shared" si="315"/>
        <v>735.91574512318073</v>
      </c>
      <c r="BG115" s="75">
        <f t="shared" si="315"/>
        <v>870.48192485496531</v>
      </c>
      <c r="BH115" s="75">
        <f t="shared" si="315"/>
        <v>864.40790356789</v>
      </c>
      <c r="BI115" s="75">
        <f t="shared" si="315"/>
        <v>975.42615414109537</v>
      </c>
      <c r="BJ115" s="75">
        <f t="shared" si="315"/>
        <v>954.58395253601986</v>
      </c>
      <c r="BK115" s="75">
        <f t="shared" si="315"/>
        <v>950.67822713130113</v>
      </c>
      <c r="BL115" s="75">
        <f t="shared" si="315"/>
        <v>949.07714709811592</v>
      </c>
      <c r="BM115" s="75">
        <f t="shared" si="315"/>
        <v>863.15535012273256</v>
      </c>
      <c r="BN115" s="75">
        <f t="shared" si="315"/>
        <v>972.37934654769106</v>
      </c>
      <c r="BO115" s="75">
        <f t="shared" si="315"/>
        <v>1162.803486538364</v>
      </c>
      <c r="BP115" s="75">
        <f t="shared" si="315"/>
        <v>1818.8611975381637</v>
      </c>
      <c r="BQ115" s="75">
        <f t="shared" si="315"/>
        <v>935.15349209498845</v>
      </c>
      <c r="BR115" s="75">
        <f t="shared" si="315"/>
        <v>855.89147795128088</v>
      </c>
      <c r="BS115" s="75">
        <f t="shared" si="315"/>
        <v>490.17826792464615</v>
      </c>
      <c r="BT115" s="75">
        <f t="shared" si="315"/>
        <v>39.135074319431034</v>
      </c>
      <c r="BU115" s="75">
        <f t="shared" si="315"/>
        <v>47.909198714623521</v>
      </c>
      <c r="BV115" s="75">
        <f t="shared" si="315"/>
        <v>235.13832838609105</v>
      </c>
      <c r="BW115" s="75">
        <f t="shared" si="315"/>
        <v>595.02408150342444</v>
      </c>
      <c r="BX115" s="75">
        <f t="shared" si="315"/>
        <v>756.48949495824479</v>
      </c>
      <c r="BY115" s="75">
        <f t="shared" si="315"/>
        <v>693.4938663932337</v>
      </c>
      <c r="BZ115" s="75">
        <f t="shared" si="315"/>
        <v>849.76905191901631</v>
      </c>
      <c r="CA115" s="75">
        <f t="shared" si="315"/>
        <v>976.13307729214102</v>
      </c>
      <c r="CB115" s="75">
        <f t="shared" si="315"/>
        <v>1501.1856607531424</v>
      </c>
      <c r="CC115" s="75">
        <f t="shared" si="315"/>
        <v>662.23359511581111</v>
      </c>
      <c r="CD115" s="75">
        <f t="shared" si="315"/>
        <v>694.62711223071778</v>
      </c>
      <c r="CE115" s="75">
        <f t="shared" si="315"/>
        <v>191.16175350277177</v>
      </c>
      <c r="CF115" s="75">
        <f t="shared" si="315"/>
        <v>351.70402531269025</v>
      </c>
      <c r="CG115" s="75">
        <f t="shared" si="315"/>
        <v>877.08372775293788</v>
      </c>
      <c r="CH115" s="75">
        <f t="shared" si="315"/>
        <v>892.66064368876596</v>
      </c>
      <c r="CI115" s="75">
        <f t="shared" si="315"/>
        <v>949.77921869496879</v>
      </c>
      <c r="CJ115" s="75">
        <f t="shared" si="315"/>
        <v>910.73480834010707</v>
      </c>
      <c r="CK115" s="75">
        <f t="shared" ref="CK115:DO115" si="316">CK92/CK162</f>
        <v>846.25426911587897</v>
      </c>
      <c r="CL115" s="75">
        <f t="shared" si="316"/>
        <v>1021.9142120992054</v>
      </c>
      <c r="CM115" s="75">
        <f t="shared" si="316"/>
        <v>1092.3809064314821</v>
      </c>
      <c r="CN115" s="75">
        <f t="shared" si="316"/>
        <v>1789.5505667924713</v>
      </c>
      <c r="CO115" s="75">
        <f t="shared" si="316"/>
        <v>908.21865467913096</v>
      </c>
      <c r="CP115" s="75">
        <f t="shared" si="316"/>
        <v>824.16499279653328</v>
      </c>
      <c r="CQ115" s="75">
        <f t="shared" si="316"/>
        <v>936.64219670315913</v>
      </c>
      <c r="CR115" s="75">
        <f t="shared" si="316"/>
        <v>1117.7933043180174</v>
      </c>
      <c r="CS115" s="75">
        <f t="shared" si="316"/>
        <v>1241.9756556061304</v>
      </c>
      <c r="CT115" s="75">
        <f t="shared" si="316"/>
        <v>1122.2750230103322</v>
      </c>
      <c r="CU115" s="75">
        <f t="shared" si="316"/>
        <v>1105.6586504742966</v>
      </c>
      <c r="CV115" s="75">
        <f t="shared" si="316"/>
        <v>1068.9680683303145</v>
      </c>
      <c r="CW115" s="75">
        <f t="shared" si="316"/>
        <v>1046.4565747813397</v>
      </c>
      <c r="CX115" s="75">
        <f t="shared" si="316"/>
        <v>1144.4742302533512</v>
      </c>
      <c r="CY115" s="75">
        <f t="shared" si="316"/>
        <v>1192.1309635595333</v>
      </c>
      <c r="CZ115" s="75">
        <f t="shared" si="316"/>
        <v>1972.5422266566693</v>
      </c>
      <c r="DA115" s="75">
        <f t="shared" si="316"/>
        <v>1048.610058095903</v>
      </c>
      <c r="DB115" s="75">
        <f t="shared" si="316"/>
        <v>951.27459782121286</v>
      </c>
      <c r="DC115" s="75">
        <f t="shared" si="316"/>
        <v>1043.3027711642781</v>
      </c>
      <c r="DD115" s="75">
        <f t="shared" si="316"/>
        <v>1129.7666266039603</v>
      </c>
      <c r="DE115" s="75">
        <f t="shared" si="316"/>
        <v>1209.4819998293931</v>
      </c>
      <c r="DF115" s="75">
        <f t="shared" si="316"/>
        <v>1172.0214370330098</v>
      </c>
      <c r="DG115" s="75">
        <f t="shared" si="316"/>
        <v>1193.2866285822017</v>
      </c>
      <c r="DH115" s="75">
        <f t="shared" si="316"/>
        <v>1095.9919210748089</v>
      </c>
      <c r="DI115" s="75">
        <f t="shared" si="316"/>
        <v>1058.5386465709212</v>
      </c>
      <c r="DJ115" s="75">
        <f t="shared" si="316"/>
        <v>1160.794262237132</v>
      </c>
      <c r="DK115" s="75">
        <f t="shared" si="316"/>
        <v>1273.498025907659</v>
      </c>
      <c r="DL115" s="75">
        <f t="shared" si="316"/>
        <v>2085.0074871123884</v>
      </c>
      <c r="DM115" s="75">
        <f t="shared" si="316"/>
        <v>1069.7746308472217</v>
      </c>
      <c r="DN115" s="75">
        <f t="shared" si="316"/>
        <v>998.54037686825143</v>
      </c>
      <c r="DO115" s="75">
        <f t="shared" si="316"/>
        <v>1173.5162300429138</v>
      </c>
      <c r="DP115" s="75">
        <f t="shared" ref="DP115:DQ115" si="317">DP92/DP162</f>
        <v>1064.9123267337741</v>
      </c>
      <c r="DQ115" s="75">
        <f t="shared" si="317"/>
        <v>1303.3328802629601</v>
      </c>
      <c r="DR115" s="75">
        <f t="shared" ref="DR115:DS115" si="318">DR92/DR162</f>
        <v>1250.5886718466052</v>
      </c>
      <c r="DS115" s="75">
        <f t="shared" si="318"/>
        <v>1243.8892958224255</v>
      </c>
      <c r="DT115" s="75">
        <f t="shared" ref="DT115:DU115" si="319">DT92/DT162</f>
        <v>1207.6116011905292</v>
      </c>
      <c r="DU115" s="75">
        <f t="shared" si="319"/>
        <v>1086.7731796943483</v>
      </c>
      <c r="DV115" s="75">
        <f t="shared" ref="DV115:DW115" si="320">DV92/DV162</f>
        <v>1137.2459577990671</v>
      </c>
      <c r="DW115" s="75">
        <f t="shared" si="320"/>
        <v>1412.0532017470925</v>
      </c>
      <c r="DX115" s="75">
        <f t="shared" ref="DX115:DY115" si="321">DX92/DX162</f>
        <v>2245.2118324721678</v>
      </c>
      <c r="DY115" s="75">
        <f t="shared" si="321"/>
        <v>1085.4173939856817</v>
      </c>
      <c r="DZ115" s="75">
        <f t="shared" ref="DZ115:EA115" si="322">DZ92/DZ162</f>
        <v>1006.9131960314354</v>
      </c>
      <c r="EA115" s="75">
        <f t="shared" si="322"/>
        <v>1151.0229193863336</v>
      </c>
      <c r="EB115" s="75">
        <f t="shared" ref="EB115:EC115" si="323">EB92/EB162</f>
        <v>1249.3114395788334</v>
      </c>
      <c r="EC115" s="75">
        <f t="shared" si="323"/>
        <v>1396.1226325516029</v>
      </c>
      <c r="ED115" s="75">
        <f t="shared" ref="ED115:EE115" si="324">ED92/ED162</f>
        <v>1275.2410824080819</v>
      </c>
      <c r="EE115" s="75">
        <f t="shared" si="324"/>
        <v>1184.856125570928</v>
      </c>
      <c r="EF115" s="75">
        <f t="shared" ref="EF115:EG115" si="325">EF92/EF162</f>
        <v>1200.1093673538155</v>
      </c>
      <c r="EG115" s="75">
        <f t="shared" si="325"/>
        <v>1074.298909358236</v>
      </c>
      <c r="EH115" s="75">
        <f t="shared" ref="EH115:EI115" si="326">EH92/EH162</f>
        <v>1166.2812708713434</v>
      </c>
      <c r="EI115" s="75">
        <f t="shared" si="326"/>
        <v>1416.3532795197577</v>
      </c>
      <c r="EJ115" s="75">
        <f t="shared" ref="EJ115:EK115" si="327">EJ92/EJ162</f>
        <v>2218.5728536010051</v>
      </c>
      <c r="EK115" s="75">
        <f t="shared" si="327"/>
        <v>1150.1383359416368</v>
      </c>
      <c r="EL115" s="75">
        <f t="shared" ref="EL115:EM115" si="328">EL92/EL162</f>
        <v>1038.7320064512078</v>
      </c>
      <c r="EM115" s="75">
        <f t="shared" si="328"/>
        <v>1236.2097101579104</v>
      </c>
      <c r="EN115" s="75">
        <f t="shared" ref="EN115" si="329">EN92/EN162</f>
        <v>1217.1853718004181</v>
      </c>
      <c r="EO115" s="75"/>
      <c r="ER115" s="75">
        <f>SUMIF($I$8:$EO$8,ER$9,$I115:$EO115)</f>
        <v>3043.1874270813942</v>
      </c>
      <c r="ES115" s="75">
        <f>SUMIF($I$8:$EO$8,ES$9,$I115:$EO115)</f>
        <v>3511.2700634663634</v>
      </c>
      <c r="ET115" s="75">
        <f>SUMIF($I$8:$EO$8,ET$9,$I115:$EO115)</f>
        <v>3347.8171962279316</v>
      </c>
      <c r="EU115" s="75">
        <f>SUMIF($I$8:$EO$8,EU$9,$I115:$EO115)</f>
        <v>4519.2997752571791</v>
      </c>
      <c r="EV115" s="75">
        <f>SUMIF($I$8:$EO$8,EV$9,$I115:$EO115)</f>
        <v>3241.831237758387</v>
      </c>
      <c r="EW115" s="75">
        <f>SUMIF($I$8:$EO$8,EW$9,$I115:$EO115)</f>
        <v>3618.8338788433393</v>
      </c>
      <c r="EX115" s="75">
        <f>SUMIF($I$8:$EO$8,EX$9,$I115:$EO115)</f>
        <v>3538.2740767073028</v>
      </c>
      <c r="EY115" s="75">
        <f>SUMIF($I$8:$EO$8,EY$9,$I115:$EO115)</f>
        <v>4794.5109920183277</v>
      </c>
      <c r="EZ115" s="75">
        <f>SUMIF($I$8:$EO$8,EZ$9,$I115:$EO115)</f>
        <v>3243.3535094034505</v>
      </c>
      <c r="FA115" s="75">
        <f>SUMIF($I$8:$EO$8,FA$9,$I115:$EO115)</f>
        <v>3920.6751545385177</v>
      </c>
      <c r="FB115" s="75">
        <f>SUMIF($I$8:$EO$8,FB$9,$I115:$EO115)</f>
        <v>3459.2644022829795</v>
      </c>
      <c r="FC115" s="75">
        <f>SUMIF($I$8:$EO$8,FC$9,$I115:$EO115)</f>
        <v>4801.2074039921063</v>
      </c>
      <c r="FD115" s="75">
        <f>SUMIF($I$8:$EO$8,FD$9,$I115:$EO115)</f>
        <v>3425.0800525507548</v>
      </c>
      <c r="FE115" s="75">
        <f>SUMIF($I$8:$EO$8,FE$9,$I115:$EO115)</f>
        <v>1217.1853718004181</v>
      </c>
      <c r="FG115" s="75"/>
      <c r="FH115" s="75">
        <f t="shared" si="156"/>
        <v>11978.804799983347</v>
      </c>
      <c r="FI115" s="75">
        <f t="shared" si="156"/>
        <v>7975.5010722102643</v>
      </c>
      <c r="FJ115" s="75">
        <f t="shared" si="156"/>
        <v>10280.084839077808</v>
      </c>
      <c r="FK115" s="75">
        <f t="shared" si="156"/>
        <v>13681.300541168806</v>
      </c>
      <c r="FL115" s="75">
        <f t="shared" si="156"/>
        <v>14421.57446203287</v>
      </c>
      <c r="FM115" s="75">
        <f t="shared" si="156"/>
        <v>15193.450185327354</v>
      </c>
      <c r="FN115" s="75">
        <f t="shared" si="156"/>
        <v>15424.500470217054</v>
      </c>
      <c r="FO115" s="75">
        <f t="shared" si="157"/>
        <v>3425.0800525507548</v>
      </c>
    </row>
    <row r="116" spans="2:171" s="70" customFormat="1" ht="17.45" customHeight="1">
      <c r="B116" s="66" t="s">
        <v>102</v>
      </c>
      <c r="C116" s="67"/>
      <c r="D116" s="67"/>
      <c r="E116" s="67"/>
      <c r="F116" s="68"/>
      <c r="G116" s="68"/>
      <c r="H116" s="68"/>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f t="shared" ref="CO116:DO116" si="330">CO93/CO163</f>
        <v>1377.9144375340704</v>
      </c>
      <c r="CP116" s="75">
        <f t="shared" si="330"/>
        <v>1324.1638644892248</v>
      </c>
      <c r="CQ116" s="75">
        <f t="shared" si="330"/>
        <v>1564.8164623357918</v>
      </c>
      <c r="CR116" s="75">
        <f t="shared" si="330"/>
        <v>1722.5748843148972</v>
      </c>
      <c r="CS116" s="75">
        <f t="shared" si="330"/>
        <v>1850.6584589917641</v>
      </c>
      <c r="CT116" s="75">
        <f t="shared" si="330"/>
        <v>1690.9567500834628</v>
      </c>
      <c r="CU116" s="75">
        <f t="shared" si="330"/>
        <v>1658.9517200367236</v>
      </c>
      <c r="CV116" s="75">
        <f t="shared" si="330"/>
        <v>1727.2598517833294</v>
      </c>
      <c r="CW116" s="75">
        <f t="shared" si="330"/>
        <v>1661.5288281771648</v>
      </c>
      <c r="CX116" s="75">
        <f t="shared" si="330"/>
        <v>1772.897002976852</v>
      </c>
      <c r="CY116" s="75">
        <f t="shared" si="330"/>
        <v>1945.7821541842859</v>
      </c>
      <c r="CZ116" s="75">
        <f t="shared" si="330"/>
        <v>3045.9496588443126</v>
      </c>
      <c r="DA116" s="75">
        <f t="shared" si="330"/>
        <v>1610.296703457253</v>
      </c>
      <c r="DB116" s="75">
        <f t="shared" si="330"/>
        <v>1580.0095149507488</v>
      </c>
      <c r="DC116" s="75">
        <f t="shared" si="330"/>
        <v>1782.1750513698814</v>
      </c>
      <c r="DD116" s="75">
        <f t="shared" si="330"/>
        <v>1870.488114573184</v>
      </c>
      <c r="DE116" s="75">
        <f t="shared" si="330"/>
        <v>1974.9448871706265</v>
      </c>
      <c r="DF116" s="75">
        <f t="shared" si="330"/>
        <v>1917.6060365827993</v>
      </c>
      <c r="DG116" s="75">
        <f t="shared" si="330"/>
        <v>1822.6378144241964</v>
      </c>
      <c r="DH116" s="75">
        <f t="shared" si="330"/>
        <v>1857.1791693089356</v>
      </c>
      <c r="DI116" s="75">
        <f t="shared" si="330"/>
        <v>1751.0610893965454</v>
      </c>
      <c r="DJ116" s="75">
        <f t="shared" si="330"/>
        <v>1866.9307554917477</v>
      </c>
      <c r="DK116" s="75">
        <f t="shared" si="330"/>
        <v>2092.3312850155348</v>
      </c>
      <c r="DL116" s="75">
        <f t="shared" si="330"/>
        <v>3240.516043164992</v>
      </c>
      <c r="DM116" s="75">
        <f t="shared" si="330"/>
        <v>1697.9139017566008</v>
      </c>
      <c r="DN116" s="75">
        <f t="shared" si="330"/>
        <v>1623.4877151386115</v>
      </c>
      <c r="DO116" s="75">
        <f t="shared" si="330"/>
        <v>1996.4079935892062</v>
      </c>
      <c r="DP116" s="75">
        <f t="shared" ref="DP116:DQ116" si="331">DP93/DP163</f>
        <v>1770.3045377662377</v>
      </c>
      <c r="DQ116" s="75">
        <f t="shared" si="331"/>
        <v>2063.0445168121541</v>
      </c>
      <c r="DR116" s="75">
        <f t="shared" ref="DR116:DS116" si="332">DR93/DR163</f>
        <v>2016.0364841819644</v>
      </c>
      <c r="DS116" s="75">
        <f t="shared" si="332"/>
        <v>1894.0168965340861</v>
      </c>
      <c r="DT116" s="75">
        <f t="shared" ref="DT116:DU116" si="333">DT93/DT163</f>
        <v>1984.8144450247623</v>
      </c>
      <c r="DU116" s="75">
        <f t="shared" si="333"/>
        <v>1787.952353297937</v>
      </c>
      <c r="DV116" s="75">
        <f t="shared" ref="DV116:DW116" si="334">DV93/DV163</f>
        <v>1984.6033314276788</v>
      </c>
      <c r="DW116" s="75">
        <f t="shared" si="334"/>
        <v>2308.7511934118866</v>
      </c>
      <c r="DX116" s="75">
        <f t="shared" ref="DX116:DY116" si="335">DX93/DX163</f>
        <v>3423.3408016902449</v>
      </c>
      <c r="DY116" s="75">
        <f t="shared" si="335"/>
        <v>1809.9686544744204</v>
      </c>
      <c r="DZ116" s="75">
        <f t="shared" ref="DZ116:EA116" si="336">DZ93/DZ163</f>
        <v>1759.3313297183763</v>
      </c>
      <c r="EA116" s="75">
        <f t="shared" si="336"/>
        <v>1958.8864338880182</v>
      </c>
      <c r="EB116" s="75">
        <f t="shared" ref="EB116:EC116" si="337">EB93/EB163</f>
        <v>2141.8019185680919</v>
      </c>
      <c r="EC116" s="75">
        <f t="shared" si="337"/>
        <v>2247.9742080997371</v>
      </c>
      <c r="ED116" s="75">
        <f t="shared" ref="ED116:EE116" si="338">ED93/ED163</f>
        <v>2043.5491761897565</v>
      </c>
      <c r="EE116" s="75">
        <f t="shared" si="338"/>
        <v>1915.4897233493323</v>
      </c>
      <c r="EF116" s="75">
        <f t="shared" ref="EF116:EG116" si="339">EF93/EF163</f>
        <v>2097.8650592484628</v>
      </c>
      <c r="EG116" s="75">
        <f t="shared" si="339"/>
        <v>1812.8626592974858</v>
      </c>
      <c r="EH116" s="75">
        <f t="shared" ref="EH116:EI116" si="340">EH93/EH163</f>
        <v>1987.4463603373606</v>
      </c>
      <c r="EI116" s="75">
        <f t="shared" si="340"/>
        <v>2336.6683589013996</v>
      </c>
      <c r="EJ116" s="75">
        <f t="shared" ref="EJ116:EK116" si="341">EJ93/EJ163</f>
        <v>3411.8440873716781</v>
      </c>
      <c r="EK116" s="75">
        <f t="shared" si="341"/>
        <v>1883.7247721089416</v>
      </c>
      <c r="EL116" s="75">
        <f t="shared" ref="EL116:EM116" si="342">EL93/EL163</f>
        <v>1747.7659238649721</v>
      </c>
      <c r="EM116" s="75">
        <f t="shared" si="342"/>
        <v>2077.9120454686226</v>
      </c>
      <c r="EN116" s="75">
        <f t="shared" ref="EN116" si="343">EN93/EN163</f>
        <v>2028.7470443547675</v>
      </c>
      <c r="EO116" s="75"/>
      <c r="ER116" s="75">
        <f>SUMIF($I$8:$EO$8,ER$9,$I116:$EO116)</f>
        <v>4972.4812697778834</v>
      </c>
      <c r="ES116" s="75">
        <f>SUMIF($I$8:$EO$8,ES$9,$I116:$EO116)</f>
        <v>5763.0390383266094</v>
      </c>
      <c r="ET116" s="75">
        <f>SUMIF($I$8:$EO$8,ET$9,$I116:$EO116)</f>
        <v>5430.8780731296774</v>
      </c>
      <c r="EU116" s="75">
        <f>SUMIF($I$8:$EO$8,EU$9,$I116:$EO116)</f>
        <v>7199.7780836722741</v>
      </c>
      <c r="EV116" s="75">
        <f>SUMIF($I$8:$EO$8,EV$9,$I116:$EO116)</f>
        <v>5317.809610484418</v>
      </c>
      <c r="EW116" s="75">
        <f>SUMIF($I$8:$EO$8,EW$9,$I116:$EO116)</f>
        <v>5849.3855387603562</v>
      </c>
      <c r="EX116" s="75">
        <f>SUMIF($I$8:$EO$8,EX$9,$I116:$EO116)</f>
        <v>5666.7836948567856</v>
      </c>
      <c r="EY116" s="75">
        <f>SUMIF($I$8:$EO$8,EY$9,$I116:$EO116)</f>
        <v>7716.6953265298107</v>
      </c>
      <c r="EZ116" s="75">
        <f>SUMIF($I$8:$EO$8,EZ$9,$I116:$EO116)</f>
        <v>5528.1864180808152</v>
      </c>
      <c r="FA116" s="75">
        <f>SUMIF($I$8:$EO$8,FA$9,$I116:$EO116)</f>
        <v>6433.3253028575855</v>
      </c>
      <c r="FB116" s="75">
        <f>SUMIF($I$8:$EO$8,FB$9,$I116:$EO116)</f>
        <v>5826.2174418952809</v>
      </c>
      <c r="FC116" s="75">
        <f>SUMIF($I$8:$EO$8,FC$9,$I116:$EO116)</f>
        <v>7735.9588066104379</v>
      </c>
      <c r="FD116" s="75">
        <f>SUMIF($I$8:$EO$8,FD$9,$I116:$EO116)</f>
        <v>5709.4027414425364</v>
      </c>
      <c r="FE116" s="75">
        <f>SUMIF($I$8:$EO$8,FE$9,$I116:$EO116)</f>
        <v>2028.7470443547675</v>
      </c>
      <c r="FG116" s="75"/>
      <c r="FH116" s="75"/>
      <c r="FI116" s="75"/>
      <c r="FJ116" s="75"/>
      <c r="FK116" s="75">
        <f t="shared" ref="FK116:FN117" si="344">SUMIF($I$6:$EJ$6,FK$9,$I116:$EJ116)</f>
        <v>21343.454073751876</v>
      </c>
      <c r="FL116" s="75">
        <f t="shared" si="344"/>
        <v>23366.17646490645</v>
      </c>
      <c r="FM116" s="75">
        <f t="shared" si="344"/>
        <v>24550.67417063137</v>
      </c>
      <c r="FN116" s="75">
        <f t="shared" si="344"/>
        <v>25523.68796944412</v>
      </c>
      <c r="FO116" s="75">
        <f t="shared" si="157"/>
        <v>5709.4027414425364</v>
      </c>
    </row>
    <row r="117" spans="2:171" s="70" customFormat="1" ht="17.45" customHeight="1">
      <c r="B117" s="66" t="s">
        <v>149</v>
      </c>
      <c r="C117" s="67"/>
      <c r="D117" s="67"/>
      <c r="E117" s="67"/>
      <c r="F117" s="68"/>
      <c r="G117" s="68"/>
      <c r="H117" s="68"/>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f t="shared" ref="CO117:DO117" si="345">CO94/CO164</f>
        <v>763.33182337897176</v>
      </c>
      <c r="CP117" s="75">
        <f t="shared" si="345"/>
        <v>731.3432604348493</v>
      </c>
      <c r="CQ117" s="75">
        <f t="shared" si="345"/>
        <v>841.84709114573263</v>
      </c>
      <c r="CR117" s="75">
        <f t="shared" si="345"/>
        <v>888.05524310253679</v>
      </c>
      <c r="CS117" s="75">
        <f t="shared" si="345"/>
        <v>970.53485032409367</v>
      </c>
      <c r="CT117" s="75">
        <f t="shared" si="345"/>
        <v>935.81950026417155</v>
      </c>
      <c r="CU117" s="75">
        <f t="shared" si="345"/>
        <v>999.6021574464238</v>
      </c>
      <c r="CV117" s="75">
        <f t="shared" si="345"/>
        <v>948.72686228270254</v>
      </c>
      <c r="CW117" s="75">
        <f t="shared" si="345"/>
        <v>892.01520083504079</v>
      </c>
      <c r="CX117" s="75">
        <f t="shared" si="345"/>
        <v>971.23555830466069</v>
      </c>
      <c r="CY117" s="75">
        <f t="shared" si="345"/>
        <v>1102.0230728985446</v>
      </c>
      <c r="CZ117" s="75">
        <f t="shared" si="345"/>
        <v>1572.2709261478581</v>
      </c>
      <c r="DA117" s="75">
        <f t="shared" si="345"/>
        <v>975.11853287571466</v>
      </c>
      <c r="DB117" s="75">
        <f t="shared" si="345"/>
        <v>783.53823473730915</v>
      </c>
      <c r="DC117" s="75">
        <f t="shared" si="345"/>
        <v>904.13025261273458</v>
      </c>
      <c r="DD117" s="75">
        <f t="shared" si="345"/>
        <v>918.41521574788976</v>
      </c>
      <c r="DE117" s="75">
        <f t="shared" si="345"/>
        <v>1027.2086541272522</v>
      </c>
      <c r="DF117" s="75">
        <f t="shared" si="345"/>
        <v>1062.7167587268275</v>
      </c>
      <c r="DG117" s="75">
        <f t="shared" si="345"/>
        <v>1121.4396602638813</v>
      </c>
      <c r="DH117" s="75">
        <f t="shared" si="345"/>
        <v>1009.5430489964383</v>
      </c>
      <c r="DI117" s="75">
        <f t="shared" si="345"/>
        <v>933.21576746492144</v>
      </c>
      <c r="DJ117" s="75">
        <f t="shared" si="345"/>
        <v>1002.7921479487683</v>
      </c>
      <c r="DK117" s="75">
        <f t="shared" si="345"/>
        <v>1135.6477616438178</v>
      </c>
      <c r="DL117" s="75">
        <f t="shared" si="345"/>
        <v>1754.6796885966874</v>
      </c>
      <c r="DM117" s="75">
        <f t="shared" si="345"/>
        <v>1073.0302184516993</v>
      </c>
      <c r="DN117" s="75">
        <f t="shared" si="345"/>
        <v>902.28086198429708</v>
      </c>
      <c r="DO117" s="75">
        <f t="shared" si="345"/>
        <v>1116.5516248521694</v>
      </c>
      <c r="DP117" s="75">
        <f t="shared" ref="DP117:DQ117" si="346">DP94/DP164</f>
        <v>930.15729244943589</v>
      </c>
      <c r="DQ117" s="75">
        <f t="shared" si="346"/>
        <v>1133.3036931323311</v>
      </c>
      <c r="DR117" s="75">
        <f t="shared" ref="DR117:DS117" si="347">DR94/DR164</f>
        <v>1146.9346559465164</v>
      </c>
      <c r="DS117" s="75">
        <f t="shared" si="347"/>
        <v>1252.4766592386206</v>
      </c>
      <c r="DT117" s="75">
        <f t="shared" ref="DT117:DU117" si="348">DT94/DT164</f>
        <v>1174.3763282042803</v>
      </c>
      <c r="DU117" s="75">
        <f t="shared" si="348"/>
        <v>975.44573102556058</v>
      </c>
      <c r="DV117" s="75">
        <f t="shared" ref="DV117:DW117" si="349">DV94/DV164</f>
        <v>1092.4182552387244</v>
      </c>
      <c r="DW117" s="75">
        <f t="shared" si="349"/>
        <v>1311.8673322007278</v>
      </c>
      <c r="DX117" s="75">
        <f t="shared" ref="DX117:DY117" si="350">DX94/DX164</f>
        <v>1820.8887190556352</v>
      </c>
      <c r="DY117" s="75">
        <f t="shared" si="350"/>
        <v>1140.8914303345141</v>
      </c>
      <c r="DZ117" s="75">
        <f t="shared" ref="DZ117:EA117" si="351">DZ94/DZ164</f>
        <v>939.76621190370452</v>
      </c>
      <c r="EA117" s="75">
        <f t="shared" si="351"/>
        <v>1066.4885403864623</v>
      </c>
      <c r="EB117" s="75">
        <f t="shared" ref="EB117:EC117" si="352">EB94/EB164</f>
        <v>1092.743601216602</v>
      </c>
      <c r="EC117" s="75">
        <f t="shared" si="352"/>
        <v>1230.6085381660071</v>
      </c>
      <c r="ED117" s="75">
        <f t="shared" ref="ED117:EE117" si="353">ED94/ED164</f>
        <v>1182.5404285478226</v>
      </c>
      <c r="EE117" s="75">
        <f t="shared" si="353"/>
        <v>1245.7892083303213</v>
      </c>
      <c r="EF117" s="75">
        <f t="shared" ref="EF117:EG117" si="354">EF94/EF164</f>
        <v>1185.7156139299977</v>
      </c>
      <c r="EG117" s="75">
        <f t="shared" si="354"/>
        <v>1007.8710821878199</v>
      </c>
      <c r="EH117" s="75">
        <f t="shared" ref="EH117:EI117" si="355">EH94/EH164</f>
        <v>1136.9654548834517</v>
      </c>
      <c r="EI117" s="75">
        <f t="shared" si="355"/>
        <v>1273.8443476509658</v>
      </c>
      <c r="EJ117" s="75">
        <f t="shared" ref="EJ117:EK117" si="356">EJ94/EJ164</f>
        <v>1843.8418666797477</v>
      </c>
      <c r="EK117" s="75">
        <f t="shared" si="356"/>
        <v>1154.9219391285485</v>
      </c>
      <c r="EL117" s="75">
        <f t="shared" ref="EL117:EM117" si="357">EL94/EL164</f>
        <v>917.82388493118583</v>
      </c>
      <c r="EM117" s="75">
        <f t="shared" si="357"/>
        <v>1046.2600146607383</v>
      </c>
      <c r="EN117" s="75">
        <f t="shared" ref="EN117" si="358">EN94/EN164</f>
        <v>1056.6679522373847</v>
      </c>
      <c r="EO117" s="75"/>
      <c r="ER117" s="75">
        <f>SUMIF($I$8:$EO$8,ER$9,$I117:$EO117)</f>
        <v>2662.7870202257586</v>
      </c>
      <c r="ES117" s="75">
        <f>SUMIF($I$8:$EO$8,ES$9,$I117:$EO117)</f>
        <v>3008.3406286019695</v>
      </c>
      <c r="ET117" s="75">
        <f>SUMIF($I$8:$EO$8,ET$9,$I117:$EO117)</f>
        <v>3064.1984767252411</v>
      </c>
      <c r="EU117" s="75">
        <f>SUMIF($I$8:$EO$8,EU$9,$I117:$EO117)</f>
        <v>3893.1195981892733</v>
      </c>
      <c r="EV117" s="75">
        <f>SUMIF($I$8:$EO$8,EV$9,$I117:$EO117)</f>
        <v>3091.8627052881657</v>
      </c>
      <c r="EW117" s="75">
        <f>SUMIF($I$8:$EO$8,EW$9,$I117:$EO117)</f>
        <v>3210.3956415282837</v>
      </c>
      <c r="EX117" s="75">
        <f>SUMIF($I$8:$EO$8,EX$9,$I117:$EO117)</f>
        <v>3402.2987184684616</v>
      </c>
      <c r="EY117" s="75">
        <f>SUMIF($I$8:$EO$8,EY$9,$I117:$EO117)</f>
        <v>4225.1743064950879</v>
      </c>
      <c r="EZ117" s="75">
        <f>SUMIF($I$8:$EO$8,EZ$9,$I117:$EO117)</f>
        <v>3147.1461826246809</v>
      </c>
      <c r="FA117" s="75">
        <f>SUMIF($I$8:$EO$8,FA$9,$I117:$EO117)</f>
        <v>3505.8925679304316</v>
      </c>
      <c r="FB117" s="75">
        <f>SUMIF($I$8:$EO$8,FB$9,$I117:$EO117)</f>
        <v>3439.375904448139</v>
      </c>
      <c r="FC117" s="75">
        <f>SUMIF($I$8:$EO$8,FC$9,$I117:$EO117)</f>
        <v>4254.6516692141649</v>
      </c>
      <c r="FD117" s="75">
        <f>SUMIF($I$8:$EO$8,FD$9,$I117:$EO117)</f>
        <v>3119.0058387204726</v>
      </c>
      <c r="FE117" s="75">
        <f>SUMIF($I$8:$EO$8,FE$9,$I117:$EO117)</f>
        <v>1056.6679522373847</v>
      </c>
      <c r="FG117" s="75"/>
      <c r="FH117" s="75"/>
      <c r="FI117" s="75"/>
      <c r="FJ117" s="75"/>
      <c r="FK117" s="75">
        <f t="shared" si="344"/>
        <v>11616.805546565585</v>
      </c>
      <c r="FL117" s="75">
        <f t="shared" si="344"/>
        <v>12628.445723742243</v>
      </c>
      <c r="FM117" s="75">
        <f t="shared" si="344"/>
        <v>13929.731371779999</v>
      </c>
      <c r="FN117" s="75">
        <f t="shared" si="344"/>
        <v>14347.066324217416</v>
      </c>
      <c r="FO117" s="75">
        <f t="shared" si="157"/>
        <v>3119.0058387204726</v>
      </c>
    </row>
    <row r="118" spans="2:171" s="70" customFormat="1" ht="17.45" customHeight="1">
      <c r="B118" s="66" t="s">
        <v>147</v>
      </c>
      <c r="C118" s="67"/>
      <c r="D118" s="67"/>
      <c r="E118" s="67"/>
      <c r="F118" s="68"/>
      <c r="G118" s="68"/>
      <c r="H118" s="68"/>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f t="shared" ref="CO118:CZ118" si="359">CO95/CO165</f>
        <v>575.86453636949784</v>
      </c>
      <c r="CP118" s="75">
        <f t="shared" si="359"/>
        <v>554.61724880384861</v>
      </c>
      <c r="CQ118" s="75">
        <f t="shared" si="359"/>
        <v>655.87078963839303</v>
      </c>
      <c r="CR118" s="75">
        <f t="shared" si="359"/>
        <v>713.87137864526539</v>
      </c>
      <c r="CS118" s="75">
        <f t="shared" si="359"/>
        <v>781.75070244249162</v>
      </c>
      <c r="CT118" s="75">
        <f t="shared" si="359"/>
        <v>687.27892925008462</v>
      </c>
      <c r="CU118" s="75">
        <f t="shared" si="359"/>
        <v>746.19674846367138</v>
      </c>
      <c r="CV118" s="75">
        <f t="shared" si="359"/>
        <v>657.55193455013921</v>
      </c>
      <c r="CW118" s="75">
        <f t="shared" si="359"/>
        <v>662.58761815130856</v>
      </c>
      <c r="CX118" s="75">
        <f t="shared" si="359"/>
        <v>758.6860415310905</v>
      </c>
      <c r="CY118" s="75">
        <f t="shared" si="359"/>
        <v>813.91698718821942</v>
      </c>
      <c r="CZ118" s="75">
        <f t="shared" si="359"/>
        <v>1323.1747731808828</v>
      </c>
      <c r="DA118" s="75">
        <f t="shared" ref="DA118:DO118" si="360">DA95/DA165</f>
        <v>739.20545055875107</v>
      </c>
      <c r="DB118" s="75">
        <f t="shared" si="360"/>
        <v>643.20239615895719</v>
      </c>
      <c r="DC118" s="75">
        <f t="shared" si="360"/>
        <v>705.69863149092566</v>
      </c>
      <c r="DD118" s="75">
        <f t="shared" si="360"/>
        <v>795.40932145543388</v>
      </c>
      <c r="DE118" s="75">
        <f t="shared" si="360"/>
        <v>798.99378975422519</v>
      </c>
      <c r="DF118" s="75">
        <f t="shared" si="360"/>
        <v>810.94815027368691</v>
      </c>
      <c r="DG118" s="75">
        <f t="shared" si="360"/>
        <v>897.53749726457568</v>
      </c>
      <c r="DH118" s="75">
        <f t="shared" si="360"/>
        <v>715.46773127194638</v>
      </c>
      <c r="DI118" s="75">
        <f t="shared" si="360"/>
        <v>769.6449974710913</v>
      </c>
      <c r="DJ118" s="75">
        <f t="shared" si="360"/>
        <v>823.31270526549179</v>
      </c>
      <c r="DK118" s="75">
        <f t="shared" si="360"/>
        <v>980.30955715563493</v>
      </c>
      <c r="DL118" s="75">
        <f t="shared" si="360"/>
        <v>1456.2733556592186</v>
      </c>
      <c r="DM118" s="75">
        <f t="shared" si="360"/>
        <v>784.09757236444318</v>
      </c>
      <c r="DN118" s="75">
        <f t="shared" si="360"/>
        <v>680.8390524812861</v>
      </c>
      <c r="DO118" s="75">
        <f t="shared" si="360"/>
        <v>875.65297925715288</v>
      </c>
      <c r="DP118" s="75">
        <f t="shared" ref="DP118:DQ118" si="361">DP95/DP165</f>
        <v>776.74951682559879</v>
      </c>
      <c r="DQ118" s="75">
        <f t="shared" si="361"/>
        <v>930.81359960580858</v>
      </c>
      <c r="DR118" s="75">
        <f t="shared" ref="DR118:DS118" si="362">DR95/DR165</f>
        <v>875.12417900930404</v>
      </c>
      <c r="DS118" s="75">
        <f t="shared" si="362"/>
        <v>968.48727631083159</v>
      </c>
      <c r="DT118" s="75">
        <f t="shared" ref="DT118:DU118" si="363">DT95/DT165</f>
        <v>833.5755178110777</v>
      </c>
      <c r="DU118" s="75">
        <f t="shared" si="363"/>
        <v>816.39873944569399</v>
      </c>
      <c r="DV118" s="75">
        <f t="shared" ref="DV118:DW118" si="364">DV95/DV165</f>
        <v>881.79756340687698</v>
      </c>
      <c r="DW118" s="75">
        <f t="shared" si="364"/>
        <v>1120.4879898280396</v>
      </c>
      <c r="DX118" s="75">
        <f t="shared" ref="DX118:DY118" si="365">DX95/DX165</f>
        <v>1678.8030913566113</v>
      </c>
      <c r="DY118" s="75">
        <f t="shared" si="365"/>
        <v>882.43493146720004</v>
      </c>
      <c r="DZ118" s="75">
        <f t="shared" ref="DZ118:EA118" si="366">DZ95/DZ165</f>
        <v>768.73318025996014</v>
      </c>
      <c r="EA118" s="75">
        <f t="shared" si="366"/>
        <v>914.8922297269911</v>
      </c>
      <c r="EB118" s="75">
        <f t="shared" ref="EB118:EC118" si="367">EB95/EB165</f>
        <v>957.48687086612154</v>
      </c>
      <c r="EC118" s="75">
        <f t="shared" si="367"/>
        <v>1140.6183665471481</v>
      </c>
      <c r="ED118" s="75">
        <f t="shared" ref="ED118:EE118" si="368">ED95/ED165</f>
        <v>1058.281152640762</v>
      </c>
      <c r="EE118" s="75">
        <f t="shared" si="368"/>
        <v>1045.3632284685211</v>
      </c>
      <c r="EF118" s="75">
        <f t="shared" ref="EF118:EG118" si="369">EF95/EF165</f>
        <v>1003.7827263075877</v>
      </c>
      <c r="EG118" s="75">
        <f t="shared" si="369"/>
        <v>889.44466531577427</v>
      </c>
      <c r="EH118" s="75">
        <f t="shared" ref="EH118:EI118" si="370">EH95/EH165</f>
        <v>988.64694936588944</v>
      </c>
      <c r="EI118" s="75">
        <f t="shared" si="370"/>
        <v>1272.5890174335584</v>
      </c>
      <c r="EJ118" s="75">
        <f t="shared" ref="EJ118:EK118" si="371">EJ95/EJ165</f>
        <v>1820.6432503821252</v>
      </c>
      <c r="EK118" s="75">
        <f t="shared" si="371"/>
        <v>1023.9986706234404</v>
      </c>
      <c r="EL118" s="75">
        <f t="shared" ref="EL118:EM118" si="372">EL95/EL165</f>
        <v>862.04312268325089</v>
      </c>
      <c r="EM118" s="75">
        <f t="shared" si="372"/>
        <v>974.52881719639561</v>
      </c>
      <c r="EN118" s="75">
        <f t="shared" ref="EN118" si="373">EN95/EN165</f>
        <v>995.03731255804973</v>
      </c>
      <c r="EO118" s="75"/>
      <c r="ER118" s="75">
        <f>SUMIF($I$8:$EO$8,ER$9,$I118:$EO118)</f>
        <v>2088.1064782086341</v>
      </c>
      <c r="ES118" s="75">
        <f>SUMIF($I$8:$EO$8,ES$9,$I118:$EO118)</f>
        <v>2405.3512614833462</v>
      </c>
      <c r="ET118" s="75">
        <f>SUMIF($I$8:$EO$8,ET$9,$I118:$EO118)</f>
        <v>2382.6502260076131</v>
      </c>
      <c r="EU118" s="75">
        <f>SUMIF($I$8:$EO$8,EU$9,$I118:$EO118)</f>
        <v>3259.8956180803452</v>
      </c>
      <c r="EV118" s="75">
        <f>SUMIF($I$8:$EO$8,EV$9,$I118:$EO118)</f>
        <v>2340.5896041028823</v>
      </c>
      <c r="EW118" s="75">
        <f>SUMIF($I$8:$EO$8,EW$9,$I118:$EO118)</f>
        <v>2582.6872954407113</v>
      </c>
      <c r="EX118" s="75">
        <f>SUMIF($I$8:$EO$8,EX$9,$I118:$EO118)</f>
        <v>2618.4615335676035</v>
      </c>
      <c r="EY118" s="75">
        <f>SUMIF($I$8:$EO$8,EY$9,$I118:$EO118)</f>
        <v>3681.088644591528</v>
      </c>
      <c r="EZ118" s="75">
        <f>SUMIF($I$8:$EO$8,EZ$9,$I118:$EO118)</f>
        <v>2566.0603414541511</v>
      </c>
      <c r="FA118" s="75">
        <f>SUMIF($I$8:$EO$8,FA$9,$I118:$EO118)</f>
        <v>3156.3863900540318</v>
      </c>
      <c r="FB118" s="75">
        <f>SUMIF($I$8:$EO$8,FB$9,$I118:$EO118)</f>
        <v>2938.590620091883</v>
      </c>
      <c r="FC118" s="75">
        <f>SUMIF($I$8:$EO$8,FC$9,$I118:$EO118)</f>
        <v>4081.879217181573</v>
      </c>
      <c r="FD118" s="75">
        <f>SUMIF($I$8:$EO$8,FD$9,$I118:$EO118)</f>
        <v>2860.5706105030868</v>
      </c>
      <c r="FE118" s="75">
        <f>SUMIF($I$8:$EO$8,FE$9,$I118:$EO118)</f>
        <v>995.03731255804973</v>
      </c>
      <c r="FG118" s="75"/>
      <c r="FH118" s="75"/>
      <c r="FI118" s="75"/>
      <c r="FJ118" s="75"/>
      <c r="FK118" s="75"/>
      <c r="FL118" s="75">
        <f t="shared" ref="FL118:FN120" si="374">SUMIF($I$6:$EJ$6,FL$9,$I118:$EJ118)</f>
        <v>10136.003583779941</v>
      </c>
      <c r="FM118" s="75">
        <f t="shared" si="374"/>
        <v>11222.827077702725</v>
      </c>
      <c r="FN118" s="75">
        <f t="shared" si="374"/>
        <v>12742.916568781638</v>
      </c>
      <c r="FO118" s="75">
        <f t="shared" si="157"/>
        <v>2860.5706105030868</v>
      </c>
    </row>
    <row r="119" spans="2:171" s="70" customFormat="1" ht="17.45" customHeight="1">
      <c r="B119" s="66" t="s">
        <v>157</v>
      </c>
      <c r="C119" s="67"/>
      <c r="D119" s="67"/>
      <c r="E119" s="67"/>
      <c r="F119" s="68"/>
      <c r="G119" s="68"/>
      <c r="H119" s="68"/>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f t="shared" ref="BE119:DP119" si="375">BE96/(BE166-BE172)</f>
        <v>869.07579854283074</v>
      </c>
      <c r="BF119" s="75">
        <f t="shared" si="375"/>
        <v>693.70173427885345</v>
      </c>
      <c r="BG119" s="75">
        <f t="shared" si="375"/>
        <v>677.24814024793693</v>
      </c>
      <c r="BH119" s="75">
        <f t="shared" si="375"/>
        <v>649.29219379608401</v>
      </c>
      <c r="BI119" s="75">
        <f t="shared" si="375"/>
        <v>635.48542526938797</v>
      </c>
      <c r="BJ119" s="75">
        <f t="shared" si="375"/>
        <v>619.12787342587421</v>
      </c>
      <c r="BK119" s="75">
        <f t="shared" si="375"/>
        <v>689.45960388354888</v>
      </c>
      <c r="BL119" s="75">
        <f t="shared" si="375"/>
        <v>627.94833637198553</v>
      </c>
      <c r="BM119" s="75">
        <f t="shared" si="375"/>
        <v>605.47215765999829</v>
      </c>
      <c r="BN119" s="75">
        <f t="shared" si="375"/>
        <v>678.02595670373512</v>
      </c>
      <c r="BO119" s="75">
        <f t="shared" si="375"/>
        <v>773.62640679819799</v>
      </c>
      <c r="BP119" s="75">
        <f t="shared" si="375"/>
        <v>1156.4626678660691</v>
      </c>
      <c r="BQ119" s="75">
        <f t="shared" si="375"/>
        <v>847.25324448642345</v>
      </c>
      <c r="BR119" s="75">
        <f t="shared" si="375"/>
        <v>715.91313030898709</v>
      </c>
      <c r="BS119" s="75">
        <f t="shared" si="375"/>
        <v>402.37947458286419</v>
      </c>
      <c r="BT119" s="75">
        <f t="shared" si="375"/>
        <v>134.84445687133686</v>
      </c>
      <c r="BU119" s="75">
        <f t="shared" si="375"/>
        <v>365.3944857454299</v>
      </c>
      <c r="BV119" s="75">
        <f t="shared" si="375"/>
        <v>371.63271360217391</v>
      </c>
      <c r="BW119" s="75">
        <f t="shared" si="375"/>
        <v>361.5762619853931</v>
      </c>
      <c r="BX119" s="75">
        <f t="shared" si="375"/>
        <v>423.07793841379521</v>
      </c>
      <c r="BY119" s="75">
        <f t="shared" si="375"/>
        <v>474.56793201389212</v>
      </c>
      <c r="BZ119" s="75">
        <f t="shared" si="375"/>
        <v>565.15994059774403</v>
      </c>
      <c r="CA119" s="75">
        <f t="shared" si="375"/>
        <v>626.36247017632297</v>
      </c>
      <c r="CB119" s="75">
        <f t="shared" si="375"/>
        <v>942.81712026402863</v>
      </c>
      <c r="CC119" s="75">
        <f t="shared" si="375"/>
        <v>588.50189539439555</v>
      </c>
      <c r="CD119" s="75">
        <f t="shared" si="375"/>
        <v>438.69034920322747</v>
      </c>
      <c r="CE119" s="75">
        <f t="shared" si="375"/>
        <v>373.39500154929539</v>
      </c>
      <c r="CF119" s="75">
        <f t="shared" si="375"/>
        <v>467.62192178972776</v>
      </c>
      <c r="CG119" s="75">
        <f t="shared" si="375"/>
        <v>595.40233480564052</v>
      </c>
      <c r="CH119" s="75">
        <f t="shared" si="375"/>
        <v>579.46355222040893</v>
      </c>
      <c r="CI119" s="75">
        <f t="shared" si="375"/>
        <v>603.23417277333033</v>
      </c>
      <c r="CJ119" s="75">
        <f t="shared" si="375"/>
        <v>567.10000537394023</v>
      </c>
      <c r="CK119" s="75">
        <f t="shared" si="375"/>
        <v>556.42913407524179</v>
      </c>
      <c r="CL119" s="75">
        <f t="shared" si="375"/>
        <v>664.44075848024943</v>
      </c>
      <c r="CM119" s="75">
        <f t="shared" si="375"/>
        <v>716.57447241053217</v>
      </c>
      <c r="CN119" s="75">
        <f t="shared" si="375"/>
        <v>1135.3428745550771</v>
      </c>
      <c r="CO119" s="75">
        <f t="shared" si="375"/>
        <v>946.15397498051425</v>
      </c>
      <c r="CP119" s="75">
        <f t="shared" si="375"/>
        <v>817.32514716126843</v>
      </c>
      <c r="CQ119" s="75">
        <f t="shared" si="375"/>
        <v>917.37142828312392</v>
      </c>
      <c r="CR119" s="75">
        <f t="shared" si="375"/>
        <v>973.29306048628541</v>
      </c>
      <c r="CS119" s="75">
        <f t="shared" si="375"/>
        <v>957.9346072869871</v>
      </c>
      <c r="CT119" s="75">
        <f t="shared" si="375"/>
        <v>928.00380535979309</v>
      </c>
      <c r="CU119" s="75">
        <f t="shared" si="375"/>
        <v>936.09362930180407</v>
      </c>
      <c r="CV119" s="75">
        <f t="shared" si="375"/>
        <v>865.42032487123981</v>
      </c>
      <c r="CW119" s="75">
        <f t="shared" si="375"/>
        <v>864.94241388377532</v>
      </c>
      <c r="CX119" s="75">
        <f t="shared" si="375"/>
        <v>959.14198336943139</v>
      </c>
      <c r="CY119" s="75">
        <f t="shared" si="375"/>
        <v>1031.3981462300458</v>
      </c>
      <c r="CZ119" s="75">
        <f t="shared" si="375"/>
        <v>1638.6023229848824</v>
      </c>
      <c r="DA119" s="75">
        <f t="shared" si="375"/>
        <v>1212.0365055744862</v>
      </c>
      <c r="DB119" s="75">
        <f t="shared" si="375"/>
        <v>1034.0133635736067</v>
      </c>
      <c r="DC119" s="75">
        <f t="shared" si="375"/>
        <v>955.50777009239994</v>
      </c>
      <c r="DD119" s="75">
        <f t="shared" si="375"/>
        <v>1013.6937454035627</v>
      </c>
      <c r="DE119" s="75">
        <f t="shared" si="375"/>
        <v>928.87930343693199</v>
      </c>
      <c r="DF119" s="75">
        <f t="shared" si="375"/>
        <v>946.41384460052564</v>
      </c>
      <c r="DG119" s="75">
        <f t="shared" si="375"/>
        <v>1034.3234134391932</v>
      </c>
      <c r="DH119" s="75">
        <f t="shared" si="375"/>
        <v>889.06061449645551</v>
      </c>
      <c r="DI119" s="75">
        <f t="shared" si="375"/>
        <v>909.63279589220087</v>
      </c>
      <c r="DJ119" s="75">
        <f t="shared" si="375"/>
        <v>958.29122159034353</v>
      </c>
      <c r="DK119" s="75">
        <f t="shared" si="375"/>
        <v>1091.9505245030819</v>
      </c>
      <c r="DL119" s="75">
        <f t="shared" si="375"/>
        <v>1628.9209191784037</v>
      </c>
      <c r="DM119" s="75">
        <f t="shared" si="375"/>
        <v>1258.4122504873653</v>
      </c>
      <c r="DN119" s="75">
        <f t="shared" si="375"/>
        <v>1034.428580037445</v>
      </c>
      <c r="DO119" s="75">
        <f t="shared" si="375"/>
        <v>1058.0752872766473</v>
      </c>
      <c r="DP119" s="75">
        <f t="shared" si="375"/>
        <v>929.54951542428182</v>
      </c>
      <c r="DQ119" s="75">
        <f t="shared" ref="DQ119:EI119" si="376">DQ96/(DQ166-DQ172)</f>
        <v>1078.4281798732234</v>
      </c>
      <c r="DR119" s="75">
        <f t="shared" si="376"/>
        <v>1002.3539927513275</v>
      </c>
      <c r="DS119" s="75">
        <f t="shared" si="376"/>
        <v>1140.465567917041</v>
      </c>
      <c r="DT119" s="75">
        <f t="shared" si="376"/>
        <v>990.37791403137987</v>
      </c>
      <c r="DU119" s="75">
        <f t="shared" si="376"/>
        <v>926.98543296874448</v>
      </c>
      <c r="DV119" s="75">
        <f t="shared" si="376"/>
        <v>1003.5819410718282</v>
      </c>
      <c r="DW119" s="75">
        <f t="shared" si="376"/>
        <v>1257.6530741739471</v>
      </c>
      <c r="DX119" s="75">
        <f t="shared" si="376"/>
        <v>1895.266657130019</v>
      </c>
      <c r="DY119" s="75">
        <f t="shared" si="376"/>
        <v>2319.8790568097302</v>
      </c>
      <c r="DZ119" s="75">
        <f t="shared" si="376"/>
        <v>2131.7541278152153</v>
      </c>
      <c r="EA119" s="75">
        <f t="shared" si="376"/>
        <v>1639.3814079297026</v>
      </c>
      <c r="EB119" s="75">
        <f t="shared" si="376"/>
        <v>1282.7999933520464</v>
      </c>
      <c r="EC119" s="75">
        <f t="shared" si="376"/>
        <v>1143.7665345583771</v>
      </c>
      <c r="ED119" s="75">
        <f t="shared" si="376"/>
        <v>1109.6205977341162</v>
      </c>
      <c r="EE119" s="75">
        <f t="shared" si="376"/>
        <v>1091.3068511315469</v>
      </c>
      <c r="EF119" s="75">
        <f t="shared" si="376"/>
        <v>1043.0354080685972</v>
      </c>
      <c r="EG119" s="75">
        <f t="shared" si="376"/>
        <v>958.53072007426715</v>
      </c>
      <c r="EH119" s="75">
        <f t="shared" si="376"/>
        <v>1074.1318223880517</v>
      </c>
      <c r="EI119" s="75">
        <f t="shared" si="376"/>
        <v>1293.0329150860464</v>
      </c>
      <c r="EJ119" s="75">
        <f>EJ96/(EJ166-EJ172)</f>
        <v>1869.1581880527965</v>
      </c>
      <c r="EK119" s="75">
        <f>EK96/(EK166-EK172)</f>
        <v>1696.0797552603415</v>
      </c>
      <c r="EL119" s="75">
        <f>EL96/(EL166-EL172)</f>
        <v>1440.1611492006671</v>
      </c>
      <c r="EM119" s="75">
        <f>EM96/(EM166-EM172)</f>
        <v>1285.2284667961439</v>
      </c>
      <c r="EN119" s="75">
        <f>EN96/(EN166-EN172)</f>
        <v>1131.4931293511149</v>
      </c>
      <c r="EO119" s="75"/>
      <c r="ER119" s="75">
        <f>SUMIF($I$8:$EO$8,ER$9,$I119:$EO119)</f>
        <v>3201.5576392404928</v>
      </c>
      <c r="ES119" s="75">
        <f>SUMIF($I$8:$EO$8,ES$9,$I119:$EO119)</f>
        <v>2888.9868934410206</v>
      </c>
      <c r="ET119" s="75">
        <f>SUMIF($I$8:$EO$8,ET$9,$I119:$EO119)</f>
        <v>2833.0168238278493</v>
      </c>
      <c r="EU119" s="75">
        <f>SUMIF($I$8:$EO$8,EU$9,$I119:$EO119)</f>
        <v>3679.1626652718287</v>
      </c>
      <c r="EV119" s="75">
        <f>SUMIF($I$8:$EO$8,EV$9,$I119:$EO119)</f>
        <v>3350.9161178014574</v>
      </c>
      <c r="EW119" s="75">
        <f>SUMIF($I$8:$EO$8,EW$9,$I119:$EO119)</f>
        <v>3010.3316880488328</v>
      </c>
      <c r="EX119" s="75">
        <f>SUMIF($I$8:$EO$8,EX$9,$I119:$EO119)</f>
        <v>3057.8289149171655</v>
      </c>
      <c r="EY119" s="75">
        <f>SUMIF($I$8:$EO$8,EY$9,$I119:$EO119)</f>
        <v>4156.5016723757944</v>
      </c>
      <c r="EZ119" s="75">
        <f>SUMIF($I$8:$EO$8,EZ$9,$I119:$EO119)</f>
        <v>6091.0145925546476</v>
      </c>
      <c r="FA119" s="75">
        <f>SUMIF($I$8:$EO$8,FA$9,$I119:$EO119)</f>
        <v>3536.1871256445393</v>
      </c>
      <c r="FB119" s="75">
        <f>SUMIF($I$8:$EO$8,FB$9,$I119:$EO119)</f>
        <v>3092.8729792744116</v>
      </c>
      <c r="FC119" s="75">
        <f>SUMIF($I$8:$EO$8,FC$9,$I119:$EO119)</f>
        <v>4236.3229255268943</v>
      </c>
      <c r="FD119" s="75">
        <f>SUMIF($I$8:$EO$8,FD$9,$I119:$EO119)</f>
        <v>4421.4693712571525</v>
      </c>
      <c r="FE119" s="75">
        <f>SUMIF($I$8:$EO$8,FE$9,$I119:$EO119)</f>
        <v>1131.4931293511149</v>
      </c>
      <c r="FG119" s="75"/>
      <c r="FH119" s="75">
        <f t="shared" ref="FH119:FK120" si="377">SUMIF($I$6:$EJ$6,FH$9,$I119:$EJ119)</f>
        <v>8674.926294844503</v>
      </c>
      <c r="FI119" s="75">
        <f t="shared" si="377"/>
        <v>6230.9791690483917</v>
      </c>
      <c r="FJ119" s="75">
        <f t="shared" si="377"/>
        <v>7286.1964726310662</v>
      </c>
      <c r="FK119" s="75">
        <f t="shared" si="377"/>
        <v>11835.680844199149</v>
      </c>
      <c r="FL119" s="75">
        <f t="shared" si="374"/>
        <v>12602.72402178119</v>
      </c>
      <c r="FM119" s="75">
        <f t="shared" si="374"/>
        <v>13575.578393143251</v>
      </c>
      <c r="FN119" s="75">
        <f t="shared" si="374"/>
        <v>16956.397623000492</v>
      </c>
      <c r="FO119" s="75">
        <f t="shared" si="157"/>
        <v>4421.4693712571525</v>
      </c>
    </row>
    <row r="120" spans="2:171" s="70" customFormat="1" ht="17.45" customHeight="1">
      <c r="B120" s="66" t="s">
        <v>156</v>
      </c>
      <c r="C120" s="67"/>
      <c r="D120" s="67"/>
      <c r="E120" s="67"/>
      <c r="F120" s="68"/>
      <c r="G120" s="68"/>
      <c r="H120" s="68"/>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f t="shared" ref="BE120:CF120" si="378">BE97/BE167</f>
        <v>1025.9167617472033</v>
      </c>
      <c r="BF120" s="75">
        <f t="shared" si="378"/>
        <v>867.15910074254782</v>
      </c>
      <c r="BG120" s="75">
        <f t="shared" si="378"/>
        <v>1021.0405612392733</v>
      </c>
      <c r="BH120" s="75">
        <f t="shared" si="378"/>
        <v>971.05426626434678</v>
      </c>
      <c r="BI120" s="75">
        <f t="shared" si="378"/>
        <v>1042.8041591171541</v>
      </c>
      <c r="BJ120" s="75">
        <f t="shared" si="378"/>
        <v>1043.1338074089476</v>
      </c>
      <c r="BK120" s="75">
        <f t="shared" si="378"/>
        <v>1088.6937380652009</v>
      </c>
      <c r="BL120" s="75">
        <f t="shared" si="378"/>
        <v>987.01141908741897</v>
      </c>
      <c r="BM120" s="75">
        <f t="shared" si="378"/>
        <v>975.43231541772434</v>
      </c>
      <c r="BN120" s="75">
        <f t="shared" si="378"/>
        <v>1053.5722581077462</v>
      </c>
      <c r="BO120" s="75">
        <f t="shared" si="378"/>
        <v>1284.4775634193638</v>
      </c>
      <c r="BP120" s="75">
        <f t="shared" si="378"/>
        <v>1736.4421556277296</v>
      </c>
      <c r="BQ120" s="75">
        <f t="shared" si="378"/>
        <v>1081.2439308048465</v>
      </c>
      <c r="BR120" s="75">
        <f t="shared" si="378"/>
        <v>966.11024873206372</v>
      </c>
      <c r="BS120" s="75">
        <f t="shared" si="378"/>
        <v>495.05190085501118</v>
      </c>
      <c r="BT120" s="75">
        <f t="shared" si="378"/>
        <v>45.504850527689506</v>
      </c>
      <c r="BU120" s="75">
        <f t="shared" si="378"/>
        <v>76.702745488230661</v>
      </c>
      <c r="BV120" s="75">
        <f t="shared" si="378"/>
        <v>208.20048593102396</v>
      </c>
      <c r="BW120" s="75">
        <f t="shared" si="378"/>
        <v>159.51858756834147</v>
      </c>
      <c r="BX120" s="75">
        <f t="shared" si="378"/>
        <v>579.82632173587047</v>
      </c>
      <c r="BY120" s="75">
        <f t="shared" si="378"/>
        <v>711.21541569861745</v>
      </c>
      <c r="BZ120" s="75">
        <f t="shared" si="378"/>
        <v>897.96143289035092</v>
      </c>
      <c r="CA120" s="75">
        <f t="shared" si="378"/>
        <v>1044.2497257040811</v>
      </c>
      <c r="CB120" s="75">
        <f t="shared" si="378"/>
        <v>1299.4396583660096</v>
      </c>
      <c r="CC120" s="75">
        <f t="shared" si="378"/>
        <v>706.25006817987651</v>
      </c>
      <c r="CD120" s="75">
        <f t="shared" si="378"/>
        <v>703.70224266059472</v>
      </c>
      <c r="CE120" s="75">
        <f t="shared" si="378"/>
        <v>138.6766375327116</v>
      </c>
      <c r="CF120" s="75">
        <f t="shared" si="378"/>
        <v>354.4091200082479</v>
      </c>
      <c r="CG120" s="75">
        <f t="shared" ref="CG120:DN120" si="379">CG97/CG167</f>
        <v>896.2005060602055</v>
      </c>
      <c r="CH120" s="75">
        <f t="shared" si="379"/>
        <v>812.90005123831963</v>
      </c>
      <c r="CI120" s="75">
        <f t="shared" si="379"/>
        <v>990.76541130550697</v>
      </c>
      <c r="CJ120" s="75">
        <f t="shared" si="379"/>
        <v>921.35701321646138</v>
      </c>
      <c r="CK120" s="75">
        <f t="shared" si="379"/>
        <v>910.18902913745103</v>
      </c>
      <c r="CL120" s="75">
        <f t="shared" si="379"/>
        <v>1104.4949415258332</v>
      </c>
      <c r="CM120" s="75">
        <f t="shared" si="379"/>
        <v>1198.351011958785</v>
      </c>
      <c r="CN120" s="75">
        <f t="shared" si="379"/>
        <v>1728.1418333107065</v>
      </c>
      <c r="CO120" s="75">
        <f t="shared" si="379"/>
        <v>971.77263304845644</v>
      </c>
      <c r="CP120" s="75">
        <f t="shared" si="379"/>
        <v>916.39814238832025</v>
      </c>
      <c r="CQ120" s="75">
        <f t="shared" si="379"/>
        <v>1077.357995435274</v>
      </c>
      <c r="CR120" s="75">
        <f t="shared" si="379"/>
        <v>1173.1975348718806</v>
      </c>
      <c r="CS120" s="75">
        <f t="shared" si="379"/>
        <v>1259.3894843493056</v>
      </c>
      <c r="CT120" s="75">
        <f t="shared" si="379"/>
        <v>1128.3393960748926</v>
      </c>
      <c r="CU120" s="75">
        <f t="shared" si="379"/>
        <v>1184.9297039090122</v>
      </c>
      <c r="CV120" s="75">
        <f t="shared" si="379"/>
        <v>1133.4894450085501</v>
      </c>
      <c r="CW120" s="75">
        <f t="shared" si="379"/>
        <v>1146.5694724323084</v>
      </c>
      <c r="CX120" s="75">
        <f t="shared" si="379"/>
        <v>1244.7498300884945</v>
      </c>
      <c r="CY120" s="75">
        <f t="shared" si="379"/>
        <v>1306.7767849082429</v>
      </c>
      <c r="CZ120" s="75">
        <f t="shared" si="379"/>
        <v>1949.0085827026737</v>
      </c>
      <c r="DA120" s="75">
        <f t="shared" si="379"/>
        <v>1240.2192512903982</v>
      </c>
      <c r="DB120" s="75">
        <f t="shared" si="379"/>
        <v>1119.7012394013648</v>
      </c>
      <c r="DC120" s="75">
        <f t="shared" si="379"/>
        <v>1189.9058633935967</v>
      </c>
      <c r="DD120" s="75">
        <f t="shared" si="379"/>
        <v>1309.1487462665939</v>
      </c>
      <c r="DE120" s="75">
        <f t="shared" si="379"/>
        <v>1243.6374615038856</v>
      </c>
      <c r="DF120" s="75">
        <f t="shared" si="379"/>
        <v>1274.7519370389418</v>
      </c>
      <c r="DG120" s="75">
        <f t="shared" si="379"/>
        <v>1376.9731857114148</v>
      </c>
      <c r="DH120" s="75">
        <f t="shared" si="379"/>
        <v>1160.1548503678771</v>
      </c>
      <c r="DI120" s="75">
        <f t="shared" si="379"/>
        <v>1189.5937125595642</v>
      </c>
      <c r="DJ120" s="75">
        <f t="shared" si="379"/>
        <v>1278.7879552271056</v>
      </c>
      <c r="DK120" s="75">
        <f t="shared" si="379"/>
        <v>1468.0805811870321</v>
      </c>
      <c r="DL120" s="75">
        <f t="shared" si="379"/>
        <v>2170.7556524537831</v>
      </c>
      <c r="DM120" s="75">
        <f t="shared" si="379"/>
        <v>1326.9150723913153</v>
      </c>
      <c r="DN120" s="75">
        <f t="shared" si="379"/>
        <v>1144.1953756500043</v>
      </c>
      <c r="DO120" s="75">
        <f t="shared" ref="DO120:DT120" si="380">DO97/DO167</f>
        <v>1352.1514414787796</v>
      </c>
      <c r="DP120" s="75">
        <f t="shared" si="380"/>
        <v>1210.1313724607633</v>
      </c>
      <c r="DQ120" s="75">
        <f t="shared" si="380"/>
        <v>1396.2387789942088</v>
      </c>
      <c r="DR120" s="75">
        <f t="shared" si="380"/>
        <v>1372.9422141613261</v>
      </c>
      <c r="DS120" s="75">
        <f t="shared" si="380"/>
        <v>1456.7119026010237</v>
      </c>
      <c r="DT120" s="75">
        <f t="shared" si="380"/>
        <v>1348.5408789669038</v>
      </c>
      <c r="DU120" s="75">
        <f t="shared" ref="DU120:DV120" si="381">DU97/DU167</f>
        <v>1301.8836907874031</v>
      </c>
      <c r="DV120" s="75">
        <f t="shared" si="381"/>
        <v>1381.6101314271232</v>
      </c>
      <c r="DW120" s="75">
        <f t="shared" ref="DW120:DX120" si="382">DW97/DW167</f>
        <v>1691.2084750191214</v>
      </c>
      <c r="DX120" s="75">
        <f t="shared" si="382"/>
        <v>2277.4494005617039</v>
      </c>
      <c r="DY120" s="75">
        <f t="shared" ref="DY120:EE120" si="383">DY97/DY167</f>
        <v>1378.5342805619762</v>
      </c>
      <c r="DZ120" s="75">
        <f t="shared" si="383"/>
        <v>1189.1280384168888</v>
      </c>
      <c r="EA120" s="75">
        <f t="shared" si="383"/>
        <v>1374.7455546761635</v>
      </c>
      <c r="EB120" s="75">
        <f t="shared" si="383"/>
        <v>1381.4693106020197</v>
      </c>
      <c r="EC120" s="75">
        <f t="shared" si="383"/>
        <v>1548.4561757892322</v>
      </c>
      <c r="ED120" s="75">
        <f t="shared" si="383"/>
        <v>1507.7660344871017</v>
      </c>
      <c r="EE120" s="75">
        <f t="shared" si="383"/>
        <v>1524.2894376831739</v>
      </c>
      <c r="EF120" s="75">
        <f t="shared" ref="EF120:EG120" si="384">EF97/EF167</f>
        <v>1452.3338504441856</v>
      </c>
      <c r="EG120" s="75">
        <f t="shared" si="384"/>
        <v>1275.3997611317895</v>
      </c>
      <c r="EH120" s="75">
        <f t="shared" ref="EH120:EI120" si="385">EH97/EH167</f>
        <v>1381.0996976882805</v>
      </c>
      <c r="EI120" s="75">
        <f t="shared" si="385"/>
        <v>1757.7020196564388</v>
      </c>
      <c r="EJ120" s="75">
        <f t="shared" ref="EJ120:EK120" si="386">EJ97/EJ167</f>
        <v>2353.7410913792037</v>
      </c>
      <c r="EK120" s="75">
        <f t="shared" si="386"/>
        <v>1515.34607852719</v>
      </c>
      <c r="EL120" s="75">
        <f t="shared" ref="EL120:EM120" si="387">EL97/EL167</f>
        <v>1238.3947044035538</v>
      </c>
      <c r="EM120" s="75">
        <f t="shared" si="387"/>
        <v>1372.6690145498699</v>
      </c>
      <c r="EN120" s="75">
        <f t="shared" ref="EN120" si="388">EN97/EN167</f>
        <v>1396.2300614256753</v>
      </c>
      <c r="EO120" s="75"/>
      <c r="ER120" s="75">
        <f>SUMIF($I$8:$EO$8,ER$9,$I120:$EO120)</f>
        <v>3549.8263540853595</v>
      </c>
      <c r="ES120" s="75">
        <f>SUMIF($I$8:$EO$8,ES$9,$I120:$EO120)</f>
        <v>3827.5381448094213</v>
      </c>
      <c r="ET120" s="75">
        <f>SUMIF($I$8:$EO$8,ET$9,$I120:$EO120)</f>
        <v>3726.7217486388558</v>
      </c>
      <c r="EU120" s="75">
        <f>SUMIF($I$8:$EO$8,EU$9,$I120:$EO120)</f>
        <v>4917.6241888679206</v>
      </c>
      <c r="EV120" s="75">
        <f>SUMIF($I$8:$EO$8,EV$9,$I120:$EO120)</f>
        <v>3823.2618895200994</v>
      </c>
      <c r="EW120" s="75">
        <f>SUMIF($I$8:$EO$8,EW$9,$I120:$EO120)</f>
        <v>3979.3123656162979</v>
      </c>
      <c r="EX120" s="75">
        <f>SUMIF($I$8:$EO$8,EX$9,$I120:$EO120)</f>
        <v>4107.1364723553306</v>
      </c>
      <c r="EY120" s="75">
        <f>SUMIF($I$8:$EO$8,EY$9,$I120:$EO120)</f>
        <v>5350.2680070079477</v>
      </c>
      <c r="EZ120" s="75">
        <f>SUMIF($I$8:$EO$8,EZ$9,$I120:$EO120)</f>
        <v>3942.4078736550287</v>
      </c>
      <c r="FA120" s="75">
        <f>SUMIF($I$8:$EO$8,FA$9,$I120:$EO120)</f>
        <v>4437.6915208783539</v>
      </c>
      <c r="FB120" s="75">
        <f>SUMIF($I$8:$EO$8,FB$9,$I120:$EO120)</f>
        <v>4252.023049259149</v>
      </c>
      <c r="FC120" s="75">
        <f>SUMIF($I$8:$EO$8,FC$9,$I120:$EO120)</f>
        <v>5492.5428087239234</v>
      </c>
      <c r="FD120" s="75">
        <f>SUMIF($I$8:$EO$8,FD$9,$I120:$EO120)</f>
        <v>4126.4097974806136</v>
      </c>
      <c r="FE120" s="75">
        <f>SUMIF($I$8:$EO$8,FE$9,$I120:$EO120)</f>
        <v>1396.2300614256753</v>
      </c>
      <c r="FG120" s="75"/>
      <c r="FH120" s="75">
        <f t="shared" si="377"/>
        <v>13096.738106244658</v>
      </c>
      <c r="FI120" s="75">
        <f t="shared" si="377"/>
        <v>7565.0253043021366</v>
      </c>
      <c r="FJ120" s="75">
        <f t="shared" si="377"/>
        <v>10465.4378661347</v>
      </c>
      <c r="FK120" s="75">
        <f t="shared" si="377"/>
        <v>14491.979005217412</v>
      </c>
      <c r="FL120" s="75">
        <f t="shared" si="374"/>
        <v>16021.710436401558</v>
      </c>
      <c r="FM120" s="75">
        <f t="shared" si="374"/>
        <v>17259.978734499677</v>
      </c>
      <c r="FN120" s="75">
        <f t="shared" si="374"/>
        <v>18124.665252516454</v>
      </c>
      <c r="FO120" s="75">
        <f t="shared" si="157"/>
        <v>4126.4097974806136</v>
      </c>
    </row>
    <row r="121" spans="2:171" s="70" customFormat="1" ht="17.45" customHeight="1">
      <c r="B121" s="66" t="s">
        <v>198</v>
      </c>
      <c r="C121" s="67"/>
      <c r="D121" s="67"/>
      <c r="E121" s="67"/>
      <c r="F121" s="68"/>
      <c r="G121" s="68"/>
      <c r="H121" s="68"/>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f t="shared" ref="CO121:DL121" si="389">CO98/CO168</f>
        <v>536.37727835781277</v>
      </c>
      <c r="CP121" s="75">
        <f t="shared" si="389"/>
        <v>469.96642859670851</v>
      </c>
      <c r="CQ121" s="75">
        <f t="shared" si="389"/>
        <v>613.02424349672629</v>
      </c>
      <c r="CR121" s="75">
        <f t="shared" si="389"/>
        <v>547.65443691382075</v>
      </c>
      <c r="CS121" s="75">
        <f t="shared" si="389"/>
        <v>556.04572358874532</v>
      </c>
      <c r="CT121" s="75">
        <f t="shared" si="389"/>
        <v>554.78244558485221</v>
      </c>
      <c r="CU121" s="75">
        <f t="shared" si="389"/>
        <v>682.53406476729788</v>
      </c>
      <c r="CV121" s="75">
        <f t="shared" si="389"/>
        <v>604.03581100690144</v>
      </c>
      <c r="CW121" s="75">
        <f t="shared" si="389"/>
        <v>539.51253725004381</v>
      </c>
      <c r="CX121" s="75">
        <f t="shared" si="389"/>
        <v>612.76257299592987</v>
      </c>
      <c r="CY121" s="75">
        <f t="shared" si="389"/>
        <v>606.17290745000889</v>
      </c>
      <c r="CZ121" s="75">
        <f t="shared" si="389"/>
        <v>679.29405414970802</v>
      </c>
      <c r="DA121" s="75">
        <f t="shared" si="389"/>
        <v>602.83540966200667</v>
      </c>
      <c r="DB121" s="75">
        <f t="shared" si="389"/>
        <v>492.41357281897007</v>
      </c>
      <c r="DC121" s="75">
        <f t="shared" si="389"/>
        <v>550.30787471244025</v>
      </c>
      <c r="DD121" s="75">
        <f t="shared" si="389"/>
        <v>587.38331268801983</v>
      </c>
      <c r="DE121" s="75">
        <f t="shared" si="389"/>
        <v>579.6617235887453</v>
      </c>
      <c r="DF121" s="75">
        <f t="shared" si="389"/>
        <v>561.24032914528402</v>
      </c>
      <c r="DG121" s="75">
        <f t="shared" si="389"/>
        <v>663.86563440099098</v>
      </c>
      <c r="DH121" s="75">
        <f t="shared" si="389"/>
        <v>550.38299416032555</v>
      </c>
      <c r="DI121" s="75">
        <f t="shared" si="389"/>
        <v>549.14837037692394</v>
      </c>
      <c r="DJ121" s="75">
        <f t="shared" si="389"/>
        <v>585.29945142452664</v>
      </c>
      <c r="DK121" s="75">
        <f t="shared" si="389"/>
        <v>577.57570341532471</v>
      </c>
      <c r="DL121" s="75">
        <f t="shared" si="389"/>
        <v>623.03742700407008</v>
      </c>
      <c r="DM121" s="75">
        <f t="shared" ref="DM121:EE121" si="390">DM98/DM168</f>
        <v>598.12033448637806</v>
      </c>
      <c r="DN121" s="75">
        <f t="shared" si="390"/>
        <v>393.08770971756621</v>
      </c>
      <c r="DO121" s="75">
        <f t="shared" si="390"/>
        <v>479.5564441506117</v>
      </c>
      <c r="DP121" s="75">
        <f t="shared" si="390"/>
        <v>464.59494499462227</v>
      </c>
      <c r="DQ121" s="75">
        <f t="shared" si="390"/>
        <v>434.69700142962637</v>
      </c>
      <c r="DR121" s="75">
        <f t="shared" si="390"/>
        <v>434.02577530507813</v>
      </c>
      <c r="DS121" s="75">
        <f t="shared" si="390"/>
        <v>478.33705973413731</v>
      </c>
      <c r="DT121" s="75">
        <f t="shared" si="390"/>
        <v>452.91783574834011</v>
      </c>
      <c r="DU121" s="75">
        <f t="shared" si="390"/>
        <v>372.92772303478222</v>
      </c>
      <c r="DV121" s="75">
        <f t="shared" si="390"/>
        <v>412.02697785274239</v>
      </c>
      <c r="DW121" s="75">
        <f t="shared" si="390"/>
        <v>482.09033906132186</v>
      </c>
      <c r="DX121" s="75">
        <f t="shared" si="390"/>
        <v>575.96688744537312</v>
      </c>
      <c r="DY121" s="75">
        <f t="shared" si="390"/>
        <v>518.26541342821781</v>
      </c>
      <c r="DZ121" s="75">
        <f t="shared" si="390"/>
        <v>433.09576437490057</v>
      </c>
      <c r="EA121" s="75">
        <f t="shared" si="390"/>
        <v>442.57955709773324</v>
      </c>
      <c r="EB121" s="75">
        <f t="shared" si="390"/>
        <v>466.94113089406267</v>
      </c>
      <c r="EC121" s="75">
        <f t="shared" si="390"/>
        <v>474.59986881171159</v>
      </c>
      <c r="ED121" s="75">
        <f t="shared" si="390"/>
        <v>470.94325477683196</v>
      </c>
      <c r="EE121" s="75">
        <f t="shared" si="390"/>
        <v>494.72544221165214</v>
      </c>
      <c r="EF121" s="75">
        <f t="shared" ref="EF121:EG121" si="391">EF98/EF168</f>
        <v>462.29901904635284</v>
      </c>
      <c r="EG121" s="75">
        <f t="shared" si="391"/>
        <v>460.65724460886219</v>
      </c>
      <c r="EH121" s="75">
        <f t="shared" ref="EH121:EI121" si="392">EH98/EH168</f>
        <v>533.85385775260363</v>
      </c>
      <c r="EI121" s="75">
        <f t="shared" si="392"/>
        <v>564.83238756317394</v>
      </c>
      <c r="EJ121" s="75">
        <f t="shared" ref="EJ121:EK121" si="393">EJ98/EJ168</f>
        <v>591.78067544861153</v>
      </c>
      <c r="EK121" s="75">
        <f t="shared" si="393"/>
        <v>558.6518206746839</v>
      </c>
      <c r="EL121" s="75">
        <f t="shared" ref="EL121:EM121" si="394">EL98/EL168</f>
        <v>397.58419667723194</v>
      </c>
      <c r="EM121" s="75">
        <f t="shared" si="394"/>
        <v>450.03292052043003</v>
      </c>
      <c r="EN121" s="75">
        <f t="shared" ref="EN121" si="395">EN98/EN168</f>
        <v>429.56770198299267</v>
      </c>
      <c r="EO121" s="75"/>
      <c r="ER121" s="75"/>
      <c r="ES121" s="75"/>
      <c r="ET121" s="75"/>
      <c r="EU121" s="75"/>
      <c r="EV121" s="75">
        <f>SUMIF($I$8:$EO$8,EV$9,$I121:$EO121)</f>
        <v>1470.7644883545559</v>
      </c>
      <c r="EW121" s="75">
        <f>SUMIF($I$8:$EO$8,EW$9,$I121:$EO121)</f>
        <v>1333.3177217293269</v>
      </c>
      <c r="EX121" s="75">
        <f>SUMIF($I$8:$EO$8,EX$9,$I121:$EO121)</f>
        <v>1304.1826185172597</v>
      </c>
      <c r="EY121" s="75">
        <f>SUMIF($I$8:$EO$8,EY$9,$I121:$EO121)</f>
        <v>1470.0842043594375</v>
      </c>
      <c r="EZ121" s="75">
        <f>SUMIF($I$8:$EO$8,EZ$9,$I121:$EO121)</f>
        <v>1393.9407349008516</v>
      </c>
      <c r="FA121" s="75">
        <f>SUMIF($I$8:$EO$8,FA$9,$I121:$EO121)</f>
        <v>1412.4842544826063</v>
      </c>
      <c r="FB121" s="75">
        <f>SUMIF($I$8:$EO$8,FB$9,$I121:$EO121)</f>
        <v>1417.6817058668671</v>
      </c>
      <c r="FC121" s="75">
        <f>SUMIF($I$8:$EO$8,FC$9,$I121:$EO121)</f>
        <v>1690.4669207643892</v>
      </c>
      <c r="FD121" s="75">
        <f>SUMIF($I$8:$EO$8,FD$9,$I121:$EO121)</f>
        <v>1406.2689378723458</v>
      </c>
      <c r="FE121" s="75">
        <f>SUMIF($I$8:$EO$8,FE$9,$I121:$EO121)</f>
        <v>429.56770198299267</v>
      </c>
      <c r="FG121" s="75"/>
      <c r="FH121" s="75"/>
      <c r="FI121" s="75"/>
      <c r="FJ121" s="75"/>
      <c r="FK121" s="75"/>
      <c r="FL121" s="75"/>
      <c r="FM121" s="75">
        <f t="shared" ref="FM121:FM122" si="396">SUMIF($I$6:$EJ$6,FM$9,$I121:$EJ121)</f>
        <v>5578.3490329605802</v>
      </c>
      <c r="FN121" s="75">
        <f>SUMIF($I$6:$EJ$6,FN$9,$I121:$EJ121)</f>
        <v>5914.5736160147144</v>
      </c>
      <c r="FO121" s="75">
        <f t="shared" si="157"/>
        <v>1406.2689378723458</v>
      </c>
    </row>
    <row r="122" spans="2:171" s="70" customFormat="1" ht="17.45" customHeight="1">
      <c r="B122" s="66" t="s">
        <v>183</v>
      </c>
      <c r="C122" s="67"/>
      <c r="D122" s="67"/>
      <c r="E122" s="67"/>
      <c r="F122" s="68"/>
      <c r="G122" s="68"/>
      <c r="H122" s="68"/>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f t="shared" ref="CO122:DL122" si="397">CO99/CO169</f>
        <v>616.65836941327757</v>
      </c>
      <c r="CP122" s="75">
        <f t="shared" si="397"/>
        <v>637.04300363615619</v>
      </c>
      <c r="CQ122" s="75">
        <f t="shared" si="397"/>
        <v>746.52687277403402</v>
      </c>
      <c r="CR122" s="75">
        <f t="shared" si="397"/>
        <v>880.33737332154203</v>
      </c>
      <c r="CS122" s="75">
        <f t="shared" si="397"/>
        <v>944.97011808620096</v>
      </c>
      <c r="CT122" s="75">
        <f t="shared" si="397"/>
        <v>817.55647321379593</v>
      </c>
      <c r="CU122" s="75">
        <f t="shared" si="397"/>
        <v>866.16658422957175</v>
      </c>
      <c r="CV122" s="75">
        <f t="shared" si="397"/>
        <v>856.90239608866352</v>
      </c>
      <c r="CW122" s="75">
        <f t="shared" si="397"/>
        <v>802.83262182878707</v>
      </c>
      <c r="CX122" s="75">
        <f t="shared" si="397"/>
        <v>899.34483663630306</v>
      </c>
      <c r="CY122" s="75">
        <f t="shared" si="397"/>
        <v>950.62289922558887</v>
      </c>
      <c r="CZ122" s="75">
        <f t="shared" si="397"/>
        <v>1511.4280306604553</v>
      </c>
      <c r="DA122" s="75">
        <f t="shared" si="397"/>
        <v>784.50888543145595</v>
      </c>
      <c r="DB122" s="75">
        <f t="shared" si="397"/>
        <v>723.56744093166367</v>
      </c>
      <c r="DC122" s="75">
        <f t="shared" si="397"/>
        <v>816.01173181537899</v>
      </c>
      <c r="DD122" s="75">
        <f t="shared" si="397"/>
        <v>969.30931027142776</v>
      </c>
      <c r="DE122" s="75">
        <f t="shared" si="397"/>
        <v>989.21215577758221</v>
      </c>
      <c r="DF122" s="75">
        <f t="shared" si="397"/>
        <v>1020.7930871338883</v>
      </c>
      <c r="DG122" s="75">
        <f t="shared" si="397"/>
        <v>1029.0688732304736</v>
      </c>
      <c r="DH122" s="75">
        <f t="shared" si="397"/>
        <v>908.24670299165473</v>
      </c>
      <c r="DI122" s="75">
        <f t="shared" si="397"/>
        <v>910.12092578247564</v>
      </c>
      <c r="DJ122" s="75">
        <f t="shared" si="397"/>
        <v>1083.7798117625371</v>
      </c>
      <c r="DK122" s="75">
        <f t="shared" si="397"/>
        <v>1202.4471980531096</v>
      </c>
      <c r="DL122" s="75">
        <f t="shared" si="397"/>
        <v>1873.1463564925255</v>
      </c>
      <c r="DM122" s="75">
        <f t="shared" ref="DM122:EK122" si="398">DM99/DM169</f>
        <v>966.02320068816914</v>
      </c>
      <c r="DN122" s="75">
        <f t="shared" si="398"/>
        <v>878.52158252542256</v>
      </c>
      <c r="DO122" s="75">
        <f t="shared" si="398"/>
        <v>1036.8876151520069</v>
      </c>
      <c r="DP122" s="75">
        <f t="shared" si="398"/>
        <v>947.76611989001549</v>
      </c>
      <c r="DQ122" s="75">
        <f t="shared" si="398"/>
        <v>1146.3018751330369</v>
      </c>
      <c r="DR122" s="75">
        <f t="shared" si="398"/>
        <v>1113.6704181030982</v>
      </c>
      <c r="DS122" s="75">
        <f t="shared" si="398"/>
        <v>1118.5205500975421</v>
      </c>
      <c r="DT122" s="75">
        <f t="shared" si="398"/>
        <v>1040.2828854885113</v>
      </c>
      <c r="DU122" s="75">
        <f t="shared" si="398"/>
        <v>963.43344254236899</v>
      </c>
      <c r="DV122" s="75">
        <f t="shared" si="398"/>
        <v>1159.4647271021879</v>
      </c>
      <c r="DW122" s="75">
        <f t="shared" si="398"/>
        <v>1376.567649344986</v>
      </c>
      <c r="DX122" s="75">
        <f t="shared" si="398"/>
        <v>2123.6959125637472</v>
      </c>
      <c r="DY122" s="75">
        <f t="shared" si="398"/>
        <v>1046.7971946271823</v>
      </c>
      <c r="DZ122" s="75">
        <f t="shared" si="398"/>
        <v>972.71428754241936</v>
      </c>
      <c r="EA122" s="75">
        <f t="shared" si="398"/>
        <v>1103.1741606157693</v>
      </c>
      <c r="EB122" s="75">
        <f t="shared" si="398"/>
        <v>1322.332219367926</v>
      </c>
      <c r="EC122" s="75">
        <f t="shared" si="398"/>
        <v>1460.747365253</v>
      </c>
      <c r="ED122" s="75">
        <f t="shared" si="398"/>
        <v>1351.2816397141071</v>
      </c>
      <c r="EE122" s="75">
        <f t="shared" si="398"/>
        <v>1255.697190361537</v>
      </c>
      <c r="EF122" s="75">
        <f t="shared" si="398"/>
        <v>1299.1428924867769</v>
      </c>
      <c r="EG122" s="75">
        <f t="shared" si="398"/>
        <v>1119.0006644927676</v>
      </c>
      <c r="EH122" s="75">
        <f t="shared" si="398"/>
        <v>1217.6502455115931</v>
      </c>
      <c r="EI122" s="75">
        <f t="shared" si="398"/>
        <v>1480.9207599484332</v>
      </c>
      <c r="EJ122" s="75">
        <f t="shared" si="398"/>
        <v>2238.2315581928829</v>
      </c>
      <c r="EK122" s="75">
        <f t="shared" si="398"/>
        <v>1216.1102659866913</v>
      </c>
      <c r="EL122" s="75">
        <f t="shared" ref="EL122:EM122" si="399">EL99/EL169</f>
        <v>1053.8336758488638</v>
      </c>
      <c r="EM122" s="75">
        <f t="shared" si="399"/>
        <v>1241.9836023849698</v>
      </c>
      <c r="EN122" s="75">
        <f t="shared" ref="EN122" si="400">EN99/EN169</f>
        <v>1243.3695229112557</v>
      </c>
      <c r="EO122" s="75"/>
      <c r="ER122" s="75"/>
      <c r="ES122" s="75"/>
      <c r="ET122" s="75"/>
      <c r="EU122" s="75"/>
      <c r="EV122" s="75">
        <f>SUMIF($I$8:$EO$8,EV$9,$I122:$EO122)</f>
        <v>2881.4323983655986</v>
      </c>
      <c r="EW122" s="75">
        <f>SUMIF($I$8:$EO$8,EW$9,$I122:$EO122)</f>
        <v>3207.7384131261506</v>
      </c>
      <c r="EX122" s="75">
        <f>SUMIF($I$8:$EO$8,EX$9,$I122:$EO122)</f>
        <v>3122.2368781284226</v>
      </c>
      <c r="EY122" s="75">
        <f>SUMIF($I$8:$EO$8,EY$9,$I122:$EO122)</f>
        <v>4659.7282890109218</v>
      </c>
      <c r="EZ122" s="75">
        <f>SUMIF($I$8:$EO$8,EZ$9,$I122:$EO122)</f>
        <v>3122.6856427853709</v>
      </c>
      <c r="FA122" s="75">
        <f>SUMIF($I$8:$EO$8,FA$9,$I122:$EO122)</f>
        <v>4134.3612243350326</v>
      </c>
      <c r="FB122" s="75">
        <f>SUMIF($I$8:$EO$8,FB$9,$I122:$EO122)</f>
        <v>3673.8407473410812</v>
      </c>
      <c r="FC122" s="75">
        <f>SUMIF($I$8:$EO$8,FC$9,$I122:$EO122)</f>
        <v>4936.8025636529092</v>
      </c>
      <c r="FD122" s="75">
        <f>SUMIF($I$8:$EO$8,FD$9,$I122:$EO122)</f>
        <v>3511.9275442205249</v>
      </c>
      <c r="FE122" s="75">
        <f>SUMIF($I$8:$EO$8,FE$9,$I122:$EO122)</f>
        <v>1243.3695229112557</v>
      </c>
      <c r="FG122" s="75"/>
      <c r="FH122" s="75"/>
      <c r="FI122" s="75"/>
      <c r="FJ122" s="75"/>
      <c r="FK122" s="75"/>
      <c r="FL122" s="75"/>
      <c r="FM122" s="75">
        <f t="shared" si="396"/>
        <v>13871.135978631095</v>
      </c>
      <c r="FN122" s="75">
        <f>SUMIF($I$6:$EJ$6,FN$9,$I122:$EJ122)</f>
        <v>15867.690178114393</v>
      </c>
      <c r="FO122" s="75">
        <f t="shared" si="157"/>
        <v>3511.9275442205249</v>
      </c>
    </row>
    <row r="123" spans="2:171" s="70" customFormat="1" ht="17.45" customHeight="1">
      <c r="B123" s="66" t="s">
        <v>203</v>
      </c>
      <c r="C123" s="67"/>
      <c r="D123" s="67"/>
      <c r="E123" s="67"/>
      <c r="F123" s="68"/>
      <c r="G123" s="68"/>
      <c r="H123" s="68"/>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f t="shared" ref="DY123:EK123" si="401">DY100/DY170</f>
        <v>1899.8000058596183</v>
      </c>
      <c r="DZ123" s="75">
        <f t="shared" si="401"/>
        <v>1784.5936367087284</v>
      </c>
      <c r="EA123" s="75">
        <f t="shared" si="401"/>
        <v>2042.3994619341324</v>
      </c>
      <c r="EB123" s="75">
        <f t="shared" si="401"/>
        <v>2118.8320905846108</v>
      </c>
      <c r="EC123" s="75">
        <f t="shared" si="401"/>
        <v>2481.0666208087791</v>
      </c>
      <c r="ED123" s="75">
        <f t="shared" si="401"/>
        <v>2361.7634632385339</v>
      </c>
      <c r="EE123" s="75">
        <f t="shared" si="401"/>
        <v>2153.0734238262289</v>
      </c>
      <c r="EF123" s="75">
        <f t="shared" si="401"/>
        <v>2193.2013321715999</v>
      </c>
      <c r="EG123" s="75">
        <f t="shared" si="401"/>
        <v>2006.7563659663144</v>
      </c>
      <c r="EH123" s="75">
        <f t="shared" si="401"/>
        <v>2244.9567468415376</v>
      </c>
      <c r="EI123" s="75">
        <f t="shared" si="401"/>
        <v>2749.5670332749928</v>
      </c>
      <c r="EJ123" s="75">
        <f t="shared" si="401"/>
        <v>3997.5632314014433</v>
      </c>
      <c r="EK123" s="75">
        <f t="shared" si="401"/>
        <v>2102.7646588555408</v>
      </c>
      <c r="EL123" s="75">
        <f t="shared" ref="EL123:EM123" si="402">EL100/EL170</f>
        <v>1873.5797570551081</v>
      </c>
      <c r="EM123" s="75">
        <f t="shared" si="402"/>
        <v>2253.7843746895041</v>
      </c>
      <c r="EN123" s="75">
        <f t="shared" ref="EN123" si="403">EN100/EN170</f>
        <v>2221.9813529095554</v>
      </c>
      <c r="EO123" s="75"/>
      <c r="ER123" s="75"/>
      <c r="ES123" s="75"/>
      <c r="ET123" s="75"/>
      <c r="EU123" s="75"/>
      <c r="EV123" s="75"/>
      <c r="EW123" s="75"/>
      <c r="EX123" s="75"/>
      <c r="EY123" s="75"/>
      <c r="EZ123" s="75">
        <f>SUMIF($I$8:$EO$8,EZ$9,$I123:$EO123)</f>
        <v>5726.7931045024798</v>
      </c>
      <c r="FA123" s="75">
        <f>SUMIF($I$8:$EO$8,FA$9,$I123:$EO123)</f>
        <v>6961.6621746319233</v>
      </c>
      <c r="FB123" s="75">
        <f>SUMIF($I$8:$EO$8,FB$9,$I123:$EO123)</f>
        <v>6353.0311219641435</v>
      </c>
      <c r="FC123" s="75">
        <f>SUMIF($I$8:$EO$8,FC$9,$I123:$EO123)</f>
        <v>8992.0870115179732</v>
      </c>
      <c r="FD123" s="75">
        <f>SUMIF($I$8:$EO$8,FD$9,$I123:$EO123)</f>
        <v>6230.1287906001526</v>
      </c>
      <c r="FE123" s="75">
        <f>SUMIF($I$8:$EO$8,FE$9,$I123:$EO123)</f>
        <v>2221.9813529095554</v>
      </c>
      <c r="FG123" s="75"/>
      <c r="FH123" s="75"/>
      <c r="FI123" s="75"/>
      <c r="FJ123" s="75"/>
      <c r="FK123" s="75"/>
      <c r="FL123" s="75"/>
      <c r="FM123" s="75"/>
      <c r="FN123" s="75">
        <f>SUMIF($I$6:$EJ$6,FN$9,$I123:$EJ123)</f>
        <v>28033.573412616519</v>
      </c>
      <c r="FO123" s="75">
        <f t="shared" si="157"/>
        <v>6230.1287906001526</v>
      </c>
    </row>
    <row r="124" spans="2:171" s="70" customFormat="1" ht="17.25" customHeight="1">
      <c r="B124" s="125" t="s">
        <v>160</v>
      </c>
      <c r="C124" s="69"/>
      <c r="D124" s="69"/>
      <c r="E124" s="69"/>
      <c r="F124" s="126"/>
      <c r="G124" s="126"/>
      <c r="H124" s="126"/>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8">
        <f t="shared" ref="BE124:CJ124" si="404">BE101/(BE195-BE27*BE172)</f>
        <v>951.59770937513281</v>
      </c>
      <c r="BF124" s="128">
        <f t="shared" si="404"/>
        <v>816.57041486889386</v>
      </c>
      <c r="BG124" s="128">
        <f t="shared" si="404"/>
        <v>943.30101815970568</v>
      </c>
      <c r="BH124" s="128">
        <f t="shared" si="404"/>
        <v>922.87338739090831</v>
      </c>
      <c r="BI124" s="128">
        <f t="shared" si="404"/>
        <v>1028.6709644068992</v>
      </c>
      <c r="BJ124" s="128">
        <f t="shared" si="404"/>
        <v>1033.5221744142577</v>
      </c>
      <c r="BK124" s="128">
        <f t="shared" si="404"/>
        <v>1011.5753326822798</v>
      </c>
      <c r="BL124" s="128">
        <f t="shared" si="404"/>
        <v>951.10528601920328</v>
      </c>
      <c r="BM124" s="128">
        <f t="shared" si="404"/>
        <v>915.38652422803364</v>
      </c>
      <c r="BN124" s="128">
        <f t="shared" si="404"/>
        <v>979.57148832181304</v>
      </c>
      <c r="BO124" s="128">
        <f t="shared" si="404"/>
        <v>1110.6532399673113</v>
      </c>
      <c r="BP124" s="128">
        <f t="shared" si="404"/>
        <v>1579.0075449286726</v>
      </c>
      <c r="BQ124" s="128">
        <f t="shared" si="404"/>
        <v>967.1446976476517</v>
      </c>
      <c r="BR124" s="128">
        <f t="shared" si="404"/>
        <v>862.95880889010778</v>
      </c>
      <c r="BS124" s="128">
        <f t="shared" si="404"/>
        <v>507.08207292638451</v>
      </c>
      <c r="BT124" s="128">
        <f t="shared" si="404"/>
        <v>67.434787457927825</v>
      </c>
      <c r="BU124" s="128">
        <f t="shared" si="404"/>
        <v>119.12418218518728</v>
      </c>
      <c r="BV124" s="128">
        <f t="shared" si="404"/>
        <v>266.56053604237667</v>
      </c>
      <c r="BW124" s="128">
        <f t="shared" si="404"/>
        <v>376.80416548172877</v>
      </c>
      <c r="BX124" s="128">
        <f t="shared" si="404"/>
        <v>590.13938255641312</v>
      </c>
      <c r="BY124" s="128">
        <f t="shared" si="404"/>
        <v>635.04435432986713</v>
      </c>
      <c r="BZ124" s="128">
        <f t="shared" si="404"/>
        <v>783.70783347964937</v>
      </c>
      <c r="CA124" s="128">
        <f t="shared" si="404"/>
        <v>896.3905083263619</v>
      </c>
      <c r="CB124" s="128">
        <f t="shared" si="404"/>
        <v>1226.8309521301176</v>
      </c>
      <c r="CC124" s="128">
        <f t="shared" si="404"/>
        <v>630.97425185180259</v>
      </c>
      <c r="CD124" s="128">
        <f t="shared" si="404"/>
        <v>632.53536000313625</v>
      </c>
      <c r="CE124" s="128">
        <f t="shared" si="404"/>
        <v>236.80646792520616</v>
      </c>
      <c r="CF124" s="128">
        <f t="shared" si="404"/>
        <v>381.80000864789918</v>
      </c>
      <c r="CG124" s="128">
        <f t="shared" si="404"/>
        <v>813.78880615901744</v>
      </c>
      <c r="CH124" s="128">
        <f t="shared" si="404"/>
        <v>787.38029322414468</v>
      </c>
      <c r="CI124" s="128">
        <f t="shared" si="404"/>
        <v>867.4172288675145</v>
      </c>
      <c r="CJ124" s="128">
        <f t="shared" si="404"/>
        <v>825.58201160462932</v>
      </c>
      <c r="CK124" s="128">
        <f t="shared" ref="CK124:DP124" si="405">CK101/(CK195-CK27*CK172)</f>
        <v>797.70396191987265</v>
      </c>
      <c r="CL124" s="128">
        <f t="shared" si="405"/>
        <v>972.38749943298762</v>
      </c>
      <c r="CM124" s="128">
        <f t="shared" si="405"/>
        <v>1069.8184946245251</v>
      </c>
      <c r="CN124" s="128">
        <f t="shared" si="405"/>
        <v>1616.7240582426323</v>
      </c>
      <c r="CO124" s="128">
        <f t="shared" si="405"/>
        <v>851.92100612865295</v>
      </c>
      <c r="CP124" s="128">
        <f t="shared" si="405"/>
        <v>807.42640972060133</v>
      </c>
      <c r="CQ124" s="128">
        <f t="shared" si="405"/>
        <v>954.37263580280955</v>
      </c>
      <c r="CR124" s="128">
        <f t="shared" si="405"/>
        <v>1063.4580287802537</v>
      </c>
      <c r="CS124" s="128">
        <f t="shared" si="405"/>
        <v>1158.4916831290084</v>
      </c>
      <c r="CT124" s="128">
        <f t="shared" si="405"/>
        <v>1071.3418680061052</v>
      </c>
      <c r="CU124" s="128">
        <f t="shared" si="405"/>
        <v>1093.6635789162333</v>
      </c>
      <c r="CV124" s="128">
        <f t="shared" si="405"/>
        <v>1027.434315970379</v>
      </c>
      <c r="CW124" s="128">
        <f t="shared" si="405"/>
        <v>1006.6024151165113</v>
      </c>
      <c r="CX124" s="128">
        <f t="shared" si="405"/>
        <v>1098.8374411406737</v>
      </c>
      <c r="CY124" s="128">
        <f t="shared" si="405"/>
        <v>1167.1687776491142</v>
      </c>
      <c r="CZ124" s="128">
        <f t="shared" si="405"/>
        <v>1780.4120244262406</v>
      </c>
      <c r="DA124" s="128">
        <f t="shared" si="405"/>
        <v>1058.4635863417952</v>
      </c>
      <c r="DB124" s="128">
        <f t="shared" si="405"/>
        <v>955.93091219787573</v>
      </c>
      <c r="DC124" s="128">
        <f t="shared" si="405"/>
        <v>1047.5189235579865</v>
      </c>
      <c r="DD124" s="128">
        <f t="shared" si="405"/>
        <v>1142.4441354556589</v>
      </c>
      <c r="DE124" s="128">
        <f t="shared" si="405"/>
        <v>1155.0570859775491</v>
      </c>
      <c r="DF124" s="128">
        <f t="shared" si="405"/>
        <v>1170.930677702557</v>
      </c>
      <c r="DG124" s="128">
        <f t="shared" si="405"/>
        <v>1212.4386037228312</v>
      </c>
      <c r="DH124" s="128">
        <f t="shared" si="405"/>
        <v>1097.3871664561705</v>
      </c>
      <c r="DI124" s="128">
        <f t="shared" si="405"/>
        <v>1078.0077854872357</v>
      </c>
      <c r="DJ124" s="128">
        <f t="shared" si="405"/>
        <v>1153.2282970009496</v>
      </c>
      <c r="DK124" s="128">
        <f t="shared" si="405"/>
        <v>1289.8692472674331</v>
      </c>
      <c r="DL124" s="128">
        <f t="shared" si="405"/>
        <v>1893.8823451370729</v>
      </c>
      <c r="DM124" s="128">
        <f t="shared" si="405"/>
        <v>1090.5697563762058</v>
      </c>
      <c r="DN124" s="128">
        <f t="shared" si="405"/>
        <v>971.39303848330587</v>
      </c>
      <c r="DO124" s="128">
        <f t="shared" si="405"/>
        <v>1225.7169727134801</v>
      </c>
      <c r="DP124" s="128">
        <f t="shared" si="405"/>
        <v>1078.1519925499074</v>
      </c>
      <c r="DQ124" s="128">
        <f t="shared" ref="DQ124:EK124" si="406">DQ101/(DQ195-DQ27*DQ172)</f>
        <v>1256.1722515082993</v>
      </c>
      <c r="DR124" s="128">
        <f t="shared" si="406"/>
        <v>1254.5489220386057</v>
      </c>
      <c r="DS124" s="128">
        <f t="shared" si="406"/>
        <v>1278.4335444160342</v>
      </c>
      <c r="DT124" s="128">
        <f t="shared" si="406"/>
        <v>1219.2028228594625</v>
      </c>
      <c r="DU124" s="128">
        <f t="shared" si="406"/>
        <v>1113.4428655529227</v>
      </c>
      <c r="DV124" s="128">
        <f t="shared" si="406"/>
        <v>1212.0353438843288</v>
      </c>
      <c r="DW124" s="128">
        <f t="shared" si="406"/>
        <v>1449.197179963068</v>
      </c>
      <c r="DX124" s="128">
        <f t="shared" si="406"/>
        <v>2101.3400149568674</v>
      </c>
      <c r="DY124" s="128">
        <f t="shared" si="406"/>
        <v>1226.5285791507088</v>
      </c>
      <c r="DZ124" s="128">
        <f t="shared" si="406"/>
        <v>1108.6970205164598</v>
      </c>
      <c r="EA124" s="128">
        <f t="shared" si="406"/>
        <v>1230.2724611465076</v>
      </c>
      <c r="EB124" s="128">
        <f t="shared" si="406"/>
        <v>1297.3856882407006</v>
      </c>
      <c r="EC124" s="128">
        <f t="shared" si="406"/>
        <v>1414.2176974475444</v>
      </c>
      <c r="ED124" s="128">
        <f t="shared" si="406"/>
        <v>1325.2237244465218</v>
      </c>
      <c r="EE124" s="128">
        <f t="shared" si="406"/>
        <v>1266.1797049889421</v>
      </c>
      <c r="EF124" s="128">
        <f t="shared" si="406"/>
        <v>1280.6483149943667</v>
      </c>
      <c r="EG124" s="128">
        <f t="shared" si="406"/>
        <v>1150.7925828143318</v>
      </c>
      <c r="EH124" s="128">
        <f t="shared" si="406"/>
        <v>1236.6516177789481</v>
      </c>
      <c r="EI124" s="128">
        <f t="shared" si="406"/>
        <v>1465.7899340325573</v>
      </c>
      <c r="EJ124" s="128">
        <f t="shared" si="406"/>
        <v>2092.8443064131311</v>
      </c>
      <c r="EK124" s="128">
        <f t="shared" si="406"/>
        <v>1272.3063543394774</v>
      </c>
      <c r="EL124" s="128">
        <f>EL101/(EL195-EL27*EL172)</f>
        <v>1119.1551683941811</v>
      </c>
      <c r="EM124" s="128">
        <f>EM101/(EM195-EM27*EM172)</f>
        <v>1283.9085342978885</v>
      </c>
      <c r="EN124" s="128">
        <f>EN101/(EN195-EN27*EN172)</f>
        <v>1271.2219340883171</v>
      </c>
      <c r="EO124" s="128"/>
      <c r="EP124" s="219"/>
      <c r="ER124" s="128">
        <f>SUMIF($I$8:$EO$8,ER$9,$I124:$EO124)</f>
        <v>3061.9134220976575</v>
      </c>
      <c r="ES124" s="128">
        <f>SUMIF($I$8:$EO$8,ES$9,$I124:$EO124)</f>
        <v>3468.431899135765</v>
      </c>
      <c r="ET124" s="128">
        <f>SUMIF($I$8:$EO$8,ET$9,$I124:$EO124)</f>
        <v>3387.8335556662373</v>
      </c>
      <c r="EU124" s="128">
        <f>SUMIF($I$8:$EO$8,EU$9,$I124:$EO124)</f>
        <v>4336.9798894054557</v>
      </c>
      <c r="EV124" s="128">
        <f>SUMIF($I$8:$EO$8,EV$9,$I124:$EO124)</f>
        <v>3287.6797675729918</v>
      </c>
      <c r="EW124" s="128">
        <f>SUMIF($I$8:$EO$8,EW$9,$I124:$EO124)</f>
        <v>3588.8731660968124</v>
      </c>
      <c r="EX124" s="128">
        <f>SUMIF($I$8:$EO$8,EX$9,$I124:$EO124)</f>
        <v>3611.0792328284197</v>
      </c>
      <c r="EY124" s="128">
        <f>SUMIF($I$8:$EO$8,EY$9,$I124:$EO124)</f>
        <v>4762.5725388042647</v>
      </c>
      <c r="EZ124" s="128">
        <f>SUMIF($I$8:$EO$8,EZ$9,$I124:$EO124)</f>
        <v>3565.4980608136757</v>
      </c>
      <c r="FA124" s="128">
        <f>SUMIF($I$8:$EO$8,FA$9,$I124:$EO124)</f>
        <v>4036.8271101347668</v>
      </c>
      <c r="FB124" s="128">
        <f>SUMIF($I$8:$EO$8,FB$9,$I124:$EO124)</f>
        <v>3697.6206027976405</v>
      </c>
      <c r="FC124" s="128">
        <f>SUMIF($I$8:$EO$8,FC$9,$I124:$EO124)</f>
        <v>4795.2858582246372</v>
      </c>
      <c r="FD124" s="128">
        <f>SUMIF($I$8:$EO$8,FD$9,$I124:$EO124)</f>
        <v>3675.3700570315468</v>
      </c>
      <c r="FE124" s="128">
        <f>SUMIF($I$8:$EO$8,FE$9,$I124:$EO124)</f>
        <v>1271.2219340883171</v>
      </c>
      <c r="FG124" s="128"/>
      <c r="FH124" s="128">
        <f t="shared" ref="FH124:FM124" si="407">SUMIF($I$6:$EJ$6,FH$9,$I124:$EJ124)</f>
        <v>12243.83508476311</v>
      </c>
      <c r="FI124" s="128">
        <f t="shared" si="407"/>
        <v>7299.2222814537745</v>
      </c>
      <c r="FJ124" s="128">
        <f t="shared" si="407"/>
        <v>9632.9184425033691</v>
      </c>
      <c r="FK124" s="128">
        <f t="shared" si="407"/>
        <v>13081.130184786582</v>
      </c>
      <c r="FL124" s="128">
        <f t="shared" si="407"/>
        <v>14255.158766305116</v>
      </c>
      <c r="FM124" s="128">
        <f t="shared" si="407"/>
        <v>15250.204705302487</v>
      </c>
      <c r="FN124" s="128">
        <f>SUMIF($I$6:$EJ$6,FN$9,$I124:$EJ124)</f>
        <v>16095.231631970721</v>
      </c>
      <c r="FO124" s="128">
        <f t="shared" si="157"/>
        <v>3675.3700570315468</v>
      </c>
    </row>
    <row r="125" spans="2:171" s="70" customFormat="1" ht="17.25" customHeight="1">
      <c r="B125" s="184" t="s">
        <v>161</v>
      </c>
      <c r="C125" s="69"/>
      <c r="D125" s="69"/>
      <c r="E125" s="69"/>
      <c r="F125" s="126"/>
      <c r="G125" s="126"/>
      <c r="H125" s="126"/>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236"/>
    </row>
    <row r="126" spans="2:171" s="70" customFormat="1" ht="17.25" customHeight="1">
      <c r="B126" s="125"/>
      <c r="C126" s="69"/>
      <c r="D126" s="69"/>
      <c r="E126" s="69"/>
      <c r="F126" s="126"/>
      <c r="G126" s="126"/>
      <c r="H126" s="126"/>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row>
    <row r="127" spans="2:171" ht="17.25" customHeight="1">
      <c r="B127" s="71" t="s">
        <v>80</v>
      </c>
      <c r="C127" s="72"/>
      <c r="D127" s="72"/>
      <c r="E127" s="72"/>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237"/>
      <c r="ER127" s="73"/>
      <c r="ES127" s="73"/>
      <c r="ET127" s="73"/>
      <c r="EU127" s="73"/>
      <c r="EV127" s="73"/>
      <c r="EW127" s="73"/>
      <c r="EX127" s="73"/>
      <c r="EY127" s="73"/>
      <c r="EZ127" s="73"/>
      <c r="FA127" s="73"/>
      <c r="FB127" s="73"/>
      <c r="FC127" s="237"/>
      <c r="FD127" s="237"/>
      <c r="FE127" s="237"/>
      <c r="FH127" s="73"/>
      <c r="FI127" s="73"/>
      <c r="FJ127" s="73"/>
      <c r="FK127" s="73"/>
      <c r="FL127" s="73"/>
      <c r="FM127" s="73"/>
      <c r="FN127" s="73"/>
      <c r="FO127" s="73"/>
    </row>
    <row r="128" spans="2:171" s="70" customFormat="1" ht="17.45" customHeight="1">
      <c r="B128" s="66" t="s">
        <v>27</v>
      </c>
      <c r="C128" s="67"/>
      <c r="D128" s="67"/>
      <c r="E128" s="67"/>
      <c r="F128" s="68"/>
      <c r="G128" s="68"/>
      <c r="H128" s="68"/>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v>0.20184549470121496</v>
      </c>
      <c r="DB128" s="213">
        <v>0.11014416689124264</v>
      </c>
      <c r="DC128" s="213">
        <v>2.9863074994576772E-2</v>
      </c>
      <c r="DD128" s="213">
        <v>2.6171231328172201E-2</v>
      </c>
      <c r="DE128" s="213">
        <v>-4.5269004043105472E-2</v>
      </c>
      <c r="DF128" s="213">
        <v>5.2208708259289707E-2</v>
      </c>
      <c r="DG128" s="213">
        <v>6.5369946516190366E-2</v>
      </c>
      <c r="DH128" s="213">
        <v>4.2280320687172745E-2</v>
      </c>
      <c r="DI128" s="213">
        <v>4.2725024777487894E-2</v>
      </c>
      <c r="DJ128" s="213">
        <v>5.3457803396789931E-4</v>
      </c>
      <c r="DK128" s="213">
        <v>6.8531283039084984E-2</v>
      </c>
      <c r="DL128" s="213">
        <v>5.0694287399134154E-2</v>
      </c>
      <c r="DM128" s="213">
        <v>4.3181015093786211E-2</v>
      </c>
      <c r="DN128" s="213">
        <v>8.2566906503640805E-2</v>
      </c>
      <c r="DO128" s="213">
        <v>0.15096679322314582</v>
      </c>
      <c r="DP128" s="213">
        <v>-6.400424639773207E-2</v>
      </c>
      <c r="DQ128" s="213">
        <v>8.9301952733613923E-2</v>
      </c>
      <c r="DR128" s="213">
        <v>8.0981145182807052E-2</v>
      </c>
      <c r="DS128" s="213">
        <v>4.878198768501258E-2</v>
      </c>
      <c r="DT128" s="213">
        <v>8.5341316853448562E-2</v>
      </c>
      <c r="DU128" s="213">
        <v>3.6059913649305934E-2</v>
      </c>
      <c r="DV128" s="213">
        <v>3.7236905190262501E-2</v>
      </c>
      <c r="DW128" s="213">
        <v>6.5493503188283897E-2</v>
      </c>
      <c r="DX128" s="213">
        <v>2.2676743505547457E-2</v>
      </c>
      <c r="DY128" s="213">
        <v>-5.7235799960223194E-4</v>
      </c>
      <c r="DZ128" s="213">
        <v>1E-3</v>
      </c>
      <c r="EA128" s="213">
        <v>-4.2999999999999997E-2</v>
      </c>
      <c r="EB128" s="213">
        <v>0.17399999999999999</v>
      </c>
      <c r="EC128" s="213">
        <v>9.1565953153132359E-2</v>
      </c>
      <c r="ED128" s="213">
        <v>2.9643821624747317E-2</v>
      </c>
      <c r="EE128" s="213">
        <v>-3.7869211654133011E-3</v>
      </c>
      <c r="EF128" s="213">
        <v>5.4858148976356436E-2</v>
      </c>
      <c r="EG128" s="213">
        <v>3.4285820350113488E-2</v>
      </c>
      <c r="EH128" s="213">
        <v>4.5611397024037423E-2</v>
      </c>
      <c r="EI128" s="213">
        <v>4.4138028184070019E-2</v>
      </c>
      <c r="EJ128" s="213">
        <v>1.3455753423718601E-2</v>
      </c>
      <c r="EK128" s="213">
        <v>6.2510112807637047E-2</v>
      </c>
      <c r="EL128" s="213">
        <v>3.2002470416357544E-2</v>
      </c>
      <c r="EM128" s="213">
        <v>7.5429086695349964E-2</v>
      </c>
      <c r="EN128" s="213">
        <v>4.1434697397889795E-3</v>
      </c>
      <c r="EO128" s="213"/>
      <c r="EP128" s="213"/>
      <c r="EQ128" s="213"/>
      <c r="ER128" s="213">
        <v>0.11057345870066237</v>
      </c>
      <c r="ES128" s="213">
        <v>9.437106306495472E-3</v>
      </c>
      <c r="ET128" s="213">
        <v>5.043573360069796E-2</v>
      </c>
      <c r="EU128" s="213">
        <v>4.1755123143376822E-2</v>
      </c>
      <c r="EV128" s="213">
        <v>9.1919170169226391E-2</v>
      </c>
      <c r="EW128" s="213">
        <v>3.5534593159407282E-2</v>
      </c>
      <c r="EX128" s="213">
        <v>5.6881571322882012E-2</v>
      </c>
      <c r="EY128" s="213">
        <v>3.8955595021776944E-2</v>
      </c>
      <c r="EZ128" s="213">
        <v>-1.6E-2</v>
      </c>
      <c r="FA128" s="213">
        <v>9.436343705170494E-2</v>
      </c>
      <c r="FB128" s="213">
        <v>2.7838854138863063E-2</v>
      </c>
      <c r="FC128" s="213">
        <v>3.1078160073978761E-2</v>
      </c>
      <c r="FD128" s="213">
        <v>4.7966671843022536E-2</v>
      </c>
      <c r="FE128" s="213">
        <v>4.1434697397889795E-3</v>
      </c>
      <c r="FF128" s="213"/>
      <c r="FG128" s="213"/>
      <c r="FH128" s="213"/>
      <c r="FI128" s="213"/>
      <c r="FJ128" s="213"/>
      <c r="FK128" s="213"/>
      <c r="FL128" s="213">
        <v>5.0125596629656134E-2</v>
      </c>
      <c r="FM128" s="213">
        <v>5.4278206706015915E-2</v>
      </c>
      <c r="FN128" s="213">
        <v>3.4844769881088589E-2</v>
      </c>
      <c r="FO128" s="213">
        <v>4.297699795454353E-2</v>
      </c>
    </row>
    <row r="129" spans="2:171" s="70" customFormat="1" ht="17.45" customHeight="1">
      <c r="B129" s="66" t="s">
        <v>26</v>
      </c>
      <c r="C129" s="67"/>
      <c r="D129" s="67"/>
      <c r="E129" s="67"/>
      <c r="F129" s="68"/>
      <c r="G129" s="68"/>
      <c r="H129" s="68"/>
      <c r="I129" s="213"/>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v>0.18054803927065621</v>
      </c>
      <c r="DB129" s="213">
        <v>0.1298118138142714</v>
      </c>
      <c r="DC129" s="213">
        <v>9.5080425541069047E-2</v>
      </c>
      <c r="DD129" s="213">
        <v>4.0468064897926606E-2</v>
      </c>
      <c r="DE129" s="213">
        <v>1.3815982997868207E-2</v>
      </c>
      <c r="DF129" s="213">
        <v>7.2054877394148953E-2</v>
      </c>
      <c r="DG129" s="213">
        <v>7.7207116749154384E-2</v>
      </c>
      <c r="DH129" s="213">
        <v>-1.4086221812530856E-2</v>
      </c>
      <c r="DI129" s="213">
        <v>2.9373523388515144E-3</v>
      </c>
      <c r="DJ129" s="213">
        <v>4.4275317437702157E-3</v>
      </c>
      <c r="DK129" s="213">
        <v>5.6602406171937791E-2</v>
      </c>
      <c r="DL129" s="213">
        <v>4.9560542468809747E-2</v>
      </c>
      <c r="DM129" s="213">
        <v>4.9443495895507596E-2</v>
      </c>
      <c r="DN129" s="213">
        <v>2.0792056702107094E-2</v>
      </c>
      <c r="DO129" s="213">
        <v>0.15631492227256819</v>
      </c>
      <c r="DP129" s="213">
        <v>-0.12312522961227969</v>
      </c>
      <c r="DQ129" s="213">
        <v>1.740830879535513E-2</v>
      </c>
      <c r="DR129" s="213">
        <v>5.1056807887558536E-2</v>
      </c>
      <c r="DS129" s="213">
        <v>2.1464255706068122E-2</v>
      </c>
      <c r="DT129" s="213">
        <v>8.7856943668089563E-2</v>
      </c>
      <c r="DU129" s="213">
        <v>-1.4062134261075521E-2</v>
      </c>
      <c r="DV129" s="213">
        <v>-4.004108009494995E-2</v>
      </c>
      <c r="DW129" s="213">
        <v>6.8421232250077998E-2</v>
      </c>
      <c r="DX129" s="213">
        <v>4.282452673035074E-2</v>
      </c>
      <c r="DY129" s="213">
        <v>-1.8959174574811902E-2</v>
      </c>
      <c r="DZ129" s="213">
        <v>-0.01</v>
      </c>
      <c r="EA129" s="213">
        <v>-8.1000000000000003E-2</v>
      </c>
      <c r="EB129" s="213">
        <v>0.17</v>
      </c>
      <c r="EC129" s="213">
        <v>7.9363699819287828E-2</v>
      </c>
      <c r="ED129" s="213">
        <v>2.3672707766337633E-2</v>
      </c>
      <c r="EE129" s="213">
        <v>2.3672707766337633E-2</v>
      </c>
      <c r="EF129" s="213">
        <v>4.5279201166508631E-2</v>
      </c>
      <c r="EG129" s="213">
        <v>5.4929331760654829E-2</v>
      </c>
      <c r="EH129" s="213">
        <v>9.4240194308434257E-3</v>
      </c>
      <c r="EI129" s="213">
        <v>7.5600458155332968E-3</v>
      </c>
      <c r="EJ129" s="213">
        <v>-2.2435305860197166E-2</v>
      </c>
      <c r="EK129" s="213">
        <v>2.8147803356023772E-2</v>
      </c>
      <c r="EL129" s="213">
        <v>1.8472812762938468E-2</v>
      </c>
      <c r="EM129" s="213">
        <v>2.4381057507825024E-3</v>
      </c>
      <c r="EN129" s="213">
        <v>-4.5675997181910379E-2</v>
      </c>
      <c r="EO129" s="213"/>
      <c r="EP129" s="213"/>
      <c r="EQ129" s="213"/>
      <c r="ER129" s="213">
        <v>0.13388401525523932</v>
      </c>
      <c r="ES129" s="213">
        <v>4.1035364361196952E-2</v>
      </c>
      <c r="ET129" s="213">
        <v>2.3353940862816811E-2</v>
      </c>
      <c r="EU129" s="213">
        <v>3.9523312594903652E-2</v>
      </c>
      <c r="EV129" s="213">
        <v>7.7337967522116094E-2</v>
      </c>
      <c r="EW129" s="213">
        <v>-1.831647400434613E-2</v>
      </c>
      <c r="EX129" s="213">
        <v>3.138637002161658E-2</v>
      </c>
      <c r="EY129" s="213">
        <v>2.8938501604150714E-2</v>
      </c>
      <c r="EZ129" s="213">
        <v>-3.9E-2</v>
      </c>
      <c r="FA129" s="213">
        <v>8.7407122253161773E-2</v>
      </c>
      <c r="FB129" s="213">
        <v>2.3729073225315117E-2</v>
      </c>
      <c r="FC129" s="213">
        <v>-5.8206562516922482E-3</v>
      </c>
      <c r="FD129" s="213">
        <v>2.3563095555037189E-2</v>
      </c>
      <c r="FE129" s="213">
        <v>-4.5675997181910379E-2</v>
      </c>
      <c r="FF129" s="213"/>
      <c r="FG129" s="213"/>
      <c r="FH129" s="213"/>
      <c r="FI129" s="213"/>
      <c r="FJ129" s="213"/>
      <c r="FK129" s="213"/>
      <c r="FL129" s="213">
        <v>5.4507630220221787E-2</v>
      </c>
      <c r="FM129" s="213">
        <v>2.8204153151416441E-2</v>
      </c>
      <c r="FN129" s="213">
        <v>1.4939825100679963E-2</v>
      </c>
      <c r="FO129" s="213">
        <v>-9.4995675686790338E-4</v>
      </c>
    </row>
    <row r="130" spans="2:171" s="70" customFormat="1" ht="17.45" customHeight="1">
      <c r="B130" s="66" t="s">
        <v>25</v>
      </c>
      <c r="C130" s="67"/>
      <c r="D130" s="67"/>
      <c r="E130" s="67"/>
      <c r="F130" s="68"/>
      <c r="G130" s="68"/>
      <c r="H130" s="68"/>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v>0.20702690782729216</v>
      </c>
      <c r="DB130" s="213">
        <v>0.17513888954977838</v>
      </c>
      <c r="DC130" s="213">
        <v>0.11163937919263035</v>
      </c>
      <c r="DD130" s="213">
        <v>6.3544730942798763E-2</v>
      </c>
      <c r="DE130" s="213">
        <v>-1.661325025614542E-2</v>
      </c>
      <c r="DF130" s="213">
        <v>8.4173062983952024E-2</v>
      </c>
      <c r="DG130" s="213">
        <v>7.7754069223018404E-2</v>
      </c>
      <c r="DH130" s="213">
        <v>4.5481599142433909E-2</v>
      </c>
      <c r="DI130" s="213">
        <v>4.0922420191512793E-2</v>
      </c>
      <c r="DJ130" s="213">
        <v>4.8350605102361395E-2</v>
      </c>
      <c r="DK130" s="213">
        <v>9.6206350148389297E-2</v>
      </c>
      <c r="DL130" s="213">
        <v>9.0437887177323414E-2</v>
      </c>
      <c r="DM130" s="213">
        <v>5.2186848827607303E-2</v>
      </c>
      <c r="DN130" s="213">
        <v>2.4324295170161464E-2</v>
      </c>
      <c r="DO130" s="213">
        <v>0.1197843563827916</v>
      </c>
      <c r="DP130" s="213">
        <v>-6.8261607522813586E-2</v>
      </c>
      <c r="DQ130" s="213">
        <v>8.8683482153150611E-2</v>
      </c>
      <c r="DR130" s="213">
        <v>8.0642807473949446E-2</v>
      </c>
      <c r="DS130" s="213">
        <v>3.6717949893031836E-2</v>
      </c>
      <c r="DT130" s="213">
        <v>0.10026924174201263</v>
      </c>
      <c r="DU130" s="213">
        <v>3.7859491580660112E-2</v>
      </c>
      <c r="DV130" s="213">
        <v>3.9504544804130369E-2</v>
      </c>
      <c r="DW130" s="213">
        <v>0.10714519096673687</v>
      </c>
      <c r="DX130" s="213">
        <v>6.9368401686675518E-2</v>
      </c>
      <c r="DY130" s="213">
        <v>3.6731590806575697E-2</v>
      </c>
      <c r="DZ130" s="213">
        <v>0.08</v>
      </c>
      <c r="EA130" s="213">
        <v>3.3000000000000002E-2</v>
      </c>
      <c r="EB130" s="213">
        <v>0.156</v>
      </c>
      <c r="EC130" s="213">
        <v>0.11094502579647868</v>
      </c>
      <c r="ED130" s="213">
        <v>5.6745051175832971E-2</v>
      </c>
      <c r="EE130" s="213">
        <v>5.6745051175832971E-2</v>
      </c>
      <c r="EF130" s="213">
        <v>7.6619859200139598E-2</v>
      </c>
      <c r="EG130" s="213">
        <v>6.4881069242436293E-2</v>
      </c>
      <c r="EH130" s="213">
        <v>7.225317584672146E-2</v>
      </c>
      <c r="EI130" s="213">
        <v>5.5180079383894139E-2</v>
      </c>
      <c r="EJ130" s="213">
        <v>3.7210505054433733E-2</v>
      </c>
      <c r="EK130" s="213">
        <v>8.1622193085705286E-2</v>
      </c>
      <c r="EL130" s="213">
        <v>2.2951039799967637E-2</v>
      </c>
      <c r="EM130" s="213">
        <v>6.4584290834817523E-2</v>
      </c>
      <c r="EN130" s="213">
        <v>3.984458420756236E-3</v>
      </c>
      <c r="EO130" s="213"/>
      <c r="EP130" s="213"/>
      <c r="EQ130" s="213"/>
      <c r="ER130" s="213">
        <v>0.16258019531376178</v>
      </c>
      <c r="ES130" s="213">
        <v>4.1567580566852384E-2</v>
      </c>
      <c r="ET130" s="213">
        <v>5.5293687979648169E-2</v>
      </c>
      <c r="EU130" s="213">
        <v>8.1191279891483559E-2</v>
      </c>
      <c r="EV130" s="213">
        <v>6.6688792190846988E-2</v>
      </c>
      <c r="EW130" s="213">
        <v>3.5727769622983456E-2</v>
      </c>
      <c r="EX130" s="213">
        <v>5.7814216791125431E-2</v>
      </c>
      <c r="EY130" s="213">
        <v>7.2621408428784326E-2</v>
      </c>
      <c r="EZ130" s="213">
        <v>4.8000000000000001E-2</v>
      </c>
      <c r="FA130" s="213">
        <v>0.10473218007391727</v>
      </c>
      <c r="FB130" s="213">
        <v>5.6933770986042895E-2</v>
      </c>
      <c r="FC130" s="213">
        <v>5.08867429629382E-2</v>
      </c>
      <c r="FD130" s="213">
        <v>5.3501733084507522E-2</v>
      </c>
      <c r="FE130" s="213">
        <v>3.984458420756236E-3</v>
      </c>
      <c r="FF130" s="213"/>
      <c r="FG130" s="213"/>
      <c r="FH130" s="213"/>
      <c r="FI130" s="213"/>
      <c r="FJ130" s="213"/>
      <c r="FK130" s="213"/>
      <c r="FL130" s="213">
        <v>8.0460081785148754E-2</v>
      </c>
      <c r="FM130" s="213">
        <v>5.9067300813816531E-2</v>
      </c>
      <c r="FN130" s="213">
        <v>6.4301213361907125E-2</v>
      </c>
      <c r="FO130" s="213">
        <v>4.3167682457052332E-2</v>
      </c>
    </row>
    <row r="131" spans="2:171" s="70" customFormat="1" ht="17.45" customHeight="1">
      <c r="B131" s="66" t="s">
        <v>28</v>
      </c>
      <c r="C131" s="67"/>
      <c r="D131" s="67"/>
      <c r="E131" s="67"/>
      <c r="F131" s="68"/>
      <c r="G131" s="68"/>
      <c r="H131" s="68"/>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v>0.20300852489398966</v>
      </c>
      <c r="DB131" s="213">
        <v>9.8266128101996017E-2</v>
      </c>
      <c r="DC131" s="213">
        <v>8.155800489759038E-2</v>
      </c>
      <c r="DD131" s="213">
        <v>5.8950893857032442E-2</v>
      </c>
      <c r="DE131" s="213">
        <v>-6.0320229086957493E-2</v>
      </c>
      <c r="DF131" s="213">
        <v>5.003769072103182E-2</v>
      </c>
      <c r="DG131" s="213">
        <v>7.671308458693965E-2</v>
      </c>
      <c r="DH131" s="213">
        <v>-1.6945311305263781E-2</v>
      </c>
      <c r="DI131" s="213">
        <v>5.7486183625908807E-2</v>
      </c>
      <c r="DJ131" s="213">
        <v>2.9809111043558649E-2</v>
      </c>
      <c r="DK131" s="213">
        <v>0.10852766515022852</v>
      </c>
      <c r="DL131" s="213">
        <v>7.4434044679733066E-2</v>
      </c>
      <c r="DM131" s="213">
        <v>3.8450002838225028E-2</v>
      </c>
      <c r="DN131" s="213">
        <v>1.9327625871880583E-2</v>
      </c>
      <c r="DO131" s="213">
        <v>9.0519120134569961E-2</v>
      </c>
      <c r="DP131" s="213">
        <v>-4.7668815737044415E-2</v>
      </c>
      <c r="DQ131" s="213">
        <v>9.2393077783177485E-2</v>
      </c>
      <c r="DR131" s="213">
        <v>6.0977096814268328E-2</v>
      </c>
      <c r="DS131" s="213">
        <v>6.4823414371469726E-2</v>
      </c>
      <c r="DT131" s="213">
        <v>0.18219926839087441</v>
      </c>
      <c r="DU131" s="213">
        <v>1.6447615247108825E-2</v>
      </c>
      <c r="DV131" s="213">
        <v>4.5924433972579913E-2</v>
      </c>
      <c r="DW131" s="213">
        <v>9.1500170936099065E-2</v>
      </c>
      <c r="DX131" s="213">
        <v>6.9711056630638341E-2</v>
      </c>
      <c r="DY131" s="213">
        <v>6.0957371799908065E-3</v>
      </c>
      <c r="DZ131" s="213">
        <v>4.7E-2</v>
      </c>
      <c r="EA131" s="213">
        <v>-1.6E-2</v>
      </c>
      <c r="EB131" s="213">
        <v>0.13700000000000001</v>
      </c>
      <c r="EC131" s="213">
        <v>6.7715061073274269E-2</v>
      </c>
      <c r="ED131" s="213">
        <v>4.5003846862994579E-2</v>
      </c>
      <c r="EE131" s="213">
        <v>4.5003846862994579E-2</v>
      </c>
      <c r="EF131" s="213">
        <v>2.7837885548632282E-2</v>
      </c>
      <c r="EG131" s="213">
        <v>2.4357599451533436E-2</v>
      </c>
      <c r="EH131" s="213">
        <v>-1.4783328623168817E-2</v>
      </c>
      <c r="EI131" s="213">
        <v>-2.9598490151103544E-2</v>
      </c>
      <c r="EJ131" s="213">
        <v>-2.1903590117843888E-2</v>
      </c>
      <c r="EK131" s="213">
        <v>3.7161178419870794E-2</v>
      </c>
      <c r="EL131" s="213">
        <v>-1.3210265270732989E-2</v>
      </c>
      <c r="EM131" s="213">
        <v>-2.3926118932817721E-3</v>
      </c>
      <c r="EN131" s="213">
        <v>-4.1709957005541309E-2</v>
      </c>
      <c r="EO131" s="213"/>
      <c r="EP131" s="213"/>
      <c r="EQ131" s="213"/>
      <c r="ER131" s="213">
        <v>0.12709552806632246</v>
      </c>
      <c r="ES131" s="213">
        <v>1.2894207054428314E-2</v>
      </c>
      <c r="ET131" s="213">
        <v>3.9696444663819996E-2</v>
      </c>
      <c r="EU131" s="213">
        <v>7.2478027266602713E-2</v>
      </c>
      <c r="EV131" s="213">
        <v>5.0353507047321749E-2</v>
      </c>
      <c r="EW131" s="213">
        <v>3.617455940262064E-2</v>
      </c>
      <c r="EX131" s="213">
        <v>8.5260178165785322E-2</v>
      </c>
      <c r="EY131" s="213">
        <v>7.0138761071234346E-2</v>
      </c>
      <c r="EZ131" s="213">
        <v>0.01</v>
      </c>
      <c r="FA131" s="213">
        <v>8.0577772603491901E-2</v>
      </c>
      <c r="FB131" s="213">
        <v>1.0964483393648481E-2</v>
      </c>
      <c r="FC131" s="213">
        <v>-2.2467078779498058E-2</v>
      </c>
      <c r="FD131" s="213">
        <v>1.3337196757387287E-2</v>
      </c>
      <c r="FE131" s="213">
        <v>-4.1709957005541309E-2</v>
      </c>
      <c r="FF131" s="213"/>
      <c r="FG131" s="213"/>
      <c r="FH131" s="213"/>
      <c r="FI131" s="213"/>
      <c r="FJ131" s="213"/>
      <c r="FK131" s="213"/>
      <c r="FL131" s="213">
        <v>6.0677085572444923E-2</v>
      </c>
      <c r="FM131" s="213">
        <v>6.1133804842405499E-2</v>
      </c>
      <c r="FN131" s="213">
        <v>1.6745612102817661E-2</v>
      </c>
      <c r="FO131" s="213">
        <v>-5.1058136406944314E-3</v>
      </c>
    </row>
    <row r="132" spans="2:171" s="70" customFormat="1" ht="17.45" customHeight="1">
      <c r="B132" s="66" t="s">
        <v>29</v>
      </c>
      <c r="C132" s="67"/>
      <c r="D132" s="67"/>
      <c r="E132" s="67"/>
      <c r="F132" s="68"/>
      <c r="G132" s="68"/>
      <c r="H132" s="68"/>
      <c r="I132" s="213"/>
      <c r="J132" s="213"/>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v>9.3668427121149658E-2</v>
      </c>
      <c r="DB132" s="213">
        <v>1.5330487455653477E-2</v>
      </c>
      <c r="DC132" s="213">
        <v>6.0082367397392977E-2</v>
      </c>
      <c r="DD132" s="213">
        <v>9.0850322840046571E-2</v>
      </c>
      <c r="DE132" s="213">
        <v>1.6404317738047331E-3</v>
      </c>
      <c r="DF132" s="213">
        <v>0.14989307047377851</v>
      </c>
      <c r="DG132" s="213">
        <v>0.26678291834093704</v>
      </c>
      <c r="DH132" s="213">
        <v>0.1455009974541332</v>
      </c>
      <c r="DI132" s="213">
        <v>0.1326057172895104</v>
      </c>
      <c r="DJ132" s="213">
        <v>0.2141544697675494</v>
      </c>
      <c r="DK132" s="213">
        <v>0.22073815176489839</v>
      </c>
      <c r="DL132" s="213">
        <v>8.7573462895886134E-2</v>
      </c>
      <c r="DM132" s="213">
        <v>0.17274889621040157</v>
      </c>
      <c r="DN132" s="213">
        <v>0.19601107766594833</v>
      </c>
      <c r="DO132" s="213">
        <v>0.13612787959589584</v>
      </c>
      <c r="DP132" s="213">
        <v>5.6182859923065886E-5</v>
      </c>
      <c r="DQ132" s="213">
        <v>0.11408202980987199</v>
      </c>
      <c r="DR132" s="213">
        <v>0.11461946966809504</v>
      </c>
      <c r="DS132" s="213">
        <v>4.9844295930050273E-3</v>
      </c>
      <c r="DT132" s="213">
        <v>1.9985858526978699E-2</v>
      </c>
      <c r="DU132" s="213">
        <v>1.4702016847688749E-2</v>
      </c>
      <c r="DV132" s="213">
        <v>4.5422084923326493E-2</v>
      </c>
      <c r="DW132" s="213">
        <v>0.12440954536963053</v>
      </c>
      <c r="DX132" s="213">
        <v>5.4217820393045971E-2</v>
      </c>
      <c r="DY132" s="213">
        <v>0.146998221900659</v>
      </c>
      <c r="DZ132" s="213">
        <v>-3.9E-2</v>
      </c>
      <c r="EA132" s="213">
        <v>-0.08</v>
      </c>
      <c r="EB132" s="213">
        <v>5.6000000000000001E-2</v>
      </c>
      <c r="EC132" s="213">
        <v>6.7250063679969219E-2</v>
      </c>
      <c r="ED132" s="213">
        <v>-2.8803709033172319E-2</v>
      </c>
      <c r="EE132" s="213">
        <v>-2.8803709033172319E-2</v>
      </c>
      <c r="EF132" s="213">
        <v>3.8484742118171884E-2</v>
      </c>
      <c r="EG132" s="213">
        <v>6.2281722543349786E-2</v>
      </c>
      <c r="EH132" s="213">
        <v>0.10410792117626577</v>
      </c>
      <c r="EI132" s="213">
        <v>4.0659676305154206E-2</v>
      </c>
      <c r="EJ132" s="213">
        <v>-6.6834431278089343E-2</v>
      </c>
      <c r="EK132" s="213">
        <v>-8.8684591891887099E-2</v>
      </c>
      <c r="EL132" s="213">
        <v>-5.4101789838567955E-2</v>
      </c>
      <c r="EM132" s="213">
        <v>6.3769016685308086E-2</v>
      </c>
      <c r="EN132" s="213">
        <v>-4.0585692542168365E-2</v>
      </c>
      <c r="EO132" s="213"/>
      <c r="EP132" s="213"/>
      <c r="EQ132" s="213"/>
      <c r="ER132" s="213">
        <v>5.827148113190015E-2</v>
      </c>
      <c r="ES132" s="213">
        <v>7.8677730037334567E-2</v>
      </c>
      <c r="ET132" s="213">
        <v>0.18368100338591403</v>
      </c>
      <c r="EU132" s="213">
        <v>0.16099633533699703</v>
      </c>
      <c r="EV132" s="213">
        <v>0.16620258774627394</v>
      </c>
      <c r="EW132" s="213">
        <v>7.8430799983078003E-2</v>
      </c>
      <c r="EX132" s="213">
        <v>1.2746011274711521E-2</v>
      </c>
      <c r="EY132" s="213">
        <v>7.2510942019051602E-2</v>
      </c>
      <c r="EZ132" s="213">
        <v>8.9999999999999993E-3</v>
      </c>
      <c r="FA132" s="213">
        <v>2.9619232767849918E-2</v>
      </c>
      <c r="FB132" s="213">
        <v>1.8343228345059543E-2</v>
      </c>
      <c r="FC132" s="213">
        <v>1.451981512737432E-2</v>
      </c>
      <c r="FD132" s="213">
        <v>-7.3428770736852111E-2</v>
      </c>
      <c r="FE132" s="213">
        <v>-4.0585692542168365E-2</v>
      </c>
      <c r="FF132" s="213"/>
      <c r="FG132" s="213"/>
      <c r="FH132" s="213"/>
      <c r="FI132" s="213"/>
      <c r="FJ132" s="213"/>
      <c r="FK132" s="213"/>
      <c r="FL132" s="213">
        <v>0.1222334227963697</v>
      </c>
      <c r="FM132" s="213">
        <v>7.8657141365902919E-2</v>
      </c>
      <c r="FN132" s="213">
        <v>1.7895812287115568E-2</v>
      </c>
      <c r="FO132" s="213">
        <v>-3.1595726040122313E-2</v>
      </c>
    </row>
    <row r="133" spans="2:171" s="70" customFormat="1" ht="17.45" customHeight="1">
      <c r="B133" s="66" t="s">
        <v>30</v>
      </c>
      <c r="C133" s="69"/>
      <c r="D133" s="69"/>
      <c r="E133" s="69"/>
      <c r="F133" s="68"/>
      <c r="G133" s="68"/>
      <c r="H133" s="68"/>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v>0.2107466621984796</v>
      </c>
      <c r="DB133" s="213">
        <v>0.1089041338639869</v>
      </c>
      <c r="DC133" s="213">
        <v>-2.7682906414038946E-2</v>
      </c>
      <c r="DD133" s="213">
        <v>8.2504049761004561E-2</v>
      </c>
      <c r="DE133" s="213">
        <v>3.680379850085453E-2</v>
      </c>
      <c r="DF133" s="213">
        <v>3.6457929886696258E-2</v>
      </c>
      <c r="DG133" s="213">
        <v>0.11581511973300927</v>
      </c>
      <c r="DH133" s="213">
        <v>9.2637148886985252E-2</v>
      </c>
      <c r="DI133" s="213">
        <v>-7.7997424061758816E-2</v>
      </c>
      <c r="DJ133" s="213">
        <v>7.4972897653991982E-2</v>
      </c>
      <c r="DK133" s="213">
        <v>0.14336154595465925</v>
      </c>
      <c r="DL133" s="213">
        <v>0.13969800710458932</v>
      </c>
      <c r="DM133" s="213">
        <v>0.10228638863684937</v>
      </c>
      <c r="DN133" s="213">
        <v>-2.263991243615255E-2</v>
      </c>
      <c r="DO133" s="213">
        <v>0.23626691658144014</v>
      </c>
      <c r="DP133" s="213">
        <v>-0.13267735243942769</v>
      </c>
      <c r="DQ133" s="213">
        <v>-0.5009751542702664</v>
      </c>
      <c r="DR133" s="213">
        <v>7.6498297260786344E-2</v>
      </c>
      <c r="DS133" s="213">
        <v>1.5037895382499424E-2</v>
      </c>
      <c r="DT133" s="213">
        <v>8.4749254889609618E-2</v>
      </c>
      <c r="DU133" s="213">
        <v>0.10618845904480689</v>
      </c>
      <c r="DV133" s="213">
        <v>-3.5521796327675589E-2</v>
      </c>
      <c r="DW133" s="213">
        <v>7.8985975847240666E-2</v>
      </c>
      <c r="DX133" s="213">
        <v>6.9774019276568865E-3</v>
      </c>
      <c r="DY133" s="213">
        <v>-2.6185133593433586E-2</v>
      </c>
      <c r="DZ133" s="213">
        <v>-2.4E-2</v>
      </c>
      <c r="EA133" s="213">
        <v>-4.2000000000000003E-2</v>
      </c>
      <c r="EB133" s="213">
        <v>0.17</v>
      </c>
      <c r="EC133" s="213">
        <v>1.2380981679966123</v>
      </c>
      <c r="ED133" s="213">
        <v>8.9592014138322757E-3</v>
      </c>
      <c r="EE133" s="213">
        <v>8.9592014138322757E-3</v>
      </c>
      <c r="EF133" s="213">
        <v>-1.5504644924943852E-2</v>
      </c>
      <c r="EG133" s="213">
        <v>-8.0257915938205304E-2</v>
      </c>
      <c r="EH133" s="213">
        <v>5.3551782145845183E-4</v>
      </c>
      <c r="EI133" s="213">
        <v>0.10837434663641878</v>
      </c>
      <c r="EJ133" s="213">
        <v>-6.486114758940284E-2</v>
      </c>
      <c r="EK133" s="213">
        <v>6.3655973625122708E-2</v>
      </c>
      <c r="EL133" s="213">
        <v>0.13476102012684407</v>
      </c>
      <c r="EM133" s="213">
        <v>-2.3957078442770573E-2</v>
      </c>
      <c r="EN133" s="213">
        <v>-3.3710974854064608E-2</v>
      </c>
      <c r="EO133" s="213"/>
      <c r="EP133" s="213"/>
      <c r="EQ133" s="213"/>
      <c r="ER133" s="213">
        <v>8.4551990839195845E-2</v>
      </c>
      <c r="ES133" s="213">
        <v>5.1923400437205502E-2</v>
      </c>
      <c r="ET133" s="213">
        <v>4.702893465678696E-2</v>
      </c>
      <c r="EU133" s="213">
        <v>0.12377307886572239</v>
      </c>
      <c r="EV133" s="213">
        <v>0.109647201552718</v>
      </c>
      <c r="EW133" s="213">
        <v>-0.18322478346664847</v>
      </c>
      <c r="EX133" s="213">
        <v>6.6413482865492771E-2</v>
      </c>
      <c r="EY133" s="213">
        <v>1.9735950644321813E-2</v>
      </c>
      <c r="EZ133" s="213">
        <v>-3.2000000000000001E-2</v>
      </c>
      <c r="FA133" s="213">
        <v>0.31411913996114155</v>
      </c>
      <c r="FB133" s="213">
        <v>-4.7327900684234696E-2</v>
      </c>
      <c r="FC133" s="213">
        <v>1.2184897866512261E-2</v>
      </c>
      <c r="FD133" s="213">
        <v>9.7495369662350451E-2</v>
      </c>
      <c r="FE133" s="213">
        <v>-3.3710974854064608E-2</v>
      </c>
      <c r="FF133" s="213"/>
      <c r="FG133" s="213"/>
      <c r="FH133" s="213"/>
      <c r="FI133" s="213"/>
      <c r="FJ133" s="213"/>
      <c r="FK133" s="213"/>
      <c r="FL133" s="213">
        <v>7.9442014402856156E-2</v>
      </c>
      <c r="FM133" s="213">
        <v>-3.0839753860618193E-3</v>
      </c>
      <c r="FN133" s="213">
        <v>4.8380256315736156E-2</v>
      </c>
      <c r="FO133" s="213">
        <v>2.4639398057203721E-2</v>
      </c>
    </row>
    <row r="134" spans="2:171" s="70" customFormat="1" ht="17.45" customHeight="1">
      <c r="B134" s="66" t="s">
        <v>31</v>
      </c>
      <c r="C134" s="67"/>
      <c r="D134" s="67"/>
      <c r="E134" s="67"/>
      <c r="F134" s="68"/>
      <c r="G134" s="68"/>
      <c r="H134" s="68"/>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v>0.10430689761116183</v>
      </c>
      <c r="DB134" s="213">
        <v>0.14907343080934476</v>
      </c>
      <c r="DC134" s="213">
        <v>5.8679150538151759E-2</v>
      </c>
      <c r="DD134" s="213">
        <v>3.4852815975019519E-2</v>
      </c>
      <c r="DE134" s="213">
        <v>-5.6631513945065722E-2</v>
      </c>
      <c r="DF134" s="213">
        <v>5.5341530346732816E-2</v>
      </c>
      <c r="DG134" s="213">
        <v>7.4952649979038125E-2</v>
      </c>
      <c r="DH134" s="213">
        <v>2.8592818902975218E-2</v>
      </c>
      <c r="DI134" s="213">
        <v>5.9057590774790102E-3</v>
      </c>
      <c r="DJ134" s="213">
        <v>6.6055553811464841E-3</v>
      </c>
      <c r="DK134" s="213">
        <v>1.9334147397224222E-2</v>
      </c>
      <c r="DL134" s="213">
        <v>2.5516213374521365E-2</v>
      </c>
      <c r="DM134" s="213">
        <v>4.6194839003571367E-2</v>
      </c>
      <c r="DN134" s="213">
        <v>3.6803496115585211E-3</v>
      </c>
      <c r="DO134" s="213">
        <v>9.6439209205722867E-2</v>
      </c>
      <c r="DP134" s="213">
        <v>-0.11219258149568527</v>
      </c>
      <c r="DQ134" s="213">
        <v>2.7710920486086109E-2</v>
      </c>
      <c r="DR134" s="213">
        <v>7.2035856606328816E-2</v>
      </c>
      <c r="DS134" s="213">
        <v>5.0425593972939754E-2</v>
      </c>
      <c r="DT134" s="213">
        <v>7.761463536652477E-2</v>
      </c>
      <c r="DU134" s="213">
        <v>-3.479886490757457E-2</v>
      </c>
      <c r="DV134" s="213">
        <v>-1.323039836579562E-2</v>
      </c>
      <c r="DW134" s="213">
        <v>0.14955020189796228</v>
      </c>
      <c r="DX134" s="213">
        <v>5.573176315411326E-2</v>
      </c>
      <c r="DY134" s="213">
        <v>5.2398797500034407E-2</v>
      </c>
      <c r="DZ134" s="213">
        <v>6.2E-2</v>
      </c>
      <c r="EA134" s="213">
        <v>-3.2000000000000001E-2</v>
      </c>
      <c r="EB134" s="213">
        <v>0.2</v>
      </c>
      <c r="EC134" s="213">
        <v>0.12277021937276995</v>
      </c>
      <c r="ED134" s="213">
        <v>1.5066478624462648E-2</v>
      </c>
      <c r="EE134" s="213">
        <v>1.5066478624462648E-2</v>
      </c>
      <c r="EF134" s="213">
        <v>-2.0412008008822281E-3</v>
      </c>
      <c r="EG134" s="213">
        <v>2.7983839241591011E-2</v>
      </c>
      <c r="EH134" s="213">
        <v>3.4590007365882358E-2</v>
      </c>
      <c r="EI134" s="213">
        <v>3.8448851379692586E-3</v>
      </c>
      <c r="EJ134" s="213">
        <v>-2.6604307264750743E-2</v>
      </c>
      <c r="EK134" s="213">
        <v>4.0157686190679227E-2</v>
      </c>
      <c r="EL134" s="213">
        <v>-1.3317664141307179E-2</v>
      </c>
      <c r="EM134" s="213">
        <v>8.395087753775167E-2</v>
      </c>
      <c r="EN134" s="213">
        <v>-4.9919158919837789E-3</v>
      </c>
      <c r="EO134" s="213"/>
      <c r="EP134" s="213"/>
      <c r="EQ134" s="213"/>
      <c r="ER134" s="213">
        <v>0.10137281683349161</v>
      </c>
      <c r="ES134" s="213">
        <v>8.571349324213778E-3</v>
      </c>
      <c r="ET134" s="213">
        <v>3.7464341030460556E-2</v>
      </c>
      <c r="EU134" s="213">
        <v>1.9034206705404438E-2</v>
      </c>
      <c r="EV134" s="213">
        <v>5.0358128568247278E-2</v>
      </c>
      <c r="EW134" s="213">
        <v>-2.4240411379540358E-3</v>
      </c>
      <c r="EX134" s="213">
        <v>3.1366481466725958E-2</v>
      </c>
      <c r="EY134" s="213">
        <v>6.2412518899836719E-2</v>
      </c>
      <c r="EZ134" s="213">
        <v>2.4E-2</v>
      </c>
      <c r="FA134" s="213">
        <v>0.10619953898467398</v>
      </c>
      <c r="FB134" s="213">
        <v>-1.7282809855331784E-2</v>
      </c>
      <c r="FC134" s="213">
        <v>-3.0615698348003691E-3</v>
      </c>
      <c r="FD134" s="213">
        <v>1.4141517175394636E-2</v>
      </c>
      <c r="FE134" s="213">
        <v>-4.9919158919837789E-3</v>
      </c>
      <c r="FF134" s="213"/>
      <c r="FG134" s="213"/>
      <c r="FH134" s="213"/>
      <c r="FI134" s="213"/>
      <c r="FJ134" s="213"/>
      <c r="FK134" s="213"/>
      <c r="FL134" s="213">
        <v>3.6668995018750317E-2</v>
      </c>
      <c r="FM134" s="213">
        <v>3.675955996748876E-2</v>
      </c>
      <c r="FN134" s="213">
        <v>2.5413947948784484E-2</v>
      </c>
      <c r="FO134" s="213">
        <v>2.6340323340351281E-2</v>
      </c>
    </row>
    <row r="135" spans="2:171" s="70" customFormat="1" ht="17.45" customHeight="1">
      <c r="B135" s="66" t="s">
        <v>89</v>
      </c>
      <c r="C135" s="67"/>
      <c r="D135" s="67"/>
      <c r="E135" s="67"/>
      <c r="F135" s="68"/>
      <c r="G135" s="68"/>
      <c r="H135" s="68"/>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J135" s="213"/>
      <c r="BK135" s="213"/>
      <c r="BL135" s="213"/>
      <c r="BM135" s="213"/>
      <c r="BN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3"/>
      <c r="CP135" s="213"/>
      <c r="CQ135" s="213"/>
      <c r="CR135" s="213"/>
      <c r="CS135" s="213"/>
      <c r="CT135" s="213"/>
      <c r="CU135" s="213"/>
      <c r="CV135" s="213"/>
      <c r="CW135" s="213"/>
      <c r="CX135" s="213"/>
      <c r="CY135" s="213"/>
      <c r="CZ135" s="213"/>
      <c r="DA135" s="213">
        <v>0.17279271041862698</v>
      </c>
      <c r="DB135" s="213">
        <v>7.4719603377486843E-2</v>
      </c>
      <c r="DC135" s="213">
        <v>3.9209367036418016E-2</v>
      </c>
      <c r="DD135" s="213">
        <v>8.5010949015718817E-2</v>
      </c>
      <c r="DE135" s="213">
        <v>7.1459152732792717E-3</v>
      </c>
      <c r="DF135" s="213">
        <v>0.1013277899466985</v>
      </c>
      <c r="DG135" s="213">
        <v>0.15681951062538146</v>
      </c>
      <c r="DH135" s="213">
        <v>4.0771372051150313E-2</v>
      </c>
      <c r="DI135" s="213">
        <v>3.9701730059790434E-2</v>
      </c>
      <c r="DJ135" s="213">
        <v>7.5201776061565251E-2</v>
      </c>
      <c r="DK135" s="213">
        <v>7.4717815595991235E-2</v>
      </c>
      <c r="DL135" s="213">
        <v>9.0616712264673993E-2</v>
      </c>
      <c r="DM135" s="213">
        <v>6.2310895766773441E-2</v>
      </c>
      <c r="DN135" s="213">
        <v>0.12600085406233691</v>
      </c>
      <c r="DO135" s="213">
        <v>0.16650464910979043</v>
      </c>
      <c r="DP135" s="213">
        <v>-0.10485943519422898</v>
      </c>
      <c r="DQ135" s="213">
        <v>6.9114611065868428E-2</v>
      </c>
      <c r="DR135" s="213">
        <v>9.0663025904556965E-2</v>
      </c>
      <c r="DS135" s="213">
        <v>8.0042184170223005E-2</v>
      </c>
      <c r="DT135" s="213">
        <v>9.2930484865403007E-2</v>
      </c>
      <c r="DU135" s="213">
        <v>2.3040265014650799E-2</v>
      </c>
      <c r="DV135" s="213">
        <v>-1.9912986431600003E-2</v>
      </c>
      <c r="DW135" s="213">
        <v>9.4465912130115653E-2</v>
      </c>
      <c r="DX135" s="213">
        <v>6.1114165111603669E-2</v>
      </c>
      <c r="DY135" s="213">
        <v>1.7811544066903846E-2</v>
      </c>
      <c r="DZ135" s="213">
        <v>4.0000000000000001E-3</v>
      </c>
      <c r="EA135" s="213">
        <v>2.1999999999999999E-2</v>
      </c>
      <c r="EB135" s="213">
        <v>0.19900000000000001</v>
      </c>
      <c r="EC135" s="213">
        <v>9.5248634084193706E-2</v>
      </c>
      <c r="ED135" s="213">
        <v>5.3654823579077665E-2</v>
      </c>
      <c r="EE135" s="213">
        <v>5.3654823579077665E-2</v>
      </c>
      <c r="EF135" s="213">
        <v>4.504977019553183E-2</v>
      </c>
      <c r="EG135" s="213">
        <v>3.6270736076292887E-2</v>
      </c>
      <c r="EH135" s="213">
        <v>-3.5804286793885136E-2</v>
      </c>
      <c r="EI135" s="213">
        <v>1.8751900173368235E-2</v>
      </c>
      <c r="EJ135" s="213">
        <v>1.4599232612859924E-2</v>
      </c>
      <c r="EK135" s="213"/>
      <c r="EL135" s="213"/>
      <c r="EM135" s="213"/>
      <c r="EN135" s="213"/>
      <c r="EO135" s="213"/>
      <c r="EP135" s="213"/>
      <c r="EQ135" s="213"/>
      <c r="ER135" s="213">
        <v>9.4832907071789291E-2</v>
      </c>
      <c r="ES135" s="213">
        <v>6.2030775296460373E-2</v>
      </c>
      <c r="ET135" s="213">
        <v>7.9476674055908747E-2</v>
      </c>
      <c r="EU135" s="213">
        <v>8.1954604677727513E-2</v>
      </c>
      <c r="EV135" s="213">
        <v>0.11663518211207664</v>
      </c>
      <c r="EW135" s="213">
        <v>1.9179240372860992E-2</v>
      </c>
      <c r="EX135" s="213">
        <v>6.6049706550941487E-2</v>
      </c>
      <c r="EY135" s="213">
        <v>4.8730809120628979E-2</v>
      </c>
      <c r="EZ135" s="213">
        <v>1.4999999999999999E-2</v>
      </c>
      <c r="FA135" s="213">
        <v>0.11049724769638056</v>
      </c>
      <c r="FB135" s="213">
        <v>1.3127642000148175E-2</v>
      </c>
      <c r="FC135" s="213">
        <v>2.9180026752137558E-3</v>
      </c>
      <c r="FD135" s="213"/>
      <c r="FE135" s="213"/>
      <c r="FF135" s="213"/>
      <c r="FG135" s="213"/>
      <c r="FH135" s="213"/>
      <c r="FI135" s="213"/>
      <c r="FJ135" s="213"/>
      <c r="FK135" s="213"/>
      <c r="FL135" s="213">
        <v>7.891842575177957E-2</v>
      </c>
      <c r="FM135" s="213">
        <v>5.9307887392763249E-2</v>
      </c>
      <c r="FN135" s="213">
        <v>3.3215750419247264E-2</v>
      </c>
      <c r="FO135" s="213"/>
    </row>
    <row r="136" spans="2:171" s="70" customFormat="1" ht="17.45" customHeight="1">
      <c r="B136" s="66" t="s">
        <v>84</v>
      </c>
      <c r="C136" s="67"/>
      <c r="D136" s="67"/>
      <c r="E136" s="67"/>
      <c r="F136" s="68"/>
      <c r="G136" s="68"/>
      <c r="H136" s="68"/>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3"/>
      <c r="BJ136" s="213"/>
      <c r="BK136" s="213"/>
      <c r="BL136" s="213"/>
      <c r="BM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v>3.1310835167998159E-2</v>
      </c>
      <c r="DB136" s="213">
        <v>8.2631710978795403E-2</v>
      </c>
      <c r="DC136" s="213">
        <v>3.2796044946661024E-2</v>
      </c>
      <c r="DD136" s="213">
        <v>-1.4701846122453115E-2</v>
      </c>
      <c r="DE136" s="213">
        <v>-0.13211703794582416</v>
      </c>
      <c r="DF136" s="213">
        <v>1.6653064891558378E-2</v>
      </c>
      <c r="DG136" s="213">
        <v>-0.10166232236512134</v>
      </c>
      <c r="DH136" s="213">
        <v>-0.11936663366340095</v>
      </c>
      <c r="DI136" s="213">
        <v>-0.23107326705878625</v>
      </c>
      <c r="DJ136" s="213">
        <v>-8.3634751447523178E-2</v>
      </c>
      <c r="DK136" s="213">
        <v>3.6635505335680857E-2</v>
      </c>
      <c r="DL136" s="213">
        <v>-1.7485015310586358E-2</v>
      </c>
      <c r="DM136" s="213">
        <v>-6.0848600117972126E-3</v>
      </c>
      <c r="DN136" s="213">
        <v>2.7762525047293042E-3</v>
      </c>
      <c r="DO136" s="213">
        <v>6.503159435624066E-2</v>
      </c>
      <c r="DP136" s="213">
        <v>-7.3535997367620787E-2</v>
      </c>
      <c r="DQ136" s="213">
        <v>-1.0113975173137115E-2</v>
      </c>
      <c r="DR136" s="213">
        <v>4.8045595498867368E-2</v>
      </c>
      <c r="DS136" s="213">
        <v>3.1594509027252145E-2</v>
      </c>
      <c r="DT136" s="213">
        <v>7.1051590443620333E-2</v>
      </c>
      <c r="DU136" s="213">
        <v>2.6445489998353385E-2</v>
      </c>
      <c r="DV136" s="213">
        <v>4.9621115803601207E-2</v>
      </c>
      <c r="DW136" s="213">
        <v>5.3559360221239166E-2</v>
      </c>
      <c r="DX136" s="213">
        <v>2.5759990809798919E-2</v>
      </c>
      <c r="DY136" s="213">
        <v>2.0474975104050514E-2</v>
      </c>
      <c r="DZ136" s="213">
        <v>0.02</v>
      </c>
      <c r="EA136" s="213">
        <v>-0.06</v>
      </c>
      <c r="EB136" s="213">
        <v>0.20100000000000001</v>
      </c>
      <c r="EC136" s="213">
        <v>5.8403589087511268E-2</v>
      </c>
      <c r="ED136" s="213">
        <v>-2.2415155760446098E-2</v>
      </c>
      <c r="EE136" s="213">
        <v>-2.2415155760446098E-2</v>
      </c>
      <c r="EF136" s="213">
        <v>0.11322189602802459</v>
      </c>
      <c r="EG136" s="213">
        <v>0.11169478245229916</v>
      </c>
      <c r="EH136" s="213">
        <v>6.4203158992287707E-2</v>
      </c>
      <c r="EI136" s="213">
        <v>7.6894015930651441E-3</v>
      </c>
      <c r="EJ136" s="213">
        <v>4.2791999837256144E-2</v>
      </c>
      <c r="EK136" s="213">
        <v>6.0554583312372671E-2</v>
      </c>
      <c r="EL136" s="213">
        <v>7.8482824757846001E-2</v>
      </c>
      <c r="EM136" s="213">
        <v>9.7694532403065179E-2</v>
      </c>
      <c r="EN136" s="213">
        <v>3.7341431100424573E-2</v>
      </c>
      <c r="EO136" s="213"/>
      <c r="EP136" s="213"/>
      <c r="EQ136" s="213"/>
      <c r="ER136" s="213">
        <v>4.6340939781190228E-2</v>
      </c>
      <c r="ES136" s="213">
        <v>-5.1198300847567171E-2</v>
      </c>
      <c r="ET136" s="213">
        <v>-0.1455328194827861</v>
      </c>
      <c r="EU136" s="213">
        <v>-2.0388930549520647E-2</v>
      </c>
      <c r="EV136" s="213">
        <v>2.0486069034598618E-2</v>
      </c>
      <c r="EW136" s="213">
        <v>-1.1915025288074213E-2</v>
      </c>
      <c r="EX136" s="213">
        <v>4.23631867883505E-2</v>
      </c>
      <c r="EY136" s="213">
        <v>4.1139720754742169E-2</v>
      </c>
      <c r="EZ136" s="213">
        <v>-8.9999999999999993E-3</v>
      </c>
      <c r="FA136" s="213">
        <v>7.2485690041656586E-2</v>
      </c>
      <c r="FB136" s="213">
        <v>5.3187687806134996E-2</v>
      </c>
      <c r="FC136" s="213">
        <v>3.656962798536121E-2</v>
      </c>
      <c r="FD136" s="213">
        <v>6.9071773850599552E-2</v>
      </c>
      <c r="FE136" s="213">
        <v>3.7341431100424573E-2</v>
      </c>
      <c r="FF136" s="213"/>
      <c r="FG136" s="213"/>
      <c r="FH136" s="213"/>
      <c r="FI136" s="213"/>
      <c r="FJ136" s="213"/>
      <c r="FK136" s="213"/>
      <c r="FL136" s="213">
        <v>-2.9749394148679827E-2</v>
      </c>
      <c r="FM136" s="213">
        <v>2.3392693308842392E-2</v>
      </c>
      <c r="FN136" s="213">
        <v>3.8948470778967993E-2</v>
      </c>
      <c r="FO136" s="213">
        <v>6.7885149815748752E-2</v>
      </c>
    </row>
    <row r="137" spans="2:171" s="70" customFormat="1" ht="17.45" customHeight="1">
      <c r="B137" s="66" t="s">
        <v>101</v>
      </c>
      <c r="C137" s="67"/>
      <c r="D137" s="67"/>
      <c r="E137" s="67"/>
      <c r="F137" s="68"/>
      <c r="G137" s="68"/>
      <c r="H137" s="68"/>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3"/>
      <c r="BJ137" s="213"/>
      <c r="BK137" s="213"/>
      <c r="BL137" s="213"/>
      <c r="BM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v>0.26017591318569649</v>
      </c>
      <c r="DB137" s="213">
        <v>0.18209365204995129</v>
      </c>
      <c r="DC137" s="213">
        <v>0.15721066679427478</v>
      </c>
      <c r="DD137" s="213">
        <v>7.6211554989009417E-2</v>
      </c>
      <c r="DE137" s="213">
        <v>6.9922738141995844E-2</v>
      </c>
      <c r="DF137" s="213">
        <v>0.10485288895057676</v>
      </c>
      <c r="DG137" s="213">
        <v>0.11848140346723739</v>
      </c>
      <c r="DH137" s="213">
        <v>6.9192406248690677E-2</v>
      </c>
      <c r="DI137" s="213">
        <v>1.8005796410513714E-2</v>
      </c>
      <c r="DJ137" s="213">
        <v>9.5690055888052097E-3</v>
      </c>
      <c r="DK137" s="213">
        <v>0.14410182931929696</v>
      </c>
      <c r="DL137" s="213">
        <v>7.5819898930510013E-2</v>
      </c>
      <c r="DM137" s="213">
        <v>6.527274773698534E-2</v>
      </c>
      <c r="DN137" s="213">
        <v>6.6180951708797175E-2</v>
      </c>
      <c r="DO137" s="213">
        <v>9.4174010913495809E-2</v>
      </c>
      <c r="DP137" s="213">
        <v>-3.9918802241256261E-2</v>
      </c>
      <c r="DQ137" s="213">
        <v>1.2277960904407052E-2</v>
      </c>
      <c r="DR137" s="213">
        <v>5.5981909580232622E-2</v>
      </c>
      <c r="DS137" s="213">
        <v>3.208642569290774E-2</v>
      </c>
      <c r="DT137" s="213">
        <v>7.218772056483598E-2</v>
      </c>
      <c r="DU137" s="213">
        <v>-2.4890759049366433E-3</v>
      </c>
      <c r="DV137" s="213">
        <v>3.6347940451608662E-2</v>
      </c>
      <c r="DW137" s="213">
        <v>6.2647172397902462E-2</v>
      </c>
      <c r="DX137" s="213">
        <v>3.6001004821991082E-2</v>
      </c>
      <c r="DY137" s="213">
        <v>2.5578295155337622E-2</v>
      </c>
      <c r="DZ137" s="213">
        <v>8.1000000000000003E-2</v>
      </c>
      <c r="EA137" s="213">
        <v>-3.1E-2</v>
      </c>
      <c r="EB137" s="213">
        <v>0.11600000000000001</v>
      </c>
      <c r="EC137" s="213">
        <v>9.0471782624620453E-2</v>
      </c>
      <c r="ED137" s="213">
        <v>5.355170721831954E-2</v>
      </c>
      <c r="EE137" s="213">
        <v>5.355170721831954E-2</v>
      </c>
      <c r="EF137" s="213">
        <v>5.4375631526318607E-2</v>
      </c>
      <c r="EG137" s="213">
        <v>4.9616379544223765E-2</v>
      </c>
      <c r="EH137" s="213">
        <v>5.9237108217567842E-2</v>
      </c>
      <c r="EI137" s="213">
        <v>4.8606780903483041E-2</v>
      </c>
      <c r="EJ137" s="213">
        <v>5.0597944624062557E-2</v>
      </c>
      <c r="EK137" s="213">
        <v>7.4692186212295494E-2</v>
      </c>
      <c r="EL137" s="213">
        <v>5.3318448025005448E-3</v>
      </c>
      <c r="EM137" s="213">
        <v>7.7315933552418531E-2</v>
      </c>
      <c r="EN137" s="213">
        <v>-8.9695554353888644E-3</v>
      </c>
      <c r="EO137" s="213"/>
      <c r="EP137" s="213"/>
      <c r="EQ137" s="213"/>
      <c r="ER137" s="213">
        <v>0.19724622705933112</v>
      </c>
      <c r="ES137" s="213">
        <v>8.3425057591346302E-2</v>
      </c>
      <c r="ET137" s="213">
        <v>6.7982663655590858E-2</v>
      </c>
      <c r="EU137" s="213">
        <v>7.7157903343207199E-2</v>
      </c>
      <c r="EV137" s="213">
        <v>7.6146865770775105E-2</v>
      </c>
      <c r="EW137" s="213">
        <v>1.0193145404072517E-2</v>
      </c>
      <c r="EX137" s="213">
        <v>3.4373838853745418E-2</v>
      </c>
      <c r="EY137" s="213">
        <v>4.3860671749920942E-2</v>
      </c>
      <c r="EZ137" s="213">
        <v>2.1000000000000001E-2</v>
      </c>
      <c r="FA137" s="213">
        <v>8.5378362717074954E-2</v>
      </c>
      <c r="FB137" s="213">
        <v>4.2364357806597912E-2</v>
      </c>
      <c r="FC137" s="213">
        <v>5.2169190144434503E-2</v>
      </c>
      <c r="FD137" s="213">
        <v>4.0672189515633943E-2</v>
      </c>
      <c r="FE137" s="213">
        <v>-8.9695554353888644E-3</v>
      </c>
      <c r="FF137" s="213"/>
      <c r="FG137" s="213"/>
      <c r="FH137" s="213"/>
      <c r="FI137" s="213"/>
      <c r="FJ137" s="213"/>
      <c r="FK137" s="213"/>
      <c r="FL137" s="213">
        <v>9.9706886158877781E-2</v>
      </c>
      <c r="FM137" s="213">
        <v>4.0248167704123219E-2</v>
      </c>
      <c r="FN137" s="213">
        <v>5.1002528714010606E-2</v>
      </c>
      <c r="FO137" s="213">
        <v>3.7095571144780778E-2</v>
      </c>
    </row>
    <row r="138" spans="2:171" s="70" customFormat="1" ht="17.45" customHeight="1">
      <c r="B138" s="66" t="s">
        <v>115</v>
      </c>
      <c r="C138" s="67"/>
      <c r="D138" s="67"/>
      <c r="E138" s="67"/>
      <c r="F138" s="68"/>
      <c r="G138" s="68"/>
      <c r="H138" s="68"/>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3"/>
      <c r="BJ138" s="213"/>
      <c r="BK138" s="213"/>
      <c r="BL138" s="213"/>
      <c r="BM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v>0.25334730857198984</v>
      </c>
      <c r="DB138" s="213">
        <v>7.0327040753020154E-2</v>
      </c>
      <c r="DC138" s="213">
        <v>0.10501426999729398</v>
      </c>
      <c r="DD138" s="213">
        <v>7.2965752002791068E-2</v>
      </c>
      <c r="DE138" s="213">
        <v>-2.3862800743475014E-3</v>
      </c>
      <c r="DF138" s="213">
        <v>0.11966371022289901</v>
      </c>
      <c r="DG138" s="213">
        <v>0.1112662597695977</v>
      </c>
      <c r="DH138" s="213">
        <v>5.6149668877215328E-2</v>
      </c>
      <c r="DI138" s="213">
        <v>7.8358158818288587E-2</v>
      </c>
      <c r="DJ138" s="213">
        <v>5.0330227910901047E-2</v>
      </c>
      <c r="DK138" s="213">
        <v>4.5036783120997535E-2</v>
      </c>
      <c r="DL138" s="213">
        <v>3.710768833476525E-2</v>
      </c>
      <c r="DM138" s="213">
        <v>-2.4228134349033217E-2</v>
      </c>
      <c r="DN138" s="213">
        <v>1.7405015130322232E-2</v>
      </c>
      <c r="DO138" s="213">
        <v>0.10927844130753282</v>
      </c>
      <c r="DP138" s="213">
        <v>-0.13854711678700554</v>
      </c>
      <c r="DQ138" s="213">
        <v>3.6959383213463502E-2</v>
      </c>
      <c r="DR138" s="213">
        <v>8.1841151394928049E-3</v>
      </c>
      <c r="DS138" s="213">
        <v>5.7328810323580559E-3</v>
      </c>
      <c r="DT138" s="213">
        <v>4.3459392050031034E-2</v>
      </c>
      <c r="DU138" s="213">
        <v>-1.5102507362313628E-2</v>
      </c>
      <c r="DV138" s="213">
        <v>4.3612350882749291E-2</v>
      </c>
      <c r="DW138" s="213">
        <v>5.6537143102052149E-2</v>
      </c>
      <c r="DX138" s="213">
        <v>4.1350019889811129E-2</v>
      </c>
      <c r="DY138" s="213">
        <v>2.3287535831041067E-2</v>
      </c>
      <c r="DZ138" s="213">
        <v>5.8999999999999997E-2</v>
      </c>
      <c r="EA138" s="213">
        <v>-2.9000000000000001E-2</v>
      </c>
      <c r="EB138" s="213">
        <v>0.155</v>
      </c>
      <c r="EC138" s="213">
        <v>0.15148621645398236</v>
      </c>
      <c r="ED138" s="213">
        <v>0.13066124568189047</v>
      </c>
      <c r="EE138" s="213">
        <v>0.13066124568189047</v>
      </c>
      <c r="EF138" s="213">
        <v>0.11508740005362431</v>
      </c>
      <c r="EG138" s="213">
        <v>6.1372747704056103E-2</v>
      </c>
      <c r="EH138" s="213">
        <v>8.4771061768254205E-2</v>
      </c>
      <c r="EI138" s="213">
        <v>0.14308421054799561</v>
      </c>
      <c r="EJ138" s="213">
        <v>0.13386884805933438</v>
      </c>
      <c r="EK138" s="213">
        <v>0.16065477846292753</v>
      </c>
      <c r="EL138" s="213">
        <v>7.6201242823502421E-2</v>
      </c>
      <c r="EM138" s="213">
        <v>0.14093211541538755</v>
      </c>
      <c r="EN138" s="213">
        <v>5.7110207049406288E-2</v>
      </c>
      <c r="EO138" s="213"/>
      <c r="EP138" s="213"/>
      <c r="EQ138" s="213"/>
      <c r="ER138" s="213">
        <v>0.14249446348129144</v>
      </c>
      <c r="ES138" s="213">
        <v>6.0905551437941893E-2</v>
      </c>
      <c r="ET138" s="213">
        <v>8.2490483305821316E-2</v>
      </c>
      <c r="EU138" s="213">
        <v>4.2978615623833233E-2</v>
      </c>
      <c r="EV138" s="213">
        <v>3.3588324051407034E-2</v>
      </c>
      <c r="EW138" s="213">
        <v>-3.2505791397765486E-2</v>
      </c>
      <c r="EX138" s="213">
        <v>1.0962815607802609E-2</v>
      </c>
      <c r="EY138" s="213">
        <v>4.6514432980405085E-2</v>
      </c>
      <c r="EZ138" s="213">
        <v>1.4999999999999999E-2</v>
      </c>
      <c r="FA138" s="213">
        <v>0.14533428430514023</v>
      </c>
      <c r="FB138" s="213">
        <v>6.8098439210848127E-2</v>
      </c>
      <c r="FC138" s="213">
        <v>0.12431225670075038</v>
      </c>
      <c r="FD138" s="213">
        <v>0.12118280374724395</v>
      </c>
      <c r="FE138" s="213">
        <v>5.7110207049406288E-2</v>
      </c>
      <c r="FF138" s="213"/>
      <c r="FG138" s="213"/>
      <c r="FH138" s="213"/>
      <c r="FI138" s="213"/>
      <c r="FJ138" s="213"/>
      <c r="FK138" s="213"/>
      <c r="FL138" s="213">
        <v>7.7509930978071281E-2</v>
      </c>
      <c r="FM138" s="213">
        <v>1.6309182687529029E-2</v>
      </c>
      <c r="FN138" s="213">
        <v>9.2834535087056191E-2</v>
      </c>
      <c r="FO138" s="213">
        <v>0.10953953801716602</v>
      </c>
    </row>
    <row r="139" spans="2:171" s="70" customFormat="1" ht="17.45" customHeight="1">
      <c r="B139" s="66" t="s">
        <v>36</v>
      </c>
      <c r="C139" s="67"/>
      <c r="D139" s="67"/>
      <c r="E139" s="67"/>
      <c r="F139" s="68"/>
      <c r="G139" s="68"/>
      <c r="H139" s="68"/>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3"/>
      <c r="BJ139" s="213"/>
      <c r="BK139" s="213"/>
      <c r="BL139" s="213"/>
      <c r="BM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v>0.1083652720953569</v>
      </c>
      <c r="DB139" s="213">
        <v>0.11143646142345402</v>
      </c>
      <c r="DC139" s="213">
        <v>7.5687554499099932E-2</v>
      </c>
      <c r="DD139" s="213">
        <v>-5.0416778699836134E-3</v>
      </c>
      <c r="DE139" s="213">
        <v>-4.6235815308242195E-2</v>
      </c>
      <c r="DF139" s="213">
        <v>3.1523531847571555E-2</v>
      </c>
      <c r="DG139" s="213">
        <v>6.7782657729786353E-2</v>
      </c>
      <c r="DH139" s="213">
        <v>-1.7049655873607945E-3</v>
      </c>
      <c r="DI139" s="213">
        <v>-1.9375567143526919E-2</v>
      </c>
      <c r="DJ139" s="213">
        <v>5.1955259729341069E-3</v>
      </c>
      <c r="DK139" s="213">
        <v>4.5226530968929042E-2</v>
      </c>
      <c r="DL139" s="213">
        <v>1.7200605044600348E-2</v>
      </c>
      <c r="DM139" s="213">
        <v>-7.5708597555226402E-3</v>
      </c>
      <c r="DN139" s="213">
        <v>4.8342979315957824E-2</v>
      </c>
      <c r="DO139" s="213">
        <v>0.1159436239070494</v>
      </c>
      <c r="DP139" s="213">
        <v>-4.3208842555518587E-2</v>
      </c>
      <c r="DQ139" s="213">
        <v>5.5353701198186334E-2</v>
      </c>
      <c r="DR139" s="213">
        <v>3.2352389701053814E-2</v>
      </c>
      <c r="DS139" s="213">
        <v>1.2579968657235202E-2</v>
      </c>
      <c r="DT139" s="213">
        <v>9.0943359381646022E-2</v>
      </c>
      <c r="DU139" s="213">
        <v>2.4737911529049857E-2</v>
      </c>
      <c r="DV139" s="213">
        <v>-2.1569506693992973E-2</v>
      </c>
      <c r="DW139" s="213">
        <v>0.11555946433944209</v>
      </c>
      <c r="DX139" s="213">
        <v>8.5452807223283092E-2</v>
      </c>
      <c r="DY139" s="213">
        <v>4.7134181822114478E-2</v>
      </c>
      <c r="DZ139" s="213">
        <v>3.2000000000000001E-2</v>
      </c>
      <c r="EA139" s="213">
        <v>-8.9999999999999993E-3</v>
      </c>
      <c r="EB139" s="213">
        <v>0.112</v>
      </c>
      <c r="EC139" s="213">
        <v>8.2664823741102858E-2</v>
      </c>
      <c r="ED139" s="213">
        <v>7.2305571733308885E-2</v>
      </c>
      <c r="EE139" s="213">
        <v>7.2305571733308885E-2</v>
      </c>
      <c r="EF139" s="213">
        <v>4.1037888933981637E-2</v>
      </c>
      <c r="EG139" s="213">
        <v>2.0456963114905899E-2</v>
      </c>
      <c r="EH139" s="213">
        <v>5.9693570582824901E-2</v>
      </c>
      <c r="EI139" s="213">
        <v>2.592595812307533E-2</v>
      </c>
      <c r="EJ139" s="213">
        <v>1.2779621713911031E-2</v>
      </c>
      <c r="EK139" s="213">
        <v>7.5890119463589673E-2</v>
      </c>
      <c r="EL139" s="213">
        <v>4.9464412570957544E-2</v>
      </c>
      <c r="EM139" s="213">
        <v>6.8276614512872494E-2</v>
      </c>
      <c r="EN139" s="213">
        <v>-1.7232539578934759E-2</v>
      </c>
      <c r="EO139" s="213"/>
      <c r="EP139" s="213"/>
      <c r="EQ139" s="213"/>
      <c r="ER139" s="213">
        <v>9.7949735225920362E-2</v>
      </c>
      <c r="ES139" s="213">
        <v>-7.8090752495439952E-3</v>
      </c>
      <c r="ET139" s="213">
        <v>1.6485949102371857E-2</v>
      </c>
      <c r="EU139" s="213">
        <v>2.1820452952471588E-2</v>
      </c>
      <c r="EV139" s="213">
        <v>5.2032785659021474E-2</v>
      </c>
      <c r="EW139" s="213">
        <v>1.601287005299519E-2</v>
      </c>
      <c r="EX139" s="213">
        <v>4.2015879578631551E-2</v>
      </c>
      <c r="EY139" s="213">
        <v>6.6602124139397118E-2</v>
      </c>
      <c r="EZ139" s="213">
        <v>2.1999999999999999E-2</v>
      </c>
      <c r="FA139" s="213">
        <v>8.7699866687954806E-2</v>
      </c>
      <c r="FB139" s="213">
        <v>2.0362630640624272E-2</v>
      </c>
      <c r="FC139" s="213">
        <v>2.760455171778619E-2</v>
      </c>
      <c r="FD139" s="213">
        <v>6.3139290926414043E-2</v>
      </c>
      <c r="FE139" s="213">
        <v>-1.7232539578934759E-2</v>
      </c>
      <c r="FF139" s="213"/>
      <c r="FG139" s="213"/>
      <c r="FH139" s="213"/>
      <c r="FI139" s="213"/>
      <c r="FJ139" s="213"/>
      <c r="FK139" s="213"/>
      <c r="FL139" s="213">
        <v>2.7823270317869072E-2</v>
      </c>
      <c r="FM139" s="213">
        <v>4.5538467475842344E-2</v>
      </c>
      <c r="FN139" s="213">
        <v>3.9093378053459568E-2</v>
      </c>
      <c r="FO139" s="213">
        <v>4.209275447278326E-2</v>
      </c>
    </row>
    <row r="140" spans="2:171" s="70" customFormat="1" ht="17.45" customHeight="1">
      <c r="B140" s="66" t="s">
        <v>102</v>
      </c>
      <c r="C140" s="67"/>
      <c r="D140" s="67"/>
      <c r="E140" s="67"/>
      <c r="F140" s="68"/>
      <c r="G140" s="68"/>
      <c r="H140" s="68"/>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3"/>
      <c r="BJ140" s="213"/>
      <c r="BK140" s="213"/>
      <c r="BL140" s="213"/>
      <c r="BM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8"/>
      <c r="CP140" s="213"/>
      <c r="CQ140" s="213"/>
      <c r="CR140" s="213"/>
      <c r="CS140" s="213"/>
      <c r="CT140" s="213"/>
      <c r="CU140" s="213"/>
      <c r="CV140" s="213"/>
      <c r="CW140" s="213"/>
      <c r="CX140" s="213"/>
      <c r="CY140" s="213"/>
      <c r="CZ140" s="213"/>
      <c r="DA140" s="213">
        <v>0.14271802310613049</v>
      </c>
      <c r="DB140" s="213">
        <v>0.16858409041114333</v>
      </c>
      <c r="DC140" s="213">
        <v>9.7232302877618998E-2</v>
      </c>
      <c r="DD140" s="213">
        <v>3.1559662001696097E-2</v>
      </c>
      <c r="DE140" s="213">
        <v>2.7455502059385926E-2</v>
      </c>
      <c r="DF140" s="213">
        <v>6.6630319576586813E-2</v>
      </c>
      <c r="DG140" s="213">
        <v>5.2492827632760107E-2</v>
      </c>
      <c r="DH140" s="213">
        <v>3.5376147223640603E-2</v>
      </c>
      <c r="DI140" s="213">
        <v>7.7873281514647424E-2</v>
      </c>
      <c r="DJ140" s="213">
        <v>7.7001489681016819E-2</v>
      </c>
      <c r="DK140" s="213">
        <v>6.1808124998227243E-2</v>
      </c>
      <c r="DL140" s="213">
        <v>4.880771509698692E-2</v>
      </c>
      <c r="DM140" s="213">
        <v>4.6853817321813554E-2</v>
      </c>
      <c r="DN140" s="213">
        <v>2.2380458578188926E-2</v>
      </c>
      <c r="DO140" s="213">
        <v>0.10899173879471187</v>
      </c>
      <c r="DP140" s="213">
        <v>-6.0645424818012987E-2</v>
      </c>
      <c r="DQ140" s="213">
        <v>3.8337227308131362E-2</v>
      </c>
      <c r="DR140" s="213">
        <v>5.2659619769756971E-2</v>
      </c>
      <c r="DS140" s="213">
        <v>3.965137298225635E-2</v>
      </c>
      <c r="DT140" s="213">
        <v>7.5029180721002398E-2</v>
      </c>
      <c r="DU140" s="213">
        <v>1.1744623608039548E-2</v>
      </c>
      <c r="DV140" s="213">
        <v>5.0912256476598583E-2</v>
      </c>
      <c r="DW140" s="213">
        <v>9.6791002655932351E-2</v>
      </c>
      <c r="DX140" s="213">
        <v>3.9290700128336506E-2</v>
      </c>
      <c r="DY140" s="213">
        <v>5.6845764593205735E-2</v>
      </c>
      <c r="DZ140" s="213">
        <v>7.8E-2</v>
      </c>
      <c r="EA140" s="213">
        <v>-2.1999999999999999E-2</v>
      </c>
      <c r="EB140" s="213">
        <v>0.19700000000000001</v>
      </c>
      <c r="EC140" s="213">
        <v>7.6713992757612107E-2</v>
      </c>
      <c r="ED140" s="213">
        <v>6.6833035576548717E-3</v>
      </c>
      <c r="EE140" s="213">
        <v>6.4981497755516072E-3</v>
      </c>
      <c r="EF140" s="213">
        <v>1.2101247658839147E-2</v>
      </c>
      <c r="EG140" s="213">
        <v>1.2373626631443162E-2</v>
      </c>
      <c r="EH140" s="213">
        <v>2.5649570365982883E-3</v>
      </c>
      <c r="EI140" s="213">
        <v>3.0202195392211159E-3</v>
      </c>
      <c r="EJ140" s="213">
        <v>-1.4185447774876075E-2</v>
      </c>
      <c r="EK140" s="213">
        <v>1.3968827634435023E-2</v>
      </c>
      <c r="EL140" s="213">
        <v>-1.659377869744166E-2</v>
      </c>
      <c r="EM140" s="213">
        <v>5.646979440584126E-2</v>
      </c>
      <c r="EN140" s="213">
        <v>-5.285834601035324E-2</v>
      </c>
      <c r="EO140" s="213"/>
      <c r="EP140" s="213"/>
      <c r="EQ140" s="213"/>
      <c r="ER140" s="213">
        <v>0.13395572065433831</v>
      </c>
      <c r="ES140" s="213">
        <v>4.1444039619992344E-2</v>
      </c>
      <c r="ET140" s="213">
        <v>5.4414854236417051E-2</v>
      </c>
      <c r="EU140" s="213">
        <v>5.9598289729553715E-2</v>
      </c>
      <c r="EV140" s="213">
        <v>6.1308618174525251E-2</v>
      </c>
      <c r="EW140" s="213">
        <v>1.0907619834231403E-2</v>
      </c>
      <c r="EX140" s="213">
        <v>4.2656590646353312E-2</v>
      </c>
      <c r="EY140" s="213">
        <v>5.9037286582987285E-2</v>
      </c>
      <c r="EZ140" s="213">
        <v>3.4000000000000002E-2</v>
      </c>
      <c r="FA140" s="213">
        <v>8.9068844278696338E-2</v>
      </c>
      <c r="FB140" s="213">
        <v>2.386932306517541E-3</v>
      </c>
      <c r="FC140" s="213">
        <v>-4.7016274463505172E-3</v>
      </c>
      <c r="FD140" s="213">
        <v>-1.1145911775873505E-3</v>
      </c>
      <c r="FE140" s="213">
        <v>-5.285834601035324E-2</v>
      </c>
      <c r="FF140" s="213"/>
      <c r="FG140" s="213"/>
      <c r="FH140" s="213"/>
      <c r="FI140" s="213"/>
      <c r="FJ140" s="213"/>
      <c r="FK140" s="213"/>
      <c r="FL140" s="213">
        <v>6.8679161036999503E-2</v>
      </c>
      <c r="FM140" s="213">
        <v>4.3850405363447059E-2</v>
      </c>
      <c r="FN140" s="213">
        <v>2.7601393509724136E-2</v>
      </c>
      <c r="FO140" s="213">
        <v>-1.3346141596090621E-3</v>
      </c>
    </row>
    <row r="141" spans="2:171" s="70" customFormat="1" ht="17.25" customHeight="1">
      <c r="B141" s="66" t="s">
        <v>149</v>
      </c>
      <c r="C141" s="67"/>
      <c r="D141" s="67"/>
      <c r="E141" s="67"/>
      <c r="F141" s="68"/>
      <c r="G141" s="68"/>
      <c r="H141" s="68"/>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3"/>
      <c r="BJ141" s="213"/>
      <c r="BK141" s="213"/>
      <c r="BL141" s="213"/>
      <c r="BM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v>0.24860631920777768</v>
      </c>
      <c r="DB141" s="213">
        <v>4.8205695306383439E-2</v>
      </c>
      <c r="DC141" s="213">
        <v>5.7067013380217288E-2</v>
      </c>
      <c r="DD141" s="213">
        <v>1.3565348347320786E-2</v>
      </c>
      <c r="DE141" s="213">
        <v>2.7590431170388976E-2</v>
      </c>
      <c r="DF141" s="213">
        <v>8.6567018133798163E-2</v>
      </c>
      <c r="DG141" s="213">
        <v>7.0278742367037475E-2</v>
      </c>
      <c r="DH141" s="213">
        <v>2.3221341244805786E-2</v>
      </c>
      <c r="DI141" s="213">
        <v>1.8480051738231338E-2</v>
      </c>
      <c r="DJ141" s="213">
        <v>2.0201540397541923E-2</v>
      </c>
      <c r="DK141" s="213">
        <v>4.4190953758406218E-2</v>
      </c>
      <c r="DL141" s="213">
        <v>9.9792966794105237E-2</v>
      </c>
      <c r="DM141" s="213">
        <v>9.0561294470719016E-3</v>
      </c>
      <c r="DN141" s="213">
        <v>6.9469699170372934E-2</v>
      </c>
      <c r="DO141" s="213">
        <v>7.7608000672986718E-2</v>
      </c>
      <c r="DP141" s="213">
        <v>-2.2556004491263606E-3</v>
      </c>
      <c r="DQ141" s="213">
        <v>8.3490891529727093E-2</v>
      </c>
      <c r="DR141" s="213">
        <v>8.3009623630942594E-2</v>
      </c>
      <c r="DS141" s="213">
        <v>0.10529208248653166</v>
      </c>
      <c r="DT141" s="213">
        <v>0.14781152534297015</v>
      </c>
      <c r="DU141" s="213">
        <v>3.2150724716289249E-2</v>
      </c>
      <c r="DV141" s="213">
        <v>5.2729615356812982E-2</v>
      </c>
      <c r="DW141" s="213">
        <v>0.13427530608525995</v>
      </c>
      <c r="DX141" s="213">
        <v>1.1009156832111908E-2</v>
      </c>
      <c r="DY141" s="213">
        <v>8.2272461457334342E-2</v>
      </c>
      <c r="DZ141" s="213">
        <v>6.2E-2</v>
      </c>
      <c r="EA141" s="213">
        <v>1.7999999999999999E-2</v>
      </c>
      <c r="EB141" s="213">
        <v>0.125</v>
      </c>
      <c r="EC141" s="213">
        <v>5.2232895382484421E-2</v>
      </c>
      <c r="ED141" s="213">
        <v>3.8074300389623873E-2</v>
      </c>
      <c r="EE141" s="213">
        <v>3.8074300389623873E-2</v>
      </c>
      <c r="EF141" s="213">
        <v>1.5438375570990207E-2</v>
      </c>
      <c r="EG141" s="213">
        <v>2.6678475112758466E-2</v>
      </c>
      <c r="EH141" s="213">
        <v>4.6171984994085695E-2</v>
      </c>
      <c r="EI141" s="213">
        <v>5.1709173266077761E-3</v>
      </c>
      <c r="EJ141" s="213">
        <v>1.7975415438345049E-2</v>
      </c>
      <c r="EK141" s="213">
        <v>2.6504418097778523E-2</v>
      </c>
      <c r="EL141" s="213">
        <v>-1.2359890319953716E-2</v>
      </c>
      <c r="EM141" s="213">
        <v>5.1455522598494695E-3</v>
      </c>
      <c r="EN141" s="213">
        <v>-2.0993758736401389E-2</v>
      </c>
      <c r="EO141" s="213"/>
      <c r="EP141" s="213"/>
      <c r="EQ141" s="213"/>
      <c r="ER141" s="213">
        <v>0.11764150520330527</v>
      </c>
      <c r="ES141" s="213">
        <v>4.3335984954766114E-2</v>
      </c>
      <c r="ET141" s="213">
        <v>3.8256472279388443E-2</v>
      </c>
      <c r="EU141" s="213">
        <v>6.2548057704229276E-2</v>
      </c>
      <c r="EV141" s="213">
        <v>5.0234059394900693E-2</v>
      </c>
      <c r="EW141" s="213">
        <v>5.702851260562334E-2</v>
      </c>
      <c r="EX141" s="213">
        <v>9.7203440522117004E-2</v>
      </c>
      <c r="EY141" s="213">
        <v>5.7737646820726456E-2</v>
      </c>
      <c r="EZ141" s="213">
        <v>5.3999999999999999E-2</v>
      </c>
      <c r="FA141" s="213">
        <v>6.8799467629191827E-2</v>
      </c>
      <c r="FB141" s="213">
        <v>1.6681891720415187E-2</v>
      </c>
      <c r="FC141" s="213">
        <v>2.1362757134547009E-2</v>
      </c>
      <c r="FD141" s="213">
        <v>8.8789150411077641E-3</v>
      </c>
      <c r="FE141" s="213">
        <v>-2.0993758736401389E-2</v>
      </c>
      <c r="FF141" s="213"/>
      <c r="FG141" s="213"/>
      <c r="FH141" s="213"/>
      <c r="FI141" s="213"/>
      <c r="FJ141" s="213"/>
      <c r="FK141" s="213"/>
      <c r="FL141" s="213">
        <v>6.2880112284080913E-2</v>
      </c>
      <c r="FM141" s="213">
        <v>6.5342444631173988E-2</v>
      </c>
      <c r="FN141" s="213">
        <v>3.8487274669733729E-2</v>
      </c>
      <c r="FO141" s="213">
        <v>2.5698207129720235E-4</v>
      </c>
    </row>
    <row r="142" spans="2:171" s="70" customFormat="1" ht="17.25" customHeight="1">
      <c r="B142" s="66" t="s">
        <v>147</v>
      </c>
      <c r="C142" s="67"/>
      <c r="D142" s="67"/>
      <c r="E142" s="67"/>
      <c r="F142" s="68"/>
      <c r="G142" s="68"/>
      <c r="H142" s="68"/>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3"/>
      <c r="BJ142" s="213"/>
      <c r="BK142" s="213"/>
      <c r="BL142" s="213"/>
      <c r="BM142" s="213"/>
      <c r="BO142" s="213"/>
      <c r="BP142" s="213"/>
      <c r="BQ142" s="213"/>
      <c r="BR142" s="213"/>
      <c r="BS142" s="213"/>
      <c r="BT142" s="213"/>
      <c r="BU142" s="213"/>
      <c r="BV142" s="213"/>
      <c r="BW142" s="213"/>
      <c r="BX142" s="213"/>
      <c r="BY142" s="213"/>
      <c r="BZ142" s="213"/>
      <c r="CA142" s="213"/>
      <c r="CB142" s="213"/>
      <c r="CC142" s="213"/>
      <c r="CD142" s="213"/>
      <c r="CE142" s="213"/>
      <c r="CF142" s="213"/>
      <c r="CG142" s="213"/>
      <c r="CH142" s="213"/>
      <c r="CI142" s="213"/>
      <c r="CJ142" s="213"/>
      <c r="CK142" s="213"/>
      <c r="CL142" s="213"/>
      <c r="CM142" s="213"/>
      <c r="CN142" s="213"/>
      <c r="CO142" s="213"/>
      <c r="CP142" s="213"/>
      <c r="CQ142" s="213"/>
      <c r="CR142" s="213"/>
      <c r="CS142" s="213"/>
      <c r="CT142" s="213"/>
      <c r="CU142" s="213"/>
      <c r="CV142" s="213"/>
      <c r="CW142" s="213"/>
      <c r="CX142" s="213"/>
      <c r="CY142" s="213"/>
      <c r="CZ142" s="213"/>
      <c r="DA142" s="213">
        <v>0.25666010648622856</v>
      </c>
      <c r="DB142" s="213">
        <v>0.12442764368110193</v>
      </c>
      <c r="DC142" s="213">
        <v>4.0995521993917691E-2</v>
      </c>
      <c r="DD142" s="213">
        <v>7.8228193237749793E-2</v>
      </c>
      <c r="DE142" s="213">
        <v>2.8764398742893108E-3</v>
      </c>
      <c r="DF142" s="213">
        <v>0.13569437394210498</v>
      </c>
      <c r="DG142" s="213">
        <v>0.13502282449523134</v>
      </c>
      <c r="DH142" s="213">
        <v>2.0656713559558663E-2</v>
      </c>
      <c r="DI142" s="213">
        <v>7.9361315683980527E-2</v>
      </c>
      <c r="DJ142" s="213">
        <v>3.8074416399427165E-2</v>
      </c>
      <c r="DK142" s="213">
        <v>0.14097543063557119</v>
      </c>
      <c r="DL142" s="213">
        <v>7.4622922333038619E-2</v>
      </c>
      <c r="DM142" s="213">
        <v>2.9173214192103641E-2</v>
      </c>
      <c r="DN142" s="213">
        <v>4.4009998342378245E-2</v>
      </c>
      <c r="DO142" s="213">
        <v>0.20777247430521603</v>
      </c>
      <c r="DP142" s="213">
        <v>-0.1198073430915666</v>
      </c>
      <c r="DQ142" s="213">
        <v>8.8380768761904344E-2</v>
      </c>
      <c r="DR142" s="213">
        <v>1.485394336841242E-2</v>
      </c>
      <c r="DS142" s="213">
        <v>3.1787124540967465E-2</v>
      </c>
      <c r="DT142" s="213">
        <v>0.10359010020091756</v>
      </c>
      <c r="DU142" s="213">
        <v>1.7963605310517033E-2</v>
      </c>
      <c r="DV142" s="213">
        <v>3.829472292805744E-2</v>
      </c>
      <c r="DW142" s="213">
        <v>0.10677318843796316</v>
      </c>
      <c r="DX142" s="213">
        <v>8.5747541744794362E-2</v>
      </c>
      <c r="DY142" s="213">
        <v>5.0694202071299849E-2</v>
      </c>
      <c r="DZ142" s="213">
        <v>6.9000000000000006E-2</v>
      </c>
      <c r="EA142" s="213">
        <v>5.0000000000000001E-3</v>
      </c>
      <c r="EB142" s="213">
        <v>0.20499999999999999</v>
      </c>
      <c r="EC142" s="213">
        <v>0.1387686308409293</v>
      </c>
      <c r="ED142" s="213">
        <v>0.13552362725943154</v>
      </c>
      <c r="EE142" s="213">
        <v>0.13552362725943154</v>
      </c>
      <c r="EF142" s="213">
        <v>0.12020766748398407</v>
      </c>
      <c r="EG142" s="213">
        <v>5.0089530460358189E-2</v>
      </c>
      <c r="EH142" s="213">
        <v>5.6218339292423314E-2</v>
      </c>
      <c r="EI142" s="213">
        <v>6.2611493751235675E-2</v>
      </c>
      <c r="EJ142" s="213">
        <v>4.1887646014839637E-2</v>
      </c>
      <c r="EK142" s="213">
        <v>0.10417493005358007</v>
      </c>
      <c r="EL142" s="213">
        <v>4.9189391298066987E-2</v>
      </c>
      <c r="EM142" s="213">
        <v>2.8009752388126426E-2</v>
      </c>
      <c r="EN142" s="213">
        <v>-1.3287063252401985E-2</v>
      </c>
      <c r="EO142" s="213"/>
      <c r="EP142" s="213"/>
      <c r="EQ142" s="213"/>
      <c r="ER142" s="213">
        <v>0.13703006965055781</v>
      </c>
      <c r="ES142" s="213">
        <v>6.9635012866567481E-2</v>
      </c>
      <c r="ET142" s="213">
        <v>8.0659642744285331E-2</v>
      </c>
      <c r="EU142" s="213">
        <v>8.3964461156314424E-2</v>
      </c>
      <c r="EV142" s="213">
        <v>9.3978942652559794E-2</v>
      </c>
      <c r="EW142" s="213">
        <v>-4.8079466511270564E-3</v>
      </c>
      <c r="EX142" s="213">
        <v>4.93345020212409E-2</v>
      </c>
      <c r="EY142" s="213">
        <v>8.0079148627836327E-2</v>
      </c>
      <c r="EZ142" s="213">
        <v>3.9E-2</v>
      </c>
      <c r="FA142" s="213">
        <v>0.15769587668516119</v>
      </c>
      <c r="FB142" s="213">
        <v>5.8284363039659892E-2</v>
      </c>
      <c r="FC142" s="213">
        <v>5.160592391408772E-2</v>
      </c>
      <c r="FD142" s="213">
        <v>7.8441461917842431E-2</v>
      </c>
      <c r="FE142" s="213">
        <v>-1.3287063252401985E-2</v>
      </c>
      <c r="FF142" s="213"/>
      <c r="FG142" s="213"/>
      <c r="FH142" s="213"/>
      <c r="FI142" s="213"/>
      <c r="FJ142" s="213"/>
      <c r="FK142" s="213"/>
      <c r="FL142" s="213">
        <v>9.0318170711260429E-2</v>
      </c>
      <c r="FM142" s="213">
        <v>5.5545173262643334E-2</v>
      </c>
      <c r="FN142" s="213">
        <v>7.5009100243435295E-2</v>
      </c>
      <c r="FO142" s="213">
        <v>4.0494218499915226E-2</v>
      </c>
    </row>
    <row r="143" spans="2:171" s="70" customFormat="1" ht="17.25" customHeight="1">
      <c r="B143" s="66" t="s">
        <v>155</v>
      </c>
      <c r="C143" s="67"/>
      <c r="D143" s="67"/>
      <c r="E143" s="67"/>
      <c r="F143" s="68"/>
      <c r="G143" s="68"/>
      <c r="H143" s="68"/>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3"/>
      <c r="BF143" s="213"/>
      <c r="BG143" s="213"/>
      <c r="BH143" s="213"/>
      <c r="BI143" s="213"/>
      <c r="BJ143" s="213"/>
      <c r="BK143" s="213"/>
      <c r="BL143" s="213"/>
      <c r="BM143" s="213"/>
      <c r="BN143" s="213"/>
      <c r="BO143" s="213"/>
      <c r="BP143" s="213"/>
      <c r="BQ143" s="213"/>
      <c r="BR143" s="213"/>
      <c r="BS143" s="213"/>
      <c r="BT143" s="213"/>
      <c r="BU143" s="213"/>
      <c r="BV143" s="213"/>
      <c r="BW143" s="213"/>
      <c r="BX143" s="213"/>
      <c r="BY143" s="213"/>
      <c r="BZ143" s="213"/>
      <c r="CA143" s="213"/>
      <c r="CB143" s="213"/>
      <c r="CC143" s="213"/>
      <c r="CD143" s="213"/>
      <c r="CE143" s="213"/>
      <c r="CF143" s="213"/>
      <c r="CG143" s="213"/>
      <c r="CH143" s="213"/>
      <c r="CI143" s="213"/>
      <c r="CJ143" s="213"/>
      <c r="CK143" s="213"/>
      <c r="CL143" s="213"/>
      <c r="CM143" s="213"/>
      <c r="CN143" s="213"/>
      <c r="CO143" s="213"/>
      <c r="CP143" s="213"/>
      <c r="CQ143" s="213"/>
      <c r="CR143" s="213"/>
      <c r="CS143" s="213"/>
      <c r="CT143" s="213"/>
      <c r="CU143" s="213"/>
      <c r="CV143" s="213"/>
      <c r="CW143" s="213"/>
      <c r="CX143" s="213"/>
      <c r="CY143" s="213"/>
      <c r="CZ143" s="213"/>
      <c r="DA143" s="213">
        <v>0.2499349823869291</v>
      </c>
      <c r="DB143" s="213">
        <v>0.22108116962059304</v>
      </c>
      <c r="DC143" s="213">
        <v>1.7372799076485059E-2</v>
      </c>
      <c r="DD143" s="213">
        <v>2.2784667714146854E-2</v>
      </c>
      <c r="DE143" s="213">
        <v>-4.3984240378195982E-2</v>
      </c>
      <c r="DF143" s="213">
        <v>6.8309122670710603E-3</v>
      </c>
      <c r="DG143" s="213">
        <v>8.4309103601876156E-2</v>
      </c>
      <c r="DH143" s="213">
        <v>2.4792112838660545E-2</v>
      </c>
      <c r="DI143" s="213">
        <v>6.2525905597682022E-2</v>
      </c>
      <c r="DJ143" s="213">
        <v>1.0487592954832427E-2</v>
      </c>
      <c r="DK143" s="213">
        <v>5.3229859800902564E-2</v>
      </c>
      <c r="DL143" s="213">
        <v>-1.3904569210828778E-2</v>
      </c>
      <c r="DM143" s="213">
        <v>1.3324664387977234E-2</v>
      </c>
      <c r="DN143" s="213">
        <v>-1.2038833093106216E-2</v>
      </c>
      <c r="DO143" s="213">
        <v>9.7302401435963304E-2</v>
      </c>
      <c r="DP143" s="213">
        <v>-9.7806220420133344E-2</v>
      </c>
      <c r="DQ143" s="213">
        <v>0.14453818935884036</v>
      </c>
      <c r="DR143" s="213">
        <v>3.7560433370724025E-2</v>
      </c>
      <c r="DS143" s="213">
        <v>8.3277473135735677E-2</v>
      </c>
      <c r="DT143" s="213">
        <v>8.7039737280245458E-2</v>
      </c>
      <c r="DU143" s="213">
        <v>-4.8499575818320905E-3</v>
      </c>
      <c r="DV143" s="213">
        <v>1.583814126275369E-2</v>
      </c>
      <c r="DW143" s="213">
        <v>0.14425855860615594</v>
      </c>
      <c r="DX143" s="213">
        <v>0.14228361307224816</v>
      </c>
      <c r="DY143" s="213">
        <v>0.82022407535175534</v>
      </c>
      <c r="DZ143" s="213">
        <v>1.0149999999999999</v>
      </c>
      <c r="EA143" s="213">
        <v>0.52200000000000002</v>
      </c>
      <c r="EB143" s="213">
        <v>0.35599999999999998</v>
      </c>
      <c r="EC143" s="213">
        <v>4.4886489828933694E-2</v>
      </c>
      <c r="ED143" s="213">
        <v>0.10511135973963152</v>
      </c>
      <c r="EE143" s="213">
        <v>0.10511135973963152</v>
      </c>
      <c r="EF143" s="213">
        <v>5.8750907863560339E-2</v>
      </c>
      <c r="EG143" s="213">
        <v>3.6570457154052362E-2</v>
      </c>
      <c r="EH143" s="213">
        <v>7.7508145088335367E-2</v>
      </c>
      <c r="EI143" s="213">
        <v>7.3174665000764281E-3</v>
      </c>
      <c r="EJ143" s="213">
        <v>-1.6602813711267667E-2</v>
      </c>
      <c r="EK143" s="213">
        <v>-0.26823125947975768</v>
      </c>
      <c r="EL143" s="213">
        <v>-0.31169639461182858</v>
      </c>
      <c r="EM143" s="213">
        <v>-0.21127028624775102</v>
      </c>
      <c r="EN143" s="213">
        <v>-0.11123990635290287</v>
      </c>
      <c r="EO143" s="213"/>
      <c r="EP143" s="213"/>
      <c r="EQ143" s="213"/>
      <c r="ER143" s="213">
        <v>0.16164267695294257</v>
      </c>
      <c r="ES143" s="213">
        <v>-4.7427190067864085E-3</v>
      </c>
      <c r="ET143" s="213">
        <v>5.7958897869004808E-2</v>
      </c>
      <c r="EU143" s="213">
        <v>1.1579638168639782E-2</v>
      </c>
      <c r="EV143" s="213">
        <v>3.0123241612955706E-2</v>
      </c>
      <c r="EW143" s="213">
        <v>2.4518948969270815E-2</v>
      </c>
      <c r="EX143" s="213">
        <v>5.6190933277299918E-2</v>
      </c>
      <c r="EY143" s="213">
        <v>0.10996783353520316</v>
      </c>
      <c r="EZ143" s="213">
        <v>0.78500000000000003</v>
      </c>
      <c r="FA143" s="213">
        <v>0.16111552121996395</v>
      </c>
      <c r="FB143" s="213">
        <v>1.7425823630077594E-2</v>
      </c>
      <c r="FC143" s="213">
        <v>1.3236211828902344E-2</v>
      </c>
      <c r="FD143" s="213">
        <v>-0.28898302512358987</v>
      </c>
      <c r="FE143" s="213">
        <v>-0.11123990635290287</v>
      </c>
      <c r="FF143" s="213"/>
      <c r="FG143" s="213"/>
      <c r="FH143" s="213"/>
      <c r="FI143" s="213"/>
      <c r="FJ143" s="213"/>
      <c r="FK143" s="213"/>
      <c r="FL143" s="213">
        <v>5.1814587549878E-2</v>
      </c>
      <c r="FM143" s="213">
        <v>5.8001464398395819E-2</v>
      </c>
      <c r="FN143" s="213">
        <v>0.23744583940678238</v>
      </c>
      <c r="FO143" s="213">
        <v>-0.24091983294138866</v>
      </c>
    </row>
    <row r="144" spans="2:171" s="70" customFormat="1" ht="17.25" customHeight="1">
      <c r="B144" s="66" t="s">
        <v>156</v>
      </c>
      <c r="C144" s="67"/>
      <c r="D144" s="67"/>
      <c r="E144" s="67"/>
      <c r="F144" s="68"/>
      <c r="G144" s="68"/>
      <c r="H144" s="68"/>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3"/>
      <c r="BF144" s="213"/>
      <c r="BG144" s="213"/>
      <c r="BH144" s="213"/>
      <c r="BI144" s="213"/>
      <c r="BJ144" s="213"/>
      <c r="BK144" s="213"/>
      <c r="BL144" s="213"/>
      <c r="BM144" s="213"/>
      <c r="BN144" s="213"/>
      <c r="BO144" s="213"/>
      <c r="BP144" s="213"/>
      <c r="BQ144" s="213"/>
      <c r="BR144" s="213"/>
      <c r="BS144" s="213"/>
      <c r="BT144" s="213"/>
      <c r="BU144" s="213"/>
      <c r="BV144" s="213"/>
      <c r="BW144" s="213"/>
      <c r="BX144" s="213"/>
      <c r="BY144" s="213"/>
      <c r="BZ144" s="213"/>
      <c r="CA144" s="213"/>
      <c r="CB144" s="213"/>
      <c r="CC144" s="213"/>
      <c r="CD144" s="213"/>
      <c r="CE144" s="213"/>
      <c r="CF144" s="213"/>
      <c r="CG144" s="213"/>
      <c r="CH144" s="213"/>
      <c r="CI144" s="213"/>
      <c r="CJ144" s="213"/>
      <c r="CK144" s="213"/>
      <c r="CL144" s="213"/>
      <c r="CM144" s="213"/>
      <c r="CN144" s="213"/>
      <c r="CO144" s="213"/>
      <c r="CP144" s="213"/>
      <c r="CQ144" s="213"/>
      <c r="CR144" s="213"/>
      <c r="CS144" s="213"/>
      <c r="CT144" s="213"/>
      <c r="CU144" s="213"/>
      <c r="CV144" s="213"/>
      <c r="CW144" s="213"/>
      <c r="CX144" s="213"/>
      <c r="CY144" s="213"/>
      <c r="CZ144" s="213"/>
      <c r="DA144" s="213">
        <v>0.24605630751308119</v>
      </c>
      <c r="DB144" s="213">
        <v>0.17972537738523625</v>
      </c>
      <c r="DC144" s="213">
        <v>9.4152509322946693E-2</v>
      </c>
      <c r="DD144" s="213">
        <v>6.3069676949401979E-2</v>
      </c>
      <c r="DE144" s="213">
        <v>-4.2109804843081501E-2</v>
      </c>
      <c r="DF144" s="213">
        <v>0.10657101242146202</v>
      </c>
      <c r="DG144" s="213">
        <v>0.14121061861208539</v>
      </c>
      <c r="DH144" s="213">
        <v>1.7693063906196085E-2</v>
      </c>
      <c r="DI144" s="213">
        <v>4.5853127699565698E-2</v>
      </c>
      <c r="DJ144" s="213">
        <v>3.5793990456267154E-2</v>
      </c>
      <c r="DK144" s="213">
        <v>0.11547927211420041</v>
      </c>
      <c r="DL144" s="213">
        <v>5.4775030078557843E-2</v>
      </c>
      <c r="DM144" s="213">
        <v>4.097718128837341E-2</v>
      </c>
      <c r="DN144" s="213">
        <v>3.9268218009823122E-3</v>
      </c>
      <c r="DO144" s="213">
        <v>0.12474414394903759</v>
      </c>
      <c r="DP144" s="213">
        <v>-8.9919343053938783E-2</v>
      </c>
      <c r="DQ144" s="213">
        <v>0.10445141404228427</v>
      </c>
      <c r="DR144" s="213">
        <v>5.5072279599897765E-2</v>
      </c>
      <c r="DS144" s="213">
        <v>3.6182445252255425E-2</v>
      </c>
      <c r="DT144" s="213">
        <v>0.13086009311513572</v>
      </c>
      <c r="DU144" s="213">
        <v>6.4271345890758946E-2</v>
      </c>
      <c r="DV144" s="213">
        <v>4.5056487188472084E-2</v>
      </c>
      <c r="DW144" s="213">
        <v>0.13105421804601888</v>
      </c>
      <c r="DX144" s="213">
        <v>6.1769902823362512E-2</v>
      </c>
      <c r="DY144" s="213">
        <v>3.0933839316371177E-2</v>
      </c>
      <c r="DZ144" s="213">
        <v>2.7E-2</v>
      </c>
      <c r="EA144" s="213">
        <v>7.0000000000000001E-3</v>
      </c>
      <c r="EB144" s="213">
        <v>0.13500000000000001</v>
      </c>
      <c r="EC144" s="213">
        <v>9.0036891560411295E-2</v>
      </c>
      <c r="ED144" s="213">
        <v>8.5203127154981129E-2</v>
      </c>
      <c r="EE144" s="213">
        <v>8.5203127154981129E-2</v>
      </c>
      <c r="EF144" s="213">
        <v>6.3131075603801989E-2</v>
      </c>
      <c r="EG144" s="213">
        <v>6.9018349143170369E-3</v>
      </c>
      <c r="EH144" s="213">
        <v>2.529232664704997E-2</v>
      </c>
      <c r="EI144" s="213">
        <v>2.8864797272073726E-2</v>
      </c>
      <c r="EJ144" s="213">
        <v>2.7595349672745715E-2</v>
      </c>
      <c r="EK144" s="213">
        <v>0.107988228791274</v>
      </c>
      <c r="EL144" s="213">
        <v>5.651693094870959E-2</v>
      </c>
      <c r="EM144" s="213">
        <v>1.138329278136211E-2</v>
      </c>
      <c r="EN144" s="213">
        <v>4.7735144784100104E-2</v>
      </c>
      <c r="EO144" s="213"/>
      <c r="EP144" s="213"/>
      <c r="EQ144" s="213"/>
      <c r="ER144" s="213">
        <v>0.17088899100138943</v>
      </c>
      <c r="ES144" s="213">
        <v>3.9491387147431424E-2</v>
      </c>
      <c r="ET144" s="213">
        <v>6.9389882635171984E-2</v>
      </c>
      <c r="EU144" s="213">
        <v>6.6967834491258343E-2</v>
      </c>
      <c r="EV144" s="213">
        <v>5.7266754770935402E-2</v>
      </c>
      <c r="EW144" s="213">
        <v>2.1704164045669258E-2</v>
      </c>
      <c r="EX144" s="213">
        <v>7.4679315755484102E-2</v>
      </c>
      <c r="EY144" s="213">
        <v>7.8350886366850059E-2</v>
      </c>
      <c r="EZ144" s="213">
        <v>2.1999999999999999E-2</v>
      </c>
      <c r="FA144" s="213">
        <v>0.10175348311599353</v>
      </c>
      <c r="FB144" s="213">
        <v>3.2235096593690532E-2</v>
      </c>
      <c r="FC144" s="213">
        <v>2.7403911891742645E-2</v>
      </c>
      <c r="FD144" s="213">
        <v>8.4059316015401411E-2</v>
      </c>
      <c r="FE144" s="213">
        <v>4.7735144784100104E-2</v>
      </c>
      <c r="FF144" s="213"/>
      <c r="FG144" s="213"/>
      <c r="FH144" s="213"/>
      <c r="FI144" s="213"/>
      <c r="FJ144" s="213"/>
      <c r="FK144" s="213"/>
      <c r="FL144" s="213">
        <v>8.1630294327312877E-2</v>
      </c>
      <c r="FM144" s="213">
        <v>5.9227233154571041E-2</v>
      </c>
      <c r="FN144" s="213">
        <v>4.4531194695473932E-2</v>
      </c>
      <c r="FO144" s="213">
        <v>6.4239325288961605E-2</v>
      </c>
    </row>
    <row r="145" spans="2:171" s="70" customFormat="1" ht="17.25" customHeight="1">
      <c r="B145" s="66" t="s">
        <v>198</v>
      </c>
      <c r="C145" s="67"/>
      <c r="D145" s="67"/>
      <c r="E145" s="67"/>
      <c r="F145" s="68"/>
      <c r="G145" s="68"/>
      <c r="H145" s="68"/>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3"/>
      <c r="BF145" s="213"/>
      <c r="BG145" s="213"/>
      <c r="BH145" s="213"/>
      <c r="BI145" s="213"/>
      <c r="BJ145" s="213"/>
      <c r="BK145" s="213"/>
      <c r="BL145" s="213"/>
      <c r="BM145" s="213"/>
      <c r="BN145" s="213"/>
      <c r="BO145" s="213"/>
      <c r="BP145" s="213"/>
      <c r="BQ145" s="213"/>
      <c r="BR145" s="213"/>
      <c r="BS145" s="213"/>
      <c r="BT145" s="213"/>
      <c r="BU145" s="213"/>
      <c r="BV145" s="213"/>
      <c r="BW145" s="213"/>
      <c r="BX145" s="213"/>
      <c r="BY145" s="213"/>
      <c r="BZ145" s="213"/>
      <c r="CA145" s="213"/>
      <c r="CB145" s="213"/>
      <c r="CC145" s="213"/>
      <c r="CD145" s="213"/>
      <c r="CE145" s="213"/>
      <c r="CF145" s="213"/>
      <c r="CG145" s="213"/>
      <c r="CH145" s="213"/>
      <c r="CI145" s="213"/>
      <c r="CJ145" s="213"/>
      <c r="CK145" s="213"/>
      <c r="CL145" s="213"/>
      <c r="CM145" s="213"/>
      <c r="CN145" s="213"/>
      <c r="CO145" s="213"/>
      <c r="CP145" s="213"/>
      <c r="CQ145" s="213"/>
      <c r="CR145" s="213"/>
      <c r="CS145" s="213"/>
      <c r="CT145" s="213"/>
      <c r="CU145" s="213"/>
      <c r="CV145" s="213"/>
      <c r="CW145" s="213"/>
      <c r="CX145" s="213"/>
      <c r="CY145" s="213"/>
      <c r="CZ145" s="213"/>
      <c r="DA145" s="213"/>
      <c r="DB145" s="213"/>
      <c r="DC145" s="213"/>
      <c r="DD145" s="213"/>
      <c r="DE145" s="213"/>
      <c r="DF145" s="213"/>
      <c r="DG145" s="213"/>
      <c r="DH145" s="213"/>
      <c r="DI145" s="213"/>
      <c r="DJ145" s="213"/>
      <c r="DK145" s="213"/>
      <c r="DL145" s="213"/>
      <c r="DM145" s="213"/>
      <c r="DN145" s="213"/>
      <c r="DO145" s="213"/>
      <c r="DP145" s="213"/>
      <c r="DQ145" s="213"/>
      <c r="DR145" s="213"/>
      <c r="DS145" s="213"/>
      <c r="DT145" s="213"/>
      <c r="DU145" s="213"/>
      <c r="DV145" s="213"/>
      <c r="DW145" s="213"/>
      <c r="DX145" s="213"/>
      <c r="DY145" s="213"/>
      <c r="DZ145" s="213"/>
      <c r="EA145" s="213"/>
      <c r="EB145" s="213"/>
      <c r="EC145" s="213"/>
      <c r="ED145" s="213"/>
      <c r="EE145" s="213">
        <v>-0.12440571849948601</v>
      </c>
      <c r="EF145" s="213"/>
      <c r="EG145" s="213"/>
      <c r="EH145" s="213"/>
      <c r="EI145" s="213"/>
      <c r="EJ145" s="213"/>
      <c r="EK145" s="213"/>
      <c r="EL145" s="213"/>
      <c r="EM145" s="213"/>
      <c r="EN145" s="213"/>
      <c r="EO145" s="213"/>
      <c r="EP145" s="213"/>
      <c r="EQ145" s="213"/>
      <c r="ER145" s="213"/>
      <c r="ES145" s="213"/>
      <c r="ET145" s="213"/>
      <c r="EU145" s="213"/>
      <c r="EV145" s="213"/>
      <c r="EW145" s="213"/>
      <c r="EX145" s="213"/>
      <c r="EY145" s="213"/>
      <c r="EZ145" s="213"/>
      <c r="FA145" s="213"/>
      <c r="FB145" s="213"/>
      <c r="FC145" s="213"/>
      <c r="FD145" s="213"/>
      <c r="FE145" s="213"/>
      <c r="FF145" s="213"/>
      <c r="FG145" s="213"/>
      <c r="FH145" s="213"/>
      <c r="FI145" s="213"/>
      <c r="FJ145" s="213"/>
      <c r="FK145" s="213"/>
      <c r="FL145" s="213"/>
      <c r="FM145" s="213"/>
      <c r="FN145" s="213"/>
      <c r="FO145" s="213"/>
    </row>
    <row r="146" spans="2:171" s="70" customFormat="1" ht="17.25" customHeight="1">
      <c r="B146" s="66" t="s">
        <v>183</v>
      </c>
      <c r="C146" s="67"/>
      <c r="D146" s="67"/>
      <c r="E146" s="67"/>
      <c r="F146" s="68"/>
      <c r="G146" s="68"/>
      <c r="H146" s="68"/>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3"/>
      <c r="BF146" s="213"/>
      <c r="BG146" s="213"/>
      <c r="BH146" s="213"/>
      <c r="BI146" s="213"/>
      <c r="BJ146" s="213"/>
      <c r="BK146" s="213"/>
      <c r="BL146" s="213"/>
      <c r="BM146" s="213"/>
      <c r="BN146" s="213"/>
      <c r="BO146" s="213"/>
      <c r="BP146" s="213"/>
      <c r="BQ146" s="213"/>
      <c r="BR146" s="213"/>
      <c r="BS146" s="213"/>
      <c r="BT146" s="213"/>
      <c r="BU146" s="213"/>
      <c r="BV146" s="213"/>
      <c r="BW146" s="213"/>
      <c r="BX146" s="213"/>
      <c r="BY146" s="213"/>
      <c r="BZ146" s="213"/>
      <c r="CA146" s="213"/>
      <c r="CB146" s="213"/>
      <c r="CC146" s="213"/>
      <c r="CD146" s="213"/>
      <c r="CE146" s="213"/>
      <c r="CF146" s="213"/>
      <c r="CG146" s="213"/>
      <c r="CH146" s="213"/>
      <c r="CI146" s="213"/>
      <c r="CJ146" s="213"/>
      <c r="CK146" s="213"/>
      <c r="CL146" s="213"/>
      <c r="CM146" s="213"/>
      <c r="CN146" s="213"/>
      <c r="CO146" s="213"/>
      <c r="CP146" s="213"/>
      <c r="CQ146" s="213"/>
      <c r="CR146" s="213"/>
      <c r="CS146" s="213"/>
      <c r="CT146" s="213"/>
      <c r="CU146" s="213"/>
      <c r="CV146" s="213"/>
      <c r="CW146" s="213"/>
      <c r="CX146" s="213"/>
      <c r="CY146" s="213"/>
      <c r="CZ146" s="213"/>
      <c r="DA146" s="213"/>
      <c r="DB146" s="213"/>
      <c r="DC146" s="213"/>
      <c r="DD146" s="213"/>
      <c r="DE146" s="213"/>
      <c r="DF146" s="213"/>
      <c r="DG146" s="213"/>
      <c r="DH146" s="213"/>
      <c r="DI146" s="213"/>
      <c r="DJ146" s="213"/>
      <c r="DK146" s="213"/>
      <c r="DL146" s="213"/>
      <c r="DM146" s="213"/>
      <c r="DN146" s="213"/>
      <c r="DO146" s="213"/>
      <c r="DP146" s="213"/>
      <c r="DQ146" s="213"/>
      <c r="DR146" s="213"/>
      <c r="DS146" s="213"/>
      <c r="DT146" s="213"/>
      <c r="DU146" s="213"/>
      <c r="DV146" s="213"/>
      <c r="DW146" s="213"/>
      <c r="DX146" s="213"/>
      <c r="DY146" s="213">
        <v>-2.6464778934147393E-2</v>
      </c>
      <c r="DZ146" s="213">
        <v>8.9999999999999993E-3</v>
      </c>
      <c r="EA146" s="213">
        <v>-0.03</v>
      </c>
      <c r="EB146" s="213">
        <v>0.114</v>
      </c>
      <c r="EC146" s="213">
        <v>6.32930187906732E-2</v>
      </c>
      <c r="ED146" s="213">
        <v>5.9412718916361761E-2</v>
      </c>
      <c r="EE146" s="213">
        <v>5.9412718916361761E-2</v>
      </c>
      <c r="EF146" s="213">
        <v>8.5012447792644705E-2</v>
      </c>
      <c r="EG146" s="213">
        <v>2.3205418736551449E-3</v>
      </c>
      <c r="EH146" s="213">
        <v>4.4251598727108703E-3</v>
      </c>
      <c r="EI146" s="213">
        <v>2.1060749680275093E-2</v>
      </c>
      <c r="EJ146" s="213">
        <v>7.3120248940260289E-3</v>
      </c>
      <c r="EK146" s="213">
        <v>0.11157696891579451</v>
      </c>
      <c r="EL146" s="213">
        <v>3.2353333046554626E-2</v>
      </c>
      <c r="EM146" s="213">
        <v>6.1365261283054917E-2</v>
      </c>
      <c r="EN146" s="213">
        <v>-8.0027688997084095E-2</v>
      </c>
      <c r="EO146" s="213"/>
      <c r="EP146" s="213"/>
      <c r="EQ146" s="213"/>
      <c r="ER146" s="213"/>
      <c r="ES146" s="213"/>
      <c r="ET146" s="213"/>
      <c r="EU146" s="213"/>
      <c r="EV146" s="213"/>
      <c r="EW146" s="213"/>
      <c r="EX146" s="213"/>
      <c r="EY146" s="213"/>
      <c r="EZ146" s="213">
        <v>-1.7000000000000001E-2</v>
      </c>
      <c r="FA146" s="213">
        <v>7.8316684680435553E-2</v>
      </c>
      <c r="FB146" s="213">
        <v>2.0048238640454175E-2</v>
      </c>
      <c r="FC146" s="213">
        <v>1.061952912912113E-2</v>
      </c>
      <c r="FD146" s="213">
        <v>7.311049388850234E-2</v>
      </c>
      <c r="FE146" s="213">
        <v>-8.0027688997084095E-2</v>
      </c>
      <c r="FF146" s="213"/>
      <c r="FG146" s="213"/>
      <c r="FH146" s="213"/>
      <c r="FI146" s="213"/>
      <c r="FJ146" s="213"/>
      <c r="FK146" s="213"/>
      <c r="FL146" s="213"/>
      <c r="FM146" s="213"/>
      <c r="FN146" s="213">
        <v>2.3213345946926166E-2</v>
      </c>
      <c r="FO146" s="213">
        <v>2.3185233165002553E-2</v>
      </c>
    </row>
    <row r="147" spans="2:171" s="70" customFormat="1" ht="17.25" customHeight="1">
      <c r="B147" s="66" t="s">
        <v>203</v>
      </c>
      <c r="C147" s="67"/>
      <c r="D147" s="67"/>
      <c r="E147" s="67"/>
      <c r="F147" s="68"/>
      <c r="G147" s="68"/>
      <c r="H147" s="68"/>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3"/>
      <c r="BF147" s="213"/>
      <c r="BG147" s="213"/>
      <c r="BH147" s="213"/>
      <c r="BI147" s="213"/>
      <c r="BJ147" s="213"/>
      <c r="BK147" s="213"/>
      <c r="BL147" s="213"/>
      <c r="BM147" s="213"/>
      <c r="BN147" s="213"/>
      <c r="BO147" s="213"/>
      <c r="BP147" s="213"/>
      <c r="BQ147" s="213"/>
      <c r="BR147" s="213"/>
      <c r="BS147" s="213"/>
      <c r="BT147" s="213"/>
      <c r="BU147" s="213"/>
      <c r="BV147" s="213"/>
      <c r="BW147" s="213"/>
      <c r="BX147" s="213"/>
      <c r="BY147" s="213"/>
      <c r="BZ147" s="213"/>
      <c r="CA147" s="213"/>
      <c r="CB147" s="213"/>
      <c r="CC147" s="213"/>
      <c r="CD147" s="213"/>
      <c r="CE147" s="213"/>
      <c r="CF147" s="213"/>
      <c r="CG147" s="213"/>
      <c r="CH147" s="213"/>
      <c r="CI147" s="213"/>
      <c r="CJ147" s="213"/>
      <c r="CK147" s="213"/>
      <c r="CL147" s="213"/>
      <c r="CM147" s="213"/>
      <c r="CN147" s="213"/>
      <c r="CO147" s="213"/>
      <c r="CP147" s="213"/>
      <c r="CQ147" s="213"/>
      <c r="CR147" s="213"/>
      <c r="CS147" s="213"/>
      <c r="CT147" s="213"/>
      <c r="CU147" s="213"/>
      <c r="CV147" s="213"/>
      <c r="CW147" s="213"/>
      <c r="CX147" s="213"/>
      <c r="CY147" s="213"/>
      <c r="CZ147" s="213"/>
      <c r="DA147" s="213"/>
      <c r="DB147" s="213"/>
      <c r="DC147" s="213"/>
      <c r="DD147" s="213"/>
      <c r="DE147" s="213"/>
      <c r="DF147" s="213"/>
      <c r="DG147" s="213"/>
      <c r="DH147" s="213"/>
      <c r="DI147" s="213"/>
      <c r="DJ147" s="213"/>
      <c r="DK147" s="213"/>
      <c r="DL147" s="213"/>
      <c r="DM147" s="213"/>
      <c r="DN147" s="213"/>
      <c r="DO147" s="213"/>
      <c r="DP147" s="213"/>
      <c r="DQ147" s="213"/>
      <c r="DR147" s="213"/>
      <c r="DS147" s="213"/>
      <c r="DT147" s="213"/>
      <c r="DU147" s="213"/>
      <c r="DV147" s="213"/>
      <c r="DW147" s="213"/>
      <c r="DX147" s="213"/>
      <c r="DY147" s="213">
        <v>-3.2014434173700094E-5</v>
      </c>
      <c r="DZ147" s="213">
        <v>4.9354408113591285E-2</v>
      </c>
      <c r="EA147" s="213">
        <v>-2.5306629057844414E-2</v>
      </c>
      <c r="EB147" s="213">
        <v>0.12030059231580623</v>
      </c>
      <c r="EC147" s="213">
        <v>0.11161577951491991</v>
      </c>
      <c r="ED147" s="213">
        <v>7.92255733557857E-2</v>
      </c>
      <c r="EE147" s="213">
        <v>-2.8981382401648435E-3</v>
      </c>
      <c r="EF147" s="213">
        <v>2.0937609948697724E-2</v>
      </c>
      <c r="EG147" s="213">
        <v>2.6915151431947365E-2</v>
      </c>
      <c r="EH147" s="213">
        <v>3.8537635239195782E-2</v>
      </c>
      <c r="EI147" s="213">
        <v>6.7953998296517257E-2</v>
      </c>
      <c r="EJ147" s="213">
        <v>2.7589255867704346E-2</v>
      </c>
      <c r="EK147" s="213">
        <v>8.5164384274050833E-2</v>
      </c>
      <c r="EL147" s="213">
        <v>2.5572723911247618E-2</v>
      </c>
      <c r="EM147" s="213">
        <v>7.4751390784587368E-2</v>
      </c>
      <c r="EN147" s="213">
        <v>2.3353961102723645E-2</v>
      </c>
      <c r="EO147" s="213"/>
      <c r="EP147" s="213"/>
      <c r="EQ147" s="213"/>
      <c r="ER147" s="213"/>
      <c r="ES147" s="213"/>
      <c r="ET147" s="213"/>
      <c r="EU147" s="213"/>
      <c r="EV147" s="213"/>
      <c r="EW147" s="213"/>
      <c r="EX147" s="213"/>
      <c r="EY147" s="213"/>
      <c r="EZ147" s="213">
        <v>5.2802617003553749E-3</v>
      </c>
      <c r="FA147" s="213">
        <v>0.10297751797626704</v>
      </c>
      <c r="FB147" s="213">
        <v>1.4721531245623618E-2</v>
      </c>
      <c r="FC147" s="213">
        <v>4.2293803696039231E-2</v>
      </c>
      <c r="FD147" s="213">
        <v>5.6312584648722255E-2</v>
      </c>
      <c r="FE147" s="213">
        <v>2.3353961102723645E-2</v>
      </c>
      <c r="FF147" s="213"/>
      <c r="FG147" s="213"/>
      <c r="FH147" s="213"/>
      <c r="FI147" s="213"/>
      <c r="FJ147" s="213"/>
      <c r="FK147" s="213"/>
      <c r="FL147" s="213"/>
      <c r="FM147" s="213"/>
      <c r="FN147" s="213">
        <v>4.2000000000000003E-2</v>
      </c>
      <c r="FO147" s="213">
        <v>5.2206997614066865E-2</v>
      </c>
    </row>
    <row r="148" spans="2:171" s="70" customFormat="1" ht="17.25" customHeight="1">
      <c r="B148" s="125" t="s">
        <v>152</v>
      </c>
      <c r="C148" s="69"/>
      <c r="D148" s="69"/>
      <c r="E148" s="69"/>
      <c r="F148" s="126"/>
      <c r="G148" s="126"/>
      <c r="H148" s="126"/>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v>0.19151623555036373</v>
      </c>
      <c r="DB148" s="216">
        <v>0.12985277606749338</v>
      </c>
      <c r="DC148" s="216">
        <v>6.9530945316415724E-2</v>
      </c>
      <c r="DD148" s="216">
        <v>4.1270528491381873E-2</v>
      </c>
      <c r="DE148" s="216">
        <v>-1.0241100206166167E-2</v>
      </c>
      <c r="DF148" s="216">
        <v>7.1180178465651778E-2</v>
      </c>
      <c r="DG148" s="216">
        <v>8.1140188560989299E-2</v>
      </c>
      <c r="DH148" s="216">
        <v>2.7335013681758658E-2</v>
      </c>
      <c r="DI148" s="216">
        <v>3.9335821311318103E-2</v>
      </c>
      <c r="DJ148" s="216">
        <v>2.5006382114619075E-2</v>
      </c>
      <c r="DK148" s="216">
        <v>7.8110128502285908E-2</v>
      </c>
      <c r="DL148" s="216">
        <v>5.5225958806019618E-2</v>
      </c>
      <c r="DM148" s="216">
        <v>3.7471135176849565E-2</v>
      </c>
      <c r="DN148" s="216">
        <v>3.8318472069784781E-2</v>
      </c>
      <c r="DO148" s="216">
        <v>0.12111808086981272</v>
      </c>
      <c r="DP148" s="216">
        <v>-6.8429653331991178E-2</v>
      </c>
      <c r="DQ148" s="216">
        <v>5.0609103825018209E-2</v>
      </c>
      <c r="DR148" s="216">
        <v>6.0624985625901968E-2</v>
      </c>
      <c r="DS148" s="216">
        <v>4.6253705431119618E-2</v>
      </c>
      <c r="DT148" s="216">
        <v>9.7543076345908405E-2</v>
      </c>
      <c r="DU148" s="216">
        <v>2.2654903060004991E-2</v>
      </c>
      <c r="DV148" s="216">
        <v>3.2658254102530503E-2</v>
      </c>
      <c r="DW148" s="216">
        <v>9.5201010212851184E-2</v>
      </c>
      <c r="DX148" s="216">
        <v>4.7625733867782342E-2</v>
      </c>
      <c r="DY148" s="216">
        <v>6.7000000000000004E-2</v>
      </c>
      <c r="DZ148" s="216">
        <v>7.9000000000000001E-2</v>
      </c>
      <c r="EA148" s="216">
        <v>-4.0000000000000001E-3</v>
      </c>
      <c r="EB148" s="216">
        <v>0.17199999999999999</v>
      </c>
      <c r="EC148" s="216">
        <v>9.4E-2</v>
      </c>
      <c r="ED148" s="216">
        <v>3.8040630697744889E-2</v>
      </c>
      <c r="EE148" s="216">
        <v>-0.01</v>
      </c>
      <c r="EF148" s="216">
        <v>4.8039172246801466E-2</v>
      </c>
      <c r="EG148" s="216">
        <v>3.4530736763242004E-2</v>
      </c>
      <c r="EH148" s="216">
        <v>3.3870665474929597E-2</v>
      </c>
      <c r="EI148" s="216">
        <v>2.3E-2</v>
      </c>
      <c r="EJ148" s="216">
        <v>7.5849101004463867E-3</v>
      </c>
      <c r="EK148" s="216">
        <v>3.3137927060113384E-2</v>
      </c>
      <c r="EL148" s="216">
        <v>-2.0915290113090399E-4</v>
      </c>
      <c r="EM148" s="216">
        <v>3.3459556101837339E-2</v>
      </c>
      <c r="EN148" s="216">
        <v>-1.5475077750738399E-2</v>
      </c>
      <c r="EO148" s="213"/>
      <c r="EP148" s="216"/>
      <c r="EQ148" s="216"/>
      <c r="ER148" s="216">
        <v>0.12831554130891251</v>
      </c>
      <c r="ES148" s="216">
        <v>3.2757042003197824E-2</v>
      </c>
      <c r="ET148" s="216">
        <v>4.9805035484746116E-2</v>
      </c>
      <c r="EU148" s="216">
        <v>5.3812201973990469E-2</v>
      </c>
      <c r="EV148" s="216">
        <v>6.6432585163858957E-2</v>
      </c>
      <c r="EW148" s="216">
        <v>1.5034912601801668E-2</v>
      </c>
      <c r="EX148" s="216">
        <v>5.543386641486206E-2</v>
      </c>
      <c r="EY148" s="216">
        <v>5.7747489125175779E-2</v>
      </c>
      <c r="EZ148" s="216">
        <v>4.4999999999999998E-2</v>
      </c>
      <c r="FA148" s="216">
        <v>9.7930150172451214E-2</v>
      </c>
      <c r="FB148" s="216">
        <v>2.351534593541758E-2</v>
      </c>
      <c r="FC148" s="216">
        <v>1.8877676818385605E-2</v>
      </c>
      <c r="FD148" s="216">
        <v>1.8662105820900877E-2</v>
      </c>
      <c r="FE148" s="216">
        <v>-1.5475077750738399E-2</v>
      </c>
      <c r="FF148" s="216"/>
      <c r="FG148" s="216"/>
      <c r="FH148" s="216"/>
      <c r="FI148" s="216"/>
      <c r="FJ148" s="216"/>
      <c r="FK148" s="216"/>
      <c r="FL148" s="216">
        <v>6.2E-2</v>
      </c>
      <c r="FM148" s="216">
        <v>4.9000000000000002E-2</v>
      </c>
      <c r="FN148" s="216">
        <v>4.4513685348438171E-2</v>
      </c>
      <c r="FO148" s="216">
        <v>1.4023896550302598E-2</v>
      </c>
    </row>
    <row r="150" spans="2:171" ht="17.25" customHeight="1">
      <c r="B150" s="71" t="s">
        <v>78</v>
      </c>
      <c r="C150" s="72"/>
      <c r="D150" s="72"/>
      <c r="E150" s="72"/>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237"/>
      <c r="ER150" s="73"/>
      <c r="ES150" s="73"/>
      <c r="ET150" s="73"/>
      <c r="EU150" s="73"/>
      <c r="EV150" s="73"/>
      <c r="EW150" s="73"/>
      <c r="EX150" s="73"/>
      <c r="EY150" s="73"/>
      <c r="EZ150" s="73"/>
      <c r="FA150" s="73"/>
      <c r="FB150" s="73"/>
      <c r="FC150" s="237"/>
      <c r="FD150" s="237"/>
      <c r="FE150" s="237"/>
      <c r="FH150" s="73"/>
      <c r="FI150" s="73"/>
      <c r="FJ150" s="73"/>
      <c r="FK150" s="73"/>
      <c r="FL150" s="73"/>
      <c r="FM150" s="73"/>
      <c r="FN150" s="73"/>
      <c r="FO150" s="73"/>
    </row>
    <row r="151" spans="2:171" s="70" customFormat="1" ht="17.45" customHeight="1">
      <c r="B151" s="66" t="s">
        <v>27</v>
      </c>
      <c r="C151" s="74"/>
      <c r="D151" s="74"/>
      <c r="E151" s="74"/>
      <c r="F151" s="68"/>
      <c r="G151" s="68"/>
      <c r="H151" s="68"/>
      <c r="I151" s="75">
        <v>29603.899999999994</v>
      </c>
      <c r="J151" s="75">
        <v>29603.899999999994</v>
      </c>
      <c r="K151" s="75">
        <v>29603.899999999994</v>
      </c>
      <c r="L151" s="75">
        <v>29603.899999999994</v>
      </c>
      <c r="M151" s="75">
        <v>29603.899999999994</v>
      </c>
      <c r="N151" s="75">
        <v>29603.899999999994</v>
      </c>
      <c r="O151" s="75">
        <v>29603.899999999994</v>
      </c>
      <c r="P151" s="75">
        <v>29603.9</v>
      </c>
      <c r="Q151" s="75">
        <v>29614.5</v>
      </c>
      <c r="R151" s="75">
        <v>29614.5</v>
      </c>
      <c r="S151" s="75">
        <v>29614.5</v>
      </c>
      <c r="T151" s="75">
        <v>29614.5</v>
      </c>
      <c r="U151" s="75">
        <v>29629.949999999997</v>
      </c>
      <c r="V151" s="75">
        <v>29649.620000000003</v>
      </c>
      <c r="W151" s="75">
        <v>29649.62</v>
      </c>
      <c r="X151" s="75">
        <v>29641.919999999998</v>
      </c>
      <c r="Y151" s="75">
        <v>29641.919999999998</v>
      </c>
      <c r="Z151" s="75">
        <v>29641.919999999998</v>
      </c>
      <c r="AA151" s="75">
        <v>29641.919999999998</v>
      </c>
      <c r="AB151" s="75">
        <v>29641.919999999998</v>
      </c>
      <c r="AC151" s="75">
        <v>29641.919999999998</v>
      </c>
      <c r="AD151" s="75">
        <v>29641.919999999998</v>
      </c>
      <c r="AE151" s="75">
        <v>29641.919999999998</v>
      </c>
      <c r="AF151" s="75">
        <v>29641.919999999998</v>
      </c>
      <c r="AG151" s="75">
        <v>29641.919999999998</v>
      </c>
      <c r="AH151" s="75">
        <v>29641.919999999998</v>
      </c>
      <c r="AI151" s="75">
        <v>29641.919999999998</v>
      </c>
      <c r="AJ151" s="75">
        <v>29641.919999999998</v>
      </c>
      <c r="AK151" s="75">
        <v>29641.919999999998</v>
      </c>
      <c r="AL151" s="75">
        <v>29641.919999999998</v>
      </c>
      <c r="AM151" s="75">
        <v>29641.919999999998</v>
      </c>
      <c r="AN151" s="75">
        <v>29641.919999999998</v>
      </c>
      <c r="AO151" s="75">
        <v>29641.919999999998</v>
      </c>
      <c r="AP151" s="75">
        <v>29641.919999999998</v>
      </c>
      <c r="AQ151" s="75">
        <v>29641.919999999998</v>
      </c>
      <c r="AR151" s="75">
        <v>29641.919999999998</v>
      </c>
      <c r="AS151" s="75">
        <v>29641.919999999998</v>
      </c>
      <c r="AT151" s="75">
        <v>29641.919999999998</v>
      </c>
      <c r="AU151" s="75">
        <v>29641.919999999998</v>
      </c>
      <c r="AV151" s="75">
        <v>29641.919999999998</v>
      </c>
      <c r="AW151" s="75">
        <v>29641.919999999998</v>
      </c>
      <c r="AX151" s="75">
        <v>29641.919999999998</v>
      </c>
      <c r="AY151" s="75">
        <v>29641.919999999998</v>
      </c>
      <c r="AZ151" s="75">
        <v>29641.919999999998</v>
      </c>
      <c r="BA151" s="75">
        <v>29641.919999999998</v>
      </c>
      <c r="BB151" s="75">
        <v>29641.919999999998</v>
      </c>
      <c r="BC151" s="75">
        <v>29641.919999999998</v>
      </c>
      <c r="BD151" s="75">
        <v>29641.919999999998</v>
      </c>
      <c r="BE151" s="75">
        <v>29641.919999999998</v>
      </c>
      <c r="BF151" s="75">
        <v>29641.919999999998</v>
      </c>
      <c r="BG151" s="75">
        <v>29641.919999999998</v>
      </c>
      <c r="BH151" s="75">
        <v>29641.919999999998</v>
      </c>
      <c r="BI151" s="75">
        <v>29722.41</v>
      </c>
      <c r="BJ151" s="75">
        <v>29722.41</v>
      </c>
      <c r="BK151" s="75">
        <v>29722.41</v>
      </c>
      <c r="BL151" s="75">
        <v>29722.41</v>
      </c>
      <c r="BM151" s="75">
        <v>29722.41</v>
      </c>
      <c r="BN151" s="75">
        <v>29722.41</v>
      </c>
      <c r="BO151" s="75">
        <v>29722.41</v>
      </c>
      <c r="BP151" s="75">
        <v>29722.41</v>
      </c>
      <c r="BQ151" s="75">
        <v>29722.41</v>
      </c>
      <c r="BR151" s="75">
        <v>29722.41</v>
      </c>
      <c r="BS151" s="75">
        <v>29898.720000000001</v>
      </c>
      <c r="BT151" s="75">
        <v>29898.720000000001</v>
      </c>
      <c r="BU151" s="75">
        <v>29898.720000000001</v>
      </c>
      <c r="BV151" s="75">
        <v>29898.719999999998</v>
      </c>
      <c r="BW151" s="75">
        <v>29898.719999999998</v>
      </c>
      <c r="BX151" s="75">
        <v>29898.719999999998</v>
      </c>
      <c r="BY151" s="75">
        <v>29898.719999999998</v>
      </c>
      <c r="BZ151" s="75">
        <v>29898.719999999998</v>
      </c>
      <c r="CA151" s="75">
        <v>29898.720000000001</v>
      </c>
      <c r="CB151" s="75">
        <v>29898.720000000001</v>
      </c>
      <c r="CC151" s="75">
        <v>29898.720000000001</v>
      </c>
      <c r="CD151" s="75">
        <v>29898.720000000001</v>
      </c>
      <c r="CE151" s="75">
        <v>29898.719999999998</v>
      </c>
      <c r="CF151" s="75">
        <v>29898.720000000001</v>
      </c>
      <c r="CG151" s="75">
        <v>29898.720000000001</v>
      </c>
      <c r="CH151" s="75">
        <v>29898.720000000001</v>
      </c>
      <c r="CI151" s="75">
        <v>29898.720000000001</v>
      </c>
      <c r="CJ151" s="75">
        <v>29898.720000000001</v>
      </c>
      <c r="CK151" s="75">
        <v>29898.720000000001</v>
      </c>
      <c r="CL151" s="75">
        <v>29898.720000000001</v>
      </c>
      <c r="CM151" s="75">
        <v>29898.720000000001</v>
      </c>
      <c r="CN151" s="75">
        <v>29898.720000000001</v>
      </c>
      <c r="CO151" s="75">
        <v>29898.720000000001</v>
      </c>
      <c r="CP151" s="75">
        <v>29898.720000000001</v>
      </c>
      <c r="CQ151" s="75">
        <v>29898.720000000001</v>
      </c>
      <c r="CR151" s="75">
        <v>29898.720000000001</v>
      </c>
      <c r="CS151" s="75">
        <v>29898.720000000001</v>
      </c>
      <c r="CT151" s="75">
        <v>29898.720000000001</v>
      </c>
      <c r="CU151" s="75">
        <v>29898.720000000001</v>
      </c>
      <c r="CV151" s="75">
        <v>29898.720000000001</v>
      </c>
      <c r="CW151" s="75">
        <v>29898.720000000001</v>
      </c>
      <c r="CX151" s="75">
        <v>29898.720000000001</v>
      </c>
      <c r="CY151" s="75">
        <v>29898.720000000001</v>
      </c>
      <c r="CZ151" s="75">
        <v>29898.720000000001</v>
      </c>
      <c r="DA151" s="75">
        <v>29898.720000000001</v>
      </c>
      <c r="DB151" s="75">
        <v>29898.720000000001</v>
      </c>
      <c r="DC151" s="75">
        <v>29898.720000000001</v>
      </c>
      <c r="DD151" s="75">
        <v>29770.43</v>
      </c>
      <c r="DE151" s="75">
        <v>29769.480000000032</v>
      </c>
      <c r="DF151" s="75">
        <v>29769.480000000032</v>
      </c>
      <c r="DG151" s="75">
        <v>29769.480000000032</v>
      </c>
      <c r="DH151" s="75">
        <v>29769.480000000032</v>
      </c>
      <c r="DI151" s="75">
        <v>29769.480000000032</v>
      </c>
      <c r="DJ151" s="75">
        <v>29769.480000000032</v>
      </c>
      <c r="DK151" s="75">
        <v>29769.480000000032</v>
      </c>
      <c r="DL151" s="75">
        <v>29769.480000000032</v>
      </c>
      <c r="DM151" s="75">
        <v>29769.480000000032</v>
      </c>
      <c r="DN151" s="75">
        <v>29769.480000000032</v>
      </c>
      <c r="DO151" s="75">
        <v>29769.480000000032</v>
      </c>
      <c r="DP151" s="75">
        <v>29769.480000000032</v>
      </c>
      <c r="DQ151" s="75">
        <v>29769.480000000032</v>
      </c>
      <c r="DR151" s="75">
        <v>29769.480000000032</v>
      </c>
      <c r="DS151" s="75">
        <v>29769.480000000032</v>
      </c>
      <c r="DT151" s="75">
        <v>29769.480000000032</v>
      </c>
      <c r="DU151" s="75">
        <v>29778.510000000017</v>
      </c>
      <c r="DV151" s="75">
        <v>29778.510000000017</v>
      </c>
      <c r="DW151" s="75">
        <v>29778.510000000017</v>
      </c>
      <c r="DX151" s="75">
        <v>29778.510000000017</v>
      </c>
      <c r="DY151" s="75">
        <v>29778.510000000017</v>
      </c>
      <c r="DZ151" s="75">
        <v>29778.510000000017</v>
      </c>
      <c r="EA151" s="75">
        <v>29778.510000000017</v>
      </c>
      <c r="EB151" s="75">
        <v>29778.510000000017</v>
      </c>
      <c r="EC151" s="75">
        <v>29778.510000000017</v>
      </c>
      <c r="ED151" s="75">
        <v>29778.510000000017</v>
      </c>
      <c r="EE151" s="75">
        <v>29778.510000000017</v>
      </c>
      <c r="EF151" s="75">
        <v>29778.51</v>
      </c>
      <c r="EG151" s="75">
        <v>29778.51</v>
      </c>
      <c r="EH151" s="75">
        <v>29778.51</v>
      </c>
      <c r="EI151" s="75">
        <v>29778.51</v>
      </c>
      <c r="EJ151" s="75">
        <v>29778.51</v>
      </c>
      <c r="EK151" s="75">
        <v>29778.51</v>
      </c>
      <c r="EL151" s="75">
        <v>29778.51</v>
      </c>
      <c r="EM151" s="75">
        <v>29778.51</v>
      </c>
      <c r="EN151" s="75">
        <v>29778.51</v>
      </c>
      <c r="EO151" s="75"/>
      <c r="EP151" s="75"/>
      <c r="EQ151" s="75"/>
      <c r="ER151" s="75">
        <f>_xlfn.XLOOKUP(ER$9,$I$8:$EO$8,$I151:$EO151,,,-1)</f>
        <v>29898.720000000001</v>
      </c>
      <c r="ES151" s="75">
        <f>_xlfn.XLOOKUP(ES$9,$I$8:$EO$8,$I151:$EO151,,,-1)</f>
        <v>29769.480000000032</v>
      </c>
      <c r="ET151" s="75">
        <f>_xlfn.XLOOKUP(ET$9,$I$8:$EO$8,$I151:$EO151,,,-1)</f>
        <v>29769.480000000032</v>
      </c>
      <c r="EU151" s="75">
        <f>_xlfn.XLOOKUP(EU$9,$I$8:$EO$8,$I151:$EO151,,,-1)</f>
        <v>29769.480000000032</v>
      </c>
      <c r="EV151" s="75">
        <f>_xlfn.XLOOKUP(EV$9,$I$8:$EO$8,$I151:$EO151,,,-1)</f>
        <v>29769.480000000032</v>
      </c>
      <c r="EW151" s="75">
        <f>_xlfn.XLOOKUP(EW$9,$I$8:$EO$8,$I151:$EO151,,,-1)</f>
        <v>29769.480000000032</v>
      </c>
      <c r="EX151" s="75">
        <f>_xlfn.XLOOKUP(EX$9,$I$8:$EO$8,$I151:$EO151,,,-1)</f>
        <v>29778.510000000017</v>
      </c>
      <c r="EY151" s="75">
        <f>_xlfn.XLOOKUP(EY$9,$I$8:$EO$8,$I151:$EO151,,,-1)</f>
        <v>29778.510000000017</v>
      </c>
      <c r="EZ151" s="75">
        <f>_xlfn.XLOOKUP(EZ$9,$I$8:$EO$8,$I151:$EO151,,,-1)</f>
        <v>29778.510000000017</v>
      </c>
      <c r="FA151" s="75">
        <f>_xlfn.XLOOKUP(FA$9,$I$8:$EO$8,$I151:$EO151,,,-1)</f>
        <v>29778.510000000017</v>
      </c>
      <c r="FB151" s="75">
        <f>_xlfn.XLOOKUP(FB$9,$I$8:$EO$8,$I151:$EO151,,,-1)</f>
        <v>29778.51</v>
      </c>
      <c r="FC151" s="75">
        <f>_xlfn.XLOOKUP(FC$9,$I$8:$EO$8,$I151:$EO151,,,-1)</f>
        <v>29778.51</v>
      </c>
      <c r="FD151" s="75">
        <f>_xlfn.XLOOKUP(FD$9,$I$8:$EO$8,$I151:$EO151,,,-1)</f>
        <v>29778.51</v>
      </c>
      <c r="FE151" s="75">
        <f>_xlfn.XLOOKUP(FE$9,$I$8:$EO$8,$I151:$EO151,,,-1)</f>
        <v>29778.51</v>
      </c>
      <c r="FF151" s="75"/>
      <c r="FG151" s="75"/>
      <c r="FH151" s="75">
        <f t="shared" ref="FH151:FN166" si="408">_xlfn.XLOOKUP(FH$9,$I$6:$EJ$6,$I151:$EJ151,,,-1)</f>
        <v>29722.41</v>
      </c>
      <c r="FI151" s="75">
        <f t="shared" si="408"/>
        <v>29898.720000000001</v>
      </c>
      <c r="FJ151" s="75">
        <f t="shared" si="408"/>
        <v>29898.720000000001</v>
      </c>
      <c r="FK151" s="75">
        <f t="shared" si="408"/>
        <v>29898.720000000001</v>
      </c>
      <c r="FL151" s="75">
        <f t="shared" si="408"/>
        <v>29769.480000000032</v>
      </c>
      <c r="FM151" s="75">
        <f t="shared" si="408"/>
        <v>29778.510000000017</v>
      </c>
      <c r="FN151" s="75">
        <f t="shared" si="408"/>
        <v>29778.51</v>
      </c>
      <c r="FO151" s="75">
        <f t="shared" ref="FO151:FO171" si="409">_xlfn.XLOOKUP(FO$9,$I$6:$EM$6,$I151:$EM151,,,-1)</f>
        <v>29778.51</v>
      </c>
    </row>
    <row r="152" spans="2:171" s="70" customFormat="1" ht="17.45" customHeight="1">
      <c r="B152" s="66" t="s">
        <v>26</v>
      </c>
      <c r="C152" s="74"/>
      <c r="D152" s="74"/>
      <c r="E152" s="74"/>
      <c r="F152" s="68"/>
      <c r="G152" s="68"/>
      <c r="H152" s="68"/>
      <c r="I152" s="75">
        <v>42685.01</v>
      </c>
      <c r="J152" s="75">
        <v>42685.01</v>
      </c>
      <c r="K152" s="75">
        <v>42685.009999999995</v>
      </c>
      <c r="L152" s="75">
        <v>42685.599999999999</v>
      </c>
      <c r="M152" s="75">
        <v>42685.599999999999</v>
      </c>
      <c r="N152" s="75">
        <v>42688.69</v>
      </c>
      <c r="O152" s="75">
        <v>42697.11</v>
      </c>
      <c r="P152" s="75">
        <v>42654.05</v>
      </c>
      <c r="Q152" s="75">
        <v>42654.05</v>
      </c>
      <c r="R152" s="75">
        <v>42745.989999999991</v>
      </c>
      <c r="S152" s="75">
        <v>42845.8</v>
      </c>
      <c r="T152" s="75">
        <v>42623.76</v>
      </c>
      <c r="U152" s="75">
        <v>42623.759999999987</v>
      </c>
      <c r="V152" s="75">
        <v>42623.76</v>
      </c>
      <c r="W152" s="75">
        <v>42623.76</v>
      </c>
      <c r="X152" s="75">
        <v>42624.29</v>
      </c>
      <c r="Y152" s="75">
        <v>42624.29</v>
      </c>
      <c r="Z152" s="75">
        <v>42704.88</v>
      </c>
      <c r="AA152" s="75">
        <v>42704.979999999996</v>
      </c>
      <c r="AB152" s="75">
        <v>42704.88</v>
      </c>
      <c r="AC152" s="75">
        <v>42704.88</v>
      </c>
      <c r="AD152" s="75">
        <v>42704.88</v>
      </c>
      <c r="AE152" s="75">
        <v>42704.88</v>
      </c>
      <c r="AF152" s="75">
        <v>42926.92</v>
      </c>
      <c r="AG152" s="75">
        <v>42757.049999999996</v>
      </c>
      <c r="AH152" s="75">
        <v>42704.88</v>
      </c>
      <c r="AI152" s="75">
        <v>42704.88</v>
      </c>
      <c r="AJ152" s="75">
        <v>42704.880000000005</v>
      </c>
      <c r="AK152" s="75">
        <v>42704.799999999996</v>
      </c>
      <c r="AL152" s="75">
        <v>42704.800000000003</v>
      </c>
      <c r="AM152" s="75">
        <v>42799</v>
      </c>
      <c r="AN152" s="75">
        <v>42373.78</v>
      </c>
      <c r="AO152" s="75">
        <v>42704.78</v>
      </c>
      <c r="AP152" s="75">
        <v>42879.520000000004</v>
      </c>
      <c r="AQ152" s="75">
        <v>42704.780000000006</v>
      </c>
      <c r="AR152" s="75">
        <v>42629.3</v>
      </c>
      <c r="AS152" s="75">
        <v>42704.78</v>
      </c>
      <c r="AT152" s="75">
        <v>42704.78</v>
      </c>
      <c r="AU152" s="75">
        <v>42704.780000000006</v>
      </c>
      <c r="AV152" s="75">
        <v>42704.780000000006</v>
      </c>
      <c r="AW152" s="75">
        <v>42760.979999999996</v>
      </c>
      <c r="AX152" s="75">
        <v>42760.98</v>
      </c>
      <c r="AY152" s="75">
        <v>42760.979999999996</v>
      </c>
      <c r="AZ152" s="75">
        <v>42760.979999999996</v>
      </c>
      <c r="BA152" s="75">
        <v>42930.52</v>
      </c>
      <c r="BB152" s="75">
        <v>42957.350000000006</v>
      </c>
      <c r="BC152" s="75">
        <v>42969.89</v>
      </c>
      <c r="BD152" s="75">
        <v>42976.26</v>
      </c>
      <c r="BE152" s="75">
        <v>42976.26</v>
      </c>
      <c r="BF152" s="75">
        <v>42976.26</v>
      </c>
      <c r="BG152" s="75">
        <v>42976.26</v>
      </c>
      <c r="BH152" s="75">
        <v>42976.26</v>
      </c>
      <c r="BI152" s="75">
        <v>42976.26</v>
      </c>
      <c r="BJ152" s="75">
        <v>42976.26</v>
      </c>
      <c r="BK152" s="75">
        <v>42976.26</v>
      </c>
      <c r="BL152" s="75">
        <v>42976.26</v>
      </c>
      <c r="BM152" s="75">
        <v>42976.26</v>
      </c>
      <c r="BN152" s="75">
        <v>42976.26</v>
      </c>
      <c r="BO152" s="75">
        <v>42976.26</v>
      </c>
      <c r="BP152" s="75">
        <v>42874.09</v>
      </c>
      <c r="BQ152" s="75">
        <v>42874.09</v>
      </c>
      <c r="BR152" s="75">
        <v>42874.09</v>
      </c>
      <c r="BS152" s="75">
        <v>42874.09</v>
      </c>
      <c r="BT152" s="75">
        <v>42874.09</v>
      </c>
      <c r="BU152" s="75">
        <v>42874.09</v>
      </c>
      <c r="BV152" s="75">
        <v>42874.09</v>
      </c>
      <c r="BW152" s="75">
        <v>42874.09</v>
      </c>
      <c r="BX152" s="75">
        <v>42874.09</v>
      </c>
      <c r="BY152" s="75">
        <v>42874.09</v>
      </c>
      <c r="BZ152" s="75">
        <v>42874.09</v>
      </c>
      <c r="CA152" s="75">
        <v>42874.09</v>
      </c>
      <c r="CB152" s="75">
        <v>42874.09</v>
      </c>
      <c r="CC152" s="75">
        <v>42874.09</v>
      </c>
      <c r="CD152" s="75">
        <v>42874.09</v>
      </c>
      <c r="CE152" s="75">
        <v>42871.690000000024</v>
      </c>
      <c r="CF152" s="75">
        <v>42871.690000000024</v>
      </c>
      <c r="CG152" s="75">
        <v>42871.690000000024</v>
      </c>
      <c r="CH152" s="75">
        <v>42871.690000000024</v>
      </c>
      <c r="CI152" s="75">
        <v>42871.690000000024</v>
      </c>
      <c r="CJ152" s="75">
        <v>42871.690000000024</v>
      </c>
      <c r="CK152" s="75">
        <v>42871.690000000024</v>
      </c>
      <c r="CL152" s="75">
        <v>42871.690000000024</v>
      </c>
      <c r="CM152" s="75">
        <v>42871.690000000024</v>
      </c>
      <c r="CN152" s="75">
        <v>42871.690000000024</v>
      </c>
      <c r="CO152" s="75">
        <v>42871.690000000024</v>
      </c>
      <c r="CP152" s="75">
        <v>42871.690000000024</v>
      </c>
      <c r="CQ152" s="75">
        <v>42859</v>
      </c>
      <c r="CR152" s="75">
        <v>42859</v>
      </c>
      <c r="CS152" s="75">
        <v>42859</v>
      </c>
      <c r="CT152" s="75">
        <v>42859</v>
      </c>
      <c r="CU152" s="75">
        <v>42859</v>
      </c>
      <c r="CV152" s="75">
        <v>42859</v>
      </c>
      <c r="CW152" s="75">
        <v>42859</v>
      </c>
      <c r="CX152" s="75">
        <v>42915.5</v>
      </c>
      <c r="CY152" s="75">
        <v>42915.5</v>
      </c>
      <c r="CZ152" s="75">
        <v>42859.05</v>
      </c>
      <c r="DA152" s="75">
        <v>42859.05</v>
      </c>
      <c r="DB152" s="75">
        <v>42859.05</v>
      </c>
      <c r="DC152" s="75">
        <v>42859.05</v>
      </c>
      <c r="DD152" s="75">
        <v>42859.049999999996</v>
      </c>
      <c r="DE152" s="75">
        <v>42859.049999999996</v>
      </c>
      <c r="DF152" s="75">
        <v>42859.049999999996</v>
      </c>
      <c r="DG152" s="75">
        <v>42896.85</v>
      </c>
      <c r="DH152" s="75">
        <v>42896.85</v>
      </c>
      <c r="DI152" s="75">
        <v>42899.03</v>
      </c>
      <c r="DJ152" s="75">
        <v>42901.35</v>
      </c>
      <c r="DK152" s="75">
        <v>42901.35</v>
      </c>
      <c r="DL152" s="75">
        <v>42901.35</v>
      </c>
      <c r="DM152" s="75">
        <v>42901.35</v>
      </c>
      <c r="DN152" s="75">
        <v>42901.35</v>
      </c>
      <c r="DO152" s="75">
        <v>42901.35</v>
      </c>
      <c r="DP152" s="75">
        <v>42901.35</v>
      </c>
      <c r="DQ152" s="75">
        <v>42901.35</v>
      </c>
      <c r="DR152" s="75">
        <v>42901.35</v>
      </c>
      <c r="DS152" s="75">
        <v>42901.22</v>
      </c>
      <c r="DT152" s="75">
        <v>42901.350000000006</v>
      </c>
      <c r="DU152" s="75">
        <v>42901.350000000006</v>
      </c>
      <c r="DV152" s="75">
        <v>42951.75</v>
      </c>
      <c r="DW152" s="75">
        <v>42951.75</v>
      </c>
      <c r="DX152" s="75">
        <v>42942.63</v>
      </c>
      <c r="DY152" s="75">
        <v>42942.63</v>
      </c>
      <c r="DZ152" s="75">
        <v>42974.76</v>
      </c>
      <c r="EA152" s="75">
        <v>42974.76</v>
      </c>
      <c r="EB152" s="75">
        <v>42974.459999999985</v>
      </c>
      <c r="EC152" s="75">
        <v>42942.619999999988</v>
      </c>
      <c r="ED152" s="75">
        <v>42942.619999999988</v>
      </c>
      <c r="EE152" s="75">
        <v>42942.619999999988</v>
      </c>
      <c r="EF152" s="75">
        <v>42942.619999999988</v>
      </c>
      <c r="EG152" s="75">
        <v>42942.619999999988</v>
      </c>
      <c r="EH152" s="75">
        <v>42942.619999999988</v>
      </c>
      <c r="EI152" s="75">
        <v>42942.619999999981</v>
      </c>
      <c r="EJ152" s="75">
        <v>42954.189999999988</v>
      </c>
      <c r="EK152" s="75">
        <v>42954.189999999981</v>
      </c>
      <c r="EL152" s="75">
        <v>42954.189999999988</v>
      </c>
      <c r="EM152" s="75">
        <v>42954.189999999988</v>
      </c>
      <c r="EN152" s="75">
        <v>42954.189999999988</v>
      </c>
      <c r="EO152" s="75"/>
      <c r="EP152" s="75"/>
      <c r="EQ152" s="75"/>
      <c r="ER152" s="75">
        <f>_xlfn.XLOOKUP(ER$9,$I$8:$EO$8,$I152:$EO152,,,-1)</f>
        <v>42859.05</v>
      </c>
      <c r="ES152" s="75">
        <f>_xlfn.XLOOKUP(ES$9,$I$8:$EO$8,$I152:$EO152,,,-1)</f>
        <v>42859.049999999996</v>
      </c>
      <c r="ET152" s="75">
        <f>_xlfn.XLOOKUP(ET$9,$I$8:$EO$8,$I152:$EO152,,,-1)</f>
        <v>42899.03</v>
      </c>
      <c r="EU152" s="75">
        <f>_xlfn.XLOOKUP(EU$9,$I$8:$EO$8,$I152:$EO152,,,-1)</f>
        <v>42901.35</v>
      </c>
      <c r="EV152" s="75">
        <f>_xlfn.XLOOKUP(EV$9,$I$8:$EO$8,$I152:$EO152,,,-1)</f>
        <v>42901.35</v>
      </c>
      <c r="EW152" s="75">
        <f>_xlfn.XLOOKUP(EW$9,$I$8:$EO$8,$I152:$EO152,,,-1)</f>
        <v>42901.35</v>
      </c>
      <c r="EX152" s="75">
        <f>_xlfn.XLOOKUP(EX$9,$I$8:$EO$8,$I152:$EO152,,,-1)</f>
        <v>42901.350000000006</v>
      </c>
      <c r="EY152" s="75">
        <f>_xlfn.XLOOKUP(EY$9,$I$8:$EO$8,$I152:$EO152,,,-1)</f>
        <v>42942.63</v>
      </c>
      <c r="EZ152" s="75">
        <f>_xlfn.XLOOKUP(EZ$9,$I$8:$EO$8,$I152:$EO152,,,-1)</f>
        <v>42974.76</v>
      </c>
      <c r="FA152" s="75">
        <f>_xlfn.XLOOKUP(FA$9,$I$8:$EO$8,$I152:$EO152,,,-1)</f>
        <v>42942.619999999988</v>
      </c>
      <c r="FB152" s="75">
        <f>_xlfn.XLOOKUP(FB$9,$I$8:$EO$8,$I152:$EO152,,,-1)</f>
        <v>42942.619999999988</v>
      </c>
      <c r="FC152" s="75">
        <f>_xlfn.XLOOKUP(FC$9,$I$8:$EO$8,$I152:$EO152,,,-1)</f>
        <v>42954.189999999988</v>
      </c>
      <c r="FD152" s="75">
        <f>_xlfn.XLOOKUP(FD$9,$I$8:$EO$8,$I152:$EO152,,,-1)</f>
        <v>42954.189999999988</v>
      </c>
      <c r="FE152" s="75">
        <f>_xlfn.XLOOKUP(FE$9,$I$8:$EO$8,$I152:$EO152,,,-1)</f>
        <v>42954.189999999988</v>
      </c>
      <c r="FF152" s="75"/>
      <c r="FG152" s="75"/>
      <c r="FH152" s="75">
        <f t="shared" si="408"/>
        <v>42874.09</v>
      </c>
      <c r="FI152" s="75">
        <f t="shared" si="408"/>
        <v>42874.09</v>
      </c>
      <c r="FJ152" s="75">
        <f t="shared" si="408"/>
        <v>42871.690000000024</v>
      </c>
      <c r="FK152" s="75">
        <f t="shared" si="408"/>
        <v>42859.05</v>
      </c>
      <c r="FL152" s="75">
        <f t="shared" si="408"/>
        <v>42901.35</v>
      </c>
      <c r="FM152" s="75">
        <f t="shared" si="408"/>
        <v>42942.63</v>
      </c>
      <c r="FN152" s="75">
        <f t="shared" si="408"/>
        <v>42954.189999999988</v>
      </c>
      <c r="FO152" s="75">
        <f t="shared" si="409"/>
        <v>42954.189999999988</v>
      </c>
    </row>
    <row r="153" spans="2:171" s="70" customFormat="1" ht="17.45" customHeight="1">
      <c r="B153" s="66" t="s">
        <v>25</v>
      </c>
      <c r="C153" s="74"/>
      <c r="D153" s="74"/>
      <c r="E153" s="74"/>
      <c r="F153" s="68"/>
      <c r="G153" s="68"/>
      <c r="H153" s="68"/>
      <c r="I153" s="75">
        <v>41944.27</v>
      </c>
      <c r="J153" s="75">
        <v>41944.159999999996</v>
      </c>
      <c r="K153" s="75">
        <v>41944.159999999996</v>
      </c>
      <c r="L153" s="75">
        <v>41944.159999999996</v>
      </c>
      <c r="M153" s="75">
        <v>41885.19000000001</v>
      </c>
      <c r="N153" s="75">
        <v>41848.30000000001</v>
      </c>
      <c r="O153" s="75">
        <v>41885.19000000001</v>
      </c>
      <c r="P153" s="75">
        <v>41885.19</v>
      </c>
      <c r="Q153" s="75">
        <v>41885.19000000001</v>
      </c>
      <c r="R153" s="75">
        <v>41905.19000000001</v>
      </c>
      <c r="S153" s="75">
        <v>41905.19000000001</v>
      </c>
      <c r="T153" s="75">
        <v>41905.19000000001</v>
      </c>
      <c r="U153" s="75">
        <v>41550.840000000004</v>
      </c>
      <c r="V153" s="75">
        <v>41757.060000000012</v>
      </c>
      <c r="W153" s="75">
        <v>41757.06</v>
      </c>
      <c r="X153" s="75">
        <v>41757.060000000005</v>
      </c>
      <c r="Y153" s="75">
        <v>41757.060000000005</v>
      </c>
      <c r="Z153" s="75">
        <v>41757.060000000005</v>
      </c>
      <c r="AA153" s="75">
        <v>41758.320000000007</v>
      </c>
      <c r="AB153" s="75">
        <v>41758.320000000014</v>
      </c>
      <c r="AC153" s="75">
        <v>41450.450000000004</v>
      </c>
      <c r="AD153" s="75">
        <v>41450.450000000004</v>
      </c>
      <c r="AE153" s="75">
        <v>41479.320000000007</v>
      </c>
      <c r="AF153" s="75">
        <v>41479.32</v>
      </c>
      <c r="AG153" s="75">
        <v>41680.530000000006</v>
      </c>
      <c r="AH153" s="75">
        <v>41680.530000000006</v>
      </c>
      <c r="AI153" s="75">
        <v>41775</v>
      </c>
      <c r="AJ153" s="75">
        <v>41774.6</v>
      </c>
      <c r="AK153" s="75">
        <v>41540.450000000004</v>
      </c>
      <c r="AL153" s="75">
        <v>41582.94000000001</v>
      </c>
      <c r="AM153" s="75">
        <v>41883.880000000005</v>
      </c>
      <c r="AN153" s="75">
        <v>41946.080000000009</v>
      </c>
      <c r="AO153" s="75">
        <v>42043.180000000008</v>
      </c>
      <c r="AP153" s="75">
        <v>41925.020000000004</v>
      </c>
      <c r="AQ153" s="75">
        <v>42039.62000000001</v>
      </c>
      <c r="AR153" s="75">
        <v>41914.530000000006</v>
      </c>
      <c r="AS153" s="75">
        <v>41980.84</v>
      </c>
      <c r="AT153" s="75">
        <v>41980.84</v>
      </c>
      <c r="AU153" s="75">
        <v>41980.84</v>
      </c>
      <c r="AV153" s="75">
        <v>41980.84</v>
      </c>
      <c r="AW153" s="75">
        <v>41980.84</v>
      </c>
      <c r="AX153" s="75">
        <v>41980.84</v>
      </c>
      <c r="AY153" s="75">
        <v>41980.84</v>
      </c>
      <c r="AZ153" s="75">
        <v>41980.84</v>
      </c>
      <c r="BA153" s="75">
        <v>41980.84</v>
      </c>
      <c r="BB153" s="75">
        <v>41980.84</v>
      </c>
      <c r="BC153" s="75">
        <v>41980.84</v>
      </c>
      <c r="BD153" s="75">
        <v>41980.84</v>
      </c>
      <c r="BE153" s="75">
        <v>41980.84</v>
      </c>
      <c r="BF153" s="75">
        <v>41980.84</v>
      </c>
      <c r="BG153" s="75">
        <v>41980.84</v>
      </c>
      <c r="BH153" s="75">
        <v>41980.84</v>
      </c>
      <c r="BI153" s="75">
        <v>41980.84</v>
      </c>
      <c r="BJ153" s="75">
        <v>41980.84</v>
      </c>
      <c r="BK153" s="75">
        <v>41980.84</v>
      </c>
      <c r="BL153" s="75">
        <v>41980.84</v>
      </c>
      <c r="BM153" s="75">
        <v>41980.84</v>
      </c>
      <c r="BN153" s="75">
        <v>41980.84</v>
      </c>
      <c r="BO153" s="75">
        <v>41980.84</v>
      </c>
      <c r="BP153" s="75">
        <v>42074.84</v>
      </c>
      <c r="BQ153" s="75">
        <v>42074.84</v>
      </c>
      <c r="BR153" s="75">
        <v>42074.84</v>
      </c>
      <c r="BS153" s="75">
        <v>42074.84</v>
      </c>
      <c r="BT153" s="75">
        <v>42074.84</v>
      </c>
      <c r="BU153" s="75">
        <v>42074.84</v>
      </c>
      <c r="BV153" s="75">
        <v>42074.84</v>
      </c>
      <c r="BW153" s="75">
        <v>42074.84</v>
      </c>
      <c r="BX153" s="75">
        <v>42074.84</v>
      </c>
      <c r="BY153" s="75">
        <v>42066.42</v>
      </c>
      <c r="BZ153" s="75">
        <v>42066.42</v>
      </c>
      <c r="CA153" s="75">
        <v>42066.42</v>
      </c>
      <c r="CB153" s="75">
        <v>42066.42</v>
      </c>
      <c r="CC153" s="75">
        <v>42066.42</v>
      </c>
      <c r="CD153" s="75">
        <v>42066.42</v>
      </c>
      <c r="CE153" s="75">
        <v>42066.42</v>
      </c>
      <c r="CF153" s="75">
        <v>42066.42</v>
      </c>
      <c r="CG153" s="75">
        <v>42066.42</v>
      </c>
      <c r="CH153" s="75">
        <v>42066.42</v>
      </c>
      <c r="CI153" s="75">
        <v>42066.42</v>
      </c>
      <c r="CJ153" s="75">
        <v>42066.42</v>
      </c>
      <c r="CK153" s="75">
        <v>42066.42</v>
      </c>
      <c r="CL153" s="75">
        <v>42066.42</v>
      </c>
      <c r="CM153" s="75">
        <v>42066.42</v>
      </c>
      <c r="CN153" s="75">
        <v>42066.42</v>
      </c>
      <c r="CO153" s="75">
        <v>42066.42</v>
      </c>
      <c r="CP153" s="75">
        <v>42066.42</v>
      </c>
      <c r="CQ153" s="75">
        <v>42066.42</v>
      </c>
      <c r="CR153" s="75">
        <v>42066.42</v>
      </c>
      <c r="CS153" s="75">
        <v>42066.42</v>
      </c>
      <c r="CT153" s="75">
        <v>42066.42</v>
      </c>
      <c r="CU153" s="75">
        <v>42066.42</v>
      </c>
      <c r="CV153" s="75">
        <v>42066.42</v>
      </c>
      <c r="CW153" s="75">
        <v>42066.42</v>
      </c>
      <c r="CX153" s="75">
        <v>42067.64</v>
      </c>
      <c r="CY153" s="75">
        <v>42067.64</v>
      </c>
      <c r="CZ153" s="75">
        <v>42067.64</v>
      </c>
      <c r="DA153" s="75">
        <v>42022.54</v>
      </c>
      <c r="DB153" s="75">
        <v>42017.54</v>
      </c>
      <c r="DC153" s="75">
        <v>42017.54</v>
      </c>
      <c r="DD153" s="75">
        <v>42024.54</v>
      </c>
      <c r="DE153" s="75">
        <v>42024.54</v>
      </c>
      <c r="DF153" s="75">
        <v>42026.94</v>
      </c>
      <c r="DG153" s="75">
        <v>42035.65</v>
      </c>
      <c r="DH153" s="75">
        <v>42035.65</v>
      </c>
      <c r="DI153" s="75">
        <v>42069.64</v>
      </c>
      <c r="DJ153" s="75">
        <v>42069.64</v>
      </c>
      <c r="DK153" s="75">
        <v>42069.64</v>
      </c>
      <c r="DL153" s="75">
        <v>41962.85</v>
      </c>
      <c r="DM153" s="75">
        <v>42069.64</v>
      </c>
      <c r="DN153" s="75">
        <v>42069.640000000007</v>
      </c>
      <c r="DO153" s="75">
        <v>42069.640000000007</v>
      </c>
      <c r="DP153" s="75">
        <v>42069.64</v>
      </c>
      <c r="DQ153" s="75">
        <v>42069.64</v>
      </c>
      <c r="DR153" s="75">
        <v>42069.64</v>
      </c>
      <c r="DS153" s="75">
        <v>42069.64</v>
      </c>
      <c r="DT153" s="75">
        <v>42069.64</v>
      </c>
      <c r="DU153" s="75">
        <v>42069.64</v>
      </c>
      <c r="DV153" s="75">
        <v>42066.509999999995</v>
      </c>
      <c r="DW153" s="75">
        <v>42066.509999999995</v>
      </c>
      <c r="DX153" s="75">
        <v>42066.509999999995</v>
      </c>
      <c r="DY153" s="75">
        <v>42066.509999999995</v>
      </c>
      <c r="DZ153" s="75">
        <v>42066.509999999995</v>
      </c>
      <c r="EA153" s="75">
        <v>42066.509999999995</v>
      </c>
      <c r="EB153" s="75">
        <v>42066.510000000009</v>
      </c>
      <c r="EC153" s="75">
        <v>42066.510000000009</v>
      </c>
      <c r="ED153" s="75">
        <v>42066.510000000009</v>
      </c>
      <c r="EE153" s="75">
        <v>42173.000000000007</v>
      </c>
      <c r="EF153" s="75">
        <v>42173.000000000007</v>
      </c>
      <c r="EG153" s="75">
        <v>42173.000000000007</v>
      </c>
      <c r="EH153" s="75">
        <v>42173.000000000007</v>
      </c>
      <c r="EI153" s="75">
        <v>42066.509999999995</v>
      </c>
      <c r="EJ153" s="75">
        <v>42066.510000000009</v>
      </c>
      <c r="EK153" s="75">
        <v>42066.509999999995</v>
      </c>
      <c r="EL153" s="75">
        <v>42066.510000000009</v>
      </c>
      <c r="EM153" s="75">
        <v>42066.509999999995</v>
      </c>
      <c r="EN153" s="75">
        <v>42066.510000000009</v>
      </c>
      <c r="EO153" s="75"/>
      <c r="EP153" s="75"/>
      <c r="EQ153" s="75"/>
      <c r="ER153" s="75">
        <f>_xlfn.XLOOKUP(ER$9,$I$8:$EO$8,$I153:$EO153,,,-1)</f>
        <v>42017.54</v>
      </c>
      <c r="ES153" s="75">
        <f>_xlfn.XLOOKUP(ES$9,$I$8:$EO$8,$I153:$EO153,,,-1)</f>
        <v>42026.94</v>
      </c>
      <c r="ET153" s="75">
        <f>_xlfn.XLOOKUP(ET$9,$I$8:$EO$8,$I153:$EO153,,,-1)</f>
        <v>42069.64</v>
      </c>
      <c r="EU153" s="75">
        <f>_xlfn.XLOOKUP(EU$9,$I$8:$EO$8,$I153:$EO153,,,-1)</f>
        <v>41962.85</v>
      </c>
      <c r="EV153" s="75">
        <f>_xlfn.XLOOKUP(EV$9,$I$8:$EO$8,$I153:$EO153,,,-1)</f>
        <v>42069.640000000007</v>
      </c>
      <c r="EW153" s="75">
        <f>_xlfn.XLOOKUP(EW$9,$I$8:$EO$8,$I153:$EO153,,,-1)</f>
        <v>42069.64</v>
      </c>
      <c r="EX153" s="75">
        <f>_xlfn.XLOOKUP(EX$9,$I$8:$EO$8,$I153:$EO153,,,-1)</f>
        <v>42069.64</v>
      </c>
      <c r="EY153" s="75">
        <f>_xlfn.XLOOKUP(EY$9,$I$8:$EO$8,$I153:$EO153,,,-1)</f>
        <v>42066.509999999995</v>
      </c>
      <c r="EZ153" s="75">
        <f>_xlfn.XLOOKUP(EZ$9,$I$8:$EO$8,$I153:$EO153,,,-1)</f>
        <v>42066.509999999995</v>
      </c>
      <c r="FA153" s="75">
        <f>_xlfn.XLOOKUP(FA$9,$I$8:$EO$8,$I153:$EO153,,,-1)</f>
        <v>42066.510000000009</v>
      </c>
      <c r="FB153" s="75">
        <f>_xlfn.XLOOKUP(FB$9,$I$8:$EO$8,$I153:$EO153,,,-1)</f>
        <v>42173.000000000007</v>
      </c>
      <c r="FC153" s="75">
        <f>_xlfn.XLOOKUP(FC$9,$I$8:$EO$8,$I153:$EO153,,,-1)</f>
        <v>42066.510000000009</v>
      </c>
      <c r="FD153" s="75">
        <f>_xlfn.XLOOKUP(FD$9,$I$8:$EO$8,$I153:$EO153,,,-1)</f>
        <v>42066.509999999995</v>
      </c>
      <c r="FE153" s="75">
        <f>_xlfn.XLOOKUP(FE$9,$I$8:$EO$8,$I153:$EO153,,,-1)</f>
        <v>42066.510000000009</v>
      </c>
      <c r="FF153" s="75"/>
      <c r="FG153" s="75"/>
      <c r="FH153" s="75">
        <f t="shared" si="408"/>
        <v>42074.84</v>
      </c>
      <c r="FI153" s="75">
        <f t="shared" si="408"/>
        <v>42066.42</v>
      </c>
      <c r="FJ153" s="75">
        <f t="shared" si="408"/>
        <v>42066.42</v>
      </c>
      <c r="FK153" s="75">
        <f t="shared" si="408"/>
        <v>42067.64</v>
      </c>
      <c r="FL153" s="75">
        <f t="shared" si="408"/>
        <v>41962.85</v>
      </c>
      <c r="FM153" s="75">
        <f t="shared" si="408"/>
        <v>42066.509999999995</v>
      </c>
      <c r="FN153" s="75">
        <f t="shared" si="408"/>
        <v>42066.510000000009</v>
      </c>
      <c r="FO153" s="75">
        <f t="shared" si="409"/>
        <v>42066.509999999995</v>
      </c>
    </row>
    <row r="154" spans="2:171" s="70" customFormat="1" ht="17.45" customHeight="1">
      <c r="B154" s="66" t="s">
        <v>28</v>
      </c>
      <c r="C154" s="74"/>
      <c r="D154" s="74"/>
      <c r="E154" s="74"/>
      <c r="F154" s="68"/>
      <c r="G154" s="68"/>
      <c r="H154" s="68"/>
      <c r="I154" s="75">
        <v>18081.650000000001</v>
      </c>
      <c r="J154" s="75">
        <v>18081.650000000001</v>
      </c>
      <c r="K154" s="75">
        <v>18081.650000000001</v>
      </c>
      <c r="L154" s="75">
        <v>18081.650000000001</v>
      </c>
      <c r="M154" s="75">
        <v>23696.660000000003</v>
      </c>
      <c r="N154" s="75">
        <v>23696.660000000003</v>
      </c>
      <c r="O154" s="75">
        <v>23696.660000000003</v>
      </c>
      <c r="P154" s="75">
        <v>23696.66</v>
      </c>
      <c r="Q154" s="75">
        <v>23696.660000000003</v>
      </c>
      <c r="R154" s="75">
        <v>23696.660000000003</v>
      </c>
      <c r="S154" s="75">
        <v>23696.660000000003</v>
      </c>
      <c r="T154" s="75">
        <v>23696.660000000003</v>
      </c>
      <c r="U154" s="75">
        <v>23585.35</v>
      </c>
      <c r="V154" s="75">
        <v>23585.35</v>
      </c>
      <c r="W154" s="75">
        <v>23585.35</v>
      </c>
      <c r="X154" s="75">
        <v>23585.35</v>
      </c>
      <c r="Y154" s="75">
        <v>23585.35</v>
      </c>
      <c r="Z154" s="75">
        <v>23585.35</v>
      </c>
      <c r="AA154" s="75">
        <v>23585.35</v>
      </c>
      <c r="AB154" s="75">
        <v>23585.35</v>
      </c>
      <c r="AC154" s="75">
        <v>23585.35</v>
      </c>
      <c r="AD154" s="75">
        <v>23585.35</v>
      </c>
      <c r="AE154" s="75">
        <v>23585.35</v>
      </c>
      <c r="AF154" s="75">
        <v>23585.35</v>
      </c>
      <c r="AG154" s="75">
        <v>23841.53</v>
      </c>
      <c r="AH154" s="75">
        <v>23842</v>
      </c>
      <c r="AI154" s="75">
        <v>23841.53</v>
      </c>
      <c r="AJ154" s="75">
        <v>23841.53</v>
      </c>
      <c r="AK154" s="75">
        <v>23813.23</v>
      </c>
      <c r="AL154" s="75">
        <v>23813.23</v>
      </c>
      <c r="AM154" s="75">
        <v>23777.100000000002</v>
      </c>
      <c r="AN154" s="75">
        <v>23877.91</v>
      </c>
      <c r="AO154" s="75">
        <v>23877.91</v>
      </c>
      <c r="AP154" s="75">
        <v>23877.91</v>
      </c>
      <c r="AQ154" s="75">
        <v>23877.91</v>
      </c>
      <c r="AR154" s="75">
        <v>23877.91</v>
      </c>
      <c r="AS154" s="75">
        <v>23844.660000000003</v>
      </c>
      <c r="AT154" s="75">
        <v>23844.66</v>
      </c>
      <c r="AU154" s="75">
        <v>23844.66</v>
      </c>
      <c r="AV154" s="75">
        <v>23844.66</v>
      </c>
      <c r="AW154" s="75">
        <v>23844.66</v>
      </c>
      <c r="AX154" s="75">
        <v>23844.66</v>
      </c>
      <c r="AY154" s="75">
        <v>23844.659999999996</v>
      </c>
      <c r="AZ154" s="75">
        <v>23889.16</v>
      </c>
      <c r="BA154" s="75">
        <v>23889.160000000003</v>
      </c>
      <c r="BB154" s="75">
        <v>23889.16</v>
      </c>
      <c r="BC154" s="75">
        <v>23889.16</v>
      </c>
      <c r="BD154" s="75">
        <v>23889.16</v>
      </c>
      <c r="BE154" s="75">
        <v>23889.16</v>
      </c>
      <c r="BF154" s="75">
        <v>23889.16</v>
      </c>
      <c r="BG154" s="75">
        <v>23889.16</v>
      </c>
      <c r="BH154" s="75">
        <v>23889.16</v>
      </c>
      <c r="BI154" s="75">
        <v>23889.16</v>
      </c>
      <c r="BJ154" s="75">
        <v>23889.16</v>
      </c>
      <c r="BK154" s="75">
        <v>23889.16</v>
      </c>
      <c r="BL154" s="75">
        <v>23889.16</v>
      </c>
      <c r="BM154" s="75">
        <v>23889.16</v>
      </c>
      <c r="BN154" s="75">
        <v>23859.51</v>
      </c>
      <c r="BO154" s="75">
        <v>23859.51</v>
      </c>
      <c r="BP154" s="75">
        <v>23859.51</v>
      </c>
      <c r="BQ154" s="75">
        <v>23859.51</v>
      </c>
      <c r="BR154" s="75">
        <v>23859.51</v>
      </c>
      <c r="BS154" s="75">
        <v>23859.51</v>
      </c>
      <c r="BT154" s="75">
        <v>23859.51</v>
      </c>
      <c r="BU154" s="75">
        <v>24692.51</v>
      </c>
      <c r="BV154" s="75">
        <v>24692.51</v>
      </c>
      <c r="BW154" s="75">
        <v>24692.51</v>
      </c>
      <c r="BX154" s="75">
        <v>24692.510000000002</v>
      </c>
      <c r="BY154" s="75">
        <v>24692.510000000002</v>
      </c>
      <c r="BZ154" s="75">
        <v>24692.510000000002</v>
      </c>
      <c r="CA154" s="75">
        <v>24692.510000000002</v>
      </c>
      <c r="CB154" s="75">
        <v>24692.51</v>
      </c>
      <c r="CC154" s="75">
        <v>24692.51</v>
      </c>
      <c r="CD154" s="75">
        <v>24692.51</v>
      </c>
      <c r="CE154" s="75">
        <v>24692.51</v>
      </c>
      <c r="CF154" s="75">
        <v>24692.51</v>
      </c>
      <c r="CG154" s="75">
        <v>24692.51</v>
      </c>
      <c r="CH154" s="75">
        <v>25665.21</v>
      </c>
      <c r="CI154" s="75">
        <v>25665.21</v>
      </c>
      <c r="CJ154" s="75">
        <v>25665.21</v>
      </c>
      <c r="CK154" s="75">
        <v>25665.21</v>
      </c>
      <c r="CL154" s="75">
        <v>25665.21</v>
      </c>
      <c r="CM154" s="75">
        <v>25665.21</v>
      </c>
      <c r="CN154" s="75">
        <v>25665.21</v>
      </c>
      <c r="CO154" s="75">
        <v>25665.21</v>
      </c>
      <c r="CP154" s="75">
        <v>25665.21</v>
      </c>
      <c r="CQ154" s="75">
        <v>25665.21</v>
      </c>
      <c r="CR154" s="75">
        <v>25665.21</v>
      </c>
      <c r="CS154" s="75">
        <v>25665.21</v>
      </c>
      <c r="CT154" s="75">
        <v>25665.21</v>
      </c>
      <c r="CU154" s="75">
        <v>25665.21</v>
      </c>
      <c r="CV154" s="75">
        <v>25665.21</v>
      </c>
      <c r="CW154" s="75">
        <v>25665.21</v>
      </c>
      <c r="CX154" s="75">
        <v>25665.210000000003</v>
      </c>
      <c r="CY154" s="75">
        <v>25665.210000000003</v>
      </c>
      <c r="CZ154" s="75">
        <v>25665</v>
      </c>
      <c r="DA154" s="75">
        <v>25665</v>
      </c>
      <c r="DB154" s="75">
        <v>25665</v>
      </c>
      <c r="DC154" s="75">
        <v>25821.14</v>
      </c>
      <c r="DD154" s="75">
        <v>25821</v>
      </c>
      <c r="DE154" s="75">
        <v>25821.14</v>
      </c>
      <c r="DF154" s="75">
        <v>25821</v>
      </c>
      <c r="DG154" s="75">
        <v>25821</v>
      </c>
      <c r="DH154" s="75">
        <v>25821</v>
      </c>
      <c r="DI154" s="75">
        <v>25821</v>
      </c>
      <c r="DJ154" s="75">
        <v>25889.5</v>
      </c>
      <c r="DK154" s="75">
        <v>25889.5</v>
      </c>
      <c r="DL154" s="75">
        <v>25889.5</v>
      </c>
      <c r="DM154" s="75">
        <v>25889.5</v>
      </c>
      <c r="DN154" s="75">
        <v>25889.5</v>
      </c>
      <c r="DO154" s="75">
        <v>25889.5</v>
      </c>
      <c r="DP154" s="75">
        <v>25889.5</v>
      </c>
      <c r="DQ154" s="75">
        <v>25779.37</v>
      </c>
      <c r="DR154" s="75">
        <v>25889.5</v>
      </c>
      <c r="DS154" s="75">
        <v>25889.5</v>
      </c>
      <c r="DT154" s="75">
        <v>25889.5</v>
      </c>
      <c r="DU154" s="75">
        <v>25889.5</v>
      </c>
      <c r="DV154" s="75">
        <v>25889.5</v>
      </c>
      <c r="DW154" s="75">
        <v>25889.5</v>
      </c>
      <c r="DX154" s="75">
        <v>25889.5</v>
      </c>
      <c r="DY154" s="75">
        <v>25779.37</v>
      </c>
      <c r="DZ154" s="75">
        <v>25779.37</v>
      </c>
      <c r="EA154" s="75">
        <v>25779.37</v>
      </c>
      <c r="EB154" s="75">
        <v>25779</v>
      </c>
      <c r="EC154" s="75">
        <v>25779</v>
      </c>
      <c r="ED154" s="75">
        <v>25779</v>
      </c>
      <c r="EE154" s="75">
        <v>25779</v>
      </c>
      <c r="EF154" s="75">
        <v>25779</v>
      </c>
      <c r="EG154" s="75">
        <v>25779</v>
      </c>
      <c r="EH154" s="75">
        <v>25779</v>
      </c>
      <c r="EI154" s="75">
        <v>25779</v>
      </c>
      <c r="EJ154" s="75">
        <v>25779</v>
      </c>
      <c r="EK154" s="75">
        <v>25779</v>
      </c>
      <c r="EL154" s="75">
        <v>25779</v>
      </c>
      <c r="EM154" s="75">
        <v>25779</v>
      </c>
      <c r="EN154" s="75">
        <v>25779</v>
      </c>
      <c r="EO154" s="75"/>
      <c r="EP154" s="75"/>
      <c r="EQ154" s="75"/>
      <c r="ER154" s="75">
        <f>_xlfn.XLOOKUP(ER$9,$I$8:$EO$8,$I154:$EO154,,,-1)</f>
        <v>25821.14</v>
      </c>
      <c r="ES154" s="75">
        <f>_xlfn.XLOOKUP(ES$9,$I$8:$EO$8,$I154:$EO154,,,-1)</f>
        <v>25821</v>
      </c>
      <c r="ET154" s="75">
        <f>_xlfn.XLOOKUP(ET$9,$I$8:$EO$8,$I154:$EO154,,,-1)</f>
        <v>25821</v>
      </c>
      <c r="EU154" s="75">
        <f>_xlfn.XLOOKUP(EU$9,$I$8:$EO$8,$I154:$EO154,,,-1)</f>
        <v>25889.5</v>
      </c>
      <c r="EV154" s="75">
        <f>_xlfn.XLOOKUP(EV$9,$I$8:$EO$8,$I154:$EO154,,,-1)</f>
        <v>25889.5</v>
      </c>
      <c r="EW154" s="75">
        <f>_xlfn.XLOOKUP(EW$9,$I$8:$EO$8,$I154:$EO154,,,-1)</f>
        <v>25889.5</v>
      </c>
      <c r="EX154" s="75">
        <f>_xlfn.XLOOKUP(EX$9,$I$8:$EO$8,$I154:$EO154,,,-1)</f>
        <v>25889.5</v>
      </c>
      <c r="EY154" s="75">
        <f>_xlfn.XLOOKUP(EY$9,$I$8:$EO$8,$I154:$EO154,,,-1)</f>
        <v>25889.5</v>
      </c>
      <c r="EZ154" s="75">
        <f>_xlfn.XLOOKUP(EZ$9,$I$8:$EO$8,$I154:$EO154,,,-1)</f>
        <v>25779.37</v>
      </c>
      <c r="FA154" s="75">
        <f>_xlfn.XLOOKUP(FA$9,$I$8:$EO$8,$I154:$EO154,,,-1)</f>
        <v>25779</v>
      </c>
      <c r="FB154" s="75">
        <f>_xlfn.XLOOKUP(FB$9,$I$8:$EO$8,$I154:$EO154,,,-1)</f>
        <v>25779</v>
      </c>
      <c r="FC154" s="75">
        <f>_xlfn.XLOOKUP(FC$9,$I$8:$EO$8,$I154:$EO154,,,-1)</f>
        <v>25779</v>
      </c>
      <c r="FD154" s="75">
        <f>_xlfn.XLOOKUP(FD$9,$I$8:$EO$8,$I154:$EO154,,,-1)</f>
        <v>25779</v>
      </c>
      <c r="FE154" s="75">
        <f>_xlfn.XLOOKUP(FE$9,$I$8:$EO$8,$I154:$EO154,,,-1)</f>
        <v>25779</v>
      </c>
      <c r="FF154" s="75"/>
      <c r="FG154" s="75"/>
      <c r="FH154" s="75">
        <f t="shared" si="408"/>
        <v>23859.51</v>
      </c>
      <c r="FI154" s="75">
        <f t="shared" si="408"/>
        <v>24692.51</v>
      </c>
      <c r="FJ154" s="75">
        <f t="shared" si="408"/>
        <v>25665.21</v>
      </c>
      <c r="FK154" s="75">
        <f t="shared" si="408"/>
        <v>25665</v>
      </c>
      <c r="FL154" s="75">
        <f t="shared" si="408"/>
        <v>25889.5</v>
      </c>
      <c r="FM154" s="75">
        <f t="shared" si="408"/>
        <v>25889.5</v>
      </c>
      <c r="FN154" s="75">
        <f t="shared" si="408"/>
        <v>25779</v>
      </c>
      <c r="FO154" s="75">
        <f t="shared" si="409"/>
        <v>25779</v>
      </c>
    </row>
    <row r="155" spans="2:171" s="70" customFormat="1" ht="17.45" customHeight="1">
      <c r="B155" s="66" t="s">
        <v>29</v>
      </c>
      <c r="C155" s="74"/>
      <c r="D155" s="74"/>
      <c r="E155" s="74"/>
      <c r="F155" s="68"/>
      <c r="G155" s="68"/>
      <c r="H155" s="68"/>
      <c r="I155" s="75"/>
      <c r="J155" s="75"/>
      <c r="K155" s="75"/>
      <c r="L155" s="75"/>
      <c r="M155" s="75"/>
      <c r="N155" s="75"/>
      <c r="O155" s="75"/>
      <c r="P155" s="75"/>
      <c r="Q155" s="75"/>
      <c r="R155" s="75"/>
      <c r="S155" s="75"/>
      <c r="T155" s="75"/>
      <c r="U155" s="75">
        <v>0</v>
      </c>
      <c r="V155" s="75">
        <v>0</v>
      </c>
      <c r="W155" s="75">
        <v>0</v>
      </c>
      <c r="X155" s="75">
        <v>0</v>
      </c>
      <c r="Y155" s="75">
        <v>0</v>
      </c>
      <c r="Z155" s="75">
        <v>0</v>
      </c>
      <c r="AA155" s="75">
        <v>0</v>
      </c>
      <c r="AB155" s="75">
        <v>0</v>
      </c>
      <c r="AC155" s="75">
        <v>0</v>
      </c>
      <c r="AD155" s="75">
        <v>0</v>
      </c>
      <c r="AE155" s="75">
        <v>0</v>
      </c>
      <c r="AF155" s="75">
        <v>0</v>
      </c>
      <c r="AG155" s="75">
        <v>0</v>
      </c>
      <c r="AH155" s="75">
        <v>0</v>
      </c>
      <c r="AI155" s="75">
        <v>0</v>
      </c>
      <c r="AJ155" s="75">
        <v>26217</v>
      </c>
      <c r="AK155" s="75">
        <v>26214.03999999999</v>
      </c>
      <c r="AL155" s="75">
        <v>26210.429999999997</v>
      </c>
      <c r="AM155" s="75">
        <v>26210.429999999997</v>
      </c>
      <c r="AN155" s="75">
        <v>26210.400000000001</v>
      </c>
      <c r="AO155" s="75">
        <v>26207.43</v>
      </c>
      <c r="AP155" s="75">
        <v>26207.43</v>
      </c>
      <c r="AQ155" s="75">
        <v>26292.28</v>
      </c>
      <c r="AR155" s="75">
        <v>26292.28</v>
      </c>
      <c r="AS155" s="75">
        <v>26292.28</v>
      </c>
      <c r="AT155" s="75">
        <v>26246.83</v>
      </c>
      <c r="AU155" s="75">
        <v>26292.279999999992</v>
      </c>
      <c r="AV155" s="75">
        <v>26246.83</v>
      </c>
      <c r="AW155" s="75">
        <v>26292.3</v>
      </c>
      <c r="AX155" s="75">
        <v>26292.279999999992</v>
      </c>
      <c r="AY155" s="75">
        <v>26292.279999999992</v>
      </c>
      <c r="AZ155" s="75">
        <v>26292.28</v>
      </c>
      <c r="BA155" s="75">
        <v>26292.28</v>
      </c>
      <c r="BB155" s="75">
        <v>26292.279999999992</v>
      </c>
      <c r="BC155" s="75">
        <v>26255.71999999999</v>
      </c>
      <c r="BD155" s="75">
        <v>26255.71999999999</v>
      </c>
      <c r="BE155" s="75">
        <v>26255.71999999999</v>
      </c>
      <c r="BF155" s="75">
        <v>26292</v>
      </c>
      <c r="BG155" s="75">
        <v>26292</v>
      </c>
      <c r="BH155" s="75">
        <v>26292</v>
      </c>
      <c r="BI155" s="75">
        <v>26292</v>
      </c>
      <c r="BJ155" s="75">
        <v>26292</v>
      </c>
      <c r="BK155" s="75">
        <v>26291.82</v>
      </c>
      <c r="BL155" s="75">
        <v>26291.82</v>
      </c>
      <c r="BM155" s="75">
        <v>26291.82</v>
      </c>
      <c r="BN155" s="75">
        <v>26291.82</v>
      </c>
      <c r="BO155" s="75">
        <v>26291.82</v>
      </c>
      <c r="BP155" s="75">
        <v>26292</v>
      </c>
      <c r="BQ155" s="75">
        <v>26292</v>
      </c>
      <c r="BR155" s="75">
        <v>26292</v>
      </c>
      <c r="BS155" s="75">
        <v>26292</v>
      </c>
      <c r="BT155" s="75">
        <v>26292</v>
      </c>
      <c r="BU155" s="75">
        <v>26292</v>
      </c>
      <c r="BV155" s="75">
        <v>26292</v>
      </c>
      <c r="BW155" s="75">
        <v>26292</v>
      </c>
      <c r="BX155" s="75">
        <v>26292</v>
      </c>
      <c r="BY155" s="75">
        <v>26292</v>
      </c>
      <c r="BZ155" s="75">
        <v>26292</v>
      </c>
      <c r="CA155" s="75">
        <v>26292</v>
      </c>
      <c r="CB155" s="75">
        <v>26292</v>
      </c>
      <c r="CC155" s="75">
        <v>26292</v>
      </c>
      <c r="CD155" s="75">
        <v>26292</v>
      </c>
      <c r="CE155" s="75">
        <v>26292</v>
      </c>
      <c r="CF155" s="75">
        <v>26292</v>
      </c>
      <c r="CG155" s="75">
        <v>26292</v>
      </c>
      <c r="CH155" s="75">
        <v>26292</v>
      </c>
      <c r="CI155" s="75">
        <v>26292</v>
      </c>
      <c r="CJ155" s="75">
        <v>26292</v>
      </c>
      <c r="CK155" s="75">
        <v>26292</v>
      </c>
      <c r="CL155" s="75">
        <v>26292</v>
      </c>
      <c r="CM155" s="75">
        <v>26292</v>
      </c>
      <c r="CN155" s="75">
        <v>26292</v>
      </c>
      <c r="CO155" s="75">
        <v>26292</v>
      </c>
      <c r="CP155" s="75">
        <v>26292</v>
      </c>
      <c r="CQ155" s="75">
        <v>26292</v>
      </c>
      <c r="CR155" s="75">
        <v>26292</v>
      </c>
      <c r="CS155" s="75">
        <v>26292</v>
      </c>
      <c r="CT155" s="75">
        <v>26292</v>
      </c>
      <c r="CU155" s="75">
        <v>26292</v>
      </c>
      <c r="CV155" s="75">
        <v>26292</v>
      </c>
      <c r="CW155" s="75">
        <v>26292</v>
      </c>
      <c r="CX155" s="75">
        <v>26292</v>
      </c>
      <c r="CY155" s="75">
        <v>26292</v>
      </c>
      <c r="CZ155" s="75">
        <v>26292</v>
      </c>
      <c r="DA155" s="75">
        <v>26321.090000000015</v>
      </c>
      <c r="DB155" s="75">
        <v>26321.09</v>
      </c>
      <c r="DC155" s="75">
        <v>26321.09</v>
      </c>
      <c r="DD155" s="75">
        <v>26321.09</v>
      </c>
      <c r="DE155" s="75">
        <v>26321.09</v>
      </c>
      <c r="DF155" s="75">
        <v>26321.09</v>
      </c>
      <c r="DG155" s="75">
        <v>26319.509999999991</v>
      </c>
      <c r="DH155" s="75">
        <v>26319.509999999991</v>
      </c>
      <c r="DI155" s="75">
        <v>26319.509999999991</v>
      </c>
      <c r="DJ155" s="75">
        <v>26319.509999999991</v>
      </c>
      <c r="DK155" s="75">
        <v>26319.509999999991</v>
      </c>
      <c r="DL155" s="75">
        <v>26319.509999999991</v>
      </c>
      <c r="DM155" s="75">
        <v>26319.509999999991</v>
      </c>
      <c r="DN155" s="75">
        <v>26319.509999999991</v>
      </c>
      <c r="DO155" s="75">
        <v>26319.509999999991</v>
      </c>
      <c r="DP155" s="75">
        <v>26319.509999999991</v>
      </c>
      <c r="DQ155" s="75">
        <v>26319.509999999991</v>
      </c>
      <c r="DR155" s="75">
        <v>26319.509999999991</v>
      </c>
      <c r="DS155" s="75">
        <v>26319.509999999991</v>
      </c>
      <c r="DT155" s="75">
        <v>26319.509999999991</v>
      </c>
      <c r="DU155" s="75">
        <v>26319.509999999991</v>
      </c>
      <c r="DV155" s="75">
        <v>26319.509999999991</v>
      </c>
      <c r="DW155" s="75">
        <v>26319.509999999991</v>
      </c>
      <c r="DX155" s="75">
        <v>26319.509999999991</v>
      </c>
      <c r="DY155" s="75">
        <v>25830.87999999999</v>
      </c>
      <c r="DZ155" s="75">
        <v>25830.87999999999</v>
      </c>
      <c r="EA155" s="75">
        <v>25830.87999999999</v>
      </c>
      <c r="EB155" s="75">
        <v>25830.87999999999</v>
      </c>
      <c r="EC155" s="75">
        <v>25830.87999999999</v>
      </c>
      <c r="ED155" s="75">
        <v>25830.87999999999</v>
      </c>
      <c r="EE155" s="75">
        <v>25830.87999999999</v>
      </c>
      <c r="EF155" s="75">
        <v>25830.87999999999</v>
      </c>
      <c r="EG155" s="75">
        <v>25830.87999999999</v>
      </c>
      <c r="EH155" s="75">
        <v>25830.87999999999</v>
      </c>
      <c r="EI155" s="75">
        <v>25830.87999999999</v>
      </c>
      <c r="EJ155" s="75">
        <v>25830.87999999999</v>
      </c>
      <c r="EK155" s="75">
        <v>25830.87999999999</v>
      </c>
      <c r="EL155" s="75">
        <v>25830.87999999999</v>
      </c>
      <c r="EM155" s="75">
        <v>25830.87999999999</v>
      </c>
      <c r="EN155" s="75">
        <v>25830.87999999999</v>
      </c>
      <c r="EO155" s="75"/>
      <c r="EP155" s="75"/>
      <c r="EQ155" s="75"/>
      <c r="ER155" s="75">
        <f>_xlfn.XLOOKUP(ER$9,$I$8:$EO$8,$I155:$EO155,,,-1)</f>
        <v>26321.09</v>
      </c>
      <c r="ES155" s="75">
        <f>_xlfn.XLOOKUP(ES$9,$I$8:$EO$8,$I155:$EO155,,,-1)</f>
        <v>26321.09</v>
      </c>
      <c r="ET155" s="75">
        <f>_xlfn.XLOOKUP(ET$9,$I$8:$EO$8,$I155:$EO155,,,-1)</f>
        <v>26319.509999999991</v>
      </c>
      <c r="EU155" s="75">
        <f>_xlfn.XLOOKUP(EU$9,$I$8:$EO$8,$I155:$EO155,,,-1)</f>
        <v>26319.509999999991</v>
      </c>
      <c r="EV155" s="75">
        <f>_xlfn.XLOOKUP(EV$9,$I$8:$EO$8,$I155:$EO155,,,-1)</f>
        <v>26319.509999999991</v>
      </c>
      <c r="EW155" s="75">
        <f>_xlfn.XLOOKUP(EW$9,$I$8:$EO$8,$I155:$EO155,,,-1)</f>
        <v>26319.509999999991</v>
      </c>
      <c r="EX155" s="75">
        <f>_xlfn.XLOOKUP(EX$9,$I$8:$EO$8,$I155:$EO155,,,-1)</f>
        <v>26319.509999999991</v>
      </c>
      <c r="EY155" s="75">
        <f>_xlfn.XLOOKUP(EY$9,$I$8:$EO$8,$I155:$EO155,,,-1)</f>
        <v>26319.509999999991</v>
      </c>
      <c r="EZ155" s="75">
        <f>_xlfn.XLOOKUP(EZ$9,$I$8:$EO$8,$I155:$EO155,,,-1)</f>
        <v>25830.87999999999</v>
      </c>
      <c r="FA155" s="75">
        <f>_xlfn.XLOOKUP(FA$9,$I$8:$EO$8,$I155:$EO155,,,-1)</f>
        <v>25830.87999999999</v>
      </c>
      <c r="FB155" s="75">
        <f>_xlfn.XLOOKUP(FB$9,$I$8:$EO$8,$I155:$EO155,,,-1)</f>
        <v>25830.87999999999</v>
      </c>
      <c r="FC155" s="75">
        <f>_xlfn.XLOOKUP(FC$9,$I$8:$EO$8,$I155:$EO155,,,-1)</f>
        <v>25830.87999999999</v>
      </c>
      <c r="FD155" s="75">
        <f>_xlfn.XLOOKUP(FD$9,$I$8:$EO$8,$I155:$EO155,,,-1)</f>
        <v>25830.87999999999</v>
      </c>
      <c r="FE155" s="75">
        <f>_xlfn.XLOOKUP(FE$9,$I$8:$EO$8,$I155:$EO155,,,-1)</f>
        <v>25830.87999999999</v>
      </c>
      <c r="FF155" s="75"/>
      <c r="FG155" s="75"/>
      <c r="FH155" s="75">
        <f t="shared" si="408"/>
        <v>26292</v>
      </c>
      <c r="FI155" s="75">
        <f t="shared" si="408"/>
        <v>26292</v>
      </c>
      <c r="FJ155" s="75">
        <f t="shared" si="408"/>
        <v>26292</v>
      </c>
      <c r="FK155" s="75">
        <f t="shared" si="408"/>
        <v>26292</v>
      </c>
      <c r="FL155" s="75">
        <f t="shared" si="408"/>
        <v>26319.509999999991</v>
      </c>
      <c r="FM155" s="75">
        <f t="shared" si="408"/>
        <v>26319.509999999991</v>
      </c>
      <c r="FN155" s="75">
        <f t="shared" si="408"/>
        <v>25830.87999999999</v>
      </c>
      <c r="FO155" s="75">
        <f t="shared" si="409"/>
        <v>25830.87999999999</v>
      </c>
    </row>
    <row r="156" spans="2:171" s="70" customFormat="1" ht="17.45" customHeight="1">
      <c r="B156" s="66" t="s">
        <v>30</v>
      </c>
      <c r="C156" s="74"/>
      <c r="D156" s="74"/>
      <c r="E156" s="74"/>
      <c r="F156" s="68"/>
      <c r="G156" s="68"/>
      <c r="H156" s="68"/>
      <c r="I156" s="75">
        <v>0</v>
      </c>
      <c r="J156" s="75">
        <v>0</v>
      </c>
      <c r="K156" s="75">
        <v>0</v>
      </c>
      <c r="L156" s="75">
        <v>0</v>
      </c>
      <c r="M156" s="75">
        <v>0</v>
      </c>
      <c r="N156" s="75">
        <v>22088</v>
      </c>
      <c r="O156" s="75">
        <v>22088</v>
      </c>
      <c r="P156" s="75">
        <v>22088</v>
      </c>
      <c r="Q156" s="75">
        <v>22088</v>
      </c>
      <c r="R156" s="75">
        <v>22088</v>
      </c>
      <c r="S156" s="75">
        <v>22088</v>
      </c>
      <c r="T156" s="75">
        <v>22088</v>
      </c>
      <c r="U156" s="75">
        <v>22088</v>
      </c>
      <c r="V156" s="75">
        <v>22088</v>
      </c>
      <c r="W156" s="75">
        <v>22088</v>
      </c>
      <c r="X156" s="75">
        <v>22088</v>
      </c>
      <c r="Y156" s="75">
        <v>22088</v>
      </c>
      <c r="Z156" s="75">
        <v>22088</v>
      </c>
      <c r="AA156" s="75">
        <v>22088</v>
      </c>
      <c r="AB156" s="75">
        <v>22088</v>
      </c>
      <c r="AC156" s="75">
        <v>22088</v>
      </c>
      <c r="AD156" s="75">
        <v>22088</v>
      </c>
      <c r="AE156" s="75">
        <v>22088</v>
      </c>
      <c r="AF156" s="75">
        <v>22088</v>
      </c>
      <c r="AG156" s="75">
        <v>22088</v>
      </c>
      <c r="AH156" s="75">
        <v>22088</v>
      </c>
      <c r="AI156" s="75">
        <v>20305</v>
      </c>
      <c r="AJ156" s="75">
        <v>20305</v>
      </c>
      <c r="AK156" s="75">
        <v>20305</v>
      </c>
      <c r="AL156" s="75">
        <v>20305</v>
      </c>
      <c r="AM156" s="75">
        <v>20085.400000000001</v>
      </c>
      <c r="AN156" s="75">
        <v>20085.400000000001</v>
      </c>
      <c r="AO156" s="75">
        <v>20085</v>
      </c>
      <c r="AP156" s="75">
        <v>20085</v>
      </c>
      <c r="AQ156" s="75">
        <v>20431</v>
      </c>
      <c r="AR156" s="75">
        <v>20440</v>
      </c>
      <c r="AS156" s="75">
        <v>20085</v>
      </c>
      <c r="AT156" s="75">
        <v>20085</v>
      </c>
      <c r="AU156" s="75">
        <v>20085</v>
      </c>
      <c r="AV156" s="75">
        <v>20085</v>
      </c>
      <c r="AW156" s="75">
        <v>20085</v>
      </c>
      <c r="AX156" s="75">
        <v>20085</v>
      </c>
      <c r="AY156" s="75">
        <v>20085</v>
      </c>
      <c r="AZ156" s="75">
        <v>20085</v>
      </c>
      <c r="BA156" s="75">
        <v>20085</v>
      </c>
      <c r="BB156" s="75">
        <v>20085</v>
      </c>
      <c r="BC156" s="75">
        <v>20085</v>
      </c>
      <c r="BD156" s="75">
        <v>20085</v>
      </c>
      <c r="BE156" s="75">
        <v>20085</v>
      </c>
      <c r="BF156" s="75">
        <v>20085</v>
      </c>
      <c r="BG156" s="75">
        <v>20085</v>
      </c>
      <c r="BH156" s="75">
        <v>20085</v>
      </c>
      <c r="BI156" s="75">
        <v>20085</v>
      </c>
      <c r="BJ156" s="75">
        <v>20085.400000000001</v>
      </c>
      <c r="BK156" s="75">
        <v>20085.400000000001</v>
      </c>
      <c r="BL156" s="75">
        <v>20085.400000000001</v>
      </c>
      <c r="BM156" s="75">
        <v>20085.400000000001</v>
      </c>
      <c r="BN156" s="75">
        <v>20085.400000000001</v>
      </c>
      <c r="BO156" s="75">
        <v>20085.400000000001</v>
      </c>
      <c r="BP156" s="75">
        <v>20085.400000000001</v>
      </c>
      <c r="BQ156" s="75">
        <v>20056.3</v>
      </c>
      <c r="BR156" s="75">
        <v>20056.3</v>
      </c>
      <c r="BS156" s="75">
        <v>20056.3</v>
      </c>
      <c r="BT156" s="75">
        <v>20056.3</v>
      </c>
      <c r="BU156" s="75">
        <v>20056.3</v>
      </c>
      <c r="BV156" s="75">
        <v>20056.3</v>
      </c>
      <c r="BW156" s="75">
        <v>20056.3</v>
      </c>
      <c r="BX156" s="75">
        <v>20056.3</v>
      </c>
      <c r="BY156" s="75">
        <v>20056.3</v>
      </c>
      <c r="BZ156" s="75">
        <v>20056.3</v>
      </c>
      <c r="CA156" s="75">
        <v>20056.3</v>
      </c>
      <c r="CB156" s="75">
        <v>20056.3</v>
      </c>
      <c r="CC156" s="75">
        <v>20056.3</v>
      </c>
      <c r="CD156" s="75">
        <v>20056.3</v>
      </c>
      <c r="CE156" s="75">
        <v>20056.3</v>
      </c>
      <c r="CF156" s="75">
        <v>20056.3</v>
      </c>
      <c r="CG156" s="75">
        <v>20056.3</v>
      </c>
      <c r="CH156" s="75">
        <v>20056.3</v>
      </c>
      <c r="CI156" s="75">
        <v>20056.3</v>
      </c>
      <c r="CJ156" s="75">
        <v>20057.099999999999</v>
      </c>
      <c r="CK156" s="75">
        <v>20057.099999999999</v>
      </c>
      <c r="CL156" s="75">
        <v>20057.099999999999</v>
      </c>
      <c r="CM156" s="75">
        <v>20057.099999999999</v>
      </c>
      <c r="CN156" s="75">
        <v>20057.099999999999</v>
      </c>
      <c r="CO156" s="75">
        <v>20046.857</v>
      </c>
      <c r="CP156" s="75">
        <v>20048.41</v>
      </c>
      <c r="CQ156" s="75">
        <v>20048.41</v>
      </c>
      <c r="CR156" s="75">
        <v>20048.41</v>
      </c>
      <c r="CS156" s="75">
        <v>20048.41</v>
      </c>
      <c r="CT156" s="75">
        <v>20048.41</v>
      </c>
      <c r="CU156" s="75">
        <v>20048.41</v>
      </c>
      <c r="CV156" s="75">
        <v>20048.41</v>
      </c>
      <c r="CW156" s="75">
        <v>20048.41</v>
      </c>
      <c r="CX156" s="75">
        <v>20048.41</v>
      </c>
      <c r="CY156" s="75">
        <v>20048.41</v>
      </c>
      <c r="CZ156" s="75">
        <v>20048.41</v>
      </c>
      <c r="DA156" s="75">
        <v>20048.41</v>
      </c>
      <c r="DB156" s="75">
        <v>20048.41</v>
      </c>
      <c r="DC156" s="75">
        <v>20048.41</v>
      </c>
      <c r="DD156" s="75">
        <v>20048.41</v>
      </c>
      <c r="DE156" s="75">
        <v>20048.41</v>
      </c>
      <c r="DF156" s="75">
        <v>20048.41</v>
      </c>
      <c r="DG156" s="75">
        <v>20048.27</v>
      </c>
      <c r="DH156" s="75">
        <v>20048.27</v>
      </c>
      <c r="DI156" s="75">
        <v>20048.27</v>
      </c>
      <c r="DJ156" s="75">
        <v>20048.27</v>
      </c>
      <c r="DK156" s="75">
        <v>20048.27</v>
      </c>
      <c r="DL156" s="75">
        <v>20048.27</v>
      </c>
      <c r="DM156" s="75">
        <v>20048.27</v>
      </c>
      <c r="DN156" s="75">
        <v>20048.27</v>
      </c>
      <c r="DO156" s="75">
        <v>20048.27</v>
      </c>
      <c r="DP156" s="75">
        <v>20048.27</v>
      </c>
      <c r="DQ156" s="75">
        <v>20048.27</v>
      </c>
      <c r="DR156" s="75">
        <v>20048.27</v>
      </c>
      <c r="DS156" s="75">
        <v>20048.27</v>
      </c>
      <c r="DT156" s="75">
        <v>20048.27</v>
      </c>
      <c r="DU156" s="75">
        <v>20048.27</v>
      </c>
      <c r="DV156" s="75">
        <v>20048.27</v>
      </c>
      <c r="DW156" s="75">
        <v>20048.27</v>
      </c>
      <c r="DX156" s="75">
        <v>20048.27</v>
      </c>
      <c r="DY156" s="75">
        <v>20048.27</v>
      </c>
      <c r="DZ156" s="75">
        <v>20048.27</v>
      </c>
      <c r="EA156" s="75">
        <v>20048.27</v>
      </c>
      <c r="EB156" s="75">
        <v>20048.27</v>
      </c>
      <c r="EC156" s="75">
        <v>20048.27</v>
      </c>
      <c r="ED156" s="75">
        <v>20048.66</v>
      </c>
      <c r="EE156" s="75">
        <v>20048.66</v>
      </c>
      <c r="EF156" s="75">
        <v>20048.27</v>
      </c>
      <c r="EG156" s="75">
        <v>20048.62</v>
      </c>
      <c r="EH156" s="75">
        <v>20048.93</v>
      </c>
      <c r="EI156" s="75">
        <v>20048.93</v>
      </c>
      <c r="EJ156" s="75">
        <v>20046.849999999999</v>
      </c>
      <c r="EK156" s="75">
        <v>20046.849999999999</v>
      </c>
      <c r="EL156" s="75">
        <v>20046.849999999999</v>
      </c>
      <c r="EM156" s="75">
        <v>20051.18</v>
      </c>
      <c r="EN156" s="75">
        <v>20054.400000000001</v>
      </c>
      <c r="EO156" s="75"/>
      <c r="EP156" s="75"/>
      <c r="EQ156" s="75"/>
      <c r="ER156" s="75">
        <f>_xlfn.XLOOKUP(ER$9,$I$8:$EO$8,$I156:$EO156,,,-1)</f>
        <v>20048.41</v>
      </c>
      <c r="ES156" s="75">
        <f>_xlfn.XLOOKUP(ES$9,$I$8:$EO$8,$I156:$EO156,,,-1)</f>
        <v>20048.41</v>
      </c>
      <c r="ET156" s="75">
        <f>_xlfn.XLOOKUP(ET$9,$I$8:$EO$8,$I156:$EO156,,,-1)</f>
        <v>20048.27</v>
      </c>
      <c r="EU156" s="75">
        <f>_xlfn.XLOOKUP(EU$9,$I$8:$EO$8,$I156:$EO156,,,-1)</f>
        <v>20048.27</v>
      </c>
      <c r="EV156" s="75">
        <f>_xlfn.XLOOKUP(EV$9,$I$8:$EO$8,$I156:$EO156,,,-1)</f>
        <v>20048.27</v>
      </c>
      <c r="EW156" s="75">
        <f>_xlfn.XLOOKUP(EW$9,$I$8:$EO$8,$I156:$EO156,,,-1)</f>
        <v>20048.27</v>
      </c>
      <c r="EX156" s="75">
        <f>_xlfn.XLOOKUP(EX$9,$I$8:$EO$8,$I156:$EO156,,,-1)</f>
        <v>20048.27</v>
      </c>
      <c r="EY156" s="75">
        <f>_xlfn.XLOOKUP(EY$9,$I$8:$EO$8,$I156:$EO156,,,-1)</f>
        <v>20048.27</v>
      </c>
      <c r="EZ156" s="75">
        <f>_xlfn.XLOOKUP(EZ$9,$I$8:$EO$8,$I156:$EO156,,,-1)</f>
        <v>20048.27</v>
      </c>
      <c r="FA156" s="75">
        <f>_xlfn.XLOOKUP(FA$9,$I$8:$EO$8,$I156:$EO156,,,-1)</f>
        <v>20048.66</v>
      </c>
      <c r="FB156" s="75">
        <f>_xlfn.XLOOKUP(FB$9,$I$8:$EO$8,$I156:$EO156,,,-1)</f>
        <v>20048.62</v>
      </c>
      <c r="FC156" s="75">
        <f>_xlfn.XLOOKUP(FC$9,$I$8:$EO$8,$I156:$EO156,,,-1)</f>
        <v>20046.849999999999</v>
      </c>
      <c r="FD156" s="75">
        <f>_xlfn.XLOOKUP(FD$9,$I$8:$EO$8,$I156:$EO156,,,-1)</f>
        <v>20051.18</v>
      </c>
      <c r="FE156" s="75">
        <f>_xlfn.XLOOKUP(FE$9,$I$8:$EO$8,$I156:$EO156,,,-1)</f>
        <v>20054.400000000001</v>
      </c>
      <c r="FF156" s="75"/>
      <c r="FG156" s="75"/>
      <c r="FH156" s="75">
        <f t="shared" si="408"/>
        <v>20085.400000000001</v>
      </c>
      <c r="FI156" s="75">
        <f t="shared" si="408"/>
        <v>20056.3</v>
      </c>
      <c r="FJ156" s="75">
        <f t="shared" si="408"/>
        <v>20057.099999999999</v>
      </c>
      <c r="FK156" s="75">
        <f t="shared" si="408"/>
        <v>20048.41</v>
      </c>
      <c r="FL156" s="75">
        <f t="shared" si="408"/>
        <v>20048.27</v>
      </c>
      <c r="FM156" s="75">
        <f t="shared" si="408"/>
        <v>20048.27</v>
      </c>
      <c r="FN156" s="75">
        <f t="shared" si="408"/>
        <v>20046.849999999999</v>
      </c>
      <c r="FO156" s="75">
        <f t="shared" si="409"/>
        <v>20051.18</v>
      </c>
    </row>
    <row r="157" spans="2:171" s="70" customFormat="1" ht="17.45" customHeight="1">
      <c r="B157" s="66" t="s">
        <v>31</v>
      </c>
      <c r="C157" s="74"/>
      <c r="D157" s="74"/>
      <c r="E157" s="74"/>
      <c r="F157" s="68"/>
      <c r="G157" s="68"/>
      <c r="H157" s="68"/>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v>26488.07</v>
      </c>
      <c r="BF157" s="75">
        <v>26488.07</v>
      </c>
      <c r="BG157" s="75">
        <v>26488.07</v>
      </c>
      <c r="BH157" s="75">
        <v>26488.07</v>
      </c>
      <c r="BI157" s="75">
        <v>26488.07</v>
      </c>
      <c r="BJ157" s="75">
        <v>26488.07</v>
      </c>
      <c r="BK157" s="75">
        <v>26488.07</v>
      </c>
      <c r="BL157" s="75">
        <v>26488.07</v>
      </c>
      <c r="BM157" s="75">
        <v>26495.549999999985</v>
      </c>
      <c r="BN157" s="75">
        <v>26495.549999999985</v>
      </c>
      <c r="BO157" s="75">
        <v>26495.549999999985</v>
      </c>
      <c r="BP157" s="75">
        <v>26557</v>
      </c>
      <c r="BQ157" s="75">
        <v>26557</v>
      </c>
      <c r="BR157" s="75">
        <v>26557</v>
      </c>
      <c r="BS157" s="75">
        <v>26557</v>
      </c>
      <c r="BT157" s="75">
        <v>26565</v>
      </c>
      <c r="BU157" s="75">
        <v>26565</v>
      </c>
      <c r="BV157" s="75">
        <v>26565.41</v>
      </c>
      <c r="BW157" s="75">
        <v>26565.41</v>
      </c>
      <c r="BX157" s="75">
        <v>26565.41</v>
      </c>
      <c r="BY157" s="75">
        <v>26565.41</v>
      </c>
      <c r="BZ157" s="75">
        <v>26565.41</v>
      </c>
      <c r="CA157" s="75">
        <v>26565.41</v>
      </c>
      <c r="CB157" s="75">
        <v>26565.41</v>
      </c>
      <c r="CC157" s="75">
        <v>26565.41</v>
      </c>
      <c r="CD157" s="75">
        <v>26565.44999999999</v>
      </c>
      <c r="CE157" s="75">
        <v>26565.44999999999</v>
      </c>
      <c r="CF157" s="75">
        <v>26565.44999999999</v>
      </c>
      <c r="CG157" s="75">
        <v>26565.44999999999</v>
      </c>
      <c r="CH157" s="75">
        <v>26565.44999999999</v>
      </c>
      <c r="CI157" s="75">
        <v>26565.44999999999</v>
      </c>
      <c r="CJ157" s="75">
        <v>26565.44999999999</v>
      </c>
      <c r="CK157" s="75">
        <v>26565.44999999999</v>
      </c>
      <c r="CL157" s="75">
        <v>26565.44999999999</v>
      </c>
      <c r="CM157" s="75">
        <v>26565.44999999999</v>
      </c>
      <c r="CN157" s="75">
        <v>26565.44999999999</v>
      </c>
      <c r="CO157" s="75">
        <v>26565.44999999999</v>
      </c>
      <c r="CP157" s="75">
        <v>26565.44999999999</v>
      </c>
      <c r="CQ157" s="75">
        <v>26565.44999999999</v>
      </c>
      <c r="CR157" s="75">
        <v>26565.44999999999</v>
      </c>
      <c r="CS157" s="75">
        <v>26565.44999999999</v>
      </c>
      <c r="CT157" s="75">
        <v>26565.44999999999</v>
      </c>
      <c r="CU157" s="75">
        <v>26565.44999999999</v>
      </c>
      <c r="CV157" s="75">
        <v>26565.44999999999</v>
      </c>
      <c r="CW157" s="75">
        <v>26565.44999999999</v>
      </c>
      <c r="CX157" s="75">
        <v>26565.44999999999</v>
      </c>
      <c r="CY157" s="75">
        <v>26565.44999999999</v>
      </c>
      <c r="CZ157" s="75">
        <v>26565.44999999999</v>
      </c>
      <c r="DA157" s="75">
        <v>26565.44999999999</v>
      </c>
      <c r="DB157" s="75">
        <v>26565.44999999999</v>
      </c>
      <c r="DC157" s="75">
        <v>26565.44999999999</v>
      </c>
      <c r="DD157" s="75">
        <v>26565.44999999999</v>
      </c>
      <c r="DE157" s="75">
        <v>26659.05</v>
      </c>
      <c r="DF157" s="75">
        <v>26659.05</v>
      </c>
      <c r="DG157" s="75">
        <v>26659.05</v>
      </c>
      <c r="DH157" s="75">
        <v>26659.05</v>
      </c>
      <c r="DI157" s="75">
        <v>26659.05</v>
      </c>
      <c r="DJ157" s="75">
        <v>26565.44999999999</v>
      </c>
      <c r="DK157" s="75">
        <v>26565.44999999999</v>
      </c>
      <c r="DL157" s="75">
        <v>26565.44999999999</v>
      </c>
      <c r="DM157" s="75">
        <v>26565.609999999993</v>
      </c>
      <c r="DN157" s="75">
        <v>26565.609999999993</v>
      </c>
      <c r="DO157" s="75">
        <v>25884.339999999997</v>
      </c>
      <c r="DP157" s="75">
        <v>25884.339999999997</v>
      </c>
      <c r="DQ157" s="75">
        <v>25884.339999999997</v>
      </c>
      <c r="DR157" s="75">
        <v>25884.429999999989</v>
      </c>
      <c r="DS157" s="75">
        <v>25885.89</v>
      </c>
      <c r="DT157" s="75">
        <v>25885.879999999997</v>
      </c>
      <c r="DU157" s="75">
        <v>25885.879999999997</v>
      </c>
      <c r="DV157" s="75">
        <v>25886.629999999997</v>
      </c>
      <c r="DW157" s="75">
        <v>25886.569999999996</v>
      </c>
      <c r="DX157" s="75">
        <v>25886.67</v>
      </c>
      <c r="DY157" s="75">
        <v>25886.669999999995</v>
      </c>
      <c r="DZ157" s="75">
        <v>25888.52</v>
      </c>
      <c r="EA157" s="75">
        <v>25882.019999999997</v>
      </c>
      <c r="EB157" s="75">
        <v>25882.379999999997</v>
      </c>
      <c r="EC157" s="75">
        <v>25883.54</v>
      </c>
      <c r="ED157" s="75">
        <v>25883.569999999996</v>
      </c>
      <c r="EE157" s="75">
        <v>25883.570000000003</v>
      </c>
      <c r="EF157" s="75">
        <v>25883.579999999998</v>
      </c>
      <c r="EG157" s="75">
        <v>25884.06</v>
      </c>
      <c r="EH157" s="75">
        <v>25885.509999999995</v>
      </c>
      <c r="EI157" s="75">
        <v>25884.309999999998</v>
      </c>
      <c r="EJ157" s="75">
        <v>25884.31</v>
      </c>
      <c r="EK157" s="75">
        <v>25885.679999999997</v>
      </c>
      <c r="EL157" s="75">
        <v>24626.85</v>
      </c>
      <c r="EM157" s="75">
        <v>24626.85</v>
      </c>
      <c r="EN157" s="75">
        <v>24626.870000000003</v>
      </c>
      <c r="EO157" s="75"/>
      <c r="EP157" s="75"/>
      <c r="EQ157" s="75"/>
      <c r="ER157" s="75">
        <f>_xlfn.XLOOKUP(ER$9,$I$8:$EO$8,$I157:$EO157,,,-1)</f>
        <v>26565.44999999999</v>
      </c>
      <c r="ES157" s="75">
        <f>_xlfn.XLOOKUP(ES$9,$I$8:$EO$8,$I157:$EO157,,,-1)</f>
        <v>26659.05</v>
      </c>
      <c r="ET157" s="75">
        <f>_xlfn.XLOOKUP(ET$9,$I$8:$EO$8,$I157:$EO157,,,-1)</f>
        <v>26659.05</v>
      </c>
      <c r="EU157" s="75">
        <f>_xlfn.XLOOKUP(EU$9,$I$8:$EO$8,$I157:$EO157,,,-1)</f>
        <v>26565.44999999999</v>
      </c>
      <c r="EV157" s="75">
        <f>_xlfn.XLOOKUP(EV$9,$I$8:$EO$8,$I157:$EO157,,,-1)</f>
        <v>25884.339999999997</v>
      </c>
      <c r="EW157" s="75">
        <f>_xlfn.XLOOKUP(EW$9,$I$8:$EO$8,$I157:$EO157,,,-1)</f>
        <v>25884.429999999989</v>
      </c>
      <c r="EX157" s="75">
        <f>_xlfn.XLOOKUP(EX$9,$I$8:$EO$8,$I157:$EO157,,,-1)</f>
        <v>25885.879999999997</v>
      </c>
      <c r="EY157" s="75">
        <f>_xlfn.XLOOKUP(EY$9,$I$8:$EO$8,$I157:$EO157,,,-1)</f>
        <v>25886.67</v>
      </c>
      <c r="EZ157" s="75">
        <f>_xlfn.XLOOKUP(EZ$9,$I$8:$EO$8,$I157:$EO157,,,-1)</f>
        <v>25882.019999999997</v>
      </c>
      <c r="FA157" s="75">
        <f>_xlfn.XLOOKUP(FA$9,$I$8:$EO$8,$I157:$EO157,,,-1)</f>
        <v>25883.569999999996</v>
      </c>
      <c r="FB157" s="75">
        <f>_xlfn.XLOOKUP(FB$9,$I$8:$EO$8,$I157:$EO157,,,-1)</f>
        <v>25884.06</v>
      </c>
      <c r="FC157" s="75">
        <f>_xlfn.XLOOKUP(FC$9,$I$8:$EO$8,$I157:$EO157,,,-1)</f>
        <v>25884.31</v>
      </c>
      <c r="FD157" s="75">
        <f>_xlfn.XLOOKUP(FD$9,$I$8:$EO$8,$I157:$EO157,,,-1)</f>
        <v>24626.85</v>
      </c>
      <c r="FE157" s="75">
        <f>_xlfn.XLOOKUP(FE$9,$I$8:$EO$8,$I157:$EO157,,,-1)</f>
        <v>24626.870000000003</v>
      </c>
      <c r="FF157" s="75"/>
      <c r="FG157" s="75"/>
      <c r="FH157" s="75">
        <f t="shared" si="408"/>
        <v>26557</v>
      </c>
      <c r="FI157" s="75">
        <f t="shared" si="408"/>
        <v>26565.41</v>
      </c>
      <c r="FJ157" s="75">
        <f t="shared" si="408"/>
        <v>26565.44999999999</v>
      </c>
      <c r="FK157" s="75">
        <f t="shared" si="408"/>
        <v>26565.44999999999</v>
      </c>
      <c r="FL157" s="75">
        <f t="shared" si="408"/>
        <v>26565.44999999999</v>
      </c>
      <c r="FM157" s="75">
        <f t="shared" si="408"/>
        <v>25886.67</v>
      </c>
      <c r="FN157" s="75">
        <f t="shared" si="408"/>
        <v>25884.31</v>
      </c>
      <c r="FO157" s="75">
        <f t="shared" si="409"/>
        <v>24626.85</v>
      </c>
    </row>
    <row r="158" spans="2:171" s="70" customFormat="1" ht="17.45" customHeight="1">
      <c r="B158" s="66" t="s">
        <v>89</v>
      </c>
      <c r="F158" s="42"/>
      <c r="G158" s="42"/>
      <c r="H158" s="42"/>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5">
        <v>22543.16</v>
      </c>
      <c r="BF158" s="75">
        <v>22470.41</v>
      </c>
      <c r="BG158" s="75">
        <v>22580.770000000004</v>
      </c>
      <c r="BH158" s="75">
        <v>23054.33</v>
      </c>
      <c r="BI158" s="75">
        <v>24101.13</v>
      </c>
      <c r="BJ158" s="75">
        <v>24070.93</v>
      </c>
      <c r="BK158" s="75">
        <v>24088.510000000002</v>
      </c>
      <c r="BL158" s="75">
        <v>24088.510000000002</v>
      </c>
      <c r="BM158" s="75">
        <v>24088.510000000002</v>
      </c>
      <c r="BN158" s="75">
        <v>24058.28</v>
      </c>
      <c r="BO158" s="75">
        <v>24058.28</v>
      </c>
      <c r="BP158" s="75">
        <v>24038.839999999997</v>
      </c>
      <c r="BQ158" s="75">
        <v>24038.839999999997</v>
      </c>
      <c r="BR158" s="75">
        <v>24038.84</v>
      </c>
      <c r="BS158" s="75">
        <v>24038.84</v>
      </c>
      <c r="BT158" s="75">
        <v>24038.84</v>
      </c>
      <c r="BU158" s="75">
        <v>24038.839999999997</v>
      </c>
      <c r="BV158" s="75">
        <v>24038.839999999997</v>
      </c>
      <c r="BW158" s="75">
        <v>24038.839999999997</v>
      </c>
      <c r="BX158" s="75">
        <v>24038.84</v>
      </c>
      <c r="BY158" s="75">
        <v>24038.84</v>
      </c>
      <c r="BZ158" s="75">
        <v>24038.84</v>
      </c>
      <c r="CA158" s="75">
        <v>24038.84</v>
      </c>
      <c r="CB158" s="75">
        <v>24038.84</v>
      </c>
      <c r="CC158" s="75">
        <v>24038.84</v>
      </c>
      <c r="CD158" s="75">
        <v>24038.84</v>
      </c>
      <c r="CE158" s="75">
        <v>24039.67</v>
      </c>
      <c r="CF158" s="75">
        <v>24039.67</v>
      </c>
      <c r="CG158" s="75">
        <v>24039.67</v>
      </c>
      <c r="CH158" s="75">
        <v>23990.830004882813</v>
      </c>
      <c r="CI158" s="75">
        <v>23990.830004882813</v>
      </c>
      <c r="CJ158" s="75">
        <v>23992.11</v>
      </c>
      <c r="CK158" s="75">
        <v>23990.960004882811</v>
      </c>
      <c r="CL158" s="75">
        <v>23990.959999999999</v>
      </c>
      <c r="CM158" s="75">
        <v>23990.699999999997</v>
      </c>
      <c r="CN158" s="75">
        <v>23983.41</v>
      </c>
      <c r="CO158" s="75">
        <v>24711.73</v>
      </c>
      <c r="CP158" s="75">
        <v>24711.73</v>
      </c>
      <c r="CQ158" s="75">
        <v>24711.73</v>
      </c>
      <c r="CR158" s="75">
        <v>24711.73</v>
      </c>
      <c r="CS158" s="75">
        <v>24711.73</v>
      </c>
      <c r="CT158" s="75">
        <v>24537.560028076172</v>
      </c>
      <c r="CU158" s="75">
        <v>24533.310028076172</v>
      </c>
      <c r="CV158" s="75">
        <v>24533.390028076174</v>
      </c>
      <c r="CW158" s="75">
        <v>24533.390028076174</v>
      </c>
      <c r="CX158" s="75">
        <v>24535.30002807617</v>
      </c>
      <c r="CY158" s="75">
        <v>24534.15</v>
      </c>
      <c r="CZ158" s="75">
        <v>24591.860028076168</v>
      </c>
      <c r="DA158" s="75">
        <v>24592.840028076167</v>
      </c>
      <c r="DB158" s="75">
        <v>24592.840028076167</v>
      </c>
      <c r="DC158" s="75">
        <v>24465</v>
      </c>
      <c r="DD158" s="75">
        <v>24465</v>
      </c>
      <c r="DE158" s="75">
        <v>24994</v>
      </c>
      <c r="DF158" s="75">
        <v>24994</v>
      </c>
      <c r="DG158" s="75">
        <v>24996.000028076171</v>
      </c>
      <c r="DH158" s="75">
        <v>24993.850028076173</v>
      </c>
      <c r="DI158" s="75">
        <v>25029.220028076168</v>
      </c>
      <c r="DJ158" s="75">
        <v>25031</v>
      </c>
      <c r="DK158" s="75">
        <v>25031.020029754636</v>
      </c>
      <c r="DL158" s="75">
        <v>25031.730029754635</v>
      </c>
      <c r="DM158" s="75">
        <v>25036.129999999997</v>
      </c>
      <c r="DN158" s="75">
        <v>25035.509999999995</v>
      </c>
      <c r="DO158" s="75">
        <v>25034.299999999992</v>
      </c>
      <c r="DP158" s="75">
        <v>25034.299999999992</v>
      </c>
      <c r="DQ158" s="75">
        <v>24926.84</v>
      </c>
      <c r="DR158" s="75">
        <v>24935.410024414057</v>
      </c>
      <c r="DS158" s="75">
        <v>24932.490024414059</v>
      </c>
      <c r="DT158" s="75">
        <v>24932.490024414059</v>
      </c>
      <c r="DU158" s="75">
        <v>24932.490024414059</v>
      </c>
      <c r="DV158" s="75">
        <v>24949</v>
      </c>
      <c r="DW158" s="75">
        <v>24948.800000762942</v>
      </c>
      <c r="DX158" s="75">
        <v>24948.800000762942</v>
      </c>
      <c r="DY158" s="75">
        <v>24893</v>
      </c>
      <c r="DZ158" s="75">
        <v>24890</v>
      </c>
      <c r="EA158" s="75">
        <v>24952.780000762938</v>
      </c>
      <c r="EB158" s="75">
        <v>24953</v>
      </c>
      <c r="EC158" s="75">
        <v>25032</v>
      </c>
      <c r="ED158" s="75">
        <v>25035</v>
      </c>
      <c r="EE158" s="75">
        <v>25036</v>
      </c>
      <c r="EF158" s="75">
        <v>25036</v>
      </c>
      <c r="EG158" s="75">
        <v>25036</v>
      </c>
      <c r="EH158" s="75">
        <v>25042</v>
      </c>
      <c r="EI158" s="75">
        <v>25042</v>
      </c>
      <c r="EJ158" s="75">
        <v>25055</v>
      </c>
      <c r="EK158" s="75"/>
      <c r="EL158" s="75"/>
      <c r="EM158" s="75"/>
      <c r="EN158" s="75"/>
      <c r="EO158" s="75"/>
      <c r="EP158" s="75"/>
      <c r="EQ158" s="75"/>
      <c r="ER158" s="75">
        <f>_xlfn.XLOOKUP(ER$9,$I$8:$EO$8,$I158:$EO158,,,-1)</f>
        <v>24465</v>
      </c>
      <c r="ES158" s="75">
        <f>_xlfn.XLOOKUP(ES$9,$I$8:$EO$8,$I158:$EO158,,,-1)</f>
        <v>24994</v>
      </c>
      <c r="ET158" s="75">
        <f>_xlfn.XLOOKUP(ET$9,$I$8:$EO$8,$I158:$EO158,,,-1)</f>
        <v>25029.220028076168</v>
      </c>
      <c r="EU158" s="75">
        <f>_xlfn.XLOOKUP(EU$9,$I$8:$EO$8,$I158:$EO158,,,-1)</f>
        <v>25031.730029754635</v>
      </c>
      <c r="EV158" s="75">
        <f>_xlfn.XLOOKUP(EV$9,$I$8:$EO$8,$I158:$EO158,,,-1)</f>
        <v>25034.299999999992</v>
      </c>
      <c r="EW158" s="75">
        <f>_xlfn.XLOOKUP(EW$9,$I$8:$EO$8,$I158:$EO158,,,-1)</f>
        <v>24935.410024414057</v>
      </c>
      <c r="EX158" s="75">
        <f>_xlfn.XLOOKUP(EX$9,$I$8:$EO$8,$I158:$EO158,,,-1)</f>
        <v>24932.490024414059</v>
      </c>
      <c r="EY158" s="75">
        <f>_xlfn.XLOOKUP(EY$9,$I$8:$EO$8,$I158:$EO158,,,-1)</f>
        <v>24948.800000762942</v>
      </c>
      <c r="EZ158" s="75">
        <f>_xlfn.XLOOKUP(EZ$9,$I$8:$EO$8,$I158:$EO158,,,-1)</f>
        <v>24952.780000762938</v>
      </c>
      <c r="FA158" s="75">
        <f>_xlfn.XLOOKUP(FA$9,$I$8:$EO$8,$I158:$EO158,,,-1)</f>
        <v>25035</v>
      </c>
      <c r="FB158" s="75">
        <f>_xlfn.XLOOKUP(FB$9,$I$8:$EO$8,$I158:$EO158,,,-1)</f>
        <v>25036</v>
      </c>
      <c r="FC158" s="75">
        <f>_xlfn.XLOOKUP(FC$9,$I$8:$EO$8,$I158:$EO158,,,-1)</f>
        <v>25055</v>
      </c>
      <c r="FD158" s="75"/>
      <c r="FE158" s="75"/>
      <c r="FF158" s="75"/>
      <c r="FG158" s="75"/>
      <c r="FH158" s="75">
        <f t="shared" si="408"/>
        <v>24038.839999999997</v>
      </c>
      <c r="FI158" s="75">
        <f t="shared" si="408"/>
        <v>24038.84</v>
      </c>
      <c r="FJ158" s="75">
        <f t="shared" si="408"/>
        <v>23983.41</v>
      </c>
      <c r="FK158" s="75">
        <f t="shared" si="408"/>
        <v>24591.860028076168</v>
      </c>
      <c r="FL158" s="75">
        <f t="shared" si="408"/>
        <v>25031.730029754635</v>
      </c>
      <c r="FM158" s="75">
        <f t="shared" si="408"/>
        <v>24948.800000762942</v>
      </c>
      <c r="FN158" s="75">
        <f t="shared" si="408"/>
        <v>25055</v>
      </c>
      <c r="FO158" s="75"/>
    </row>
    <row r="159" spans="2:171" s="70" customFormat="1" ht="17.45" customHeight="1">
      <c r="B159" s="66" t="s">
        <v>84</v>
      </c>
      <c r="F159" s="42"/>
      <c r="G159" s="42"/>
      <c r="H159" s="42"/>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5">
        <v>36746.6</v>
      </c>
      <c r="BF159" s="75">
        <v>36746.6</v>
      </c>
      <c r="BG159" s="75">
        <v>36746.6</v>
      </c>
      <c r="BH159" s="75">
        <v>36746.6</v>
      </c>
      <c r="BI159" s="75">
        <v>36746.6</v>
      </c>
      <c r="BJ159" s="75">
        <v>36746.6</v>
      </c>
      <c r="BK159" s="75">
        <v>36746.6</v>
      </c>
      <c r="BL159" s="75">
        <v>36733.03</v>
      </c>
      <c r="BM159" s="75">
        <v>36780.26999999999</v>
      </c>
      <c r="BN159" s="75">
        <v>36780.26999999999</v>
      </c>
      <c r="BO159" s="75">
        <v>36780.26999999999</v>
      </c>
      <c r="BP159" s="75">
        <v>36780.269999999997</v>
      </c>
      <c r="BQ159" s="75">
        <v>36780.269999999997</v>
      </c>
      <c r="BR159" s="75">
        <v>36780.269999999997</v>
      </c>
      <c r="BS159" s="75">
        <v>36716.81</v>
      </c>
      <c r="BT159" s="75">
        <v>36716.81</v>
      </c>
      <c r="BU159" s="75">
        <v>36716.81</v>
      </c>
      <c r="BV159" s="75">
        <v>36716.81</v>
      </c>
      <c r="BW159" s="75">
        <v>36716.81</v>
      </c>
      <c r="BX159" s="75">
        <v>36780.269999999997</v>
      </c>
      <c r="BY159" s="75">
        <v>36780.269999999997</v>
      </c>
      <c r="BZ159" s="75">
        <v>36780.269999999997</v>
      </c>
      <c r="CA159" s="75">
        <v>36780.269999999997</v>
      </c>
      <c r="CB159" s="75">
        <v>36780.269999999997</v>
      </c>
      <c r="CC159" s="75">
        <v>36780.269999999997</v>
      </c>
      <c r="CD159" s="75">
        <v>36780.269999999997</v>
      </c>
      <c r="CE159" s="75">
        <v>36780.269999999997</v>
      </c>
      <c r="CF159" s="75">
        <v>36780.269999999997</v>
      </c>
      <c r="CG159" s="75">
        <v>36780.269999999997</v>
      </c>
      <c r="CH159" s="75">
        <v>36780.269999999997</v>
      </c>
      <c r="CI159" s="75">
        <v>36780.269999999997</v>
      </c>
      <c r="CJ159" s="75">
        <v>36780.269999999997</v>
      </c>
      <c r="CK159" s="75">
        <v>36780.269999999997</v>
      </c>
      <c r="CL159" s="75">
        <v>36780.269999999997</v>
      </c>
      <c r="CM159" s="75">
        <v>36780.269999999997</v>
      </c>
      <c r="CN159" s="75">
        <v>36780.269999999997</v>
      </c>
      <c r="CO159" s="75">
        <v>36780.269999999997</v>
      </c>
      <c r="CP159" s="75">
        <v>36780.269999999997</v>
      </c>
      <c r="CQ159" s="75">
        <v>36780.269999999997</v>
      </c>
      <c r="CR159" s="75">
        <v>36780.269999999997</v>
      </c>
      <c r="CS159" s="75">
        <v>36780.269999999997</v>
      </c>
      <c r="CT159" s="75">
        <v>36780.269999999997</v>
      </c>
      <c r="CU159" s="75">
        <v>36780.269999999997</v>
      </c>
      <c r="CV159" s="75">
        <v>36780.269999999997</v>
      </c>
      <c r="CW159" s="75">
        <v>36780.269999999997</v>
      </c>
      <c r="CX159" s="75">
        <v>36780.269999999997</v>
      </c>
      <c r="CY159" s="75">
        <v>36780.269999999997</v>
      </c>
      <c r="CZ159" s="75">
        <v>36780.269999999997</v>
      </c>
      <c r="DA159" s="75">
        <v>36780.269999999997</v>
      </c>
      <c r="DB159" s="75">
        <v>36780.269999999997</v>
      </c>
      <c r="DC159" s="75">
        <v>36780.269999999997</v>
      </c>
      <c r="DD159" s="75">
        <v>36780.269999999997</v>
      </c>
      <c r="DE159" s="75">
        <v>36780.269999999997</v>
      </c>
      <c r="DF159" s="75">
        <v>36780.269999999997</v>
      </c>
      <c r="DG159" s="75">
        <v>36780.269999999997</v>
      </c>
      <c r="DH159" s="75">
        <v>36780.269999999997</v>
      </c>
      <c r="DI159" s="75">
        <v>36780.770000000004</v>
      </c>
      <c r="DJ159" s="75">
        <v>36779.390000000036</v>
      </c>
      <c r="DK159" s="75">
        <v>36766.97</v>
      </c>
      <c r="DL159" s="75">
        <v>36766.97</v>
      </c>
      <c r="DM159" s="75">
        <v>36766.97</v>
      </c>
      <c r="DN159" s="75">
        <v>36766.97</v>
      </c>
      <c r="DO159" s="75">
        <v>36467</v>
      </c>
      <c r="DP159" s="75">
        <v>36467</v>
      </c>
      <c r="DQ159" s="75">
        <v>36467.23000000004</v>
      </c>
      <c r="DR159" s="75">
        <v>36467.23000000004</v>
      </c>
      <c r="DS159" s="75">
        <v>36348.070000000036</v>
      </c>
      <c r="DT159" s="75">
        <v>35826.57</v>
      </c>
      <c r="DU159" s="75">
        <v>35826.57</v>
      </c>
      <c r="DV159" s="75">
        <v>35826.57</v>
      </c>
      <c r="DW159" s="75">
        <v>35826.57</v>
      </c>
      <c r="DX159" s="75">
        <v>35816.010000000017</v>
      </c>
      <c r="DY159" s="75">
        <v>35816.010000000017</v>
      </c>
      <c r="DZ159" s="75">
        <v>35816.010000000017</v>
      </c>
      <c r="EA159" s="75">
        <v>35816.010000000017</v>
      </c>
      <c r="EB159" s="75">
        <v>35803.930000000015</v>
      </c>
      <c r="EC159" s="75">
        <v>35803.930000000015</v>
      </c>
      <c r="ED159" s="75">
        <v>35803.930000000015</v>
      </c>
      <c r="EE159" s="75">
        <v>35803.930000000015</v>
      </c>
      <c r="EF159" s="75">
        <v>35803.930000000015</v>
      </c>
      <c r="EG159" s="75">
        <v>35053.780000000021</v>
      </c>
      <c r="EH159" s="75">
        <v>35053.780000000021</v>
      </c>
      <c r="EI159" s="75">
        <v>35059.480000000018</v>
      </c>
      <c r="EJ159" s="75">
        <v>35059.480000000018</v>
      </c>
      <c r="EK159" s="75">
        <v>35059.480000000018</v>
      </c>
      <c r="EL159" s="75">
        <v>35059.480000000018</v>
      </c>
      <c r="EM159" s="75">
        <v>35059.480000000018</v>
      </c>
      <c r="EN159" s="75">
        <v>35059.480000000018</v>
      </c>
      <c r="EO159" s="75"/>
      <c r="EP159" s="75"/>
      <c r="EQ159" s="75"/>
      <c r="ER159" s="75">
        <f>_xlfn.XLOOKUP(ER$9,$I$8:$EO$8,$I159:$EO159,,,-1)</f>
        <v>36780.269999999997</v>
      </c>
      <c r="ES159" s="75">
        <f>_xlfn.XLOOKUP(ES$9,$I$8:$EO$8,$I159:$EO159,,,-1)</f>
        <v>36780.269999999997</v>
      </c>
      <c r="ET159" s="75">
        <f>_xlfn.XLOOKUP(ET$9,$I$8:$EO$8,$I159:$EO159,,,-1)</f>
        <v>36780.770000000004</v>
      </c>
      <c r="EU159" s="75">
        <f>_xlfn.XLOOKUP(EU$9,$I$8:$EO$8,$I159:$EO159,,,-1)</f>
        <v>36766.97</v>
      </c>
      <c r="EV159" s="75">
        <f>_xlfn.XLOOKUP(EV$9,$I$8:$EO$8,$I159:$EO159,,,-1)</f>
        <v>36467</v>
      </c>
      <c r="EW159" s="75">
        <f>_xlfn.XLOOKUP(EW$9,$I$8:$EO$8,$I159:$EO159,,,-1)</f>
        <v>36467.23000000004</v>
      </c>
      <c r="EX159" s="75">
        <f>_xlfn.XLOOKUP(EX$9,$I$8:$EO$8,$I159:$EO159,,,-1)</f>
        <v>35826.57</v>
      </c>
      <c r="EY159" s="75">
        <f>_xlfn.XLOOKUP(EY$9,$I$8:$EO$8,$I159:$EO159,,,-1)</f>
        <v>35816.010000000017</v>
      </c>
      <c r="EZ159" s="75">
        <f>_xlfn.XLOOKUP(EZ$9,$I$8:$EO$8,$I159:$EO159,,,-1)</f>
        <v>35816.010000000017</v>
      </c>
      <c r="FA159" s="75">
        <f>_xlfn.XLOOKUP(FA$9,$I$8:$EO$8,$I159:$EO159,,,-1)</f>
        <v>35803.930000000015</v>
      </c>
      <c r="FB159" s="75">
        <f>_xlfn.XLOOKUP(FB$9,$I$8:$EO$8,$I159:$EO159,,,-1)</f>
        <v>35053.780000000021</v>
      </c>
      <c r="FC159" s="75">
        <f>_xlfn.XLOOKUP(FC$9,$I$8:$EO$8,$I159:$EO159,,,-1)</f>
        <v>35059.480000000018</v>
      </c>
      <c r="FD159" s="75">
        <f>_xlfn.XLOOKUP(FD$9,$I$8:$EO$8,$I159:$EO159,,,-1)</f>
        <v>35059.480000000018</v>
      </c>
      <c r="FE159" s="75">
        <f>_xlfn.XLOOKUP(FE$9,$I$8:$EO$8,$I159:$EO159,,,-1)</f>
        <v>35059.480000000018</v>
      </c>
      <c r="FF159" s="75"/>
      <c r="FG159" s="75"/>
      <c r="FH159" s="75">
        <f t="shared" si="408"/>
        <v>36780.269999999997</v>
      </c>
      <c r="FI159" s="75">
        <f t="shared" si="408"/>
        <v>36780.269999999997</v>
      </c>
      <c r="FJ159" s="75">
        <f t="shared" si="408"/>
        <v>36780.269999999997</v>
      </c>
      <c r="FK159" s="75">
        <f t="shared" si="408"/>
        <v>36780.269999999997</v>
      </c>
      <c r="FL159" s="75">
        <f t="shared" si="408"/>
        <v>36766.97</v>
      </c>
      <c r="FM159" s="75">
        <f t="shared" si="408"/>
        <v>35816.010000000017</v>
      </c>
      <c r="FN159" s="75">
        <f t="shared" si="408"/>
        <v>35059.480000000018</v>
      </c>
      <c r="FO159" s="75">
        <f t="shared" si="409"/>
        <v>35059.480000000018</v>
      </c>
    </row>
    <row r="160" spans="2:171" ht="17.45" customHeight="1">
      <c r="B160" s="66" t="s">
        <v>101</v>
      </c>
      <c r="BE160" s="75">
        <v>28597.63</v>
      </c>
      <c r="BF160" s="75">
        <v>28597.63</v>
      </c>
      <c r="BG160" s="75">
        <v>28489.63</v>
      </c>
      <c r="BH160" s="75">
        <v>28608.33</v>
      </c>
      <c r="BI160" s="75">
        <v>28406.63</v>
      </c>
      <c r="BJ160" s="75">
        <v>28597.63</v>
      </c>
      <c r="BK160" s="75">
        <v>28597.63</v>
      </c>
      <c r="BL160" s="75">
        <v>28687.73</v>
      </c>
      <c r="BM160" s="75">
        <v>28687.73</v>
      </c>
      <c r="BN160" s="75">
        <v>28558.080000000002</v>
      </c>
      <c r="BO160" s="75">
        <v>28711.08</v>
      </c>
      <c r="BP160" s="75">
        <v>28666.080000000002</v>
      </c>
      <c r="BQ160" s="75">
        <v>28666.080000000002</v>
      </c>
      <c r="BR160" s="75">
        <v>28243.61</v>
      </c>
      <c r="BS160" s="75">
        <v>28243.61</v>
      </c>
      <c r="BT160" s="75">
        <v>28243.61</v>
      </c>
      <c r="BU160" s="75">
        <v>28243.61</v>
      </c>
      <c r="BV160" s="75">
        <v>28283.609999999997</v>
      </c>
      <c r="BW160" s="75">
        <v>28283.609999999997</v>
      </c>
      <c r="BX160" s="75">
        <v>28281.199999999997</v>
      </c>
      <c r="BY160" s="75">
        <v>28253.85</v>
      </c>
      <c r="BZ160" s="75">
        <v>28283.230000000003</v>
      </c>
      <c r="CA160" s="75">
        <v>28245.230000000007</v>
      </c>
      <c r="CB160" s="75">
        <v>28433.64</v>
      </c>
      <c r="CC160" s="75">
        <v>28253.64</v>
      </c>
      <c r="CD160" s="75">
        <v>28273.15</v>
      </c>
      <c r="CE160" s="75">
        <v>28266.150000000005</v>
      </c>
      <c r="CF160" s="75">
        <v>28266.150000000005</v>
      </c>
      <c r="CG160" s="75">
        <v>28266.150000000005</v>
      </c>
      <c r="CH160" s="75">
        <v>28266.150000000005</v>
      </c>
      <c r="CI160" s="75">
        <v>28266.150000000005</v>
      </c>
      <c r="CJ160" s="75">
        <v>28267.81</v>
      </c>
      <c r="CK160" s="75">
        <v>28297.66</v>
      </c>
      <c r="CL160" s="75">
        <v>28267.81</v>
      </c>
      <c r="CM160" s="75">
        <v>28267.81</v>
      </c>
      <c r="CN160" s="75">
        <v>28331.81</v>
      </c>
      <c r="CO160" s="75">
        <v>28457.81</v>
      </c>
      <c r="CP160" s="75">
        <v>28268.81</v>
      </c>
      <c r="CQ160" s="75">
        <v>28312.080000000002</v>
      </c>
      <c r="CR160" s="75">
        <v>28312.080000000002</v>
      </c>
      <c r="CS160" s="75">
        <v>28311.98</v>
      </c>
      <c r="CT160" s="75">
        <v>28285.98</v>
      </c>
      <c r="CU160" s="75">
        <v>28285.980000000003</v>
      </c>
      <c r="CV160" s="75">
        <v>28228.980000000003</v>
      </c>
      <c r="CW160" s="75">
        <v>28228.980000000003</v>
      </c>
      <c r="CX160" s="75">
        <v>28245.980000000003</v>
      </c>
      <c r="CY160" s="75">
        <v>28245.980000000003</v>
      </c>
      <c r="CZ160" s="75">
        <v>28245.980000000003</v>
      </c>
      <c r="DA160" s="75">
        <v>28245.86</v>
      </c>
      <c r="DB160" s="75">
        <v>28275.86</v>
      </c>
      <c r="DC160" s="75">
        <v>28275.86</v>
      </c>
      <c r="DD160" s="75">
        <v>28275.86</v>
      </c>
      <c r="DE160" s="75">
        <v>28269.980000000003</v>
      </c>
      <c r="DF160" s="75">
        <v>28269.980000000003</v>
      </c>
      <c r="DG160" s="75">
        <v>28250.58</v>
      </c>
      <c r="DH160" s="75">
        <v>28202.58</v>
      </c>
      <c r="DI160" s="75">
        <v>28202.580000000005</v>
      </c>
      <c r="DJ160" s="75">
        <v>28213.58</v>
      </c>
      <c r="DK160" s="75">
        <v>28259.58</v>
      </c>
      <c r="DL160" s="75">
        <v>28259.58</v>
      </c>
      <c r="DM160" s="75">
        <v>28259.58</v>
      </c>
      <c r="DN160" s="75">
        <v>28259.58</v>
      </c>
      <c r="DO160" s="75">
        <v>28259.58</v>
      </c>
      <c r="DP160" s="75">
        <v>28259.58</v>
      </c>
      <c r="DQ160" s="75">
        <v>28259.58</v>
      </c>
      <c r="DR160" s="75">
        <v>28259.58</v>
      </c>
      <c r="DS160" s="75">
        <v>28249.580000000005</v>
      </c>
      <c r="DT160" s="75">
        <v>28250.03</v>
      </c>
      <c r="DU160" s="75">
        <v>28217.03</v>
      </c>
      <c r="DV160" s="75">
        <v>28249.33</v>
      </c>
      <c r="DW160" s="75">
        <v>28114.33</v>
      </c>
      <c r="DX160" s="75">
        <v>28114.33</v>
      </c>
      <c r="DY160" s="75">
        <v>28114.33</v>
      </c>
      <c r="DZ160" s="75">
        <v>28394</v>
      </c>
      <c r="EA160" s="75">
        <v>28445.66</v>
      </c>
      <c r="EB160" s="75">
        <v>28393.660000000003</v>
      </c>
      <c r="EC160" s="75">
        <v>28393.660000000003</v>
      </c>
      <c r="ED160" s="75">
        <v>28393.660000000003</v>
      </c>
      <c r="EE160" s="75">
        <v>28393.660000000003</v>
      </c>
      <c r="EF160" s="75">
        <v>28393.660000000003</v>
      </c>
      <c r="EG160" s="75">
        <v>28393.66</v>
      </c>
      <c r="EH160" s="75">
        <v>28393.66</v>
      </c>
      <c r="EI160" s="75">
        <v>28393.66</v>
      </c>
      <c r="EJ160" s="75">
        <v>28393.66</v>
      </c>
      <c r="EK160" s="75">
        <v>28393.66</v>
      </c>
      <c r="EL160" s="75">
        <v>28453.660000000003</v>
      </c>
      <c r="EM160" s="75">
        <v>28393.66</v>
      </c>
      <c r="EN160" s="75">
        <v>28393.66</v>
      </c>
      <c r="EO160" s="75"/>
      <c r="EP160" s="75"/>
      <c r="EQ160" s="75"/>
      <c r="ER160" s="75">
        <f>_xlfn.XLOOKUP(ER$9,$I$8:$EO$8,$I160:$EO160,,,-1)</f>
        <v>28275.86</v>
      </c>
      <c r="ES160" s="75">
        <f>_xlfn.XLOOKUP(ES$9,$I$8:$EO$8,$I160:$EO160,,,-1)</f>
        <v>28269.980000000003</v>
      </c>
      <c r="ET160" s="75">
        <f>_xlfn.XLOOKUP(ET$9,$I$8:$EO$8,$I160:$EO160,,,-1)</f>
        <v>28202.580000000005</v>
      </c>
      <c r="EU160" s="75">
        <f>_xlfn.XLOOKUP(EU$9,$I$8:$EO$8,$I160:$EO160,,,-1)</f>
        <v>28259.58</v>
      </c>
      <c r="EV160" s="75">
        <f>_xlfn.XLOOKUP(EV$9,$I$8:$EO$8,$I160:$EO160,,,-1)</f>
        <v>28259.58</v>
      </c>
      <c r="EW160" s="75">
        <f>_xlfn.XLOOKUP(EW$9,$I$8:$EO$8,$I160:$EO160,,,-1)</f>
        <v>28259.58</v>
      </c>
      <c r="EX160" s="75">
        <f>_xlfn.XLOOKUP(EX$9,$I$8:$EO$8,$I160:$EO160,,,-1)</f>
        <v>28217.03</v>
      </c>
      <c r="EY160" s="75">
        <f>_xlfn.XLOOKUP(EY$9,$I$8:$EO$8,$I160:$EO160,,,-1)</f>
        <v>28114.33</v>
      </c>
      <c r="EZ160" s="75">
        <f>_xlfn.XLOOKUP(EZ$9,$I$8:$EO$8,$I160:$EO160,,,-1)</f>
        <v>28445.66</v>
      </c>
      <c r="FA160" s="75">
        <f>_xlfn.XLOOKUP(FA$9,$I$8:$EO$8,$I160:$EO160,,,-1)</f>
        <v>28393.660000000003</v>
      </c>
      <c r="FB160" s="75">
        <f>_xlfn.XLOOKUP(FB$9,$I$8:$EO$8,$I160:$EO160,,,-1)</f>
        <v>28393.66</v>
      </c>
      <c r="FC160" s="75">
        <f>_xlfn.XLOOKUP(FC$9,$I$8:$EO$8,$I160:$EO160,,,-1)</f>
        <v>28393.66</v>
      </c>
      <c r="FD160" s="75">
        <f>_xlfn.XLOOKUP(FD$9,$I$8:$EO$8,$I160:$EO160,,,-1)</f>
        <v>28393.66</v>
      </c>
      <c r="FE160" s="75">
        <f>_xlfn.XLOOKUP(FE$9,$I$8:$EO$8,$I160:$EO160,,,-1)</f>
        <v>28393.66</v>
      </c>
      <c r="FF160" s="75"/>
      <c r="FG160" s="75"/>
      <c r="FH160" s="75">
        <f t="shared" si="408"/>
        <v>28666.080000000002</v>
      </c>
      <c r="FI160" s="75">
        <f t="shared" si="408"/>
        <v>28433.64</v>
      </c>
      <c r="FJ160" s="75">
        <f t="shared" si="408"/>
        <v>28331.81</v>
      </c>
      <c r="FK160" s="75">
        <f t="shared" si="408"/>
        <v>28245.980000000003</v>
      </c>
      <c r="FL160" s="75">
        <f t="shared" si="408"/>
        <v>28259.58</v>
      </c>
      <c r="FM160" s="75">
        <f t="shared" si="408"/>
        <v>28114.33</v>
      </c>
      <c r="FN160" s="75">
        <f t="shared" si="408"/>
        <v>28393.66</v>
      </c>
      <c r="FO160" s="75">
        <f t="shared" si="409"/>
        <v>28393.66</v>
      </c>
    </row>
    <row r="161" spans="2:171" ht="17.45" customHeight="1">
      <c r="B161" s="66" t="s">
        <v>115</v>
      </c>
      <c r="BE161" s="75">
        <v>18578.400000000001</v>
      </c>
      <c r="BF161" s="75">
        <v>18578.400000000001</v>
      </c>
      <c r="BG161" s="75">
        <v>18578.400000000001</v>
      </c>
      <c r="BH161" s="75">
        <v>18578.400000000001</v>
      </c>
      <c r="BI161" s="75">
        <v>18578.400000000001</v>
      </c>
      <c r="BJ161" s="75">
        <v>18578.400000000001</v>
      </c>
      <c r="BK161" s="75">
        <v>18578.400000000001</v>
      </c>
      <c r="BL161" s="75">
        <v>18578.400000000001</v>
      </c>
      <c r="BM161" s="75">
        <v>18578.400000000001</v>
      </c>
      <c r="BN161" s="75">
        <v>18566</v>
      </c>
      <c r="BO161" s="75">
        <v>18566</v>
      </c>
      <c r="BP161" s="75">
        <v>18566</v>
      </c>
      <c r="BQ161" s="75">
        <v>18651.320000000003</v>
      </c>
      <c r="BR161" s="75">
        <v>18651.32</v>
      </c>
      <c r="BS161" s="75">
        <v>18651.32</v>
      </c>
      <c r="BT161" s="75">
        <v>18651.32</v>
      </c>
      <c r="BU161" s="75">
        <v>18651.32</v>
      </c>
      <c r="BV161" s="75">
        <v>18651.32</v>
      </c>
      <c r="BW161" s="75">
        <v>18651.32</v>
      </c>
      <c r="BX161" s="75">
        <v>18651.32</v>
      </c>
      <c r="BY161" s="75">
        <v>18651.32</v>
      </c>
      <c r="BZ161" s="75">
        <v>18651.32</v>
      </c>
      <c r="CA161" s="75">
        <v>18651.32</v>
      </c>
      <c r="CB161" s="75">
        <v>18651.32</v>
      </c>
      <c r="CC161" s="75">
        <v>18651.32</v>
      </c>
      <c r="CD161" s="75">
        <v>18651.320000000003</v>
      </c>
      <c r="CE161" s="75">
        <v>18651.320000000003</v>
      </c>
      <c r="CF161" s="75">
        <v>18651.32</v>
      </c>
      <c r="CG161" s="75">
        <v>18651.320000000003</v>
      </c>
      <c r="CH161" s="75">
        <v>18651.320000000003</v>
      </c>
      <c r="CI161" s="75">
        <v>18651.320000000003</v>
      </c>
      <c r="CJ161" s="75">
        <v>18651.320000000003</v>
      </c>
      <c r="CK161" s="75">
        <v>18651.320000000003</v>
      </c>
      <c r="CL161" s="75">
        <v>18651.320000000003</v>
      </c>
      <c r="CM161" s="75">
        <v>18651.320000000003</v>
      </c>
      <c r="CN161" s="75">
        <v>18651.320000000003</v>
      </c>
      <c r="CO161" s="75">
        <v>18651.320000000003</v>
      </c>
      <c r="CP161" s="75">
        <v>18651.320000000003</v>
      </c>
      <c r="CQ161" s="75">
        <v>18651.320000000003</v>
      </c>
      <c r="CR161" s="75">
        <v>18651.320000000003</v>
      </c>
      <c r="CS161" s="75">
        <v>18651.320000000003</v>
      </c>
      <c r="CT161" s="75">
        <v>18651.320000000003</v>
      </c>
      <c r="CU161" s="75">
        <v>18651.320000000003</v>
      </c>
      <c r="CV161" s="75">
        <v>18651.320000000003</v>
      </c>
      <c r="CW161" s="75">
        <v>18651.320000000003</v>
      </c>
      <c r="CX161" s="75">
        <v>18651.320000000003</v>
      </c>
      <c r="CY161" s="75">
        <v>18676.810000000001</v>
      </c>
      <c r="CZ161" s="75">
        <v>18676.810000000001</v>
      </c>
      <c r="DA161" s="75">
        <v>18676.810000000001</v>
      </c>
      <c r="DB161" s="75">
        <v>18676.810000000001</v>
      </c>
      <c r="DC161" s="75">
        <v>18714.140000000003</v>
      </c>
      <c r="DD161" s="75">
        <v>18714.140000000003</v>
      </c>
      <c r="DE161" s="75">
        <v>18714.140000000003</v>
      </c>
      <c r="DF161" s="75">
        <v>18714.140000000003</v>
      </c>
      <c r="DG161" s="75">
        <v>18737.900000000001</v>
      </c>
      <c r="DH161" s="75">
        <v>18737.900000000001</v>
      </c>
      <c r="DI161" s="75">
        <v>18737.900000000001</v>
      </c>
      <c r="DJ161" s="75">
        <v>18737.900000000001</v>
      </c>
      <c r="DK161" s="75">
        <v>18737.900000000001</v>
      </c>
      <c r="DL161" s="75">
        <v>18737.900000000001</v>
      </c>
      <c r="DM161" s="75">
        <v>18724.550000000003</v>
      </c>
      <c r="DN161" s="75">
        <v>18724.550000000003</v>
      </c>
      <c r="DO161" s="75">
        <v>18724.550000000003</v>
      </c>
      <c r="DP161" s="75">
        <v>18724.550000000003</v>
      </c>
      <c r="DQ161" s="75">
        <v>18724.550000000003</v>
      </c>
      <c r="DR161" s="75">
        <v>18724.550000000003</v>
      </c>
      <c r="DS161" s="75">
        <v>18724.550000000003</v>
      </c>
      <c r="DT161" s="75">
        <v>18724.550000000003</v>
      </c>
      <c r="DU161" s="75">
        <v>18724.550000000003</v>
      </c>
      <c r="DV161" s="75">
        <v>18724.550000000003</v>
      </c>
      <c r="DW161" s="75">
        <v>18724.549999999996</v>
      </c>
      <c r="DX161" s="75">
        <v>18667.089999999997</v>
      </c>
      <c r="DY161" s="75">
        <v>19125.059999999998</v>
      </c>
      <c r="DZ161" s="75">
        <v>18789.459999999995</v>
      </c>
      <c r="EA161" s="75">
        <v>18789.459999999995</v>
      </c>
      <c r="EB161" s="75">
        <v>18789.459999999995</v>
      </c>
      <c r="EC161" s="75">
        <v>18789.46000000001</v>
      </c>
      <c r="ED161" s="75">
        <v>18955.100000000013</v>
      </c>
      <c r="EE161" s="75">
        <v>18955.100000000013</v>
      </c>
      <c r="EF161" s="75">
        <v>18955.100000000013</v>
      </c>
      <c r="EG161" s="75">
        <v>18955.100000000017</v>
      </c>
      <c r="EH161" s="75">
        <v>18955.100000000017</v>
      </c>
      <c r="EI161" s="75">
        <v>18955.100000000009</v>
      </c>
      <c r="EJ161" s="75">
        <v>18955.100000000013</v>
      </c>
      <c r="EK161" s="75">
        <v>18955.100000000009</v>
      </c>
      <c r="EL161" s="75">
        <v>18955.100000000006</v>
      </c>
      <c r="EM161" s="75">
        <v>18955.100000000009</v>
      </c>
      <c r="EN161" s="75">
        <v>18955.100000000013</v>
      </c>
      <c r="EO161" s="75"/>
      <c r="EP161" s="75"/>
      <c r="EQ161" s="75"/>
      <c r="ER161" s="75">
        <f>_xlfn.XLOOKUP(ER$9,$I$8:$EO$8,$I161:$EO161,,,-1)</f>
        <v>18714.140000000003</v>
      </c>
      <c r="ES161" s="75">
        <f>_xlfn.XLOOKUP(ES$9,$I$8:$EO$8,$I161:$EO161,,,-1)</f>
        <v>18714.140000000003</v>
      </c>
      <c r="ET161" s="75">
        <f>_xlfn.XLOOKUP(ET$9,$I$8:$EO$8,$I161:$EO161,,,-1)</f>
        <v>18737.900000000001</v>
      </c>
      <c r="EU161" s="75">
        <f>_xlfn.XLOOKUP(EU$9,$I$8:$EO$8,$I161:$EO161,,,-1)</f>
        <v>18737.900000000001</v>
      </c>
      <c r="EV161" s="75">
        <f>_xlfn.XLOOKUP(EV$9,$I$8:$EO$8,$I161:$EO161,,,-1)</f>
        <v>18724.550000000003</v>
      </c>
      <c r="EW161" s="75">
        <f>_xlfn.XLOOKUP(EW$9,$I$8:$EO$8,$I161:$EO161,,,-1)</f>
        <v>18724.550000000003</v>
      </c>
      <c r="EX161" s="75">
        <f>_xlfn.XLOOKUP(EX$9,$I$8:$EO$8,$I161:$EO161,,,-1)</f>
        <v>18724.550000000003</v>
      </c>
      <c r="EY161" s="75">
        <f>_xlfn.XLOOKUP(EY$9,$I$8:$EO$8,$I161:$EO161,,,-1)</f>
        <v>18667.089999999997</v>
      </c>
      <c r="EZ161" s="75">
        <f>_xlfn.XLOOKUP(EZ$9,$I$8:$EO$8,$I161:$EO161,,,-1)</f>
        <v>18789.459999999995</v>
      </c>
      <c r="FA161" s="75">
        <f>_xlfn.XLOOKUP(FA$9,$I$8:$EO$8,$I161:$EO161,,,-1)</f>
        <v>18955.100000000013</v>
      </c>
      <c r="FB161" s="75">
        <f>_xlfn.XLOOKUP(FB$9,$I$8:$EO$8,$I161:$EO161,,,-1)</f>
        <v>18955.100000000017</v>
      </c>
      <c r="FC161" s="75">
        <f>_xlfn.XLOOKUP(FC$9,$I$8:$EO$8,$I161:$EO161,,,-1)</f>
        <v>18955.100000000013</v>
      </c>
      <c r="FD161" s="75">
        <f>_xlfn.XLOOKUP(FD$9,$I$8:$EO$8,$I161:$EO161,,,-1)</f>
        <v>18955.100000000009</v>
      </c>
      <c r="FE161" s="75">
        <f>_xlfn.XLOOKUP(FE$9,$I$8:$EO$8,$I161:$EO161,,,-1)</f>
        <v>18955.100000000013</v>
      </c>
      <c r="FF161" s="75"/>
      <c r="FG161" s="75"/>
      <c r="FH161" s="75">
        <f t="shared" si="408"/>
        <v>18566</v>
      </c>
      <c r="FI161" s="75">
        <f t="shared" si="408"/>
        <v>18651.32</v>
      </c>
      <c r="FJ161" s="75">
        <f t="shared" si="408"/>
        <v>18651.320000000003</v>
      </c>
      <c r="FK161" s="75">
        <f t="shared" si="408"/>
        <v>18676.810000000001</v>
      </c>
      <c r="FL161" s="75">
        <f t="shared" si="408"/>
        <v>18737.900000000001</v>
      </c>
      <c r="FM161" s="75">
        <f t="shared" si="408"/>
        <v>18667.089999999997</v>
      </c>
      <c r="FN161" s="75">
        <f t="shared" si="408"/>
        <v>18955.100000000013</v>
      </c>
      <c r="FO161" s="75">
        <f t="shared" si="409"/>
        <v>18955.100000000009</v>
      </c>
    </row>
    <row r="162" spans="2:171" ht="17.45" customHeight="1">
      <c r="B162" s="66" t="s">
        <v>36</v>
      </c>
      <c r="BE162" s="75">
        <v>29784.27</v>
      </c>
      <c r="BF162" s="75">
        <v>29784.27</v>
      </c>
      <c r="BG162" s="75">
        <v>29784.27</v>
      </c>
      <c r="BH162" s="75">
        <v>29784.27</v>
      </c>
      <c r="BI162" s="75">
        <v>29784.27</v>
      </c>
      <c r="BJ162" s="75">
        <v>29784.27</v>
      </c>
      <c r="BK162" s="75">
        <v>29784.27</v>
      </c>
      <c r="BL162" s="75">
        <v>29784.27</v>
      </c>
      <c r="BM162" s="75">
        <v>29784.27</v>
      </c>
      <c r="BN162" s="75">
        <v>29784.27</v>
      </c>
      <c r="BO162" s="75">
        <v>29784.27</v>
      </c>
      <c r="BP162" s="75">
        <v>29784.27</v>
      </c>
      <c r="BQ162" s="75">
        <v>29784.27</v>
      </c>
      <c r="BR162" s="75">
        <v>29784.27</v>
      </c>
      <c r="BS162" s="75">
        <v>29784.27</v>
      </c>
      <c r="BT162" s="75">
        <v>29784.27</v>
      </c>
      <c r="BU162" s="75">
        <v>29784.27</v>
      </c>
      <c r="BV162" s="75">
        <v>29784.27</v>
      </c>
      <c r="BW162" s="75">
        <v>29784.27</v>
      </c>
      <c r="BX162" s="75">
        <v>29784.27</v>
      </c>
      <c r="BY162" s="75">
        <v>29784.27</v>
      </c>
      <c r="BZ162" s="75">
        <v>29784.27</v>
      </c>
      <c r="CA162" s="75">
        <v>29784.27</v>
      </c>
      <c r="CB162" s="75">
        <v>29784.27</v>
      </c>
      <c r="CC162" s="75">
        <v>29784.27</v>
      </c>
      <c r="CD162" s="75">
        <v>29784.27</v>
      </c>
      <c r="CE162" s="75">
        <v>29784.27</v>
      </c>
      <c r="CF162" s="75">
        <v>29784.27</v>
      </c>
      <c r="CG162" s="75">
        <v>29784.27</v>
      </c>
      <c r="CH162" s="75">
        <v>29784.27</v>
      </c>
      <c r="CI162" s="75">
        <v>29784.27</v>
      </c>
      <c r="CJ162" s="75">
        <v>29784.27</v>
      </c>
      <c r="CK162" s="75">
        <v>29784.27</v>
      </c>
      <c r="CL162" s="75">
        <v>29784.27</v>
      </c>
      <c r="CM162" s="75">
        <v>29784.27</v>
      </c>
      <c r="CN162" s="75">
        <v>29784.27</v>
      </c>
      <c r="CO162" s="75">
        <v>29784.27</v>
      </c>
      <c r="CP162" s="75">
        <v>29784.27</v>
      </c>
      <c r="CQ162" s="75">
        <v>29784.27</v>
      </c>
      <c r="CR162" s="75">
        <v>29784.27</v>
      </c>
      <c r="CS162" s="75">
        <v>29784.27</v>
      </c>
      <c r="CT162" s="75">
        <v>30127.77</v>
      </c>
      <c r="CU162" s="75">
        <v>30127.770000000004</v>
      </c>
      <c r="CV162" s="75">
        <v>30127.77</v>
      </c>
      <c r="CW162" s="75">
        <v>30127.77</v>
      </c>
      <c r="CX162" s="75">
        <v>30127.77</v>
      </c>
      <c r="CY162" s="75">
        <v>30127.77</v>
      </c>
      <c r="CZ162" s="75">
        <v>30127.769999999997</v>
      </c>
      <c r="DA162" s="75">
        <v>30127.77</v>
      </c>
      <c r="DB162" s="75">
        <v>30127.769999999997</v>
      </c>
      <c r="DC162" s="75">
        <v>30127.77</v>
      </c>
      <c r="DD162" s="75">
        <v>30127.77</v>
      </c>
      <c r="DE162" s="75">
        <v>30127.77</v>
      </c>
      <c r="DF162" s="75">
        <v>30127.77</v>
      </c>
      <c r="DG162" s="75">
        <v>30127.77</v>
      </c>
      <c r="DH162" s="75">
        <v>30127.77</v>
      </c>
      <c r="DI162" s="75">
        <v>30127.77</v>
      </c>
      <c r="DJ162" s="75">
        <v>30127.77</v>
      </c>
      <c r="DK162" s="75">
        <v>30127.77</v>
      </c>
      <c r="DL162" s="75">
        <v>30127.77</v>
      </c>
      <c r="DM162" s="75">
        <v>30127.77</v>
      </c>
      <c r="DN162" s="75">
        <v>30127.77</v>
      </c>
      <c r="DO162" s="75">
        <v>30127.77</v>
      </c>
      <c r="DP162" s="75">
        <v>30127.77</v>
      </c>
      <c r="DQ162" s="75">
        <v>30127.77</v>
      </c>
      <c r="DR162" s="75">
        <v>30127.77</v>
      </c>
      <c r="DS162" s="75">
        <v>30127.77</v>
      </c>
      <c r="DT162" s="75">
        <v>30127.77</v>
      </c>
      <c r="DU162" s="75">
        <v>30127.77</v>
      </c>
      <c r="DV162" s="75">
        <v>30127.77</v>
      </c>
      <c r="DW162" s="75">
        <v>30127.77</v>
      </c>
      <c r="DX162" s="75">
        <v>30127.77</v>
      </c>
      <c r="DY162" s="75">
        <v>30127.77</v>
      </c>
      <c r="DZ162" s="75">
        <v>30127.77</v>
      </c>
      <c r="EA162" s="75">
        <v>30127.770000000004</v>
      </c>
      <c r="EB162" s="75">
        <v>30127.770000000004</v>
      </c>
      <c r="EC162" s="75">
        <v>30383.450000000004</v>
      </c>
      <c r="ED162" s="75">
        <v>31397.77</v>
      </c>
      <c r="EE162" s="75">
        <v>31367.77</v>
      </c>
      <c r="EF162" s="75">
        <v>31367.77</v>
      </c>
      <c r="EG162" s="75">
        <v>31367.77</v>
      </c>
      <c r="EH162" s="75">
        <v>31367.77</v>
      </c>
      <c r="EI162" s="75">
        <v>31130.929999999997</v>
      </c>
      <c r="EJ162" s="75">
        <v>31367.77</v>
      </c>
      <c r="EK162" s="75">
        <v>31367.77</v>
      </c>
      <c r="EL162" s="75">
        <v>31367.77</v>
      </c>
      <c r="EM162" s="75">
        <v>31367.77</v>
      </c>
      <c r="EN162" s="75">
        <v>31367.77</v>
      </c>
      <c r="EO162" s="75"/>
      <c r="EP162" s="75"/>
      <c r="EQ162" s="75"/>
      <c r="ER162" s="75">
        <f>_xlfn.XLOOKUP(ER$9,$I$8:$EO$8,$I162:$EO162,,,-1)</f>
        <v>30127.77</v>
      </c>
      <c r="ES162" s="75">
        <f>_xlfn.XLOOKUP(ES$9,$I$8:$EO$8,$I162:$EO162,,,-1)</f>
        <v>30127.77</v>
      </c>
      <c r="ET162" s="75">
        <f>_xlfn.XLOOKUP(ET$9,$I$8:$EO$8,$I162:$EO162,,,-1)</f>
        <v>30127.77</v>
      </c>
      <c r="EU162" s="75">
        <f>_xlfn.XLOOKUP(EU$9,$I$8:$EO$8,$I162:$EO162,,,-1)</f>
        <v>30127.77</v>
      </c>
      <c r="EV162" s="75">
        <f>_xlfn.XLOOKUP(EV$9,$I$8:$EO$8,$I162:$EO162,,,-1)</f>
        <v>30127.77</v>
      </c>
      <c r="EW162" s="75">
        <f>_xlfn.XLOOKUP(EW$9,$I$8:$EO$8,$I162:$EO162,,,-1)</f>
        <v>30127.77</v>
      </c>
      <c r="EX162" s="75">
        <f>_xlfn.XLOOKUP(EX$9,$I$8:$EO$8,$I162:$EO162,,,-1)</f>
        <v>30127.77</v>
      </c>
      <c r="EY162" s="75">
        <f>_xlfn.XLOOKUP(EY$9,$I$8:$EO$8,$I162:$EO162,,,-1)</f>
        <v>30127.77</v>
      </c>
      <c r="EZ162" s="75">
        <f>_xlfn.XLOOKUP(EZ$9,$I$8:$EO$8,$I162:$EO162,,,-1)</f>
        <v>30127.770000000004</v>
      </c>
      <c r="FA162" s="75">
        <f>_xlfn.XLOOKUP(FA$9,$I$8:$EO$8,$I162:$EO162,,,-1)</f>
        <v>31397.77</v>
      </c>
      <c r="FB162" s="75">
        <f>_xlfn.XLOOKUP(FB$9,$I$8:$EO$8,$I162:$EO162,,,-1)</f>
        <v>31367.77</v>
      </c>
      <c r="FC162" s="75">
        <f>_xlfn.XLOOKUP(FC$9,$I$8:$EO$8,$I162:$EO162,,,-1)</f>
        <v>31367.77</v>
      </c>
      <c r="FD162" s="75">
        <f>_xlfn.XLOOKUP(FD$9,$I$8:$EO$8,$I162:$EO162,,,-1)</f>
        <v>31367.77</v>
      </c>
      <c r="FE162" s="75">
        <f>_xlfn.XLOOKUP(FE$9,$I$8:$EO$8,$I162:$EO162,,,-1)</f>
        <v>31367.77</v>
      </c>
      <c r="FF162" s="75"/>
      <c r="FG162" s="75"/>
      <c r="FH162" s="75">
        <f t="shared" si="408"/>
        <v>29784.27</v>
      </c>
      <c r="FI162" s="75">
        <f t="shared" si="408"/>
        <v>29784.27</v>
      </c>
      <c r="FJ162" s="75">
        <f t="shared" si="408"/>
        <v>29784.27</v>
      </c>
      <c r="FK162" s="75">
        <f t="shared" si="408"/>
        <v>30127.769999999997</v>
      </c>
      <c r="FL162" s="75">
        <f t="shared" si="408"/>
        <v>30127.77</v>
      </c>
      <c r="FM162" s="75">
        <f t="shared" si="408"/>
        <v>30127.77</v>
      </c>
      <c r="FN162" s="75">
        <f t="shared" si="408"/>
        <v>31367.77</v>
      </c>
      <c r="FO162" s="75">
        <f t="shared" si="409"/>
        <v>31367.77</v>
      </c>
    </row>
    <row r="163" spans="2:171" ht="17.45" customHeight="1">
      <c r="B163" s="66" t="s">
        <v>102</v>
      </c>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v>28708.85</v>
      </c>
      <c r="CP163" s="75">
        <v>28740.150000000005</v>
      </c>
      <c r="CQ163" s="75">
        <v>28740.15</v>
      </c>
      <c r="CR163" s="75">
        <v>28769.91</v>
      </c>
      <c r="CS163" s="75">
        <v>28755.200000000004</v>
      </c>
      <c r="CT163" s="75">
        <v>28755.200000000004</v>
      </c>
      <c r="CU163" s="75">
        <v>28755.200000000004</v>
      </c>
      <c r="CV163" s="75">
        <v>28755.200000000004</v>
      </c>
      <c r="CW163" s="75">
        <v>28755.200000000004</v>
      </c>
      <c r="CX163" s="75">
        <v>28755.200000000004</v>
      </c>
      <c r="CY163" s="75">
        <v>28755.200000000004</v>
      </c>
      <c r="CZ163" s="75">
        <v>28755.200000000004</v>
      </c>
      <c r="DA163" s="75">
        <v>28747.39</v>
      </c>
      <c r="DB163" s="75">
        <v>28747.39</v>
      </c>
      <c r="DC163" s="75">
        <v>28747.39</v>
      </c>
      <c r="DD163" s="75">
        <v>28747.39</v>
      </c>
      <c r="DE163" s="75">
        <v>28747.39</v>
      </c>
      <c r="DF163" s="75">
        <v>28747.39</v>
      </c>
      <c r="DG163" s="75">
        <v>28747.39</v>
      </c>
      <c r="DH163" s="75">
        <v>28747.39</v>
      </c>
      <c r="DI163" s="75">
        <v>28739.03</v>
      </c>
      <c r="DJ163" s="75">
        <v>28739.03</v>
      </c>
      <c r="DK163" s="75">
        <v>28739.03</v>
      </c>
      <c r="DL163" s="75">
        <v>28739.03</v>
      </c>
      <c r="DM163" s="75">
        <v>28739.03</v>
      </c>
      <c r="DN163" s="75">
        <v>28739.03</v>
      </c>
      <c r="DO163" s="75">
        <v>28739.03</v>
      </c>
      <c r="DP163" s="75">
        <v>28739.03</v>
      </c>
      <c r="DQ163" s="75">
        <v>28739.03</v>
      </c>
      <c r="DR163" s="75">
        <v>28739.03</v>
      </c>
      <c r="DS163" s="75">
        <v>28739.03</v>
      </c>
      <c r="DT163" s="75">
        <v>28739.03</v>
      </c>
      <c r="DU163" s="75">
        <v>28739.03</v>
      </c>
      <c r="DV163" s="75">
        <v>28739.03</v>
      </c>
      <c r="DW163" s="75">
        <v>28739.03</v>
      </c>
      <c r="DX163" s="75">
        <v>28739.03</v>
      </c>
      <c r="DY163" s="75">
        <v>28739.03</v>
      </c>
      <c r="DZ163" s="75">
        <v>28721.42</v>
      </c>
      <c r="EA163" s="75">
        <v>28721.42</v>
      </c>
      <c r="EB163" s="75">
        <v>28721.420000000013</v>
      </c>
      <c r="EC163" s="75">
        <v>28721.420000000009</v>
      </c>
      <c r="ED163" s="75">
        <v>28721.420000000009</v>
      </c>
      <c r="EE163" s="75">
        <v>28721.420000000009</v>
      </c>
      <c r="EF163" s="75">
        <v>28721.420000000009</v>
      </c>
      <c r="EG163" s="75">
        <v>28721.420000000006</v>
      </c>
      <c r="EH163" s="75">
        <v>28719.420000000002</v>
      </c>
      <c r="EI163" s="75">
        <v>28719.42</v>
      </c>
      <c r="EJ163" s="75">
        <v>28709.99</v>
      </c>
      <c r="EK163" s="75">
        <v>28709.989999999998</v>
      </c>
      <c r="EL163" s="75">
        <v>28738.939999999995</v>
      </c>
      <c r="EM163" s="75">
        <v>28738.939999999995</v>
      </c>
      <c r="EN163" s="75">
        <v>28747.529999999995</v>
      </c>
      <c r="EO163" s="75"/>
      <c r="EP163" s="75"/>
      <c r="EQ163" s="75"/>
      <c r="ER163" s="75">
        <f>_xlfn.XLOOKUP(ER$9,$I$8:$EO$8,$I163:$EO163,,,-1)</f>
        <v>28747.39</v>
      </c>
      <c r="ES163" s="75">
        <f>_xlfn.XLOOKUP(ES$9,$I$8:$EO$8,$I163:$EO163,,,-1)</f>
        <v>28747.39</v>
      </c>
      <c r="ET163" s="75">
        <f>_xlfn.XLOOKUP(ET$9,$I$8:$EO$8,$I163:$EO163,,,-1)</f>
        <v>28739.03</v>
      </c>
      <c r="EU163" s="75">
        <f>_xlfn.XLOOKUP(EU$9,$I$8:$EO$8,$I163:$EO163,,,-1)</f>
        <v>28739.03</v>
      </c>
      <c r="EV163" s="75">
        <f>_xlfn.XLOOKUP(EV$9,$I$8:$EO$8,$I163:$EO163,,,-1)</f>
        <v>28739.03</v>
      </c>
      <c r="EW163" s="75">
        <f>_xlfn.XLOOKUP(EW$9,$I$8:$EO$8,$I163:$EO163,,,-1)</f>
        <v>28739.03</v>
      </c>
      <c r="EX163" s="75">
        <f>_xlfn.XLOOKUP(EX$9,$I$8:$EO$8,$I163:$EO163,,,-1)</f>
        <v>28739.03</v>
      </c>
      <c r="EY163" s="75">
        <f>_xlfn.XLOOKUP(EY$9,$I$8:$EO$8,$I163:$EO163,,,-1)</f>
        <v>28739.03</v>
      </c>
      <c r="EZ163" s="75">
        <f>_xlfn.XLOOKUP(EZ$9,$I$8:$EO$8,$I163:$EO163,,,-1)</f>
        <v>28721.42</v>
      </c>
      <c r="FA163" s="75">
        <f>_xlfn.XLOOKUP(FA$9,$I$8:$EO$8,$I163:$EO163,,,-1)</f>
        <v>28721.420000000009</v>
      </c>
      <c r="FB163" s="75">
        <f>_xlfn.XLOOKUP(FB$9,$I$8:$EO$8,$I163:$EO163,,,-1)</f>
        <v>28721.420000000006</v>
      </c>
      <c r="FC163" s="75">
        <f>_xlfn.XLOOKUP(FC$9,$I$8:$EO$8,$I163:$EO163,,,-1)</f>
        <v>28709.99</v>
      </c>
      <c r="FD163" s="75">
        <f>_xlfn.XLOOKUP(FD$9,$I$8:$EO$8,$I163:$EO163,,,-1)</f>
        <v>28738.939999999995</v>
      </c>
      <c r="FE163" s="75">
        <f>_xlfn.XLOOKUP(FE$9,$I$8:$EO$8,$I163:$EO163,,,-1)</f>
        <v>28747.529999999995</v>
      </c>
      <c r="FF163" s="75"/>
      <c r="FG163" s="75"/>
      <c r="FH163" s="75"/>
      <c r="FI163" s="75"/>
      <c r="FJ163" s="75"/>
      <c r="FK163" s="75">
        <f t="shared" si="408"/>
        <v>28755.200000000004</v>
      </c>
      <c r="FL163" s="75">
        <f t="shared" si="408"/>
        <v>28739.03</v>
      </c>
      <c r="FM163" s="75">
        <f t="shared" si="408"/>
        <v>28739.03</v>
      </c>
      <c r="FN163" s="75">
        <f t="shared" si="408"/>
        <v>28709.99</v>
      </c>
      <c r="FO163" s="75">
        <f t="shared" si="409"/>
        <v>28738.939999999995</v>
      </c>
    </row>
    <row r="164" spans="2:171" ht="17.45" customHeight="1">
      <c r="B164" s="66" t="s">
        <v>149</v>
      </c>
      <c r="BE164" s="75"/>
      <c r="BF164" s="75"/>
      <c r="BG164" s="75"/>
      <c r="BH164" s="75"/>
      <c r="BI164" s="75"/>
      <c r="BJ164" s="75"/>
      <c r="BK164" s="75"/>
      <c r="BL164" s="75"/>
      <c r="BM164" s="75"/>
      <c r="BN164" s="75"/>
      <c r="BO164" s="75"/>
      <c r="BP164" s="75"/>
      <c r="BQ164" s="75"/>
      <c r="BR164" s="75"/>
      <c r="BS164" s="75"/>
      <c r="BT164" s="75"/>
      <c r="BU164" s="75"/>
      <c r="BV164" s="75"/>
      <c r="BW164" s="75"/>
      <c r="BX164" s="75"/>
      <c r="BY164" s="75"/>
      <c r="BZ164" s="75"/>
      <c r="CA164" s="75"/>
      <c r="CB164" s="75"/>
      <c r="CC164" s="75"/>
      <c r="CD164" s="75"/>
      <c r="CE164" s="75"/>
      <c r="CF164" s="75"/>
      <c r="CG164" s="75"/>
      <c r="CH164" s="75"/>
      <c r="CI164" s="75"/>
      <c r="CJ164" s="75"/>
      <c r="CK164" s="75"/>
      <c r="CL164" s="75"/>
      <c r="CM164" s="75"/>
      <c r="CN164" s="75"/>
      <c r="CO164" s="75">
        <v>39191.030000000021</v>
      </c>
      <c r="CP164" s="75">
        <v>39191.030000000013</v>
      </c>
      <c r="CQ164" s="75">
        <v>38800.500000000015</v>
      </c>
      <c r="CR164" s="75">
        <v>38800.500000000015</v>
      </c>
      <c r="CS164" s="75">
        <v>38800.500000000015</v>
      </c>
      <c r="CT164" s="75">
        <v>38800.500000000015</v>
      </c>
      <c r="CU164" s="75">
        <v>38800.500000000022</v>
      </c>
      <c r="CV164" s="75">
        <v>38800.500000000015</v>
      </c>
      <c r="CW164" s="75">
        <v>38800.500000000015</v>
      </c>
      <c r="CX164" s="75">
        <v>38800.500000000022</v>
      </c>
      <c r="CY164" s="75">
        <v>38800.500000000022</v>
      </c>
      <c r="CZ164" s="75">
        <v>38800.500000000022</v>
      </c>
      <c r="DA164" s="75">
        <v>38824.250000000029</v>
      </c>
      <c r="DB164" s="75">
        <v>38824.250000000029</v>
      </c>
      <c r="DC164" s="75">
        <v>38824.250000000029</v>
      </c>
      <c r="DD164" s="75">
        <v>38824.250000000022</v>
      </c>
      <c r="DE164" s="75">
        <v>38824.250000000022</v>
      </c>
      <c r="DF164" s="75">
        <v>38824.250000000015</v>
      </c>
      <c r="DG164" s="75">
        <v>38824.250000000007</v>
      </c>
      <c r="DH164" s="75">
        <v>38824.250000000022</v>
      </c>
      <c r="DI164" s="75">
        <v>38824.250000000015</v>
      </c>
      <c r="DJ164" s="75">
        <v>38824.250000000022</v>
      </c>
      <c r="DK164" s="75">
        <v>38824.250000000022</v>
      </c>
      <c r="DL164" s="75">
        <v>38824.250000000022</v>
      </c>
      <c r="DM164" s="75">
        <v>39042.040000000015</v>
      </c>
      <c r="DN164" s="75">
        <v>38405.339999999997</v>
      </c>
      <c r="DO164" s="75">
        <v>38405.339999999997</v>
      </c>
      <c r="DP164" s="75">
        <v>38405.339999999997</v>
      </c>
      <c r="DQ164" s="75">
        <v>38405.610000000008</v>
      </c>
      <c r="DR164" s="75">
        <v>38723.340000000011</v>
      </c>
      <c r="DS164" s="75">
        <v>38727.100000000013</v>
      </c>
      <c r="DT164" s="75">
        <v>38727.100000000013</v>
      </c>
      <c r="DU164" s="75">
        <v>38727.100000000028</v>
      </c>
      <c r="DV164" s="75">
        <v>38730.800000000017</v>
      </c>
      <c r="DW164" s="75">
        <v>38730.800000000017</v>
      </c>
      <c r="DX164" s="75">
        <v>38730.800000000003</v>
      </c>
      <c r="DY164" s="75">
        <v>38730.800000000003</v>
      </c>
      <c r="DZ164" s="75">
        <v>38730.800000000003</v>
      </c>
      <c r="EA164" s="75">
        <v>38730.800000000003</v>
      </c>
      <c r="EB164" s="75">
        <v>38730.800000000003</v>
      </c>
      <c r="EC164" s="75">
        <v>38730.800000000003</v>
      </c>
      <c r="ED164" s="75">
        <v>38730.800000000003</v>
      </c>
      <c r="EE164" s="75">
        <v>38730.800000000003</v>
      </c>
      <c r="EF164" s="75">
        <v>38730.800000000003</v>
      </c>
      <c r="EG164" s="75">
        <v>38730.800000000003</v>
      </c>
      <c r="EH164" s="75">
        <v>38730.800000000003</v>
      </c>
      <c r="EI164" s="75">
        <v>38730.800000000003</v>
      </c>
      <c r="EJ164" s="75">
        <v>38730.800000000003</v>
      </c>
      <c r="EK164" s="75">
        <v>38730.800000000003</v>
      </c>
      <c r="EL164" s="75">
        <v>38933.920000000006</v>
      </c>
      <c r="EM164" s="75">
        <v>38933.920000000006</v>
      </c>
      <c r="EN164" s="75">
        <v>38999.540000000015</v>
      </c>
      <c r="EO164" s="75"/>
      <c r="EP164" s="75"/>
      <c r="EQ164" s="75"/>
      <c r="ER164" s="75">
        <f>_xlfn.XLOOKUP(ER$9,$I$8:$EO$8,$I164:$EO164,,,-1)</f>
        <v>38824.250000000029</v>
      </c>
      <c r="ES164" s="75">
        <f>_xlfn.XLOOKUP(ES$9,$I$8:$EO$8,$I164:$EO164,,,-1)</f>
        <v>38824.250000000015</v>
      </c>
      <c r="ET164" s="75">
        <f>_xlfn.XLOOKUP(ET$9,$I$8:$EO$8,$I164:$EO164,,,-1)</f>
        <v>38824.250000000015</v>
      </c>
      <c r="EU164" s="75">
        <f>_xlfn.XLOOKUP(EU$9,$I$8:$EO$8,$I164:$EO164,,,-1)</f>
        <v>38824.250000000022</v>
      </c>
      <c r="EV164" s="75">
        <f>_xlfn.XLOOKUP(EV$9,$I$8:$EO$8,$I164:$EO164,,,-1)</f>
        <v>38405.339999999997</v>
      </c>
      <c r="EW164" s="75">
        <f>_xlfn.XLOOKUP(EW$9,$I$8:$EO$8,$I164:$EO164,,,-1)</f>
        <v>38723.340000000011</v>
      </c>
      <c r="EX164" s="75">
        <f>_xlfn.XLOOKUP(EX$9,$I$8:$EO$8,$I164:$EO164,,,-1)</f>
        <v>38727.100000000028</v>
      </c>
      <c r="EY164" s="75">
        <f>_xlfn.XLOOKUP(EY$9,$I$8:$EO$8,$I164:$EO164,,,-1)</f>
        <v>38730.800000000003</v>
      </c>
      <c r="EZ164" s="75">
        <f>_xlfn.XLOOKUP(EZ$9,$I$8:$EO$8,$I164:$EO164,,,-1)</f>
        <v>38730.800000000003</v>
      </c>
      <c r="FA164" s="75">
        <f>_xlfn.XLOOKUP(FA$9,$I$8:$EO$8,$I164:$EO164,,,-1)</f>
        <v>38730.800000000003</v>
      </c>
      <c r="FB164" s="75">
        <f>_xlfn.XLOOKUP(FB$9,$I$8:$EO$8,$I164:$EO164,,,-1)</f>
        <v>38730.800000000003</v>
      </c>
      <c r="FC164" s="75">
        <f>_xlfn.XLOOKUP(FC$9,$I$8:$EO$8,$I164:$EO164,,,-1)</f>
        <v>38730.800000000003</v>
      </c>
      <c r="FD164" s="75">
        <f>_xlfn.XLOOKUP(FD$9,$I$8:$EO$8,$I164:$EO164,,,-1)</f>
        <v>38933.920000000006</v>
      </c>
      <c r="FE164" s="75">
        <f>_xlfn.XLOOKUP(FE$9,$I$8:$EO$8,$I164:$EO164,,,-1)</f>
        <v>38999.540000000015</v>
      </c>
      <c r="FF164" s="75"/>
      <c r="FG164" s="75"/>
      <c r="FH164" s="75"/>
      <c r="FI164" s="75"/>
      <c r="FJ164" s="75"/>
      <c r="FK164" s="75">
        <f t="shared" si="408"/>
        <v>38800.500000000022</v>
      </c>
      <c r="FL164" s="75">
        <f t="shared" si="408"/>
        <v>38824.250000000022</v>
      </c>
      <c r="FM164" s="75">
        <f t="shared" si="408"/>
        <v>38730.800000000003</v>
      </c>
      <c r="FN164" s="75">
        <f t="shared" si="408"/>
        <v>38730.800000000003</v>
      </c>
      <c r="FO164" s="75">
        <f t="shared" si="409"/>
        <v>38933.920000000006</v>
      </c>
    </row>
    <row r="165" spans="2:171" ht="17.45" customHeight="1">
      <c r="B165" s="66" t="s">
        <v>147</v>
      </c>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v>34122</v>
      </c>
      <c r="CP165" s="75">
        <v>33843.97</v>
      </c>
      <c r="CQ165" s="75">
        <v>34159.18</v>
      </c>
      <c r="CR165" s="75">
        <v>34608.25</v>
      </c>
      <c r="CS165" s="75">
        <v>34159.379999999997</v>
      </c>
      <c r="CT165" s="75">
        <v>34637.78</v>
      </c>
      <c r="CU165" s="75">
        <v>34637.780000000006</v>
      </c>
      <c r="CV165" s="75">
        <v>34588.92</v>
      </c>
      <c r="CW165" s="75">
        <v>34522.47</v>
      </c>
      <c r="CX165" s="75">
        <v>34436.370000000003</v>
      </c>
      <c r="CY165" s="75">
        <v>34501.06</v>
      </c>
      <c r="CZ165" s="75">
        <v>34501.06</v>
      </c>
      <c r="DA165" s="75">
        <v>34501.050000000003</v>
      </c>
      <c r="DB165" s="75">
        <v>34501.050000000003</v>
      </c>
      <c r="DC165" s="75">
        <v>34501.050000000003</v>
      </c>
      <c r="DD165" s="75">
        <v>34501.050000000003</v>
      </c>
      <c r="DE165" s="75">
        <v>34501.050000000003</v>
      </c>
      <c r="DF165" s="75">
        <v>34501.050000000003</v>
      </c>
      <c r="DG165" s="75">
        <v>34501.050000000003</v>
      </c>
      <c r="DH165" s="75">
        <v>34501.050000000003</v>
      </c>
      <c r="DI165" s="75">
        <v>34501.050000000003</v>
      </c>
      <c r="DJ165" s="75">
        <v>34501.050000000003</v>
      </c>
      <c r="DK165" s="75">
        <v>34501.06</v>
      </c>
      <c r="DL165" s="75">
        <v>34501.06</v>
      </c>
      <c r="DM165" s="75">
        <v>34501.06</v>
      </c>
      <c r="DN165" s="75">
        <v>34501.06</v>
      </c>
      <c r="DO165" s="75">
        <v>34501.050000000003</v>
      </c>
      <c r="DP165" s="75">
        <v>34501</v>
      </c>
      <c r="DQ165" s="75">
        <v>34501</v>
      </c>
      <c r="DR165" s="75">
        <v>34501</v>
      </c>
      <c r="DS165" s="75">
        <v>34501</v>
      </c>
      <c r="DT165" s="75">
        <v>34501</v>
      </c>
      <c r="DU165" s="75">
        <v>34549.880000000012</v>
      </c>
      <c r="DV165" s="75">
        <v>34549.880000000012</v>
      </c>
      <c r="DW165" s="75">
        <v>34549.880000000012</v>
      </c>
      <c r="DX165" s="75">
        <v>34549.880000000012</v>
      </c>
      <c r="DY165" s="75">
        <v>34549.880000000012</v>
      </c>
      <c r="DZ165" s="75">
        <v>34549.880000000012</v>
      </c>
      <c r="EA165" s="75">
        <v>34549.880000000012</v>
      </c>
      <c r="EB165" s="75">
        <v>34549.880000000012</v>
      </c>
      <c r="EC165" s="75">
        <v>34549.880000000012</v>
      </c>
      <c r="ED165" s="75">
        <v>34549.880000000012</v>
      </c>
      <c r="EE165" s="75">
        <v>34549.880000000012</v>
      </c>
      <c r="EF165" s="75">
        <v>34549.880000000012</v>
      </c>
      <c r="EG165" s="75">
        <v>34550.030000000035</v>
      </c>
      <c r="EH165" s="75">
        <v>34550.030000000035</v>
      </c>
      <c r="EI165" s="75">
        <v>34550.030000000021</v>
      </c>
      <c r="EJ165" s="75">
        <v>34550.030000000028</v>
      </c>
      <c r="EK165" s="75">
        <v>34550.030000000021</v>
      </c>
      <c r="EL165" s="75">
        <v>34550.030000000006</v>
      </c>
      <c r="EM165" s="75">
        <v>34550.030000000006</v>
      </c>
      <c r="EN165" s="75">
        <v>34550.030000000006</v>
      </c>
      <c r="EO165" s="75"/>
      <c r="EP165" s="75"/>
      <c r="EQ165" s="75"/>
      <c r="ER165" s="75">
        <f>_xlfn.XLOOKUP(ER$9,$I$8:$EO$8,$I165:$EO165,,,-1)</f>
        <v>34501.050000000003</v>
      </c>
      <c r="ES165" s="75">
        <f>_xlfn.XLOOKUP(ES$9,$I$8:$EO$8,$I165:$EO165,,,-1)</f>
        <v>34501.050000000003</v>
      </c>
      <c r="ET165" s="75">
        <f>_xlfn.XLOOKUP(ET$9,$I$8:$EO$8,$I165:$EO165,,,-1)</f>
        <v>34501.050000000003</v>
      </c>
      <c r="EU165" s="75">
        <f>_xlfn.XLOOKUP(EU$9,$I$8:$EO$8,$I165:$EO165,,,-1)</f>
        <v>34501.06</v>
      </c>
      <c r="EV165" s="75">
        <f>_xlfn.XLOOKUP(EV$9,$I$8:$EO$8,$I165:$EO165,,,-1)</f>
        <v>34501.050000000003</v>
      </c>
      <c r="EW165" s="75">
        <f>_xlfn.XLOOKUP(EW$9,$I$8:$EO$8,$I165:$EO165,,,-1)</f>
        <v>34501</v>
      </c>
      <c r="EX165" s="75">
        <f>_xlfn.XLOOKUP(EX$9,$I$8:$EO$8,$I165:$EO165,,,-1)</f>
        <v>34549.880000000012</v>
      </c>
      <c r="EY165" s="75">
        <f>_xlfn.XLOOKUP(EY$9,$I$8:$EO$8,$I165:$EO165,,,-1)</f>
        <v>34549.880000000012</v>
      </c>
      <c r="EZ165" s="75">
        <f>_xlfn.XLOOKUP(EZ$9,$I$8:$EO$8,$I165:$EO165,,,-1)</f>
        <v>34549.880000000012</v>
      </c>
      <c r="FA165" s="75">
        <f>_xlfn.XLOOKUP(FA$9,$I$8:$EO$8,$I165:$EO165,,,-1)</f>
        <v>34549.880000000012</v>
      </c>
      <c r="FB165" s="75">
        <f>_xlfn.XLOOKUP(FB$9,$I$8:$EO$8,$I165:$EO165,,,-1)</f>
        <v>34550.030000000035</v>
      </c>
      <c r="FC165" s="75">
        <f>_xlfn.XLOOKUP(FC$9,$I$8:$EO$8,$I165:$EO165,,,-1)</f>
        <v>34550.030000000028</v>
      </c>
      <c r="FD165" s="75">
        <f>_xlfn.XLOOKUP(FD$9,$I$8:$EO$8,$I165:$EO165,,,-1)</f>
        <v>34550.030000000006</v>
      </c>
      <c r="FE165" s="75">
        <f>_xlfn.XLOOKUP(FE$9,$I$8:$EO$8,$I165:$EO165,,,-1)</f>
        <v>34550.030000000006</v>
      </c>
      <c r="FF165" s="75"/>
      <c r="FG165" s="75"/>
      <c r="FH165" s="75"/>
      <c r="FI165" s="75"/>
      <c r="FJ165" s="75"/>
      <c r="FK165" s="75"/>
      <c r="FL165" s="75">
        <f t="shared" si="408"/>
        <v>34501.06</v>
      </c>
      <c r="FM165" s="75">
        <f t="shared" si="408"/>
        <v>34549.880000000012</v>
      </c>
      <c r="FN165" s="75">
        <f t="shared" si="408"/>
        <v>34550.030000000028</v>
      </c>
      <c r="FO165" s="75">
        <f t="shared" si="409"/>
        <v>34550.030000000006</v>
      </c>
    </row>
    <row r="166" spans="2:171" ht="17.45" customHeight="1">
      <c r="B166" s="66" t="s">
        <v>155</v>
      </c>
      <c r="BE166" s="75">
        <v>38515.780000000013</v>
      </c>
      <c r="BF166" s="75">
        <v>40275.530000000013</v>
      </c>
      <c r="BG166" s="75">
        <v>40275.530000000013</v>
      </c>
      <c r="BH166" s="75">
        <v>40275.530000000013</v>
      </c>
      <c r="BI166" s="75">
        <v>40275.530000000013</v>
      </c>
      <c r="BJ166" s="75">
        <v>40275.530000000013</v>
      </c>
      <c r="BK166" s="75">
        <v>40275.530000000013</v>
      </c>
      <c r="BL166" s="75">
        <v>40275.530000000013</v>
      </c>
      <c r="BM166" s="75">
        <v>40275.530000000013</v>
      </c>
      <c r="BN166" s="75">
        <v>40275.530000000013</v>
      </c>
      <c r="BO166" s="75">
        <v>41565.130000000019</v>
      </c>
      <c r="BP166" s="75">
        <v>41565.130000000019</v>
      </c>
      <c r="BQ166" s="75">
        <v>41565.130000000019</v>
      </c>
      <c r="BR166" s="75">
        <v>41565.130000000019</v>
      </c>
      <c r="BS166" s="75">
        <v>41594.380000000019</v>
      </c>
      <c r="BT166" s="75">
        <v>41594.380000000019</v>
      </c>
      <c r="BU166" s="75">
        <v>41594.380000000019</v>
      </c>
      <c r="BV166" s="75">
        <v>41594.380000000019</v>
      </c>
      <c r="BW166" s="75">
        <v>41594.380000000019</v>
      </c>
      <c r="BX166" s="75">
        <v>41594.380000000019</v>
      </c>
      <c r="BY166" s="75">
        <v>41594.380000000019</v>
      </c>
      <c r="BZ166" s="75">
        <v>41594.380000000019</v>
      </c>
      <c r="CA166" s="75">
        <v>41565.130000000019</v>
      </c>
      <c r="CB166" s="75">
        <v>41565.130000000019</v>
      </c>
      <c r="CC166" s="75">
        <v>41653.60000000002</v>
      </c>
      <c r="CD166" s="75">
        <v>43729.550000000017</v>
      </c>
      <c r="CE166" s="75">
        <v>43729.550000000017</v>
      </c>
      <c r="CF166" s="75">
        <v>43729.550000000017</v>
      </c>
      <c r="CG166" s="75">
        <v>43729.550000000017</v>
      </c>
      <c r="CH166" s="75">
        <v>43729.550000000017</v>
      </c>
      <c r="CI166" s="75">
        <v>43729.550000000017</v>
      </c>
      <c r="CJ166" s="75">
        <v>43729.550000000017</v>
      </c>
      <c r="CK166" s="75">
        <v>43729.550000000017</v>
      </c>
      <c r="CL166" s="75">
        <v>43729.550000000017</v>
      </c>
      <c r="CM166" s="75">
        <v>43729.550000000017</v>
      </c>
      <c r="CN166" s="75">
        <v>43729.550000000017</v>
      </c>
      <c r="CO166" s="75">
        <v>43729.550000000017</v>
      </c>
      <c r="CP166" s="75">
        <v>45917.430000000022</v>
      </c>
      <c r="CQ166" s="75">
        <v>45791.970000000023</v>
      </c>
      <c r="CR166" s="75">
        <v>45791.970000000023</v>
      </c>
      <c r="CS166" s="75">
        <v>46683.550000000025</v>
      </c>
      <c r="CT166" s="75">
        <v>46683.550000000025</v>
      </c>
      <c r="CU166" s="75">
        <v>46683.550000000025</v>
      </c>
      <c r="CV166" s="75">
        <v>46683.550000000025</v>
      </c>
      <c r="CW166" s="75">
        <v>47935.370000000024</v>
      </c>
      <c r="CX166" s="75">
        <v>47968.370000000024</v>
      </c>
      <c r="CY166" s="75">
        <v>47968.370000000024</v>
      </c>
      <c r="CZ166" s="75">
        <v>47968.370000000024</v>
      </c>
      <c r="DA166" s="75">
        <v>47968.370000000024</v>
      </c>
      <c r="DB166" s="75">
        <v>47968.370000000024</v>
      </c>
      <c r="DC166" s="75">
        <v>47968.370000000024</v>
      </c>
      <c r="DD166" s="75">
        <v>47968.370000000024</v>
      </c>
      <c r="DE166" s="75">
        <v>47968.370000000024</v>
      </c>
      <c r="DF166" s="75">
        <v>47968.370000000024</v>
      </c>
      <c r="DG166" s="75">
        <v>47968.370000000024</v>
      </c>
      <c r="DH166" s="75">
        <v>47968.370000000024</v>
      </c>
      <c r="DI166" s="75">
        <v>47959.960000000021</v>
      </c>
      <c r="DJ166" s="75">
        <v>47959.960000000021</v>
      </c>
      <c r="DK166" s="75">
        <v>47959.960000000021</v>
      </c>
      <c r="DL166" s="75">
        <v>47959.960000000021</v>
      </c>
      <c r="DM166" s="75">
        <v>47959.960000000021</v>
      </c>
      <c r="DN166" s="75">
        <v>47959.960000000021</v>
      </c>
      <c r="DO166" s="75">
        <v>47959.960000000021</v>
      </c>
      <c r="DP166" s="75">
        <v>47959.960000000021</v>
      </c>
      <c r="DQ166" s="75">
        <v>50471.390000000021</v>
      </c>
      <c r="DR166" s="75">
        <v>50471.390000000014</v>
      </c>
      <c r="DS166" s="75">
        <v>50471.390000000014</v>
      </c>
      <c r="DT166" s="75">
        <v>50434.509999999995</v>
      </c>
      <c r="DU166" s="75">
        <v>50469.4</v>
      </c>
      <c r="DV166" s="75">
        <v>50469.4</v>
      </c>
      <c r="DW166" s="75">
        <v>50469.4</v>
      </c>
      <c r="DX166" s="75">
        <v>50469.4</v>
      </c>
      <c r="DY166" s="75">
        <v>50469.4</v>
      </c>
      <c r="DZ166" s="75">
        <v>50469.4</v>
      </c>
      <c r="EA166" s="75">
        <v>50469.4</v>
      </c>
      <c r="EB166" s="75">
        <v>50469.4</v>
      </c>
      <c r="EC166" s="75">
        <v>50469.4</v>
      </c>
      <c r="ED166" s="75">
        <v>50469.4</v>
      </c>
      <c r="EE166" s="75">
        <v>50469.4</v>
      </c>
      <c r="EF166" s="75">
        <v>50469.4</v>
      </c>
      <c r="EG166" s="75">
        <v>50469.4</v>
      </c>
      <c r="EH166" s="75">
        <v>50469.4</v>
      </c>
      <c r="EI166" s="75">
        <v>50469.4</v>
      </c>
      <c r="EJ166" s="75">
        <v>50469.4</v>
      </c>
      <c r="EK166" s="75">
        <v>50469.4</v>
      </c>
      <c r="EL166" s="75">
        <v>50845.11</v>
      </c>
      <c r="EM166" s="75">
        <v>50865.82</v>
      </c>
      <c r="EN166" s="75">
        <v>50865.82</v>
      </c>
      <c r="EO166" s="75"/>
      <c r="EP166" s="75"/>
      <c r="EQ166" s="75"/>
      <c r="ER166" s="75">
        <f>_xlfn.XLOOKUP(ER$9,$I$8:$EO$8,$I166:$EO166,,,-1)</f>
        <v>47968.370000000024</v>
      </c>
      <c r="ES166" s="75">
        <f>_xlfn.XLOOKUP(ES$9,$I$8:$EO$8,$I166:$EO166,,,-1)</f>
        <v>47968.370000000024</v>
      </c>
      <c r="ET166" s="75">
        <f>_xlfn.XLOOKUP(ET$9,$I$8:$EO$8,$I166:$EO166,,,-1)</f>
        <v>47959.960000000021</v>
      </c>
      <c r="EU166" s="75">
        <f>_xlfn.XLOOKUP(EU$9,$I$8:$EO$8,$I166:$EO166,,,-1)</f>
        <v>47959.960000000021</v>
      </c>
      <c r="EV166" s="75">
        <f>_xlfn.XLOOKUP(EV$9,$I$8:$EO$8,$I166:$EO166,,,-1)</f>
        <v>47959.960000000021</v>
      </c>
      <c r="EW166" s="75">
        <f>_xlfn.XLOOKUP(EW$9,$I$8:$EO$8,$I166:$EO166,,,-1)</f>
        <v>50471.390000000014</v>
      </c>
      <c r="EX166" s="75">
        <f>_xlfn.XLOOKUP(EX$9,$I$8:$EO$8,$I166:$EO166,,,-1)</f>
        <v>50469.4</v>
      </c>
      <c r="EY166" s="75">
        <f>_xlfn.XLOOKUP(EY$9,$I$8:$EO$8,$I166:$EO166,,,-1)</f>
        <v>50469.4</v>
      </c>
      <c r="EZ166" s="75">
        <f>_xlfn.XLOOKUP(EZ$9,$I$8:$EO$8,$I166:$EO166,,,-1)</f>
        <v>50469.4</v>
      </c>
      <c r="FA166" s="75">
        <f>_xlfn.XLOOKUP(FA$9,$I$8:$EO$8,$I166:$EO166,,,-1)</f>
        <v>50469.4</v>
      </c>
      <c r="FB166" s="75">
        <f>_xlfn.XLOOKUP(FB$9,$I$8:$EO$8,$I166:$EO166,,,-1)</f>
        <v>50469.4</v>
      </c>
      <c r="FC166" s="75">
        <f>_xlfn.XLOOKUP(FC$9,$I$8:$EO$8,$I166:$EO166,,,-1)</f>
        <v>50469.4</v>
      </c>
      <c r="FD166" s="75">
        <f>_xlfn.XLOOKUP(FD$9,$I$8:$EO$8,$I166:$EO166,,,-1)</f>
        <v>50865.82</v>
      </c>
      <c r="FE166" s="75">
        <f>_xlfn.XLOOKUP(FE$9,$I$8:$EO$8,$I166:$EO166,,,-1)</f>
        <v>50865.82</v>
      </c>
      <c r="FF166" s="75"/>
      <c r="FG166" s="75"/>
      <c r="FH166" s="75">
        <f t="shared" ref="FH166:FN171" si="410">_xlfn.XLOOKUP(FH$9,$I$6:$EJ$6,$I166:$EJ166,,,-1)</f>
        <v>41565.130000000019</v>
      </c>
      <c r="FI166" s="75">
        <f t="shared" si="410"/>
        <v>41565.130000000019</v>
      </c>
      <c r="FJ166" s="75">
        <f t="shared" si="410"/>
        <v>43729.550000000017</v>
      </c>
      <c r="FK166" s="75">
        <f t="shared" si="410"/>
        <v>47968.370000000024</v>
      </c>
      <c r="FL166" s="75">
        <f t="shared" si="408"/>
        <v>47959.960000000021</v>
      </c>
      <c r="FM166" s="75">
        <f t="shared" si="408"/>
        <v>50469.4</v>
      </c>
      <c r="FN166" s="75">
        <f t="shared" si="408"/>
        <v>50469.4</v>
      </c>
      <c r="FO166" s="75">
        <f t="shared" si="409"/>
        <v>50865.82</v>
      </c>
    </row>
    <row r="167" spans="2:171" ht="17.45" customHeight="1">
      <c r="B167" s="66" t="s">
        <v>156</v>
      </c>
      <c r="BE167" s="75">
        <v>127348.18</v>
      </c>
      <c r="BF167" s="75">
        <v>127348.18</v>
      </c>
      <c r="BG167" s="75">
        <v>127348.18</v>
      </c>
      <c r="BH167" s="75">
        <v>127348.18</v>
      </c>
      <c r="BI167" s="75">
        <v>127348.18</v>
      </c>
      <c r="BJ167" s="75">
        <v>127348.18</v>
      </c>
      <c r="BK167" s="75">
        <v>127348.18</v>
      </c>
      <c r="BL167" s="75">
        <v>127348.18</v>
      </c>
      <c r="BM167" s="75">
        <v>126854</v>
      </c>
      <c r="BN167" s="75">
        <v>126854</v>
      </c>
      <c r="BO167" s="75">
        <v>126854</v>
      </c>
      <c r="BP167" s="75">
        <v>126854</v>
      </c>
      <c r="BQ167" s="75">
        <v>126956.28999999996</v>
      </c>
      <c r="BR167" s="75">
        <v>126956.28999999996</v>
      </c>
      <c r="BS167" s="75">
        <v>126956.28999999996</v>
      </c>
      <c r="BT167" s="75">
        <v>126956.28999999996</v>
      </c>
      <c r="BU167" s="75">
        <v>126956.28999999996</v>
      </c>
      <c r="BV167" s="75">
        <v>126956.28999999996</v>
      </c>
      <c r="BW167" s="75">
        <v>126870.28</v>
      </c>
      <c r="BX167" s="75">
        <v>126870.28</v>
      </c>
      <c r="BY167" s="75">
        <v>126870.28</v>
      </c>
      <c r="BZ167" s="75">
        <v>126870.28</v>
      </c>
      <c r="CA167" s="75">
        <v>126870.28</v>
      </c>
      <c r="CB167" s="75">
        <v>126870.28</v>
      </c>
      <c r="CC167" s="75">
        <v>126870.28</v>
      </c>
      <c r="CD167" s="75">
        <v>126870.28999999996</v>
      </c>
      <c r="CE167" s="75">
        <v>126870.28999999996</v>
      </c>
      <c r="CF167" s="75">
        <v>126870.28</v>
      </c>
      <c r="CG167" s="75">
        <v>126870.28</v>
      </c>
      <c r="CH167" s="75">
        <v>126916.73</v>
      </c>
      <c r="CI167" s="75">
        <v>126916.73</v>
      </c>
      <c r="CJ167" s="75">
        <v>126916.73</v>
      </c>
      <c r="CK167" s="75">
        <v>126916.73</v>
      </c>
      <c r="CL167" s="75">
        <v>126916.73</v>
      </c>
      <c r="CM167" s="75">
        <v>126916.73</v>
      </c>
      <c r="CN167" s="75">
        <v>126916.73</v>
      </c>
      <c r="CO167" s="75">
        <v>126916.73</v>
      </c>
      <c r="CP167" s="75">
        <v>126916.73</v>
      </c>
      <c r="CQ167" s="75">
        <v>126916.73</v>
      </c>
      <c r="CR167" s="75">
        <v>126916.73</v>
      </c>
      <c r="CS167" s="75">
        <v>126916.73</v>
      </c>
      <c r="CT167" s="75">
        <v>126916.73</v>
      </c>
      <c r="CU167" s="75">
        <v>126916.73</v>
      </c>
      <c r="CV167" s="75">
        <v>126916.73</v>
      </c>
      <c r="CW167" s="75">
        <v>126662.04</v>
      </c>
      <c r="CX167" s="75">
        <v>126301.04</v>
      </c>
      <c r="CY167" s="75">
        <v>126499.78</v>
      </c>
      <c r="CZ167" s="75">
        <v>126499.78</v>
      </c>
      <c r="DA167" s="75">
        <v>126499.78</v>
      </c>
      <c r="DB167" s="75">
        <v>126499.78</v>
      </c>
      <c r="DC167" s="75">
        <v>126499.78</v>
      </c>
      <c r="DD167" s="75">
        <v>126499.78</v>
      </c>
      <c r="DE167" s="75">
        <v>126499.78</v>
      </c>
      <c r="DF167" s="75">
        <v>126499.78</v>
      </c>
      <c r="DG167" s="75">
        <v>126581.02</v>
      </c>
      <c r="DH167" s="75">
        <v>126517.62000000001</v>
      </c>
      <c r="DI167" s="75">
        <v>126517.62000000001</v>
      </c>
      <c r="DJ167" s="75">
        <v>126517.62000000001</v>
      </c>
      <c r="DK167" s="75">
        <v>126517.62000000001</v>
      </c>
      <c r="DL167" s="75">
        <v>126517.62000000001</v>
      </c>
      <c r="DM167" s="75">
        <v>126381.87</v>
      </c>
      <c r="DN167" s="75">
        <v>126381.87</v>
      </c>
      <c r="DO167" s="75">
        <v>126382.01999999999</v>
      </c>
      <c r="DP167" s="75">
        <v>126414.47</v>
      </c>
      <c r="DQ167" s="75">
        <v>126414.47</v>
      </c>
      <c r="DR167" s="75">
        <v>126200.47</v>
      </c>
      <c r="DS167" s="75">
        <v>126414.46999999999</v>
      </c>
      <c r="DT167" s="75">
        <v>126421.37</v>
      </c>
      <c r="DU167" s="75">
        <v>126421.37</v>
      </c>
      <c r="DV167" s="75">
        <v>126262.36999999997</v>
      </c>
      <c r="DW167" s="75">
        <v>126262.36999999997</v>
      </c>
      <c r="DX167" s="75">
        <v>126262.36999999997</v>
      </c>
      <c r="DY167" s="75">
        <v>126262.36999999997</v>
      </c>
      <c r="DZ167" s="75">
        <v>126221.56999999998</v>
      </c>
      <c r="EA167" s="75">
        <v>126122.41999999993</v>
      </c>
      <c r="EB167" s="75">
        <v>126136.71999999997</v>
      </c>
      <c r="EC167" s="75">
        <v>126322.64000000003</v>
      </c>
      <c r="ED167" s="75">
        <v>126167.74000000002</v>
      </c>
      <c r="EE167" s="75">
        <v>126136.72000000002</v>
      </c>
      <c r="EF167" s="75">
        <v>126136.72</v>
      </c>
      <c r="EG167" s="75">
        <v>126136.5</v>
      </c>
      <c r="EH167" s="75">
        <v>126267.02000000002</v>
      </c>
      <c r="EI167" s="75">
        <v>126267.01999999999</v>
      </c>
      <c r="EJ167" s="75">
        <v>126267.02000000002</v>
      </c>
      <c r="EK167" s="75">
        <v>126263.01999999996</v>
      </c>
      <c r="EL167" s="75">
        <v>126263.02</v>
      </c>
      <c r="EM167" s="75">
        <v>126359.20999999999</v>
      </c>
      <c r="EN167" s="75">
        <v>126359.20999999998</v>
      </c>
      <c r="EO167" s="75"/>
      <c r="EP167" s="75"/>
      <c r="EQ167" s="75"/>
      <c r="ER167" s="75">
        <f>_xlfn.XLOOKUP(ER$9,$I$8:$EO$8,$I167:$EO167,,,-1)</f>
        <v>126499.78</v>
      </c>
      <c r="ES167" s="75">
        <f>_xlfn.XLOOKUP(ES$9,$I$8:$EO$8,$I167:$EO167,,,-1)</f>
        <v>126499.78</v>
      </c>
      <c r="ET167" s="75">
        <f>_xlfn.XLOOKUP(ET$9,$I$8:$EO$8,$I167:$EO167,,,-1)</f>
        <v>126517.62000000001</v>
      </c>
      <c r="EU167" s="75">
        <f>_xlfn.XLOOKUP(EU$9,$I$8:$EO$8,$I167:$EO167,,,-1)</f>
        <v>126517.62000000001</v>
      </c>
      <c r="EV167" s="75">
        <f>_xlfn.XLOOKUP(EV$9,$I$8:$EO$8,$I167:$EO167,,,-1)</f>
        <v>126382.01999999999</v>
      </c>
      <c r="EW167" s="75">
        <f>_xlfn.XLOOKUP(EW$9,$I$8:$EO$8,$I167:$EO167,,,-1)</f>
        <v>126200.47</v>
      </c>
      <c r="EX167" s="75">
        <f>_xlfn.XLOOKUP(EX$9,$I$8:$EO$8,$I167:$EO167,,,-1)</f>
        <v>126421.37</v>
      </c>
      <c r="EY167" s="75">
        <f>_xlfn.XLOOKUP(EY$9,$I$8:$EO$8,$I167:$EO167,,,-1)</f>
        <v>126262.36999999997</v>
      </c>
      <c r="EZ167" s="75">
        <f>_xlfn.XLOOKUP(EZ$9,$I$8:$EO$8,$I167:$EO167,,,-1)</f>
        <v>126122.41999999993</v>
      </c>
      <c r="FA167" s="75">
        <f>_xlfn.XLOOKUP(FA$9,$I$8:$EO$8,$I167:$EO167,,,-1)</f>
        <v>126167.74000000002</v>
      </c>
      <c r="FB167" s="75">
        <f>_xlfn.XLOOKUP(FB$9,$I$8:$EO$8,$I167:$EO167,,,-1)</f>
        <v>126136.5</v>
      </c>
      <c r="FC167" s="75">
        <f>_xlfn.XLOOKUP(FC$9,$I$8:$EO$8,$I167:$EO167,,,-1)</f>
        <v>126267.02000000002</v>
      </c>
      <c r="FD167" s="75">
        <f>_xlfn.XLOOKUP(FD$9,$I$8:$EO$8,$I167:$EO167,,,-1)</f>
        <v>126359.20999999999</v>
      </c>
      <c r="FE167" s="75">
        <f>_xlfn.XLOOKUP(FE$9,$I$8:$EO$8,$I167:$EO167,,,-1)</f>
        <v>126359.20999999998</v>
      </c>
      <c r="FF167" s="75"/>
      <c r="FG167" s="75"/>
      <c r="FH167" s="75">
        <f t="shared" si="410"/>
        <v>126854</v>
      </c>
      <c r="FI167" s="75">
        <f t="shared" si="410"/>
        <v>126870.28</v>
      </c>
      <c r="FJ167" s="75">
        <f t="shared" si="410"/>
        <v>126916.73</v>
      </c>
      <c r="FK167" s="75">
        <f t="shared" si="410"/>
        <v>126499.78</v>
      </c>
      <c r="FL167" s="75">
        <f t="shared" si="410"/>
        <v>126517.62000000001</v>
      </c>
      <c r="FM167" s="75">
        <f t="shared" si="410"/>
        <v>126262.36999999997</v>
      </c>
      <c r="FN167" s="75">
        <f t="shared" si="410"/>
        <v>126267.02000000002</v>
      </c>
      <c r="FO167" s="75">
        <f t="shared" si="409"/>
        <v>126359.20999999999</v>
      </c>
    </row>
    <row r="168" spans="2:171" ht="17.45" customHeight="1">
      <c r="B168" s="66" t="s">
        <v>198</v>
      </c>
      <c r="BE168" s="75"/>
      <c r="BF168" s="75"/>
      <c r="BG168" s="75"/>
      <c r="BH168" s="75"/>
      <c r="BI168" s="75"/>
      <c r="BJ168" s="75"/>
      <c r="BK168" s="75"/>
      <c r="BL168" s="75"/>
      <c r="BM168" s="75"/>
      <c r="BN168" s="75"/>
      <c r="BO168" s="75"/>
      <c r="BP168" s="75"/>
      <c r="BQ168" s="75"/>
      <c r="BR168" s="75"/>
      <c r="BS168" s="75"/>
      <c r="BT168" s="75"/>
      <c r="BU168" s="75"/>
      <c r="BV168" s="75"/>
      <c r="BW168" s="75"/>
      <c r="BX168" s="75"/>
      <c r="BY168" s="75"/>
      <c r="BZ168" s="75"/>
      <c r="CA168" s="75"/>
      <c r="CB168" s="75"/>
      <c r="CC168" s="75"/>
      <c r="CD168" s="75"/>
      <c r="CE168" s="75"/>
      <c r="CF168" s="75"/>
      <c r="CG168" s="75"/>
      <c r="CH168" s="75"/>
      <c r="CI168" s="75"/>
      <c r="CJ168" s="75"/>
      <c r="CK168" s="75"/>
      <c r="CL168" s="75"/>
      <c r="CM168" s="75"/>
      <c r="CN168" s="75"/>
      <c r="CO168" s="75">
        <v>56510</v>
      </c>
      <c r="CP168" s="75">
        <v>56510</v>
      </c>
      <c r="CQ168" s="75">
        <v>56510</v>
      </c>
      <c r="CR168" s="75">
        <v>56510</v>
      </c>
      <c r="CS168" s="75">
        <v>56510</v>
      </c>
      <c r="CT168" s="75">
        <v>56510</v>
      </c>
      <c r="CU168" s="75">
        <v>56510</v>
      </c>
      <c r="CV168" s="75">
        <v>56510</v>
      </c>
      <c r="CW168" s="75">
        <v>56510</v>
      </c>
      <c r="CX168" s="75">
        <v>56510</v>
      </c>
      <c r="CY168" s="75">
        <v>56510</v>
      </c>
      <c r="CZ168" s="75">
        <v>56510</v>
      </c>
      <c r="DA168" s="75">
        <v>56510</v>
      </c>
      <c r="DB168" s="75">
        <v>56510</v>
      </c>
      <c r="DC168" s="75">
        <v>56510</v>
      </c>
      <c r="DD168" s="75">
        <v>56510</v>
      </c>
      <c r="DE168" s="75">
        <v>56510</v>
      </c>
      <c r="DF168" s="75">
        <v>56510</v>
      </c>
      <c r="DG168" s="75">
        <v>56510</v>
      </c>
      <c r="DH168" s="75">
        <v>56510</v>
      </c>
      <c r="DI168" s="75">
        <v>56510</v>
      </c>
      <c r="DJ168" s="75">
        <v>56510</v>
      </c>
      <c r="DK168" s="75">
        <v>56510</v>
      </c>
      <c r="DL168" s="75">
        <v>56510</v>
      </c>
      <c r="DM168" s="75">
        <v>56444.750000000036</v>
      </c>
      <c r="DN168" s="75">
        <v>56509.930000000044</v>
      </c>
      <c r="DO168" s="75">
        <v>56509.930000000044</v>
      </c>
      <c r="DP168" s="75">
        <v>56509.930000000044</v>
      </c>
      <c r="DQ168" s="75">
        <v>56504.260000000038</v>
      </c>
      <c r="DR168" s="75">
        <v>56478.09000000004</v>
      </c>
      <c r="DS168" s="75">
        <v>56478.09000000004</v>
      </c>
      <c r="DT168" s="75">
        <v>56478.09000000004</v>
      </c>
      <c r="DU168" s="75">
        <v>55104.970000000045</v>
      </c>
      <c r="DV168" s="75">
        <v>56423.689999999988</v>
      </c>
      <c r="DW168" s="75">
        <v>56453.209999999985</v>
      </c>
      <c r="DX168" s="75">
        <v>56453.209999999985</v>
      </c>
      <c r="DY168" s="75">
        <v>56453.210000000006</v>
      </c>
      <c r="DZ168" s="75">
        <v>56324.389999999992</v>
      </c>
      <c r="EA168" s="75">
        <v>56324.39</v>
      </c>
      <c r="EB168" s="75">
        <v>56453.21</v>
      </c>
      <c r="EC168" s="75">
        <v>56453.209999999992</v>
      </c>
      <c r="ED168" s="75">
        <v>56453.21</v>
      </c>
      <c r="EE168" s="75">
        <v>56484.83</v>
      </c>
      <c r="EF168" s="75">
        <v>56484.83</v>
      </c>
      <c r="EG168" s="75">
        <v>56484.83</v>
      </c>
      <c r="EH168" s="75">
        <v>56484.83</v>
      </c>
      <c r="EI168" s="75">
        <v>56484.83</v>
      </c>
      <c r="EJ168" s="75">
        <v>56484.83</v>
      </c>
      <c r="EK168" s="75">
        <v>56484.829999999994</v>
      </c>
      <c r="EL168" s="75">
        <v>56484.829999999994</v>
      </c>
      <c r="EM168" s="75">
        <v>56484.83</v>
      </c>
      <c r="EN168" s="75">
        <v>56484.829999999994</v>
      </c>
      <c r="EO168" s="75"/>
      <c r="EP168" s="75"/>
      <c r="EQ168" s="75"/>
      <c r="ER168" s="75"/>
      <c r="ES168" s="75"/>
      <c r="ET168" s="75"/>
      <c r="EU168" s="75"/>
      <c r="EV168" s="75">
        <f>_xlfn.XLOOKUP(EV$9,$I$8:$EO$8,$I168:$EO168,,,-1)</f>
        <v>56509.930000000044</v>
      </c>
      <c r="EW168" s="75">
        <f>_xlfn.XLOOKUP(EW$9,$I$8:$EO$8,$I168:$EO168,,,-1)</f>
        <v>56478.09000000004</v>
      </c>
      <c r="EX168" s="75">
        <f>_xlfn.XLOOKUP(EX$9,$I$8:$EO$8,$I168:$EO168,,,-1)</f>
        <v>55104.970000000045</v>
      </c>
      <c r="EY168" s="75">
        <f>_xlfn.XLOOKUP(EY$9,$I$8:$EO$8,$I168:$EO168,,,-1)</f>
        <v>56453.209999999985</v>
      </c>
      <c r="EZ168" s="75">
        <f>_xlfn.XLOOKUP(EZ$9,$I$8:$EO$8,$I168:$EO168,,,-1)</f>
        <v>56324.39</v>
      </c>
      <c r="FA168" s="75">
        <f>_xlfn.XLOOKUP(FA$9,$I$8:$EO$8,$I168:$EO168,,,-1)</f>
        <v>56453.21</v>
      </c>
      <c r="FB168" s="75">
        <f>_xlfn.XLOOKUP(FB$9,$I$8:$EO$8,$I168:$EO168,,,-1)</f>
        <v>56484.83</v>
      </c>
      <c r="FC168" s="75">
        <f>_xlfn.XLOOKUP(FC$9,$I$8:$EO$8,$I168:$EO168,,,-1)</f>
        <v>56484.83</v>
      </c>
      <c r="FD168" s="75">
        <f>_xlfn.XLOOKUP(FD$9,$I$8:$EO$8,$I168:$EO168,,,-1)</f>
        <v>56484.83</v>
      </c>
      <c r="FE168" s="75">
        <f>_xlfn.XLOOKUP(FE$9,$I$8:$EO$8,$I168:$EO168,,,-1)</f>
        <v>56484.829999999994</v>
      </c>
      <c r="FF168" s="75"/>
      <c r="FG168" s="75"/>
      <c r="FH168" s="75"/>
      <c r="FI168" s="75"/>
      <c r="FJ168" s="75"/>
      <c r="FK168" s="75"/>
      <c r="FL168" s="75"/>
      <c r="FM168" s="75">
        <f t="shared" si="410"/>
        <v>56453.209999999985</v>
      </c>
      <c r="FN168" s="75">
        <f t="shared" si="410"/>
        <v>56484.83</v>
      </c>
      <c r="FO168" s="75">
        <f t="shared" si="409"/>
        <v>56484.83</v>
      </c>
    </row>
    <row r="169" spans="2:171" ht="17.45" customHeight="1">
      <c r="B169" s="66" t="s">
        <v>183</v>
      </c>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75">
        <v>22785.05</v>
      </c>
      <c r="CP169" s="75">
        <v>22785.05</v>
      </c>
      <c r="CQ169" s="75">
        <v>22785.05</v>
      </c>
      <c r="CR169" s="75">
        <v>22785.05</v>
      </c>
      <c r="CS169" s="75">
        <v>22785.05</v>
      </c>
      <c r="CT169" s="75">
        <v>22785.05</v>
      </c>
      <c r="CU169" s="75">
        <v>22785.05</v>
      </c>
      <c r="CV169" s="75">
        <v>22785.05</v>
      </c>
      <c r="CW169" s="75">
        <v>22785.05</v>
      </c>
      <c r="CX169" s="75">
        <v>22785.05</v>
      </c>
      <c r="CY169" s="75">
        <v>22785.05</v>
      </c>
      <c r="CZ169" s="75">
        <v>22785.05</v>
      </c>
      <c r="DA169" s="75">
        <v>22785.05</v>
      </c>
      <c r="DB169" s="75">
        <v>22785.05</v>
      </c>
      <c r="DC169" s="75">
        <v>22785.05</v>
      </c>
      <c r="DD169" s="75">
        <v>22785.05</v>
      </c>
      <c r="DE169" s="75">
        <v>22785.05</v>
      </c>
      <c r="DF169" s="75">
        <v>22785.05</v>
      </c>
      <c r="DG169" s="75">
        <v>22785.05</v>
      </c>
      <c r="DH169" s="75">
        <v>22785.05</v>
      </c>
      <c r="DI169" s="75">
        <v>22785.05</v>
      </c>
      <c r="DJ169" s="75">
        <v>22785.05</v>
      </c>
      <c r="DK169" s="75">
        <v>22785.05</v>
      </c>
      <c r="DL169" s="75">
        <v>22785.05</v>
      </c>
      <c r="DM169" s="75">
        <v>22785.100000000002</v>
      </c>
      <c r="DN169" s="75">
        <v>22785.100000000002</v>
      </c>
      <c r="DO169" s="75">
        <v>22785.100000000002</v>
      </c>
      <c r="DP169" s="75">
        <v>22785.050000000003</v>
      </c>
      <c r="DQ169" s="75">
        <v>22785.05</v>
      </c>
      <c r="DR169" s="75">
        <v>22785.05</v>
      </c>
      <c r="DS169" s="75">
        <v>22785.05</v>
      </c>
      <c r="DT169" s="75">
        <v>22785.05</v>
      </c>
      <c r="DU169" s="75">
        <v>22785.05</v>
      </c>
      <c r="DV169" s="75">
        <v>21109.550000000003</v>
      </c>
      <c r="DW169" s="75">
        <v>21098.800000000003</v>
      </c>
      <c r="DX169" s="75">
        <v>21098.800000000003</v>
      </c>
      <c r="DY169" s="75">
        <v>21098.800000000003</v>
      </c>
      <c r="DZ169" s="75">
        <v>21098.800000000003</v>
      </c>
      <c r="EA169" s="75">
        <v>21098.800000000003</v>
      </c>
      <c r="EB169" s="75">
        <v>21098.800000000003</v>
      </c>
      <c r="EC169" s="75">
        <v>21098.800000000003</v>
      </c>
      <c r="ED169" s="75">
        <v>21098.799999999999</v>
      </c>
      <c r="EE169" s="75">
        <v>21098.799999999999</v>
      </c>
      <c r="EF169" s="75">
        <v>21098.799999999999</v>
      </c>
      <c r="EG169" s="75">
        <v>21098.799999999999</v>
      </c>
      <c r="EH169" s="75">
        <v>21098.799999999999</v>
      </c>
      <c r="EI169" s="75">
        <v>21098.799999999999</v>
      </c>
      <c r="EJ169" s="75">
        <v>21098.799999999999</v>
      </c>
      <c r="EK169" s="75">
        <v>21098.799999999999</v>
      </c>
      <c r="EL169" s="75">
        <v>21098.799999999999</v>
      </c>
      <c r="EM169" s="75">
        <v>21098.799999999999</v>
      </c>
      <c r="EN169" s="75">
        <v>21098.799999999999</v>
      </c>
      <c r="EO169" s="75"/>
      <c r="EP169" s="75"/>
      <c r="EQ169" s="75"/>
      <c r="ER169" s="75"/>
      <c r="ES169" s="75"/>
      <c r="ET169" s="75"/>
      <c r="EU169" s="75"/>
      <c r="EV169" s="75">
        <f>_xlfn.XLOOKUP(EV$9,$I$8:$EO$8,$I169:$EO169,,,-1)</f>
        <v>22785.100000000002</v>
      </c>
      <c r="EW169" s="75">
        <f>_xlfn.XLOOKUP(EW$9,$I$8:$EO$8,$I169:$EO169,,,-1)</f>
        <v>22785.05</v>
      </c>
      <c r="EX169" s="75">
        <f>_xlfn.XLOOKUP(EX$9,$I$8:$EO$8,$I169:$EO169,,,-1)</f>
        <v>22785.05</v>
      </c>
      <c r="EY169" s="75">
        <f>_xlfn.XLOOKUP(EY$9,$I$8:$EO$8,$I169:$EO169,,,-1)</f>
        <v>21098.800000000003</v>
      </c>
      <c r="EZ169" s="75">
        <f>_xlfn.XLOOKUP(EZ$9,$I$8:$EO$8,$I169:$EO169,,,-1)</f>
        <v>21098.800000000003</v>
      </c>
      <c r="FA169" s="75">
        <f>_xlfn.XLOOKUP(FA$9,$I$8:$EO$8,$I169:$EO169,,,-1)</f>
        <v>21098.799999999999</v>
      </c>
      <c r="FB169" s="75">
        <f>_xlfn.XLOOKUP(FB$9,$I$8:$EO$8,$I169:$EO169,,,-1)</f>
        <v>21098.799999999999</v>
      </c>
      <c r="FC169" s="75">
        <f>_xlfn.XLOOKUP(FC$9,$I$8:$EO$8,$I169:$EO169,,,-1)</f>
        <v>21098.799999999999</v>
      </c>
      <c r="FD169" s="75">
        <f>_xlfn.XLOOKUP(FD$9,$I$8:$EO$8,$I169:$EO169,,,-1)</f>
        <v>21098.799999999999</v>
      </c>
      <c r="FE169" s="75">
        <f>_xlfn.XLOOKUP(FE$9,$I$8:$EO$8,$I169:$EO169,,,-1)</f>
        <v>21098.799999999999</v>
      </c>
      <c r="FF169" s="75"/>
      <c r="FG169" s="75"/>
      <c r="FH169" s="75"/>
      <c r="FI169" s="75"/>
      <c r="FJ169" s="75"/>
      <c r="FK169" s="75"/>
      <c r="FL169" s="75"/>
      <c r="FM169" s="75">
        <f t="shared" si="410"/>
        <v>21098.800000000003</v>
      </c>
      <c r="FN169" s="75">
        <f t="shared" si="410"/>
        <v>21098.799999999999</v>
      </c>
      <c r="FO169" s="75">
        <f t="shared" si="409"/>
        <v>21098.799999999999</v>
      </c>
    </row>
    <row r="170" spans="2:171" ht="17.45" customHeight="1">
      <c r="B170" s="66" t="s">
        <v>203</v>
      </c>
      <c r="BE170" s="75"/>
      <c r="BF170" s="75"/>
      <c r="BG170" s="75"/>
      <c r="BH170" s="75"/>
      <c r="BI170" s="75"/>
      <c r="BJ170" s="75"/>
      <c r="BK170" s="75"/>
      <c r="BL170" s="75"/>
      <c r="BM170" s="75"/>
      <c r="BN170" s="75"/>
      <c r="BO170" s="75"/>
      <c r="BP170" s="75"/>
      <c r="BQ170" s="75"/>
      <c r="BR170" s="75"/>
      <c r="BS170" s="75"/>
      <c r="BT170" s="75"/>
      <c r="BU170" s="75"/>
      <c r="BV170" s="75"/>
      <c r="BW170" s="75"/>
      <c r="BX170" s="75"/>
      <c r="BY170" s="75"/>
      <c r="BZ170" s="75"/>
      <c r="CA170" s="75"/>
      <c r="CB170" s="75"/>
      <c r="CC170" s="75"/>
      <c r="CD170" s="75"/>
      <c r="CE170" s="75"/>
      <c r="CF170" s="75"/>
      <c r="CG170" s="75"/>
      <c r="CH170" s="75"/>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v>39251.700000000019</v>
      </c>
      <c r="DZ170" s="75">
        <v>39251.700000000012</v>
      </c>
      <c r="EA170" s="75">
        <v>39251.700000000012</v>
      </c>
      <c r="EB170" s="75">
        <v>39251.700000000012</v>
      </c>
      <c r="EC170" s="75">
        <v>39251.700000000012</v>
      </c>
      <c r="ED170" s="75">
        <v>39251.700000000012</v>
      </c>
      <c r="EE170" s="75">
        <v>39251.700000000012</v>
      </c>
      <c r="EF170" s="75">
        <v>39251.700000000004</v>
      </c>
      <c r="EG170" s="75">
        <v>39251.700000000012</v>
      </c>
      <c r="EH170" s="75">
        <v>39251.700000000004</v>
      </c>
      <c r="EI170" s="75">
        <v>39251.69999999999</v>
      </c>
      <c r="EJ170" s="75">
        <v>39251.69999999999</v>
      </c>
      <c r="EK170" s="75">
        <v>39251.69999999999</v>
      </c>
      <c r="EL170" s="75">
        <v>39251.700000000004</v>
      </c>
      <c r="EM170" s="75">
        <v>39251.700000000004</v>
      </c>
      <c r="EN170" s="75">
        <v>39251.700000000004</v>
      </c>
      <c r="EO170" s="75"/>
      <c r="EP170" s="75"/>
      <c r="EQ170" s="75"/>
      <c r="ER170" s="75"/>
      <c r="ES170" s="75"/>
      <c r="ET170" s="75"/>
      <c r="EU170" s="75"/>
      <c r="EV170" s="75"/>
      <c r="EW170" s="75"/>
      <c r="EX170" s="75"/>
      <c r="EY170" s="75"/>
      <c r="EZ170" s="75">
        <f>_xlfn.XLOOKUP(EZ$9,$I$8:$EO$8,$I170:$EO170,,,-1)</f>
        <v>39251.700000000012</v>
      </c>
      <c r="FA170" s="75">
        <f>_xlfn.XLOOKUP(FA$9,$I$8:$EO$8,$I170:$EO170,,,-1)</f>
        <v>39251.700000000012</v>
      </c>
      <c r="FB170" s="75">
        <f>_xlfn.XLOOKUP(FB$9,$I$8:$EO$8,$I170:$EO170,,,-1)</f>
        <v>39251.700000000012</v>
      </c>
      <c r="FC170" s="75">
        <f>_xlfn.XLOOKUP(FC$9,$I$8:$EO$8,$I170:$EO170,,,-1)</f>
        <v>39251.69999999999</v>
      </c>
      <c r="FD170" s="75">
        <f>_xlfn.XLOOKUP(FD$9,$I$8:$EO$8,$I170:$EO170,,,-1)</f>
        <v>39251.700000000004</v>
      </c>
      <c r="FE170" s="75">
        <f>_xlfn.XLOOKUP(FE$9,$I$8:$EO$8,$I170:$EO170,,,-1)</f>
        <v>39251.700000000004</v>
      </c>
      <c r="FF170" s="75"/>
      <c r="FG170" s="75"/>
      <c r="FH170" s="75"/>
      <c r="FI170" s="75"/>
      <c r="FJ170" s="75"/>
      <c r="FK170" s="75"/>
      <c r="FL170" s="75"/>
      <c r="FM170" s="75"/>
      <c r="FN170" s="75">
        <f t="shared" si="410"/>
        <v>39251.69999999999</v>
      </c>
      <c r="FO170" s="75">
        <f t="shared" si="409"/>
        <v>39251.700000000004</v>
      </c>
    </row>
    <row r="171" spans="2:171" s="70" customFormat="1" ht="17.25" customHeight="1">
      <c r="B171" s="125" t="s">
        <v>152</v>
      </c>
      <c r="C171" s="69"/>
      <c r="D171" s="69"/>
      <c r="E171" s="69"/>
      <c r="F171" s="126"/>
      <c r="G171" s="126"/>
      <c r="H171" s="126"/>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8">
        <f t="shared" ref="BE171:CJ171" si="411">SUMIF(BE12:BE31,"&lt;&gt;",BE151:BE170)</f>
        <v>513430.99000000005</v>
      </c>
      <c r="BF171" s="128">
        <f t="shared" si="411"/>
        <v>515154.27000000008</v>
      </c>
      <c r="BG171" s="128">
        <f t="shared" si="411"/>
        <v>515156.63000000006</v>
      </c>
      <c r="BH171" s="128">
        <f t="shared" si="411"/>
        <v>515748.89000000007</v>
      </c>
      <c r="BI171" s="128">
        <f t="shared" si="411"/>
        <v>516674.48000000004</v>
      </c>
      <c r="BJ171" s="128">
        <f t="shared" si="411"/>
        <v>516835.68000000005</v>
      </c>
      <c r="BK171" s="128">
        <f t="shared" si="411"/>
        <v>516853.08000000007</v>
      </c>
      <c r="BL171" s="128">
        <f t="shared" si="411"/>
        <v>516929.61000000004</v>
      </c>
      <c r="BM171" s="128">
        <f t="shared" si="411"/>
        <v>516490.15</v>
      </c>
      <c r="BN171" s="128">
        <f t="shared" si="411"/>
        <v>516288.22000000003</v>
      </c>
      <c r="BO171" s="128">
        <f t="shared" si="411"/>
        <v>517730.82</v>
      </c>
      <c r="BP171" s="128">
        <f t="shared" si="411"/>
        <v>517719.84</v>
      </c>
      <c r="BQ171" s="128">
        <f t="shared" si="411"/>
        <v>517878.35000000003</v>
      </c>
      <c r="BR171" s="128">
        <f t="shared" si="411"/>
        <v>517455.88</v>
      </c>
      <c r="BS171" s="128">
        <f t="shared" si="411"/>
        <v>517597.98</v>
      </c>
      <c r="BT171" s="128">
        <f t="shared" si="411"/>
        <v>517605.98</v>
      </c>
      <c r="BU171" s="128">
        <f t="shared" si="411"/>
        <v>518438.98</v>
      </c>
      <c r="BV171" s="128">
        <f t="shared" si="411"/>
        <v>518479.39</v>
      </c>
      <c r="BW171" s="128">
        <f t="shared" si="411"/>
        <v>518393.38</v>
      </c>
      <c r="BX171" s="128">
        <f t="shared" si="411"/>
        <v>518454.43000000005</v>
      </c>
      <c r="BY171" s="128">
        <f t="shared" si="411"/>
        <v>518418.66000000003</v>
      </c>
      <c r="BZ171" s="128">
        <f t="shared" si="411"/>
        <v>518448.04000000004</v>
      </c>
      <c r="CA171" s="128">
        <f t="shared" si="411"/>
        <v>518380.79000000004</v>
      </c>
      <c r="CB171" s="128">
        <f t="shared" si="411"/>
        <v>518569.20000000007</v>
      </c>
      <c r="CC171" s="128">
        <f t="shared" si="411"/>
        <v>518477.67000000004</v>
      </c>
      <c r="CD171" s="128">
        <f t="shared" si="411"/>
        <v>520573.18</v>
      </c>
      <c r="CE171" s="128">
        <f t="shared" si="411"/>
        <v>520564.61000000004</v>
      </c>
      <c r="CF171" s="128">
        <f t="shared" si="411"/>
        <v>520564.60000000009</v>
      </c>
      <c r="CG171" s="128">
        <f t="shared" si="411"/>
        <v>520564.60000000009</v>
      </c>
      <c r="CH171" s="128">
        <f t="shared" si="411"/>
        <v>521534.91000488284</v>
      </c>
      <c r="CI171" s="128">
        <f t="shared" si="411"/>
        <v>521534.91000488284</v>
      </c>
      <c r="CJ171" s="128">
        <f t="shared" si="411"/>
        <v>521538.65</v>
      </c>
      <c r="CK171" s="128">
        <f t="shared" ref="CK171:DP171" si="412">SUMIF(CK12:CK31,"&lt;&gt;",CK151:CK170)</f>
        <v>521567.35000488278</v>
      </c>
      <c r="CL171" s="128">
        <f t="shared" si="412"/>
        <v>521537.5</v>
      </c>
      <c r="CM171" s="128">
        <f t="shared" si="412"/>
        <v>521537.24000000011</v>
      </c>
      <c r="CN171" s="128">
        <f t="shared" si="412"/>
        <v>521593.95000000007</v>
      </c>
      <c r="CO171" s="128">
        <f t="shared" si="412"/>
        <v>703754.95700000005</v>
      </c>
      <c r="CP171" s="128">
        <f t="shared" si="412"/>
        <v>705508.66000000015</v>
      </c>
      <c r="CQ171" s="128">
        <f t="shared" si="412"/>
        <v>705338.4600000002</v>
      </c>
      <c r="CR171" s="128">
        <f t="shared" si="412"/>
        <v>705817.29000000015</v>
      </c>
      <c r="CS171" s="128">
        <f t="shared" si="412"/>
        <v>706245.19000000018</v>
      </c>
      <c r="CT171" s="128">
        <f t="shared" si="412"/>
        <v>706866.92002807627</v>
      </c>
      <c r="CU171" s="128">
        <f t="shared" si="412"/>
        <v>706862.67002807627</v>
      </c>
      <c r="CV171" s="128">
        <f t="shared" si="412"/>
        <v>706756.89002807625</v>
      </c>
      <c r="CW171" s="128">
        <f t="shared" si="412"/>
        <v>707687.5700280763</v>
      </c>
      <c r="CX171" s="128">
        <f t="shared" si="412"/>
        <v>707350.10002807633</v>
      </c>
      <c r="CY171" s="128">
        <f t="shared" si="412"/>
        <v>707637.87000000011</v>
      </c>
      <c r="CZ171" s="128">
        <f t="shared" si="412"/>
        <v>707638.92002807627</v>
      </c>
      <c r="DA171" s="128">
        <f t="shared" si="412"/>
        <v>707639.7000280763</v>
      </c>
      <c r="DB171" s="128">
        <f t="shared" si="412"/>
        <v>707664.7000280763</v>
      </c>
      <c r="DC171" s="128">
        <f t="shared" si="412"/>
        <v>707730.33000000019</v>
      </c>
      <c r="DD171" s="128">
        <f t="shared" si="412"/>
        <v>707608.90000000014</v>
      </c>
      <c r="DE171" s="128">
        <f t="shared" si="412"/>
        <v>708224.81000000017</v>
      </c>
      <c r="DF171" s="128">
        <f t="shared" si="412"/>
        <v>708227.07000000018</v>
      </c>
      <c r="DG171" s="128">
        <f t="shared" si="412"/>
        <v>708359.46002807631</v>
      </c>
      <c r="DH171" s="128">
        <f t="shared" si="412"/>
        <v>708245.91002807627</v>
      </c>
      <c r="DI171" s="128">
        <f t="shared" si="412"/>
        <v>708301.18002807628</v>
      </c>
      <c r="DJ171" s="128">
        <f t="shared" si="412"/>
        <v>708289.80000000016</v>
      </c>
      <c r="DK171" s="128">
        <f t="shared" si="412"/>
        <v>708323.41002975474</v>
      </c>
      <c r="DL171" s="128">
        <f t="shared" si="412"/>
        <v>708217.33002975467</v>
      </c>
      <c r="DM171" s="128">
        <f t="shared" si="412"/>
        <v>708332.17</v>
      </c>
      <c r="DN171" s="128">
        <f t="shared" si="412"/>
        <v>707760.03</v>
      </c>
      <c r="DO171" s="128">
        <f t="shared" si="412"/>
        <v>706777.72000000009</v>
      </c>
      <c r="DP171" s="128">
        <f t="shared" si="412"/>
        <v>706810.07000000018</v>
      </c>
      <c r="DQ171" s="128">
        <f t="shared" ref="DQ171:EK171" si="413">SUMIF(DQ12:DQ31,"&lt;&gt;",DQ151:DQ170)</f>
        <v>709098.74000000011</v>
      </c>
      <c r="DR171" s="128">
        <f t="shared" si="413"/>
        <v>709295.09002441436</v>
      </c>
      <c r="DS171" s="128">
        <f t="shared" si="413"/>
        <v>709382.10002441437</v>
      </c>
      <c r="DT171" s="128">
        <f t="shared" si="413"/>
        <v>708831.1900244141</v>
      </c>
      <c r="DU171" s="128">
        <f t="shared" si="413"/>
        <v>707517.87002441415</v>
      </c>
      <c r="DV171" s="128">
        <f t="shared" si="413"/>
        <v>707102.62000000011</v>
      </c>
      <c r="DW171" s="128">
        <f t="shared" si="413"/>
        <v>706986.13000076299</v>
      </c>
      <c r="DX171" s="128">
        <f t="shared" si="413"/>
        <v>706909.09000076295</v>
      </c>
      <c r="DY171" s="128">
        <f t="shared" si="413"/>
        <v>706712.5</v>
      </c>
      <c r="DZ171" s="128">
        <f t="shared" si="413"/>
        <v>706500.32000000007</v>
      </c>
      <c r="EA171" s="128">
        <f t="shared" si="413"/>
        <v>706509.11000076297</v>
      </c>
      <c r="EB171" s="128">
        <f t="shared" si="413"/>
        <v>706588.06</v>
      </c>
      <c r="EC171" s="128">
        <f t="shared" si="413"/>
        <v>707077.9800000001</v>
      </c>
      <c r="ED171" s="128">
        <f t="shared" si="413"/>
        <v>708106.4600000002</v>
      </c>
      <c r="EE171" s="128">
        <f t="shared" si="413"/>
        <v>708184.55000000016</v>
      </c>
      <c r="EF171" s="128">
        <f t="shared" si="413"/>
        <v>708184.17</v>
      </c>
      <c r="EG171" s="128">
        <f t="shared" si="413"/>
        <v>707434.78000000014</v>
      </c>
      <c r="EH171" s="128">
        <f t="shared" si="413"/>
        <v>707571.06000000017</v>
      </c>
      <c r="EI171" s="128">
        <f t="shared" si="413"/>
        <v>707232.23</v>
      </c>
      <c r="EJ171" s="128">
        <f t="shared" si="413"/>
        <v>707482.13</v>
      </c>
      <c r="EK171" s="128">
        <f t="shared" si="413"/>
        <v>721676.2</v>
      </c>
      <c r="EL171" s="128">
        <f>SUMIF(EL12:EL31,"&lt;&gt;",EL151:EL170)</f>
        <v>721085.15</v>
      </c>
      <c r="EM171" s="128">
        <f>SUMIF(EM12:EM31,"&lt;&gt;",EM151:EM170)</f>
        <v>721146.38</v>
      </c>
      <c r="EN171" s="128">
        <f>SUMIF(EN12:EN31,"&lt;&gt;",EN151:EN170)</f>
        <v>721223.83</v>
      </c>
      <c r="EO171" s="128"/>
      <c r="EP171" s="128"/>
      <c r="EQ171" s="128"/>
      <c r="ER171" s="128">
        <f>_xlfn.XLOOKUP(ER$9,$I$8:$EO$8,$I171:$EO171,,,-1)</f>
        <v>707730.33000000019</v>
      </c>
      <c r="ES171" s="128">
        <f>_xlfn.XLOOKUP(ES$9,$I$8:$EO$8,$I171:$EO171,,,-1)</f>
        <v>708227.07000000018</v>
      </c>
      <c r="ET171" s="128">
        <f>_xlfn.XLOOKUP(ET$9,$I$8:$EO$8,$I171:$EO171,,,-1)</f>
        <v>708301.18002807628</v>
      </c>
      <c r="EU171" s="128">
        <f>_xlfn.XLOOKUP(EU$9,$I$8:$EO$8,$I171:$EO171,,,-1)</f>
        <v>708217.33002975467</v>
      </c>
      <c r="EV171" s="128">
        <f>_xlfn.XLOOKUP(EV$9,$I$8:$EO$8,$I171:$EO171,,,-1)</f>
        <v>706777.72000000009</v>
      </c>
      <c r="EW171" s="128">
        <f>_xlfn.XLOOKUP(EW$9,$I$8:$EO$8,$I171:$EO171,,,-1)</f>
        <v>709295.09002441436</v>
      </c>
      <c r="EX171" s="128">
        <f>_xlfn.XLOOKUP(EX$9,$I$8:$EO$8,$I171:$EO171,,,-1)</f>
        <v>707517.87002441415</v>
      </c>
      <c r="EY171" s="128">
        <f>_xlfn.XLOOKUP(EY$9,$I$8:$EO$8,$I171:$EO171,,,-1)</f>
        <v>706909.09000076295</v>
      </c>
      <c r="EZ171" s="128">
        <f>_xlfn.XLOOKUP(EZ$9,$I$8:$EO$8,$I171:$EO171,,,-1)</f>
        <v>706509.11000076297</v>
      </c>
      <c r="FA171" s="128">
        <f>_xlfn.XLOOKUP(FA$9,$I$8:$EO$8,$I171:$EO171,,,-1)</f>
        <v>708106.4600000002</v>
      </c>
      <c r="FB171" s="128">
        <f>_xlfn.XLOOKUP(FB$9,$I$8:$EO$8,$I171:$EO171,,,-1)</f>
        <v>707434.78000000014</v>
      </c>
      <c r="FC171" s="128">
        <f>_xlfn.XLOOKUP(FC$9,$I$8:$EO$8,$I171:$EO171,,,-1)</f>
        <v>707482.13</v>
      </c>
      <c r="FD171" s="128">
        <f>_xlfn.XLOOKUP(FD$9,$I$8:$EO$8,$I171:$EO171,,,-1)</f>
        <v>721146.38</v>
      </c>
      <c r="FE171" s="128">
        <f>_xlfn.XLOOKUP(FE$9,$I$8:$EO$8,$I171:$EO171,,,-1)</f>
        <v>721223.83</v>
      </c>
      <c r="FF171" s="128"/>
      <c r="FG171" s="128"/>
      <c r="FH171" s="128">
        <f t="shared" ref="FH171:FL171" si="414">_xlfn.XLOOKUP(FH$9,$I$6:$EJ$6,$I171:$EJ171,,,-1)</f>
        <v>517719.84</v>
      </c>
      <c r="FI171" s="128">
        <f t="shared" si="414"/>
        <v>518569.20000000007</v>
      </c>
      <c r="FJ171" s="128">
        <f t="shared" si="414"/>
        <v>521593.95000000007</v>
      </c>
      <c r="FK171" s="128">
        <f t="shared" si="414"/>
        <v>707638.92002807627</v>
      </c>
      <c r="FL171" s="128">
        <f t="shared" si="414"/>
        <v>708217.33002975467</v>
      </c>
      <c r="FM171" s="128">
        <f t="shared" si="410"/>
        <v>706909.09000076295</v>
      </c>
      <c r="FN171" s="128">
        <f t="shared" si="410"/>
        <v>707482.13</v>
      </c>
      <c r="FO171" s="128">
        <f t="shared" si="409"/>
        <v>721146.38</v>
      </c>
    </row>
    <row r="172" spans="2:171" ht="17.45" hidden="1" customHeight="1">
      <c r="B172" s="66" t="s">
        <v>211</v>
      </c>
      <c r="BE172" s="75"/>
      <c r="BF172" s="75"/>
      <c r="BG172" s="75"/>
      <c r="BH172" s="75"/>
      <c r="BI172" s="75"/>
      <c r="BJ172" s="75"/>
      <c r="BK172" s="75"/>
      <c r="BL172" s="75"/>
      <c r="BM172" s="75"/>
      <c r="BN172" s="75"/>
      <c r="BO172" s="75"/>
      <c r="BP172" s="75"/>
      <c r="BQ172" s="75"/>
      <c r="BR172" s="75"/>
      <c r="BS172" s="75"/>
      <c r="BT172" s="75"/>
      <c r="BU172" s="75"/>
      <c r="BV172" s="75"/>
      <c r="BW172" s="75"/>
      <c r="BX172" s="75"/>
      <c r="BY172" s="75"/>
      <c r="BZ172" s="75"/>
      <c r="CA172" s="75"/>
      <c r="CB172" s="75"/>
      <c r="CC172" s="75"/>
      <c r="CD172" s="75"/>
      <c r="CE172" s="75"/>
      <c r="CF172" s="75"/>
      <c r="CG172" s="75"/>
      <c r="CH172" s="75"/>
      <c r="CI172" s="75"/>
      <c r="CJ172" s="75"/>
      <c r="CK172" s="75"/>
      <c r="CL172" s="75"/>
      <c r="CM172" s="75"/>
      <c r="CN172" s="75"/>
      <c r="CO172" s="75">
        <v>9909.51</v>
      </c>
      <c r="CP172" s="75">
        <v>12097.39</v>
      </c>
      <c r="CQ172" s="75">
        <v>12097.39</v>
      </c>
      <c r="CR172" s="75">
        <v>12097.39</v>
      </c>
      <c r="CS172" s="75">
        <v>12988.97</v>
      </c>
      <c r="CT172" s="75">
        <v>12988.97</v>
      </c>
      <c r="CU172" s="75">
        <v>12988.97</v>
      </c>
      <c r="CV172" s="75">
        <v>12988.97</v>
      </c>
      <c r="CW172" s="75">
        <v>14240.79</v>
      </c>
      <c r="CX172" s="75">
        <v>14273.789999999999</v>
      </c>
      <c r="CY172" s="75">
        <v>14273.789999999999</v>
      </c>
      <c r="CZ172" s="75">
        <v>14273.789999999999</v>
      </c>
      <c r="DA172" s="75">
        <v>14273.789999999999</v>
      </c>
      <c r="DB172" s="75">
        <v>14273.789999999999</v>
      </c>
      <c r="DC172" s="75">
        <v>14273.789999999999</v>
      </c>
      <c r="DD172" s="75">
        <v>14273.789999999999</v>
      </c>
      <c r="DE172" s="75">
        <v>14273.79</v>
      </c>
      <c r="DF172" s="75">
        <v>14273.79</v>
      </c>
      <c r="DG172" s="75">
        <v>14273.79</v>
      </c>
      <c r="DH172" s="75">
        <v>14273.79</v>
      </c>
      <c r="DI172" s="75">
        <v>14273.79</v>
      </c>
      <c r="DJ172" s="75">
        <v>14273.79</v>
      </c>
      <c r="DK172" s="75">
        <v>14273.79</v>
      </c>
      <c r="DL172" s="75">
        <v>14273.79</v>
      </c>
      <c r="DM172" s="75">
        <v>14273.79</v>
      </c>
      <c r="DN172" s="75">
        <v>14273.79</v>
      </c>
      <c r="DO172" s="75">
        <v>14273.79</v>
      </c>
      <c r="DP172" s="75">
        <v>14273.79</v>
      </c>
      <c r="DQ172" s="75">
        <v>16785.22</v>
      </c>
      <c r="DR172" s="75">
        <v>16785.219999999998</v>
      </c>
      <c r="DS172" s="75">
        <v>16785.219999999998</v>
      </c>
      <c r="DT172" s="75">
        <v>16752.219999999998</v>
      </c>
      <c r="DU172" s="75">
        <v>16774.82</v>
      </c>
      <c r="DV172" s="75">
        <v>16774.82</v>
      </c>
      <c r="DW172" s="75">
        <v>16774.82</v>
      </c>
      <c r="DX172" s="75">
        <v>16774.82</v>
      </c>
      <c r="DY172" s="75">
        <v>16774.82</v>
      </c>
      <c r="DZ172" s="75">
        <v>16774.82</v>
      </c>
      <c r="EA172" s="75">
        <v>16774.82</v>
      </c>
      <c r="EB172" s="75">
        <v>16774.82</v>
      </c>
      <c r="EC172" s="75">
        <v>16774.82</v>
      </c>
      <c r="ED172" s="75">
        <v>16774.82</v>
      </c>
      <c r="EE172" s="75">
        <v>16774.82</v>
      </c>
      <c r="EF172" s="75">
        <v>16774.82</v>
      </c>
      <c r="EG172" s="75">
        <v>16774.82</v>
      </c>
      <c r="EH172" s="75">
        <v>16774.82</v>
      </c>
      <c r="EI172" s="75">
        <v>16774.82</v>
      </c>
      <c r="EJ172" s="75">
        <v>16774.82</v>
      </c>
      <c r="EK172" s="75">
        <v>16774.82</v>
      </c>
      <c r="EL172" s="75">
        <v>16774.82</v>
      </c>
      <c r="EM172" s="75">
        <v>16795.53</v>
      </c>
      <c r="EN172" s="75">
        <v>16795.53</v>
      </c>
      <c r="EO172" s="75"/>
      <c r="EP172" s="75"/>
      <c r="EQ172" s="75"/>
      <c r="ER172" s="75"/>
      <c r="ES172" s="75"/>
      <c r="ET172" s="75"/>
      <c r="EU172" s="75"/>
      <c r="EV172" s="75"/>
      <c r="EW172" s="75"/>
      <c r="EX172" s="75"/>
      <c r="EY172" s="75"/>
      <c r="EZ172" s="75"/>
      <c r="FA172" s="75"/>
      <c r="FB172" s="75"/>
      <c r="FC172" s="75"/>
      <c r="FD172" s="75"/>
      <c r="FE172" s="75"/>
      <c r="FF172" s="75"/>
      <c r="FG172" s="75"/>
      <c r="FH172" s="75"/>
      <c r="FI172" s="75"/>
      <c r="FJ172" s="75"/>
      <c r="FK172" s="75"/>
      <c r="FL172" s="75"/>
      <c r="FM172" s="75"/>
      <c r="FN172" s="75"/>
      <c r="FO172" s="75"/>
    </row>
    <row r="173" spans="2:171" s="70" customFormat="1" ht="17.25" customHeight="1">
      <c r="B173" s="125"/>
      <c r="C173" s="69"/>
      <c r="D173" s="69"/>
      <c r="E173" s="69"/>
      <c r="F173" s="126"/>
      <c r="G173" s="126"/>
      <c r="H173" s="126"/>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c r="FI173" s="128"/>
      <c r="FJ173" s="128"/>
      <c r="FK173" s="128"/>
      <c r="FL173" s="128"/>
      <c r="FM173" s="128"/>
      <c r="FN173" s="128"/>
      <c r="FO173" s="128"/>
    </row>
    <row r="174" spans="2:171" ht="17.25" customHeight="1">
      <c r="B174" s="71" t="s">
        <v>178</v>
      </c>
      <c r="C174" s="72"/>
      <c r="D174" s="72"/>
      <c r="E174" s="72"/>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237"/>
      <c r="ER174" s="73"/>
      <c r="ES174" s="73"/>
      <c r="ET174" s="73"/>
      <c r="EU174" s="73"/>
      <c r="EV174" s="73"/>
      <c r="EW174" s="73"/>
      <c r="EX174" s="73"/>
      <c r="EY174" s="73"/>
      <c r="EZ174" s="73"/>
      <c r="FA174" s="73"/>
      <c r="FB174" s="73"/>
      <c r="FC174" s="73"/>
      <c r="FD174" s="73"/>
      <c r="FE174" s="73"/>
      <c r="FH174" s="73"/>
      <c r="FI174" s="73"/>
      <c r="FJ174" s="73"/>
      <c r="FK174" s="73"/>
      <c r="FL174" s="73"/>
      <c r="FM174" s="73"/>
      <c r="FN174" s="73"/>
      <c r="FO174" s="73"/>
    </row>
    <row r="175" spans="2:171" s="70" customFormat="1" ht="17.25" customHeight="1">
      <c r="B175" s="66" t="s">
        <v>27</v>
      </c>
      <c r="C175" s="69"/>
      <c r="D175" s="69"/>
      <c r="E175" s="69"/>
      <c r="F175" s="126"/>
      <c r="G175" s="126"/>
      <c r="H175" s="126"/>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75">
        <f t="shared" ref="BE175:CJ175" si="415">BE151*BE12</f>
        <v>25955.295125759996</v>
      </c>
      <c r="BF175" s="75">
        <f t="shared" si="415"/>
        <v>25955.295125759996</v>
      </c>
      <c r="BG175" s="75">
        <f t="shared" si="415"/>
        <v>25955.295125759996</v>
      </c>
      <c r="BH175" s="75">
        <f t="shared" si="415"/>
        <v>25955.295125759996</v>
      </c>
      <c r="BI175" s="75">
        <f t="shared" si="415"/>
        <v>26025.774423479997</v>
      </c>
      <c r="BJ175" s="75">
        <f t="shared" si="415"/>
        <v>26025.774423479997</v>
      </c>
      <c r="BK175" s="75">
        <f t="shared" si="415"/>
        <v>26025.774423479997</v>
      </c>
      <c r="BL175" s="75">
        <f t="shared" si="415"/>
        <v>26025.774423479997</v>
      </c>
      <c r="BM175" s="75">
        <f t="shared" si="415"/>
        <v>26025.774423479997</v>
      </c>
      <c r="BN175" s="75">
        <f t="shared" si="415"/>
        <v>26025.774423479997</v>
      </c>
      <c r="BO175" s="75">
        <f t="shared" si="415"/>
        <v>26025.774423479997</v>
      </c>
      <c r="BP175" s="75">
        <f t="shared" si="415"/>
        <v>26025.774423479997</v>
      </c>
      <c r="BQ175" s="75">
        <f t="shared" si="415"/>
        <v>26025.774423479997</v>
      </c>
      <c r="BR175" s="75">
        <f t="shared" si="415"/>
        <v>26025.774423479997</v>
      </c>
      <c r="BS175" s="75">
        <f t="shared" si="415"/>
        <v>26180.15639616</v>
      </c>
      <c r="BT175" s="75">
        <f t="shared" si="415"/>
        <v>26180.15639616</v>
      </c>
      <c r="BU175" s="75">
        <f t="shared" si="415"/>
        <v>26180.15639616</v>
      </c>
      <c r="BV175" s="75">
        <f t="shared" si="415"/>
        <v>26180.156396159997</v>
      </c>
      <c r="BW175" s="75">
        <f t="shared" si="415"/>
        <v>26180.156396159997</v>
      </c>
      <c r="BX175" s="75">
        <f t="shared" si="415"/>
        <v>26180.156396159997</v>
      </c>
      <c r="BY175" s="75">
        <f t="shared" si="415"/>
        <v>26180.156396159997</v>
      </c>
      <c r="BZ175" s="75">
        <f t="shared" si="415"/>
        <v>26180.156396159997</v>
      </c>
      <c r="CA175" s="75">
        <f t="shared" si="415"/>
        <v>26180.15639616</v>
      </c>
      <c r="CB175" s="75">
        <f t="shared" si="415"/>
        <v>26180.15639616</v>
      </c>
      <c r="CC175" s="75">
        <f t="shared" si="415"/>
        <v>26180.15639616</v>
      </c>
      <c r="CD175" s="75">
        <f t="shared" si="415"/>
        <v>26180.15639616</v>
      </c>
      <c r="CE175" s="75">
        <f t="shared" si="415"/>
        <v>26180.156396159997</v>
      </c>
      <c r="CF175" s="75">
        <f t="shared" si="415"/>
        <v>26180.15639616</v>
      </c>
      <c r="CG175" s="75">
        <f t="shared" si="415"/>
        <v>26180.15639616</v>
      </c>
      <c r="CH175" s="75">
        <f t="shared" si="415"/>
        <v>26180.15639616</v>
      </c>
      <c r="CI175" s="75">
        <f t="shared" si="415"/>
        <v>26180.15639616</v>
      </c>
      <c r="CJ175" s="75">
        <f t="shared" si="415"/>
        <v>26180.15639616</v>
      </c>
      <c r="CK175" s="75">
        <f t="shared" ref="CK175:DP175" si="416">CK151*CK12</f>
        <v>26180.15639616</v>
      </c>
      <c r="CL175" s="75">
        <f t="shared" si="416"/>
        <v>26180.15639616</v>
      </c>
      <c r="CM175" s="75">
        <f t="shared" si="416"/>
        <v>26180.15639616</v>
      </c>
      <c r="CN175" s="75">
        <f t="shared" si="416"/>
        <v>26180.15639616</v>
      </c>
      <c r="CO175" s="75">
        <f t="shared" si="416"/>
        <v>26180.15639616</v>
      </c>
      <c r="CP175" s="75">
        <f t="shared" si="416"/>
        <v>26180.15639616</v>
      </c>
      <c r="CQ175" s="75">
        <f t="shared" si="416"/>
        <v>26180.15639616</v>
      </c>
      <c r="CR175" s="75">
        <f t="shared" si="416"/>
        <v>26180.15639616</v>
      </c>
      <c r="CS175" s="75">
        <f t="shared" si="416"/>
        <v>26180.15639616</v>
      </c>
      <c r="CT175" s="75">
        <f t="shared" si="416"/>
        <v>26180.15639616</v>
      </c>
      <c r="CU175" s="75">
        <f t="shared" si="416"/>
        <v>26180.15639616</v>
      </c>
      <c r="CV175" s="75">
        <f t="shared" si="416"/>
        <v>26180.15639616</v>
      </c>
      <c r="CW175" s="75">
        <f t="shared" si="416"/>
        <v>26180.15639616</v>
      </c>
      <c r="CX175" s="75">
        <f t="shared" si="416"/>
        <v>26180.15639616</v>
      </c>
      <c r="CY175" s="75">
        <f t="shared" si="416"/>
        <v>26180.15639616</v>
      </c>
      <c r="CZ175" s="75">
        <f t="shared" si="416"/>
        <v>26180.15639616</v>
      </c>
      <c r="DA175" s="75">
        <f t="shared" si="416"/>
        <v>26180.15639616</v>
      </c>
      <c r="DB175" s="75">
        <f t="shared" si="416"/>
        <v>26180.15639616</v>
      </c>
      <c r="DC175" s="75">
        <f t="shared" si="416"/>
        <v>26180.15639616</v>
      </c>
      <c r="DD175" s="75">
        <f t="shared" si="416"/>
        <v>26067.822080039998</v>
      </c>
      <c r="DE175" s="75">
        <f t="shared" si="416"/>
        <v>26066.990233440029</v>
      </c>
      <c r="DF175" s="75">
        <f t="shared" si="416"/>
        <v>26066.990233440029</v>
      </c>
      <c r="DG175" s="75">
        <f t="shared" si="416"/>
        <v>26066.990233440029</v>
      </c>
      <c r="DH175" s="75">
        <f t="shared" si="416"/>
        <v>26066.990233440029</v>
      </c>
      <c r="DI175" s="75">
        <f t="shared" si="416"/>
        <v>26066.990233440029</v>
      </c>
      <c r="DJ175" s="75">
        <f t="shared" si="416"/>
        <v>26066.990233440029</v>
      </c>
      <c r="DK175" s="75">
        <f t="shared" si="416"/>
        <v>26066.990233440029</v>
      </c>
      <c r="DL175" s="75">
        <f t="shared" si="416"/>
        <v>26066.990233440029</v>
      </c>
      <c r="DM175" s="75">
        <f t="shared" si="416"/>
        <v>26066.990233440029</v>
      </c>
      <c r="DN175" s="75">
        <f t="shared" si="416"/>
        <v>26066.990233440029</v>
      </c>
      <c r="DO175" s="75">
        <f t="shared" si="416"/>
        <v>26066.990233440029</v>
      </c>
      <c r="DP175" s="75">
        <f t="shared" si="416"/>
        <v>26066.990233440029</v>
      </c>
      <c r="DQ175" s="75">
        <f t="shared" ref="DQ175:EK175" si="417">DQ151*DQ12</f>
        <v>26066.990233440029</v>
      </c>
      <c r="DR175" s="75">
        <f t="shared" si="417"/>
        <v>26066.990233440029</v>
      </c>
      <c r="DS175" s="75">
        <f t="shared" si="417"/>
        <v>26066.990233440029</v>
      </c>
      <c r="DT175" s="75">
        <f t="shared" si="417"/>
        <v>26066.990233440029</v>
      </c>
      <c r="DU175" s="75">
        <f t="shared" si="417"/>
        <v>26074.897154280014</v>
      </c>
      <c r="DV175" s="75">
        <f t="shared" si="417"/>
        <v>26074.897154280014</v>
      </c>
      <c r="DW175" s="75">
        <f t="shared" si="417"/>
        <v>26074.897154280014</v>
      </c>
      <c r="DX175" s="75">
        <f t="shared" si="417"/>
        <v>26074.897154280014</v>
      </c>
      <c r="DY175" s="75">
        <f t="shared" si="417"/>
        <v>26074.897154280014</v>
      </c>
      <c r="DZ175" s="75">
        <f t="shared" si="417"/>
        <v>26074.897154280014</v>
      </c>
      <c r="EA175" s="75">
        <f t="shared" si="417"/>
        <v>26074.897154280014</v>
      </c>
      <c r="EB175" s="75">
        <f t="shared" si="417"/>
        <v>26074.897154280014</v>
      </c>
      <c r="EC175" s="75">
        <f t="shared" si="417"/>
        <v>26074.897154280014</v>
      </c>
      <c r="ED175" s="75">
        <f t="shared" si="417"/>
        <v>26074.897154280014</v>
      </c>
      <c r="EE175" s="75">
        <f t="shared" si="417"/>
        <v>26074.897154280014</v>
      </c>
      <c r="EF175" s="75">
        <f t="shared" si="417"/>
        <v>26074.897154279999</v>
      </c>
      <c r="EG175" s="75">
        <f t="shared" si="417"/>
        <v>26074.897154279999</v>
      </c>
      <c r="EH175" s="75">
        <f t="shared" si="417"/>
        <v>26074.897154279999</v>
      </c>
      <c r="EI175" s="75">
        <f t="shared" si="417"/>
        <v>26074.897154279999</v>
      </c>
      <c r="EJ175" s="75">
        <f t="shared" si="417"/>
        <v>26074.897154279999</v>
      </c>
      <c r="EK175" s="75">
        <f t="shared" si="417"/>
        <v>26074.897154279999</v>
      </c>
      <c r="EL175" s="75">
        <f t="shared" ref="EL175:EM175" si="418">EL151*EL12</f>
        <v>26074.897154279999</v>
      </c>
      <c r="EM175" s="75">
        <f t="shared" si="418"/>
        <v>26074.897154279999</v>
      </c>
      <c r="EN175" s="75">
        <f t="shared" ref="EN175" si="419">EN151*EN12</f>
        <v>26074.897154279999</v>
      </c>
      <c r="EO175" s="75"/>
      <c r="EP175" s="128"/>
      <c r="EQ175" s="128"/>
      <c r="ER175" s="75">
        <f>_xlfn.XLOOKUP(ER$9,$I$8:$EO$8,$I175:$EO175,,,-1)</f>
        <v>26180.15639616</v>
      </c>
      <c r="ES175" s="75">
        <f>_xlfn.XLOOKUP(ES$9,$I$8:$EO$8,$I175:$EO175,,,-1)</f>
        <v>26066.990233440029</v>
      </c>
      <c r="ET175" s="75">
        <f>_xlfn.XLOOKUP(ET$9,$I$8:$EO$8,$I175:$EO175,,,-1)</f>
        <v>26066.990233440029</v>
      </c>
      <c r="EU175" s="75">
        <f>_xlfn.XLOOKUP(EU$9,$I$8:$EO$8,$I175:$EO175,,,-1)</f>
        <v>26066.990233440029</v>
      </c>
      <c r="EV175" s="75">
        <f>_xlfn.XLOOKUP(EV$9,$I$8:$EO$8,$I175:$EO175,,,-1)</f>
        <v>26066.990233440029</v>
      </c>
      <c r="EW175" s="75">
        <f>_xlfn.XLOOKUP(EW$9,$I$8:$EO$8,$I175:$EO175,,,-1)</f>
        <v>26066.990233440029</v>
      </c>
      <c r="EX175" s="75">
        <f>_xlfn.XLOOKUP(EX$9,$I$8:$EO$8,$I175:$EO175,,,-1)</f>
        <v>26074.897154280014</v>
      </c>
      <c r="EY175" s="75">
        <f>_xlfn.XLOOKUP(EY$9,$I$8:$EO$8,$I175:$EO175,,,-1)</f>
        <v>26074.897154280014</v>
      </c>
      <c r="EZ175" s="75">
        <f>_xlfn.XLOOKUP(EZ$9,$I$8:$EO$8,$I175:$EO175,,,-1)</f>
        <v>26074.897154280014</v>
      </c>
      <c r="FA175" s="75">
        <f>_xlfn.XLOOKUP(FA$9,$I$8:$EO$8,$I175:$EO175,,,-1)</f>
        <v>26074.897154280014</v>
      </c>
      <c r="FB175" s="75">
        <f>_xlfn.XLOOKUP(FB$9,$I$8:$EO$8,$I175:$EO175,,,-1)</f>
        <v>26074.897154279999</v>
      </c>
      <c r="FC175" s="75">
        <f>_xlfn.XLOOKUP(FC$9,$I$8:$EO$8,$I175:$EO175,,,-1)</f>
        <v>26074.897154279999</v>
      </c>
      <c r="FD175" s="75">
        <f>_xlfn.XLOOKUP(FD$9,$I$8:$EO$8,$I175:$EO175,,,-1)</f>
        <v>26074.897154279999</v>
      </c>
      <c r="FE175" s="75">
        <f>_xlfn.XLOOKUP(FE$9,$I$8:$EO$8,$I175:$EO175,,,-1)</f>
        <v>26074.897154279999</v>
      </c>
      <c r="FF175" s="128"/>
      <c r="FG175" s="75"/>
      <c r="FH175" s="75">
        <f t="shared" ref="FH175:FN190" si="420">_xlfn.XLOOKUP(FH$9,$I$6:$EJ$6,$I175:$EJ175,,,-1)</f>
        <v>26025.774423479997</v>
      </c>
      <c r="FI175" s="75">
        <f t="shared" si="420"/>
        <v>26180.15639616</v>
      </c>
      <c r="FJ175" s="75">
        <f t="shared" si="420"/>
        <v>26180.15639616</v>
      </c>
      <c r="FK175" s="75">
        <f t="shared" si="420"/>
        <v>26180.15639616</v>
      </c>
      <c r="FL175" s="75">
        <f t="shared" si="420"/>
        <v>26066.990233440029</v>
      </c>
      <c r="FM175" s="75">
        <f t="shared" si="420"/>
        <v>26074.897154280014</v>
      </c>
      <c r="FN175" s="75">
        <f t="shared" si="420"/>
        <v>26074.897154279999</v>
      </c>
      <c r="FO175" s="75">
        <f t="shared" ref="FO175:FO195" si="421">_xlfn.XLOOKUP(FO$9,$I$6:$EM$6,$I175:$EM175,,,-1)</f>
        <v>26074.897154279999</v>
      </c>
    </row>
    <row r="176" spans="2:171" s="70" customFormat="1" ht="17.25" customHeight="1">
      <c r="B176" s="66" t="s">
        <v>26</v>
      </c>
      <c r="C176" s="69"/>
      <c r="D176" s="69"/>
      <c r="E176" s="69"/>
      <c r="F176" s="126"/>
      <c r="G176" s="126"/>
      <c r="H176" s="126"/>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75">
        <f t="shared" ref="BE176:CJ176" si="422">BE152*BE13</f>
        <v>15041.690999999999</v>
      </c>
      <c r="BF176" s="75">
        <f t="shared" si="422"/>
        <v>15041.690999999999</v>
      </c>
      <c r="BG176" s="75">
        <f t="shared" si="422"/>
        <v>15041.690999999999</v>
      </c>
      <c r="BH176" s="75">
        <f t="shared" si="422"/>
        <v>15041.690999999999</v>
      </c>
      <c r="BI176" s="75">
        <f t="shared" si="422"/>
        <v>15041.690999999999</v>
      </c>
      <c r="BJ176" s="75">
        <f t="shared" si="422"/>
        <v>15041.690999999999</v>
      </c>
      <c r="BK176" s="75">
        <f t="shared" si="422"/>
        <v>15041.690999999999</v>
      </c>
      <c r="BL176" s="75">
        <f t="shared" si="422"/>
        <v>15041.690999999999</v>
      </c>
      <c r="BM176" s="75">
        <f t="shared" si="422"/>
        <v>15041.690999999999</v>
      </c>
      <c r="BN176" s="75">
        <f t="shared" si="422"/>
        <v>15041.690999999999</v>
      </c>
      <c r="BO176" s="75">
        <f t="shared" si="422"/>
        <v>15041.690999999999</v>
      </c>
      <c r="BP176" s="75">
        <f t="shared" si="422"/>
        <v>15005.931499999997</v>
      </c>
      <c r="BQ176" s="75">
        <f t="shared" si="422"/>
        <v>15005.931499999997</v>
      </c>
      <c r="BR176" s="75">
        <f t="shared" si="422"/>
        <v>15005.931499999997</v>
      </c>
      <c r="BS176" s="75">
        <f t="shared" si="422"/>
        <v>15005.931499999997</v>
      </c>
      <c r="BT176" s="75">
        <f t="shared" si="422"/>
        <v>15005.931499999997</v>
      </c>
      <c r="BU176" s="75">
        <f t="shared" si="422"/>
        <v>15005.931499999997</v>
      </c>
      <c r="BV176" s="75">
        <f t="shared" si="422"/>
        <v>15005.931499999997</v>
      </c>
      <c r="BW176" s="75">
        <f t="shared" si="422"/>
        <v>15005.931499999997</v>
      </c>
      <c r="BX176" s="75">
        <f t="shared" si="422"/>
        <v>15005.931499999997</v>
      </c>
      <c r="BY176" s="75">
        <f t="shared" si="422"/>
        <v>15005.931499999997</v>
      </c>
      <c r="BZ176" s="75">
        <f t="shared" si="422"/>
        <v>15005.931499999997</v>
      </c>
      <c r="CA176" s="75">
        <f t="shared" si="422"/>
        <v>15005.931499999997</v>
      </c>
      <c r="CB176" s="75">
        <f t="shared" si="422"/>
        <v>15005.931499999997</v>
      </c>
      <c r="CC176" s="75">
        <f t="shared" si="422"/>
        <v>15005.931499999997</v>
      </c>
      <c r="CD176" s="75">
        <f t="shared" si="422"/>
        <v>15005.931499999997</v>
      </c>
      <c r="CE176" s="75">
        <f t="shared" si="422"/>
        <v>15005.091500000008</v>
      </c>
      <c r="CF176" s="75">
        <f t="shared" si="422"/>
        <v>15005.091500000008</v>
      </c>
      <c r="CG176" s="75">
        <f t="shared" si="422"/>
        <v>15005.091500000008</v>
      </c>
      <c r="CH176" s="75">
        <f t="shared" si="422"/>
        <v>15005.091500000008</v>
      </c>
      <c r="CI176" s="75">
        <f t="shared" si="422"/>
        <v>15005.091500000008</v>
      </c>
      <c r="CJ176" s="75">
        <f t="shared" si="422"/>
        <v>15005.091500000008</v>
      </c>
      <c r="CK176" s="75">
        <f t="shared" ref="CK176:DP176" si="423">CK152*CK13</f>
        <v>15005.091500000008</v>
      </c>
      <c r="CL176" s="75">
        <f t="shared" si="423"/>
        <v>15005.091500000008</v>
      </c>
      <c r="CM176" s="75">
        <f t="shared" si="423"/>
        <v>15005.091500000008</v>
      </c>
      <c r="CN176" s="75">
        <f t="shared" si="423"/>
        <v>15005.091500000008</v>
      </c>
      <c r="CO176" s="75">
        <f t="shared" si="423"/>
        <v>15005.091500000008</v>
      </c>
      <c r="CP176" s="75">
        <f t="shared" si="423"/>
        <v>15005.091500000008</v>
      </c>
      <c r="CQ176" s="75">
        <f t="shared" si="423"/>
        <v>15000.65</v>
      </c>
      <c r="CR176" s="75">
        <f t="shared" si="423"/>
        <v>15000.65</v>
      </c>
      <c r="CS176" s="75">
        <f t="shared" si="423"/>
        <v>15000.65</v>
      </c>
      <c r="CT176" s="75">
        <f t="shared" si="423"/>
        <v>15000.65</v>
      </c>
      <c r="CU176" s="75">
        <f t="shared" si="423"/>
        <v>15000.65</v>
      </c>
      <c r="CV176" s="75">
        <f t="shared" si="423"/>
        <v>15000.65</v>
      </c>
      <c r="CW176" s="75">
        <f t="shared" si="423"/>
        <v>15000.65</v>
      </c>
      <c r="CX176" s="75">
        <f t="shared" si="423"/>
        <v>15020.424999999999</v>
      </c>
      <c r="CY176" s="75">
        <f t="shared" si="423"/>
        <v>15020.424999999999</v>
      </c>
      <c r="CZ176" s="75">
        <f t="shared" si="423"/>
        <v>15000.6675</v>
      </c>
      <c r="DA176" s="75">
        <f t="shared" si="423"/>
        <v>15000.6675</v>
      </c>
      <c r="DB176" s="75">
        <f t="shared" si="423"/>
        <v>15000.6675</v>
      </c>
      <c r="DC176" s="75">
        <f t="shared" si="423"/>
        <v>15000.6675</v>
      </c>
      <c r="DD176" s="75">
        <f t="shared" si="423"/>
        <v>15000.667499999998</v>
      </c>
      <c r="DE176" s="75">
        <f t="shared" si="423"/>
        <v>15000.667499999998</v>
      </c>
      <c r="DF176" s="75">
        <f t="shared" si="423"/>
        <v>15000.667499999998</v>
      </c>
      <c r="DG176" s="75">
        <f t="shared" si="423"/>
        <v>15013.897499999999</v>
      </c>
      <c r="DH176" s="75">
        <f t="shared" si="423"/>
        <v>15013.897499999999</v>
      </c>
      <c r="DI176" s="75">
        <f t="shared" si="423"/>
        <v>15014.660499999998</v>
      </c>
      <c r="DJ176" s="75">
        <f t="shared" si="423"/>
        <v>15015.472499999998</v>
      </c>
      <c r="DK176" s="75">
        <f t="shared" si="423"/>
        <v>15015.472499999998</v>
      </c>
      <c r="DL176" s="75">
        <f t="shared" si="423"/>
        <v>15015.472499999998</v>
      </c>
      <c r="DM176" s="75">
        <f t="shared" si="423"/>
        <v>15015.472499999998</v>
      </c>
      <c r="DN176" s="75">
        <f t="shared" si="423"/>
        <v>15015.472499999998</v>
      </c>
      <c r="DO176" s="75">
        <f t="shared" si="423"/>
        <v>15015.472499999998</v>
      </c>
      <c r="DP176" s="75">
        <f t="shared" si="423"/>
        <v>15015.472499999998</v>
      </c>
      <c r="DQ176" s="75">
        <f t="shared" ref="DQ176:EK176" si="424">DQ152*DQ13</f>
        <v>15015.472499999998</v>
      </c>
      <c r="DR176" s="75">
        <f t="shared" si="424"/>
        <v>15015.472499999998</v>
      </c>
      <c r="DS176" s="75">
        <f t="shared" si="424"/>
        <v>15015.427</v>
      </c>
      <c r="DT176" s="75">
        <f t="shared" si="424"/>
        <v>15015.472500000002</v>
      </c>
      <c r="DU176" s="75">
        <f t="shared" si="424"/>
        <v>15015.472500000002</v>
      </c>
      <c r="DV176" s="75">
        <f t="shared" si="424"/>
        <v>15033.112499999999</v>
      </c>
      <c r="DW176" s="75">
        <f t="shared" si="424"/>
        <v>15033.112499999999</v>
      </c>
      <c r="DX176" s="75">
        <f t="shared" si="424"/>
        <v>15029.920499999998</v>
      </c>
      <c r="DY176" s="75">
        <f t="shared" si="424"/>
        <v>15029.920499999998</v>
      </c>
      <c r="DZ176" s="75">
        <f t="shared" si="424"/>
        <v>15041.165999999999</v>
      </c>
      <c r="EA176" s="75">
        <f t="shared" si="424"/>
        <v>15041.165999999999</v>
      </c>
      <c r="EB176" s="75">
        <f t="shared" si="424"/>
        <v>15041.060999999994</v>
      </c>
      <c r="EC176" s="75">
        <f t="shared" si="424"/>
        <v>15029.916999999994</v>
      </c>
      <c r="ED176" s="75">
        <f t="shared" si="424"/>
        <v>15029.916999999994</v>
      </c>
      <c r="EE176" s="75">
        <f t="shared" si="424"/>
        <v>15029.916999999994</v>
      </c>
      <c r="EF176" s="75">
        <f t="shared" si="424"/>
        <v>15029.916999999994</v>
      </c>
      <c r="EG176" s="75">
        <f t="shared" si="424"/>
        <v>15029.916999999994</v>
      </c>
      <c r="EH176" s="75">
        <f t="shared" si="424"/>
        <v>15029.916999999994</v>
      </c>
      <c r="EI176" s="75">
        <f t="shared" si="424"/>
        <v>15029.916999999992</v>
      </c>
      <c r="EJ176" s="75">
        <f t="shared" si="424"/>
        <v>15033.966499999995</v>
      </c>
      <c r="EK176" s="75">
        <f t="shared" si="424"/>
        <v>15033.966499999991</v>
      </c>
      <c r="EL176" s="75">
        <f t="shared" ref="EL176:EM176" si="425">EL152*EL13</f>
        <v>15033.966499999995</v>
      </c>
      <c r="EM176" s="75">
        <f t="shared" si="425"/>
        <v>15033.966499999995</v>
      </c>
      <c r="EN176" s="75">
        <f t="shared" ref="EN176" si="426">EN152*EN13</f>
        <v>15033.966499999995</v>
      </c>
      <c r="EO176" s="75"/>
      <c r="EP176" s="128"/>
      <c r="EQ176" s="128"/>
      <c r="ER176" s="75">
        <f>_xlfn.XLOOKUP(ER$9,$I$8:$EO$8,$I176:$EO176,,,-1)</f>
        <v>15000.6675</v>
      </c>
      <c r="ES176" s="75">
        <f>_xlfn.XLOOKUP(ES$9,$I$8:$EO$8,$I176:$EO176,,,-1)</f>
        <v>15000.667499999998</v>
      </c>
      <c r="ET176" s="75">
        <f>_xlfn.XLOOKUP(ET$9,$I$8:$EO$8,$I176:$EO176,,,-1)</f>
        <v>15014.660499999998</v>
      </c>
      <c r="EU176" s="75">
        <f>_xlfn.XLOOKUP(EU$9,$I$8:$EO$8,$I176:$EO176,,,-1)</f>
        <v>15015.472499999998</v>
      </c>
      <c r="EV176" s="75">
        <f>_xlfn.XLOOKUP(EV$9,$I$8:$EO$8,$I176:$EO176,,,-1)</f>
        <v>15015.472499999998</v>
      </c>
      <c r="EW176" s="75">
        <f>_xlfn.XLOOKUP(EW$9,$I$8:$EO$8,$I176:$EO176,,,-1)</f>
        <v>15015.472499999998</v>
      </c>
      <c r="EX176" s="75">
        <f>_xlfn.XLOOKUP(EX$9,$I$8:$EO$8,$I176:$EO176,,,-1)</f>
        <v>15015.472500000002</v>
      </c>
      <c r="EY176" s="75">
        <f>_xlfn.XLOOKUP(EY$9,$I$8:$EO$8,$I176:$EO176,,,-1)</f>
        <v>15029.920499999998</v>
      </c>
      <c r="EZ176" s="75">
        <f>_xlfn.XLOOKUP(EZ$9,$I$8:$EO$8,$I176:$EO176,,,-1)</f>
        <v>15041.165999999999</v>
      </c>
      <c r="FA176" s="75">
        <f>_xlfn.XLOOKUP(FA$9,$I$8:$EO$8,$I176:$EO176,,,-1)</f>
        <v>15029.916999999994</v>
      </c>
      <c r="FB176" s="75">
        <f>_xlfn.XLOOKUP(FB$9,$I$8:$EO$8,$I176:$EO176,,,-1)</f>
        <v>15029.916999999994</v>
      </c>
      <c r="FC176" s="75">
        <f>_xlfn.XLOOKUP(FC$9,$I$8:$EO$8,$I176:$EO176,,,-1)</f>
        <v>15033.966499999995</v>
      </c>
      <c r="FD176" s="75">
        <f>_xlfn.XLOOKUP(FD$9,$I$8:$EO$8,$I176:$EO176,,,-1)</f>
        <v>15033.966499999995</v>
      </c>
      <c r="FE176" s="75">
        <f>_xlfn.XLOOKUP(FE$9,$I$8:$EO$8,$I176:$EO176,,,-1)</f>
        <v>15033.966499999995</v>
      </c>
      <c r="FF176" s="128"/>
      <c r="FG176" s="75"/>
      <c r="FH176" s="75">
        <f t="shared" si="420"/>
        <v>15005.931499999997</v>
      </c>
      <c r="FI176" s="75">
        <f t="shared" si="420"/>
        <v>15005.931499999997</v>
      </c>
      <c r="FJ176" s="75">
        <f t="shared" si="420"/>
        <v>15005.091500000008</v>
      </c>
      <c r="FK176" s="75">
        <f t="shared" si="420"/>
        <v>15000.6675</v>
      </c>
      <c r="FL176" s="75">
        <f t="shared" si="420"/>
        <v>15015.472499999998</v>
      </c>
      <c r="FM176" s="75">
        <f t="shared" si="420"/>
        <v>15029.920499999998</v>
      </c>
      <c r="FN176" s="75">
        <f t="shared" si="420"/>
        <v>15033.966499999995</v>
      </c>
      <c r="FO176" s="75">
        <f t="shared" si="421"/>
        <v>15033.966499999995</v>
      </c>
    </row>
    <row r="177" spans="2:171" s="70" customFormat="1" ht="17.25" customHeight="1">
      <c r="B177" s="66" t="s">
        <v>25</v>
      </c>
      <c r="C177" s="69"/>
      <c r="D177" s="69"/>
      <c r="E177" s="69"/>
      <c r="F177" s="126"/>
      <c r="G177" s="126"/>
      <c r="H177" s="126"/>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75">
        <f t="shared" ref="BE177:CJ177" si="427">BE153*BE14</f>
        <v>8396.1679999999997</v>
      </c>
      <c r="BF177" s="75">
        <f t="shared" si="427"/>
        <v>8396.1679999999997</v>
      </c>
      <c r="BG177" s="75">
        <f t="shared" si="427"/>
        <v>8396.1679999999997</v>
      </c>
      <c r="BH177" s="75">
        <f t="shared" si="427"/>
        <v>8396.1679999999997</v>
      </c>
      <c r="BI177" s="75">
        <f t="shared" si="427"/>
        <v>8396.1679999999997</v>
      </c>
      <c r="BJ177" s="75">
        <f t="shared" si="427"/>
        <v>8396.1679999999997</v>
      </c>
      <c r="BK177" s="75">
        <f t="shared" si="427"/>
        <v>8396.1679999999997</v>
      </c>
      <c r="BL177" s="75">
        <f t="shared" si="427"/>
        <v>8396.1679999999997</v>
      </c>
      <c r="BM177" s="75">
        <f t="shared" si="427"/>
        <v>8396.1679999999997</v>
      </c>
      <c r="BN177" s="75">
        <f t="shared" si="427"/>
        <v>8396.1679999999997</v>
      </c>
      <c r="BO177" s="75">
        <f t="shared" si="427"/>
        <v>8396.1679999999997</v>
      </c>
      <c r="BP177" s="75">
        <f t="shared" si="427"/>
        <v>8414.9679999999989</v>
      </c>
      <c r="BQ177" s="75">
        <f t="shared" si="427"/>
        <v>8414.9679999999989</v>
      </c>
      <c r="BR177" s="75">
        <f t="shared" si="427"/>
        <v>8414.9679999999989</v>
      </c>
      <c r="BS177" s="75">
        <f t="shared" si="427"/>
        <v>8414.9679999999989</v>
      </c>
      <c r="BT177" s="75">
        <f t="shared" si="427"/>
        <v>8414.9679999999989</v>
      </c>
      <c r="BU177" s="75">
        <f t="shared" si="427"/>
        <v>8414.9679999999989</v>
      </c>
      <c r="BV177" s="75">
        <f t="shared" si="427"/>
        <v>8414.9679999999989</v>
      </c>
      <c r="BW177" s="75">
        <f t="shared" si="427"/>
        <v>8414.9679999999989</v>
      </c>
      <c r="BX177" s="75">
        <f t="shared" si="427"/>
        <v>8414.9679999999989</v>
      </c>
      <c r="BY177" s="75">
        <f t="shared" si="427"/>
        <v>8413.2839999999997</v>
      </c>
      <c r="BZ177" s="75">
        <f t="shared" si="427"/>
        <v>8413.2839999999997</v>
      </c>
      <c r="CA177" s="75">
        <f t="shared" si="427"/>
        <v>8413.2839999999997</v>
      </c>
      <c r="CB177" s="75">
        <f t="shared" si="427"/>
        <v>8413.2839999999997</v>
      </c>
      <c r="CC177" s="75">
        <f t="shared" si="427"/>
        <v>8413.2839999999997</v>
      </c>
      <c r="CD177" s="75">
        <f t="shared" si="427"/>
        <v>8413.2839999999997</v>
      </c>
      <c r="CE177" s="75">
        <f t="shared" si="427"/>
        <v>8413.2839999999997</v>
      </c>
      <c r="CF177" s="75">
        <f t="shared" si="427"/>
        <v>8413.2839999999997</v>
      </c>
      <c r="CG177" s="75">
        <f t="shared" si="427"/>
        <v>8413.2839999999997</v>
      </c>
      <c r="CH177" s="75">
        <f t="shared" si="427"/>
        <v>8413.2839999999997</v>
      </c>
      <c r="CI177" s="75">
        <f t="shared" si="427"/>
        <v>8413.2839999999997</v>
      </c>
      <c r="CJ177" s="75">
        <f t="shared" si="427"/>
        <v>8413.2839999999997</v>
      </c>
      <c r="CK177" s="75">
        <f t="shared" ref="CK177:DP177" si="428">CK153*CK14</f>
        <v>8413.2839999999997</v>
      </c>
      <c r="CL177" s="75">
        <f t="shared" si="428"/>
        <v>8413.2839999999997</v>
      </c>
      <c r="CM177" s="75">
        <f t="shared" si="428"/>
        <v>8413.2839999999997</v>
      </c>
      <c r="CN177" s="75">
        <f t="shared" si="428"/>
        <v>8413.2839999999997</v>
      </c>
      <c r="CO177" s="75">
        <f t="shared" si="428"/>
        <v>8413.2839999999997</v>
      </c>
      <c r="CP177" s="75">
        <f t="shared" si="428"/>
        <v>8413.2839999999997</v>
      </c>
      <c r="CQ177" s="75">
        <f t="shared" si="428"/>
        <v>8413.2839999999997</v>
      </c>
      <c r="CR177" s="75">
        <f t="shared" si="428"/>
        <v>8413.2839999999997</v>
      </c>
      <c r="CS177" s="75">
        <f t="shared" si="428"/>
        <v>8413.2839999999997</v>
      </c>
      <c r="CT177" s="75">
        <f t="shared" si="428"/>
        <v>8413.2839999999997</v>
      </c>
      <c r="CU177" s="75">
        <f t="shared" si="428"/>
        <v>8413.2839999999997</v>
      </c>
      <c r="CV177" s="75">
        <f t="shared" si="428"/>
        <v>8413.2839999999997</v>
      </c>
      <c r="CW177" s="75">
        <f t="shared" si="428"/>
        <v>8413.2839999999997</v>
      </c>
      <c r="CX177" s="75">
        <f t="shared" si="428"/>
        <v>8413.5280000000002</v>
      </c>
      <c r="CY177" s="75">
        <f t="shared" si="428"/>
        <v>8413.5280000000002</v>
      </c>
      <c r="CZ177" s="75">
        <f t="shared" si="428"/>
        <v>8413.5280000000002</v>
      </c>
      <c r="DA177" s="75">
        <f t="shared" si="428"/>
        <v>8404.5079999999998</v>
      </c>
      <c r="DB177" s="75">
        <f t="shared" si="428"/>
        <v>8403.5079999999998</v>
      </c>
      <c r="DC177" s="75">
        <f t="shared" si="428"/>
        <v>8403.5079999999998</v>
      </c>
      <c r="DD177" s="75">
        <f t="shared" si="428"/>
        <v>8404.9080000000013</v>
      </c>
      <c r="DE177" s="75">
        <f t="shared" si="428"/>
        <v>8404.9080000000013</v>
      </c>
      <c r="DF177" s="75">
        <f t="shared" si="428"/>
        <v>8405.3880000000008</v>
      </c>
      <c r="DG177" s="75">
        <f t="shared" si="428"/>
        <v>8407.130000000001</v>
      </c>
      <c r="DH177" s="75">
        <f t="shared" si="428"/>
        <v>8407.130000000001</v>
      </c>
      <c r="DI177" s="75">
        <f t="shared" si="428"/>
        <v>8413.9279999999999</v>
      </c>
      <c r="DJ177" s="75">
        <f t="shared" si="428"/>
        <v>8413.9279999999999</v>
      </c>
      <c r="DK177" s="75">
        <f t="shared" si="428"/>
        <v>8413.9279999999999</v>
      </c>
      <c r="DL177" s="75">
        <f t="shared" si="428"/>
        <v>8392.57</v>
      </c>
      <c r="DM177" s="75">
        <f t="shared" si="428"/>
        <v>8413.9279999999999</v>
      </c>
      <c r="DN177" s="75">
        <f t="shared" si="428"/>
        <v>8413.9280000000017</v>
      </c>
      <c r="DO177" s="75">
        <f t="shared" si="428"/>
        <v>8413.9280000000017</v>
      </c>
      <c r="DP177" s="75">
        <f t="shared" si="428"/>
        <v>8413.9279999999999</v>
      </c>
      <c r="DQ177" s="75">
        <f t="shared" ref="DQ177:EK177" si="429">DQ153*DQ14</f>
        <v>8413.9279999999999</v>
      </c>
      <c r="DR177" s="75">
        <f t="shared" si="429"/>
        <v>8413.9279999999999</v>
      </c>
      <c r="DS177" s="75">
        <f t="shared" si="429"/>
        <v>8413.9279999999999</v>
      </c>
      <c r="DT177" s="75">
        <f t="shared" si="429"/>
        <v>8413.9279999999999</v>
      </c>
      <c r="DU177" s="75">
        <f t="shared" si="429"/>
        <v>8413.9279999999999</v>
      </c>
      <c r="DV177" s="75">
        <f t="shared" si="429"/>
        <v>8413.3019999999997</v>
      </c>
      <c r="DW177" s="75">
        <f t="shared" si="429"/>
        <v>8413.3019999999997</v>
      </c>
      <c r="DX177" s="75">
        <f t="shared" si="429"/>
        <v>8413.3019999999997</v>
      </c>
      <c r="DY177" s="75">
        <f t="shared" si="429"/>
        <v>8413.3019999999997</v>
      </c>
      <c r="DZ177" s="75">
        <f t="shared" si="429"/>
        <v>8413.3019999999997</v>
      </c>
      <c r="EA177" s="75">
        <f t="shared" si="429"/>
        <v>8413.3019999999997</v>
      </c>
      <c r="EB177" s="75">
        <f t="shared" si="429"/>
        <v>8413.3020000000015</v>
      </c>
      <c r="EC177" s="75">
        <f t="shared" si="429"/>
        <v>8413.3020000000015</v>
      </c>
      <c r="ED177" s="75">
        <f t="shared" si="429"/>
        <v>8413.3020000000015</v>
      </c>
      <c r="EE177" s="75">
        <f t="shared" si="429"/>
        <v>8434.6000000000022</v>
      </c>
      <c r="EF177" s="75">
        <f t="shared" si="429"/>
        <v>8434.6000000000022</v>
      </c>
      <c r="EG177" s="75">
        <f t="shared" si="429"/>
        <v>8434.6000000000022</v>
      </c>
      <c r="EH177" s="75">
        <f t="shared" si="429"/>
        <v>8434.6000000000022</v>
      </c>
      <c r="EI177" s="75">
        <f t="shared" si="429"/>
        <v>8413.3019999999997</v>
      </c>
      <c r="EJ177" s="75">
        <f t="shared" si="429"/>
        <v>8413.3020000000015</v>
      </c>
      <c r="EK177" s="75">
        <f t="shared" si="429"/>
        <v>8413.3019999999997</v>
      </c>
      <c r="EL177" s="75">
        <f t="shared" ref="EL177:EM177" si="430">EL153*EL14</f>
        <v>8413.3020000000015</v>
      </c>
      <c r="EM177" s="75">
        <f t="shared" si="430"/>
        <v>8413.3019999999997</v>
      </c>
      <c r="EN177" s="75">
        <f t="shared" ref="EN177" si="431">EN153*EN14</f>
        <v>8413.3020000000015</v>
      </c>
      <c r="EO177" s="75"/>
      <c r="EP177" s="128"/>
      <c r="EQ177" s="128"/>
      <c r="ER177" s="75">
        <f>_xlfn.XLOOKUP(ER$9,$I$8:$EO$8,$I177:$EO177,,,-1)</f>
        <v>8403.5079999999998</v>
      </c>
      <c r="ES177" s="75">
        <f>_xlfn.XLOOKUP(ES$9,$I$8:$EO$8,$I177:$EO177,,,-1)</f>
        <v>8405.3880000000008</v>
      </c>
      <c r="ET177" s="75">
        <f>_xlfn.XLOOKUP(ET$9,$I$8:$EO$8,$I177:$EO177,,,-1)</f>
        <v>8413.9279999999999</v>
      </c>
      <c r="EU177" s="75">
        <f>_xlfn.XLOOKUP(EU$9,$I$8:$EO$8,$I177:$EO177,,,-1)</f>
        <v>8392.57</v>
      </c>
      <c r="EV177" s="75">
        <f>_xlfn.XLOOKUP(EV$9,$I$8:$EO$8,$I177:$EO177,,,-1)</f>
        <v>8413.9280000000017</v>
      </c>
      <c r="EW177" s="75">
        <f>_xlfn.XLOOKUP(EW$9,$I$8:$EO$8,$I177:$EO177,,,-1)</f>
        <v>8413.9279999999999</v>
      </c>
      <c r="EX177" s="75">
        <f>_xlfn.XLOOKUP(EX$9,$I$8:$EO$8,$I177:$EO177,,,-1)</f>
        <v>8413.9279999999999</v>
      </c>
      <c r="EY177" s="75">
        <f>_xlfn.XLOOKUP(EY$9,$I$8:$EO$8,$I177:$EO177,,,-1)</f>
        <v>8413.3019999999997</v>
      </c>
      <c r="EZ177" s="75">
        <f>_xlfn.XLOOKUP(EZ$9,$I$8:$EO$8,$I177:$EO177,,,-1)</f>
        <v>8413.3019999999997</v>
      </c>
      <c r="FA177" s="75">
        <f>_xlfn.XLOOKUP(FA$9,$I$8:$EO$8,$I177:$EO177,,,-1)</f>
        <v>8413.3020000000015</v>
      </c>
      <c r="FB177" s="75">
        <f>_xlfn.XLOOKUP(FB$9,$I$8:$EO$8,$I177:$EO177,,,-1)</f>
        <v>8434.6000000000022</v>
      </c>
      <c r="FC177" s="75">
        <f>_xlfn.XLOOKUP(FC$9,$I$8:$EO$8,$I177:$EO177,,,-1)</f>
        <v>8413.3020000000015</v>
      </c>
      <c r="FD177" s="75">
        <f>_xlfn.XLOOKUP(FD$9,$I$8:$EO$8,$I177:$EO177,,,-1)</f>
        <v>8413.3019999999997</v>
      </c>
      <c r="FE177" s="75">
        <f>_xlfn.XLOOKUP(FE$9,$I$8:$EO$8,$I177:$EO177,,,-1)</f>
        <v>8413.3020000000015</v>
      </c>
      <c r="FF177" s="128"/>
      <c r="FG177" s="75"/>
      <c r="FH177" s="75">
        <f t="shared" si="420"/>
        <v>8414.9679999999989</v>
      </c>
      <c r="FI177" s="75">
        <f t="shared" si="420"/>
        <v>8413.2839999999997</v>
      </c>
      <c r="FJ177" s="75">
        <f t="shared" si="420"/>
        <v>8413.2839999999997</v>
      </c>
      <c r="FK177" s="75">
        <f t="shared" si="420"/>
        <v>8413.5280000000002</v>
      </c>
      <c r="FL177" s="75">
        <f t="shared" si="420"/>
        <v>8392.57</v>
      </c>
      <c r="FM177" s="75">
        <f t="shared" si="420"/>
        <v>8413.3019999999997</v>
      </c>
      <c r="FN177" s="75">
        <f t="shared" si="420"/>
        <v>8413.3020000000015</v>
      </c>
      <c r="FO177" s="75">
        <f t="shared" si="421"/>
        <v>8413.3019999999997</v>
      </c>
    </row>
    <row r="178" spans="2:171" s="70" customFormat="1" ht="17.25" customHeight="1">
      <c r="B178" s="66" t="s">
        <v>28</v>
      </c>
      <c r="C178" s="69"/>
      <c r="D178" s="69"/>
      <c r="E178" s="69"/>
      <c r="F178" s="126"/>
      <c r="G178" s="126"/>
      <c r="H178" s="126"/>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75">
        <f t="shared" ref="BE178:CJ178" si="432">BE154*BE15</f>
        <v>14094.604399999998</v>
      </c>
      <c r="BF178" s="75">
        <f t="shared" si="432"/>
        <v>14094.604399999998</v>
      </c>
      <c r="BG178" s="75">
        <f t="shared" si="432"/>
        <v>14094.604399999998</v>
      </c>
      <c r="BH178" s="75">
        <f t="shared" si="432"/>
        <v>14094.604399999998</v>
      </c>
      <c r="BI178" s="75">
        <f t="shared" si="432"/>
        <v>14094.604399999998</v>
      </c>
      <c r="BJ178" s="75">
        <f t="shared" si="432"/>
        <v>14094.604399999998</v>
      </c>
      <c r="BK178" s="75">
        <f t="shared" si="432"/>
        <v>14094.604399999998</v>
      </c>
      <c r="BL178" s="75">
        <f t="shared" si="432"/>
        <v>14094.604399999998</v>
      </c>
      <c r="BM178" s="75">
        <f t="shared" si="432"/>
        <v>14094.604399999998</v>
      </c>
      <c r="BN178" s="75">
        <f t="shared" si="432"/>
        <v>14077.110899999998</v>
      </c>
      <c r="BO178" s="75">
        <f t="shared" si="432"/>
        <v>14077.110899999998</v>
      </c>
      <c r="BP178" s="75">
        <f t="shared" si="432"/>
        <v>14077.110899999998</v>
      </c>
      <c r="BQ178" s="75">
        <f t="shared" si="432"/>
        <v>14077.110899999998</v>
      </c>
      <c r="BR178" s="75">
        <f t="shared" si="432"/>
        <v>14077.110899999998</v>
      </c>
      <c r="BS178" s="75">
        <f t="shared" si="432"/>
        <v>14077.110899999998</v>
      </c>
      <c r="BT178" s="75">
        <f t="shared" si="432"/>
        <v>14077.110899999998</v>
      </c>
      <c r="BU178" s="75">
        <f t="shared" si="432"/>
        <v>14568.580899999999</v>
      </c>
      <c r="BV178" s="75">
        <f t="shared" si="432"/>
        <v>14568.580899999999</v>
      </c>
      <c r="BW178" s="75">
        <f t="shared" si="432"/>
        <v>14568.580899999999</v>
      </c>
      <c r="BX178" s="75">
        <f t="shared" si="432"/>
        <v>14568.580900000001</v>
      </c>
      <c r="BY178" s="75">
        <f t="shared" si="432"/>
        <v>14568.580900000001</v>
      </c>
      <c r="BZ178" s="75">
        <f t="shared" si="432"/>
        <v>14568.580900000001</v>
      </c>
      <c r="CA178" s="75">
        <f t="shared" si="432"/>
        <v>14568.580900000001</v>
      </c>
      <c r="CB178" s="75">
        <f t="shared" si="432"/>
        <v>14568.580899999999</v>
      </c>
      <c r="CC178" s="75">
        <f t="shared" si="432"/>
        <v>14568.580899999999</v>
      </c>
      <c r="CD178" s="75">
        <f t="shared" si="432"/>
        <v>14568.580899999999</v>
      </c>
      <c r="CE178" s="75">
        <f t="shared" si="432"/>
        <v>14568.580899999999</v>
      </c>
      <c r="CF178" s="75">
        <f t="shared" si="432"/>
        <v>14568.580899999999</v>
      </c>
      <c r="CG178" s="75">
        <f t="shared" si="432"/>
        <v>14568.580899999999</v>
      </c>
      <c r="CH178" s="75">
        <f t="shared" si="432"/>
        <v>15142.473899999999</v>
      </c>
      <c r="CI178" s="75">
        <f t="shared" si="432"/>
        <v>15142.473899999999</v>
      </c>
      <c r="CJ178" s="75">
        <f t="shared" si="432"/>
        <v>15142.473899999999</v>
      </c>
      <c r="CK178" s="75">
        <f t="shared" ref="CK178:DP178" si="433">CK154*CK15</f>
        <v>15142.473899999999</v>
      </c>
      <c r="CL178" s="75">
        <f t="shared" si="433"/>
        <v>15142.473899999999</v>
      </c>
      <c r="CM178" s="75">
        <f t="shared" si="433"/>
        <v>15142.473899999999</v>
      </c>
      <c r="CN178" s="75">
        <f t="shared" si="433"/>
        <v>15142.473899999999</v>
      </c>
      <c r="CO178" s="75">
        <f t="shared" si="433"/>
        <v>15142.473899999999</v>
      </c>
      <c r="CP178" s="75">
        <f t="shared" si="433"/>
        <v>15142.473899999999</v>
      </c>
      <c r="CQ178" s="75">
        <f t="shared" si="433"/>
        <v>15142.473899999999</v>
      </c>
      <c r="CR178" s="75">
        <f t="shared" si="433"/>
        <v>15142.473899999999</v>
      </c>
      <c r="CS178" s="75">
        <f t="shared" si="433"/>
        <v>15142.473899999999</v>
      </c>
      <c r="CT178" s="75">
        <f t="shared" si="433"/>
        <v>15142.473899999999</v>
      </c>
      <c r="CU178" s="75">
        <f t="shared" si="433"/>
        <v>15142.473899999999</v>
      </c>
      <c r="CV178" s="75">
        <f t="shared" si="433"/>
        <v>15142.473899999999</v>
      </c>
      <c r="CW178" s="75">
        <f t="shared" si="433"/>
        <v>15142.473899999999</v>
      </c>
      <c r="CX178" s="75">
        <f t="shared" si="433"/>
        <v>15142.473900000001</v>
      </c>
      <c r="CY178" s="75">
        <f t="shared" si="433"/>
        <v>15142.473900000001</v>
      </c>
      <c r="CZ178" s="75">
        <f t="shared" si="433"/>
        <v>15142.349999999999</v>
      </c>
      <c r="DA178" s="75">
        <f t="shared" si="433"/>
        <v>15142.349999999999</v>
      </c>
      <c r="DB178" s="75">
        <f t="shared" si="433"/>
        <v>15142.349999999999</v>
      </c>
      <c r="DC178" s="75">
        <f t="shared" si="433"/>
        <v>15234.472599999999</v>
      </c>
      <c r="DD178" s="75">
        <f t="shared" si="433"/>
        <v>15234.39</v>
      </c>
      <c r="DE178" s="75">
        <f t="shared" si="433"/>
        <v>15234.472599999999</v>
      </c>
      <c r="DF178" s="75">
        <f t="shared" si="433"/>
        <v>15234.39</v>
      </c>
      <c r="DG178" s="75">
        <f t="shared" si="433"/>
        <v>15234.39</v>
      </c>
      <c r="DH178" s="75">
        <f t="shared" si="433"/>
        <v>15234.39</v>
      </c>
      <c r="DI178" s="75">
        <f t="shared" si="433"/>
        <v>15234.39</v>
      </c>
      <c r="DJ178" s="75">
        <f t="shared" si="433"/>
        <v>15274.804999999998</v>
      </c>
      <c r="DK178" s="75">
        <f t="shared" si="433"/>
        <v>15274.804999999998</v>
      </c>
      <c r="DL178" s="75">
        <f t="shared" si="433"/>
        <v>15274.804999999998</v>
      </c>
      <c r="DM178" s="75">
        <f t="shared" si="433"/>
        <v>15274.804999999998</v>
      </c>
      <c r="DN178" s="75">
        <f t="shared" si="433"/>
        <v>15274.804999999998</v>
      </c>
      <c r="DO178" s="75">
        <f t="shared" si="433"/>
        <v>15274.804999999998</v>
      </c>
      <c r="DP178" s="75">
        <f t="shared" si="433"/>
        <v>15274.804999999998</v>
      </c>
      <c r="DQ178" s="75">
        <f t="shared" ref="DQ178:EK178" si="434">DQ154*DQ15</f>
        <v>15209.828299999999</v>
      </c>
      <c r="DR178" s="75">
        <f t="shared" si="434"/>
        <v>15274.804999999998</v>
      </c>
      <c r="DS178" s="75">
        <f t="shared" si="434"/>
        <v>15274.804999999998</v>
      </c>
      <c r="DT178" s="75">
        <f t="shared" si="434"/>
        <v>15274.804999999998</v>
      </c>
      <c r="DU178" s="75">
        <f t="shared" si="434"/>
        <v>15274.804999999998</v>
      </c>
      <c r="DV178" s="75">
        <f t="shared" si="434"/>
        <v>15274.804999999998</v>
      </c>
      <c r="DW178" s="75">
        <f t="shared" si="434"/>
        <v>15274.804999999998</v>
      </c>
      <c r="DX178" s="75">
        <f t="shared" si="434"/>
        <v>15274.804999999998</v>
      </c>
      <c r="DY178" s="75">
        <f t="shared" si="434"/>
        <v>15209.828299999999</v>
      </c>
      <c r="DZ178" s="75">
        <f t="shared" si="434"/>
        <v>15209.828299999999</v>
      </c>
      <c r="EA178" s="75">
        <f t="shared" si="434"/>
        <v>15209.828299999999</v>
      </c>
      <c r="EB178" s="75">
        <f t="shared" si="434"/>
        <v>15209.609999999999</v>
      </c>
      <c r="EC178" s="75">
        <f t="shared" si="434"/>
        <v>15209.609999999999</v>
      </c>
      <c r="ED178" s="75">
        <f t="shared" si="434"/>
        <v>15209.609999999999</v>
      </c>
      <c r="EE178" s="75">
        <f t="shared" si="434"/>
        <v>15209.609999999999</v>
      </c>
      <c r="EF178" s="75">
        <f t="shared" si="434"/>
        <v>15209.609999999999</v>
      </c>
      <c r="EG178" s="75">
        <f t="shared" si="434"/>
        <v>15209.609999999999</v>
      </c>
      <c r="EH178" s="75">
        <f t="shared" si="434"/>
        <v>15209.609999999999</v>
      </c>
      <c r="EI178" s="75">
        <f t="shared" si="434"/>
        <v>15209.609999999999</v>
      </c>
      <c r="EJ178" s="75">
        <f t="shared" si="434"/>
        <v>15209.609999999999</v>
      </c>
      <c r="EK178" s="75">
        <f t="shared" si="434"/>
        <v>15209.609999999999</v>
      </c>
      <c r="EL178" s="75">
        <f t="shared" ref="EL178:EM178" si="435">EL154*EL15</f>
        <v>15209.609999999999</v>
      </c>
      <c r="EM178" s="75">
        <f t="shared" si="435"/>
        <v>15209.609999999999</v>
      </c>
      <c r="EN178" s="75">
        <f t="shared" ref="EN178" si="436">EN154*EN15</f>
        <v>15209.609999999999</v>
      </c>
      <c r="EO178" s="75"/>
      <c r="EP178" s="128"/>
      <c r="EQ178" s="128"/>
      <c r="ER178" s="75">
        <f>_xlfn.XLOOKUP(ER$9,$I$8:$EO$8,$I178:$EO178,,,-1)</f>
        <v>15234.472599999999</v>
      </c>
      <c r="ES178" s="75">
        <f>_xlfn.XLOOKUP(ES$9,$I$8:$EO$8,$I178:$EO178,,,-1)</f>
        <v>15234.39</v>
      </c>
      <c r="ET178" s="75">
        <f>_xlfn.XLOOKUP(ET$9,$I$8:$EO$8,$I178:$EO178,,,-1)</f>
        <v>15234.39</v>
      </c>
      <c r="EU178" s="75">
        <f>_xlfn.XLOOKUP(EU$9,$I$8:$EO$8,$I178:$EO178,,,-1)</f>
        <v>15274.804999999998</v>
      </c>
      <c r="EV178" s="75">
        <f>_xlfn.XLOOKUP(EV$9,$I$8:$EO$8,$I178:$EO178,,,-1)</f>
        <v>15274.804999999998</v>
      </c>
      <c r="EW178" s="75">
        <f>_xlfn.XLOOKUP(EW$9,$I$8:$EO$8,$I178:$EO178,,,-1)</f>
        <v>15274.804999999998</v>
      </c>
      <c r="EX178" s="75">
        <f>_xlfn.XLOOKUP(EX$9,$I$8:$EO$8,$I178:$EO178,,,-1)</f>
        <v>15274.804999999998</v>
      </c>
      <c r="EY178" s="75">
        <f>_xlfn.XLOOKUP(EY$9,$I$8:$EO$8,$I178:$EO178,,,-1)</f>
        <v>15274.804999999998</v>
      </c>
      <c r="EZ178" s="75">
        <f>_xlfn.XLOOKUP(EZ$9,$I$8:$EO$8,$I178:$EO178,,,-1)</f>
        <v>15209.828299999999</v>
      </c>
      <c r="FA178" s="75">
        <f>_xlfn.XLOOKUP(FA$9,$I$8:$EO$8,$I178:$EO178,,,-1)</f>
        <v>15209.609999999999</v>
      </c>
      <c r="FB178" s="75">
        <f>_xlfn.XLOOKUP(FB$9,$I$8:$EO$8,$I178:$EO178,,,-1)</f>
        <v>15209.609999999999</v>
      </c>
      <c r="FC178" s="75">
        <f>_xlfn.XLOOKUP(FC$9,$I$8:$EO$8,$I178:$EO178,,,-1)</f>
        <v>15209.609999999999</v>
      </c>
      <c r="FD178" s="75">
        <f>_xlfn.XLOOKUP(FD$9,$I$8:$EO$8,$I178:$EO178,,,-1)</f>
        <v>15209.609999999999</v>
      </c>
      <c r="FE178" s="75">
        <f>_xlfn.XLOOKUP(FE$9,$I$8:$EO$8,$I178:$EO178,,,-1)</f>
        <v>15209.609999999999</v>
      </c>
      <c r="FF178" s="128"/>
      <c r="FG178" s="75"/>
      <c r="FH178" s="75">
        <f t="shared" si="420"/>
        <v>14077.110899999998</v>
      </c>
      <c r="FI178" s="75">
        <f t="shared" si="420"/>
        <v>14568.580899999999</v>
      </c>
      <c r="FJ178" s="75">
        <f t="shared" si="420"/>
        <v>15142.473899999999</v>
      </c>
      <c r="FK178" s="75">
        <f t="shared" si="420"/>
        <v>15142.349999999999</v>
      </c>
      <c r="FL178" s="75">
        <f t="shared" si="420"/>
        <v>15274.804999999998</v>
      </c>
      <c r="FM178" s="75">
        <f t="shared" si="420"/>
        <v>15274.804999999998</v>
      </c>
      <c r="FN178" s="75">
        <f t="shared" si="420"/>
        <v>15209.609999999999</v>
      </c>
      <c r="FO178" s="75">
        <f t="shared" si="421"/>
        <v>15209.609999999999</v>
      </c>
    </row>
    <row r="179" spans="2:171" s="70" customFormat="1" ht="17.25" customHeight="1">
      <c r="B179" s="66" t="s">
        <v>29</v>
      </c>
      <c r="C179" s="69"/>
      <c r="D179" s="69"/>
      <c r="E179" s="69"/>
      <c r="F179" s="126"/>
      <c r="G179" s="126"/>
      <c r="H179" s="126"/>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75">
        <f t="shared" ref="BE179:CJ179" si="437">BE155*BE16</f>
        <v>14175.463227999995</v>
      </c>
      <c r="BF179" s="75">
        <f t="shared" si="437"/>
        <v>14195.050800000001</v>
      </c>
      <c r="BG179" s="75">
        <f t="shared" si="437"/>
        <v>14195.050800000001</v>
      </c>
      <c r="BH179" s="75">
        <f t="shared" si="437"/>
        <v>14195.050800000001</v>
      </c>
      <c r="BI179" s="75">
        <f t="shared" si="437"/>
        <v>14195.050800000001</v>
      </c>
      <c r="BJ179" s="75">
        <f t="shared" si="437"/>
        <v>14195.050800000001</v>
      </c>
      <c r="BK179" s="75">
        <f t="shared" si="437"/>
        <v>14194.953618000001</v>
      </c>
      <c r="BL179" s="75">
        <f t="shared" si="437"/>
        <v>14194.953618000001</v>
      </c>
      <c r="BM179" s="75">
        <f t="shared" si="437"/>
        <v>14194.953618000001</v>
      </c>
      <c r="BN179" s="75">
        <f t="shared" si="437"/>
        <v>14194.953618000001</v>
      </c>
      <c r="BO179" s="75">
        <f t="shared" si="437"/>
        <v>14194.953618000001</v>
      </c>
      <c r="BP179" s="75">
        <f t="shared" si="437"/>
        <v>14195.050800000001</v>
      </c>
      <c r="BQ179" s="75">
        <f t="shared" si="437"/>
        <v>14195.050800000001</v>
      </c>
      <c r="BR179" s="75">
        <f t="shared" si="437"/>
        <v>14195.050800000001</v>
      </c>
      <c r="BS179" s="75">
        <f t="shared" si="437"/>
        <v>14195.050800000001</v>
      </c>
      <c r="BT179" s="75">
        <f t="shared" si="437"/>
        <v>14195.050800000001</v>
      </c>
      <c r="BU179" s="75">
        <f t="shared" si="437"/>
        <v>14195.050800000001</v>
      </c>
      <c r="BV179" s="75">
        <f t="shared" si="437"/>
        <v>14195.050800000001</v>
      </c>
      <c r="BW179" s="75">
        <f t="shared" si="437"/>
        <v>14195.050800000001</v>
      </c>
      <c r="BX179" s="75">
        <f t="shared" si="437"/>
        <v>14195.050800000001</v>
      </c>
      <c r="BY179" s="75">
        <f t="shared" si="437"/>
        <v>14195.050800000001</v>
      </c>
      <c r="BZ179" s="75">
        <f t="shared" si="437"/>
        <v>14195.050800000001</v>
      </c>
      <c r="CA179" s="75">
        <f t="shared" si="437"/>
        <v>14195.050800000001</v>
      </c>
      <c r="CB179" s="75">
        <f t="shared" si="437"/>
        <v>14195.050800000001</v>
      </c>
      <c r="CC179" s="75">
        <f t="shared" si="437"/>
        <v>14195.050800000001</v>
      </c>
      <c r="CD179" s="75">
        <f t="shared" si="437"/>
        <v>14195.050800000001</v>
      </c>
      <c r="CE179" s="75">
        <f t="shared" si="437"/>
        <v>14195.050800000001</v>
      </c>
      <c r="CF179" s="75">
        <f t="shared" si="437"/>
        <v>14195.050800000001</v>
      </c>
      <c r="CG179" s="75">
        <f t="shared" si="437"/>
        <v>14195.050800000001</v>
      </c>
      <c r="CH179" s="75">
        <f t="shared" si="437"/>
        <v>14195.050800000001</v>
      </c>
      <c r="CI179" s="75">
        <f t="shared" si="437"/>
        <v>14195.050800000001</v>
      </c>
      <c r="CJ179" s="75">
        <f t="shared" si="437"/>
        <v>14195.050800000001</v>
      </c>
      <c r="CK179" s="75">
        <f t="shared" ref="CK179:DP179" si="438">CK155*CK16</f>
        <v>14195.050800000001</v>
      </c>
      <c r="CL179" s="75">
        <f t="shared" si="438"/>
        <v>14195.050800000001</v>
      </c>
      <c r="CM179" s="75">
        <f t="shared" si="438"/>
        <v>14195.050800000001</v>
      </c>
      <c r="CN179" s="75">
        <f t="shared" si="438"/>
        <v>14195.050800000001</v>
      </c>
      <c r="CO179" s="75">
        <f t="shared" si="438"/>
        <v>14195.050800000001</v>
      </c>
      <c r="CP179" s="75">
        <f t="shared" si="438"/>
        <v>14195.050800000001</v>
      </c>
      <c r="CQ179" s="75">
        <f t="shared" si="438"/>
        <v>14195.050800000001</v>
      </c>
      <c r="CR179" s="75">
        <f t="shared" si="438"/>
        <v>14195.050800000001</v>
      </c>
      <c r="CS179" s="75">
        <f t="shared" si="438"/>
        <v>14195.050800000001</v>
      </c>
      <c r="CT179" s="75">
        <f t="shared" si="438"/>
        <v>14195.050800000001</v>
      </c>
      <c r="CU179" s="75">
        <f t="shared" si="438"/>
        <v>14195.050800000001</v>
      </c>
      <c r="CV179" s="75">
        <f t="shared" si="438"/>
        <v>14195.050800000001</v>
      </c>
      <c r="CW179" s="75">
        <f t="shared" si="438"/>
        <v>14195.050800000001</v>
      </c>
      <c r="CX179" s="75">
        <f t="shared" si="438"/>
        <v>14195.050800000001</v>
      </c>
      <c r="CY179" s="75">
        <f t="shared" si="438"/>
        <v>14195.050800000001</v>
      </c>
      <c r="CZ179" s="75">
        <f t="shared" si="438"/>
        <v>14195.050800000001</v>
      </c>
      <c r="DA179" s="75">
        <f t="shared" si="438"/>
        <v>14210.756491000009</v>
      </c>
      <c r="DB179" s="75">
        <f t="shared" si="438"/>
        <v>14210.756491000002</v>
      </c>
      <c r="DC179" s="75">
        <f t="shared" si="438"/>
        <v>14210.756491000002</v>
      </c>
      <c r="DD179" s="75">
        <f t="shared" si="438"/>
        <v>14210.756491000002</v>
      </c>
      <c r="DE179" s="75">
        <f t="shared" si="438"/>
        <v>14210.756491000002</v>
      </c>
      <c r="DF179" s="75">
        <f t="shared" si="438"/>
        <v>14210.756491000002</v>
      </c>
      <c r="DG179" s="75">
        <f t="shared" si="438"/>
        <v>14209.903448999996</v>
      </c>
      <c r="DH179" s="75">
        <f t="shared" si="438"/>
        <v>14209.903448999996</v>
      </c>
      <c r="DI179" s="75">
        <f t="shared" si="438"/>
        <v>14209.903448999996</v>
      </c>
      <c r="DJ179" s="75">
        <f t="shared" si="438"/>
        <v>14209.903448999996</v>
      </c>
      <c r="DK179" s="75">
        <f t="shared" si="438"/>
        <v>14209.903448999996</v>
      </c>
      <c r="DL179" s="75">
        <f t="shared" si="438"/>
        <v>14209.903448999996</v>
      </c>
      <c r="DM179" s="75">
        <f t="shared" si="438"/>
        <v>14209.903448999996</v>
      </c>
      <c r="DN179" s="75">
        <f t="shared" si="438"/>
        <v>14209.903448999996</v>
      </c>
      <c r="DO179" s="75">
        <f t="shared" si="438"/>
        <v>14209.903448999996</v>
      </c>
      <c r="DP179" s="75">
        <f t="shared" si="438"/>
        <v>14209.903448999996</v>
      </c>
      <c r="DQ179" s="75">
        <f t="shared" ref="DQ179:EK179" si="439">DQ155*DQ16</f>
        <v>14209.903448999996</v>
      </c>
      <c r="DR179" s="75">
        <f t="shared" si="439"/>
        <v>14209.903448999996</v>
      </c>
      <c r="DS179" s="75">
        <f t="shared" si="439"/>
        <v>14209.903448999996</v>
      </c>
      <c r="DT179" s="75">
        <f t="shared" si="439"/>
        <v>14209.903448999996</v>
      </c>
      <c r="DU179" s="75">
        <f t="shared" si="439"/>
        <v>14209.903448999996</v>
      </c>
      <c r="DV179" s="75">
        <f t="shared" si="439"/>
        <v>14209.903448999996</v>
      </c>
      <c r="DW179" s="75">
        <f t="shared" si="439"/>
        <v>14209.903448999996</v>
      </c>
      <c r="DX179" s="75">
        <f t="shared" si="439"/>
        <v>14209.903448999996</v>
      </c>
      <c r="DY179" s="75">
        <f t="shared" si="439"/>
        <v>13946.092111999997</v>
      </c>
      <c r="DZ179" s="75">
        <f t="shared" si="439"/>
        <v>13946.092111999997</v>
      </c>
      <c r="EA179" s="75">
        <f t="shared" si="439"/>
        <v>13946.092111999997</v>
      </c>
      <c r="EB179" s="75">
        <f t="shared" si="439"/>
        <v>13946.092111999997</v>
      </c>
      <c r="EC179" s="75">
        <f t="shared" si="439"/>
        <v>13946.092111999997</v>
      </c>
      <c r="ED179" s="75">
        <f t="shared" si="439"/>
        <v>13946.092111999997</v>
      </c>
      <c r="EE179" s="75">
        <f t="shared" si="439"/>
        <v>13946.092111999997</v>
      </c>
      <c r="EF179" s="75">
        <f t="shared" si="439"/>
        <v>13946.092111999997</v>
      </c>
      <c r="EG179" s="75">
        <f t="shared" si="439"/>
        <v>13946.092111999997</v>
      </c>
      <c r="EH179" s="75">
        <f t="shared" si="439"/>
        <v>13946.092111999997</v>
      </c>
      <c r="EI179" s="75">
        <f t="shared" si="439"/>
        <v>13946.092111999997</v>
      </c>
      <c r="EJ179" s="75">
        <f t="shared" si="439"/>
        <v>13946.092111999997</v>
      </c>
      <c r="EK179" s="75">
        <f t="shared" si="439"/>
        <v>13946.092111999997</v>
      </c>
      <c r="EL179" s="75">
        <f t="shared" ref="EL179:EM179" si="440">EL155*EL16</f>
        <v>13946.092111999997</v>
      </c>
      <c r="EM179" s="75">
        <f t="shared" si="440"/>
        <v>13946.092111999997</v>
      </c>
      <c r="EN179" s="75">
        <f t="shared" ref="EN179" si="441">EN155*EN16</f>
        <v>13946.092111999997</v>
      </c>
      <c r="EO179" s="75"/>
      <c r="EP179" s="128"/>
      <c r="EQ179" s="128"/>
      <c r="ER179" s="75">
        <f>_xlfn.XLOOKUP(ER$9,$I$8:$EO$8,$I179:$EO179,,,-1)</f>
        <v>14210.756491000002</v>
      </c>
      <c r="ES179" s="75">
        <f>_xlfn.XLOOKUP(ES$9,$I$8:$EO$8,$I179:$EO179,,,-1)</f>
        <v>14210.756491000002</v>
      </c>
      <c r="ET179" s="75">
        <f>_xlfn.XLOOKUP(ET$9,$I$8:$EO$8,$I179:$EO179,,,-1)</f>
        <v>14209.903448999996</v>
      </c>
      <c r="EU179" s="75">
        <f>_xlfn.XLOOKUP(EU$9,$I$8:$EO$8,$I179:$EO179,,,-1)</f>
        <v>14209.903448999996</v>
      </c>
      <c r="EV179" s="75">
        <f>_xlfn.XLOOKUP(EV$9,$I$8:$EO$8,$I179:$EO179,,,-1)</f>
        <v>14209.903448999996</v>
      </c>
      <c r="EW179" s="75">
        <f>_xlfn.XLOOKUP(EW$9,$I$8:$EO$8,$I179:$EO179,,,-1)</f>
        <v>14209.903448999996</v>
      </c>
      <c r="EX179" s="75">
        <f>_xlfn.XLOOKUP(EX$9,$I$8:$EO$8,$I179:$EO179,,,-1)</f>
        <v>14209.903448999996</v>
      </c>
      <c r="EY179" s="75">
        <f>_xlfn.XLOOKUP(EY$9,$I$8:$EO$8,$I179:$EO179,,,-1)</f>
        <v>14209.903448999996</v>
      </c>
      <c r="EZ179" s="75">
        <f>_xlfn.XLOOKUP(EZ$9,$I$8:$EO$8,$I179:$EO179,,,-1)</f>
        <v>13946.092111999997</v>
      </c>
      <c r="FA179" s="75">
        <f>_xlfn.XLOOKUP(FA$9,$I$8:$EO$8,$I179:$EO179,,,-1)</f>
        <v>13946.092111999997</v>
      </c>
      <c r="FB179" s="75">
        <f>_xlfn.XLOOKUP(FB$9,$I$8:$EO$8,$I179:$EO179,,,-1)</f>
        <v>13946.092111999997</v>
      </c>
      <c r="FC179" s="75">
        <f>_xlfn.XLOOKUP(FC$9,$I$8:$EO$8,$I179:$EO179,,,-1)</f>
        <v>13946.092111999997</v>
      </c>
      <c r="FD179" s="75">
        <f>_xlfn.XLOOKUP(FD$9,$I$8:$EO$8,$I179:$EO179,,,-1)</f>
        <v>13946.092111999997</v>
      </c>
      <c r="FE179" s="75">
        <f>_xlfn.XLOOKUP(FE$9,$I$8:$EO$8,$I179:$EO179,,,-1)</f>
        <v>13946.092111999997</v>
      </c>
      <c r="FF179" s="128"/>
      <c r="FG179" s="75"/>
      <c r="FH179" s="75">
        <f t="shared" si="420"/>
        <v>14195.050800000001</v>
      </c>
      <c r="FI179" s="75">
        <f t="shared" si="420"/>
        <v>14195.050800000001</v>
      </c>
      <c r="FJ179" s="75">
        <f t="shared" si="420"/>
        <v>14195.050800000001</v>
      </c>
      <c r="FK179" s="75">
        <f t="shared" si="420"/>
        <v>14195.050800000001</v>
      </c>
      <c r="FL179" s="75">
        <f t="shared" si="420"/>
        <v>14209.903448999996</v>
      </c>
      <c r="FM179" s="75">
        <f t="shared" si="420"/>
        <v>14209.903448999996</v>
      </c>
      <c r="FN179" s="75">
        <f t="shared" si="420"/>
        <v>13946.092111999997</v>
      </c>
      <c r="FO179" s="75">
        <f t="shared" si="421"/>
        <v>13946.092111999997</v>
      </c>
    </row>
    <row r="180" spans="2:171" s="70" customFormat="1" ht="17.25" customHeight="1">
      <c r="B180" s="66" t="s">
        <v>30</v>
      </c>
      <c r="C180" s="69"/>
      <c r="D180" s="69"/>
      <c r="E180" s="69"/>
      <c r="F180" s="126"/>
      <c r="G180" s="126"/>
      <c r="H180" s="126"/>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75">
        <f t="shared" ref="BE180:CJ180" si="442">BE156*BE17</f>
        <v>9841.65</v>
      </c>
      <c r="BF180" s="75">
        <f t="shared" si="442"/>
        <v>9841.65</v>
      </c>
      <c r="BG180" s="75">
        <f t="shared" si="442"/>
        <v>9841.65</v>
      </c>
      <c r="BH180" s="75">
        <f t="shared" si="442"/>
        <v>9841.65</v>
      </c>
      <c r="BI180" s="75">
        <f t="shared" si="442"/>
        <v>9841.65</v>
      </c>
      <c r="BJ180" s="75">
        <f t="shared" si="442"/>
        <v>9841.8460000000014</v>
      </c>
      <c r="BK180" s="75">
        <f t="shared" si="442"/>
        <v>9841.8460000000014</v>
      </c>
      <c r="BL180" s="75">
        <f t="shared" si="442"/>
        <v>9841.8460000000014</v>
      </c>
      <c r="BM180" s="75">
        <f t="shared" si="442"/>
        <v>9841.8460000000014</v>
      </c>
      <c r="BN180" s="75">
        <f t="shared" si="442"/>
        <v>9841.8460000000014</v>
      </c>
      <c r="BO180" s="75">
        <f t="shared" si="442"/>
        <v>9841.8460000000014</v>
      </c>
      <c r="BP180" s="75">
        <f t="shared" si="442"/>
        <v>9841.8460000000014</v>
      </c>
      <c r="BQ180" s="75">
        <f t="shared" si="442"/>
        <v>9827.5869999999995</v>
      </c>
      <c r="BR180" s="75">
        <f t="shared" si="442"/>
        <v>9827.5869999999995</v>
      </c>
      <c r="BS180" s="75">
        <f t="shared" si="442"/>
        <v>9827.5869999999995</v>
      </c>
      <c r="BT180" s="75">
        <f t="shared" si="442"/>
        <v>9827.5869999999995</v>
      </c>
      <c r="BU180" s="75">
        <f t="shared" si="442"/>
        <v>9827.5869999999995</v>
      </c>
      <c r="BV180" s="75">
        <f t="shared" si="442"/>
        <v>9827.5869999999995</v>
      </c>
      <c r="BW180" s="75">
        <f t="shared" si="442"/>
        <v>9827.5869999999995</v>
      </c>
      <c r="BX180" s="75">
        <f t="shared" si="442"/>
        <v>9827.5869999999995</v>
      </c>
      <c r="BY180" s="75">
        <f t="shared" si="442"/>
        <v>9827.5869999999995</v>
      </c>
      <c r="BZ180" s="75">
        <f t="shared" si="442"/>
        <v>9827.5869999999995</v>
      </c>
      <c r="CA180" s="75">
        <f t="shared" si="442"/>
        <v>9827.5869999999995</v>
      </c>
      <c r="CB180" s="75">
        <f t="shared" si="442"/>
        <v>9827.5869999999995</v>
      </c>
      <c r="CC180" s="75">
        <f t="shared" si="442"/>
        <v>9827.5869999999995</v>
      </c>
      <c r="CD180" s="75">
        <f t="shared" si="442"/>
        <v>9827.5869999999995</v>
      </c>
      <c r="CE180" s="75">
        <f t="shared" si="442"/>
        <v>9827.5869999999995</v>
      </c>
      <c r="CF180" s="75">
        <f t="shared" si="442"/>
        <v>9827.5869999999995</v>
      </c>
      <c r="CG180" s="75">
        <f t="shared" si="442"/>
        <v>9827.5869999999995</v>
      </c>
      <c r="CH180" s="75">
        <f t="shared" si="442"/>
        <v>9827.5869999999995</v>
      </c>
      <c r="CI180" s="75">
        <f t="shared" si="442"/>
        <v>9827.5869999999995</v>
      </c>
      <c r="CJ180" s="75">
        <f t="shared" si="442"/>
        <v>9827.9789999999994</v>
      </c>
      <c r="CK180" s="75">
        <f t="shared" ref="CK180:DP180" si="443">CK156*CK17</f>
        <v>9827.9789999999994</v>
      </c>
      <c r="CL180" s="75">
        <f t="shared" si="443"/>
        <v>9827.9789999999994</v>
      </c>
      <c r="CM180" s="75">
        <f t="shared" si="443"/>
        <v>9827.9789999999994</v>
      </c>
      <c r="CN180" s="75">
        <f t="shared" si="443"/>
        <v>9827.9789999999994</v>
      </c>
      <c r="CO180" s="75">
        <f t="shared" si="443"/>
        <v>9822.9599299999991</v>
      </c>
      <c r="CP180" s="75">
        <f t="shared" si="443"/>
        <v>9823.7209000000003</v>
      </c>
      <c r="CQ180" s="75">
        <f t="shared" si="443"/>
        <v>9823.7209000000003</v>
      </c>
      <c r="CR180" s="75">
        <f t="shared" si="443"/>
        <v>9823.7209000000003</v>
      </c>
      <c r="CS180" s="75">
        <f t="shared" si="443"/>
        <v>9823.7209000000003</v>
      </c>
      <c r="CT180" s="75">
        <f t="shared" si="443"/>
        <v>9823.7209000000003</v>
      </c>
      <c r="CU180" s="75">
        <f t="shared" si="443"/>
        <v>9823.7209000000003</v>
      </c>
      <c r="CV180" s="75">
        <f t="shared" si="443"/>
        <v>9823.7209000000003</v>
      </c>
      <c r="CW180" s="75">
        <f t="shared" si="443"/>
        <v>9823.7209000000003</v>
      </c>
      <c r="CX180" s="75">
        <f t="shared" si="443"/>
        <v>9823.7209000000003</v>
      </c>
      <c r="CY180" s="75">
        <f t="shared" si="443"/>
        <v>9823.7209000000003</v>
      </c>
      <c r="CZ180" s="75">
        <f t="shared" si="443"/>
        <v>9823.7209000000003</v>
      </c>
      <c r="DA180" s="75">
        <f t="shared" si="443"/>
        <v>9823.7209000000003</v>
      </c>
      <c r="DB180" s="75">
        <f t="shared" si="443"/>
        <v>9823.7209000000003</v>
      </c>
      <c r="DC180" s="75">
        <f t="shared" si="443"/>
        <v>9823.7209000000003</v>
      </c>
      <c r="DD180" s="75">
        <f t="shared" si="443"/>
        <v>9823.7209000000003</v>
      </c>
      <c r="DE180" s="75">
        <f t="shared" si="443"/>
        <v>9823.7209000000003</v>
      </c>
      <c r="DF180" s="75">
        <f t="shared" si="443"/>
        <v>9823.7209000000003</v>
      </c>
      <c r="DG180" s="75">
        <f t="shared" si="443"/>
        <v>9823.6522999999997</v>
      </c>
      <c r="DH180" s="75">
        <f t="shared" si="443"/>
        <v>9823.6522999999997</v>
      </c>
      <c r="DI180" s="75">
        <f t="shared" si="443"/>
        <v>9823.6522999999997</v>
      </c>
      <c r="DJ180" s="75">
        <f t="shared" si="443"/>
        <v>9823.6522999999997</v>
      </c>
      <c r="DK180" s="75">
        <f t="shared" si="443"/>
        <v>9823.6522999999997</v>
      </c>
      <c r="DL180" s="75">
        <f t="shared" si="443"/>
        <v>9823.6522999999997</v>
      </c>
      <c r="DM180" s="75">
        <f t="shared" si="443"/>
        <v>9823.6522999999997</v>
      </c>
      <c r="DN180" s="75">
        <f t="shared" si="443"/>
        <v>7693.5236125000001</v>
      </c>
      <c r="DO180" s="75">
        <f t="shared" si="443"/>
        <v>3683.8696125000001</v>
      </c>
      <c r="DP180" s="75">
        <f t="shared" si="443"/>
        <v>3683.8696125000001</v>
      </c>
      <c r="DQ180" s="75">
        <f t="shared" ref="DQ180:EK180" si="444">DQ156*DQ17</f>
        <v>3683.8696125000001</v>
      </c>
      <c r="DR180" s="75">
        <f t="shared" si="444"/>
        <v>3683.8696125000001</v>
      </c>
      <c r="DS180" s="75">
        <f t="shared" si="444"/>
        <v>3683.8696125000001</v>
      </c>
      <c r="DT180" s="75">
        <f t="shared" si="444"/>
        <v>3683.8696125000001</v>
      </c>
      <c r="DU180" s="75">
        <f t="shared" si="444"/>
        <v>3683.8696125000001</v>
      </c>
      <c r="DV180" s="75">
        <f t="shared" si="444"/>
        <v>3683.8696125000001</v>
      </c>
      <c r="DW180" s="75">
        <f t="shared" si="444"/>
        <v>3683.8696125000001</v>
      </c>
      <c r="DX180" s="75">
        <f t="shared" si="444"/>
        <v>3683.8696125000001</v>
      </c>
      <c r="DY180" s="75">
        <f t="shared" si="444"/>
        <v>3683.8696125000001</v>
      </c>
      <c r="DZ180" s="75">
        <f t="shared" si="444"/>
        <v>3683.8696125000001</v>
      </c>
      <c r="EA180" s="75">
        <f t="shared" si="444"/>
        <v>3683.8696125000001</v>
      </c>
      <c r="EB180" s="75">
        <f t="shared" si="444"/>
        <v>3683.8696125000001</v>
      </c>
      <c r="EC180" s="75">
        <f t="shared" si="444"/>
        <v>3683.8696125000001</v>
      </c>
      <c r="ED180" s="75">
        <f t="shared" si="444"/>
        <v>3683.9412750000001</v>
      </c>
      <c r="EE180" s="75">
        <f t="shared" si="444"/>
        <v>3683.9412750000001</v>
      </c>
      <c r="EF180" s="75">
        <f t="shared" si="444"/>
        <v>3683.8696125000001</v>
      </c>
      <c r="EG180" s="75">
        <f t="shared" si="444"/>
        <v>3683.9339249999998</v>
      </c>
      <c r="EH180" s="75">
        <f t="shared" si="444"/>
        <v>3683.9908875000001</v>
      </c>
      <c r="EI180" s="75">
        <f t="shared" si="444"/>
        <v>3683.9908875000001</v>
      </c>
      <c r="EJ180" s="75">
        <f t="shared" si="444"/>
        <v>3683.6086874999996</v>
      </c>
      <c r="EK180" s="75">
        <f t="shared" si="444"/>
        <v>3683.6086874999996</v>
      </c>
      <c r="EL180" s="75">
        <f t="shared" ref="EL180:EM180" si="445">EL156*EL17</f>
        <v>3683.6086874999996</v>
      </c>
      <c r="EM180" s="75">
        <f t="shared" si="445"/>
        <v>3684.404325</v>
      </c>
      <c r="EN180" s="75">
        <f t="shared" ref="EN180" si="446">EN156*EN17</f>
        <v>3684.9960000000001</v>
      </c>
      <c r="EO180" s="75"/>
      <c r="EP180" s="128"/>
      <c r="EQ180" s="128"/>
      <c r="ER180" s="75">
        <f>_xlfn.XLOOKUP(ER$9,$I$8:$EO$8,$I180:$EO180,,,-1)</f>
        <v>9823.7209000000003</v>
      </c>
      <c r="ES180" s="75">
        <f>_xlfn.XLOOKUP(ES$9,$I$8:$EO$8,$I180:$EO180,,,-1)</f>
        <v>9823.7209000000003</v>
      </c>
      <c r="ET180" s="75">
        <f>_xlfn.XLOOKUP(ET$9,$I$8:$EO$8,$I180:$EO180,,,-1)</f>
        <v>9823.6522999999997</v>
      </c>
      <c r="EU180" s="75">
        <f>_xlfn.XLOOKUP(EU$9,$I$8:$EO$8,$I180:$EO180,,,-1)</f>
        <v>9823.6522999999997</v>
      </c>
      <c r="EV180" s="75">
        <f>_xlfn.XLOOKUP(EV$9,$I$8:$EO$8,$I180:$EO180,,,-1)</f>
        <v>3683.8696125000001</v>
      </c>
      <c r="EW180" s="75">
        <f>_xlfn.XLOOKUP(EW$9,$I$8:$EO$8,$I180:$EO180,,,-1)</f>
        <v>3683.8696125000001</v>
      </c>
      <c r="EX180" s="75">
        <f>_xlfn.XLOOKUP(EX$9,$I$8:$EO$8,$I180:$EO180,,,-1)</f>
        <v>3683.8696125000001</v>
      </c>
      <c r="EY180" s="75">
        <f>_xlfn.XLOOKUP(EY$9,$I$8:$EO$8,$I180:$EO180,,,-1)</f>
        <v>3683.8696125000001</v>
      </c>
      <c r="EZ180" s="75">
        <f>_xlfn.XLOOKUP(EZ$9,$I$8:$EO$8,$I180:$EO180,,,-1)</f>
        <v>3683.8696125000001</v>
      </c>
      <c r="FA180" s="75">
        <f>_xlfn.XLOOKUP(FA$9,$I$8:$EO$8,$I180:$EO180,,,-1)</f>
        <v>3683.9412750000001</v>
      </c>
      <c r="FB180" s="75">
        <f>_xlfn.XLOOKUP(FB$9,$I$8:$EO$8,$I180:$EO180,,,-1)</f>
        <v>3683.9339249999998</v>
      </c>
      <c r="FC180" s="75">
        <f>_xlfn.XLOOKUP(FC$9,$I$8:$EO$8,$I180:$EO180,,,-1)</f>
        <v>3683.6086874999996</v>
      </c>
      <c r="FD180" s="75">
        <f>_xlfn.XLOOKUP(FD$9,$I$8:$EO$8,$I180:$EO180,,,-1)</f>
        <v>3684.404325</v>
      </c>
      <c r="FE180" s="75">
        <f>_xlfn.XLOOKUP(FE$9,$I$8:$EO$8,$I180:$EO180,,,-1)</f>
        <v>3684.9960000000001</v>
      </c>
      <c r="FF180" s="128"/>
      <c r="FG180" s="75"/>
      <c r="FH180" s="75">
        <f t="shared" si="420"/>
        <v>9841.8460000000014</v>
      </c>
      <c r="FI180" s="75">
        <f t="shared" si="420"/>
        <v>9827.5869999999995</v>
      </c>
      <c r="FJ180" s="75">
        <f t="shared" si="420"/>
        <v>9827.9789999999994</v>
      </c>
      <c r="FK180" s="75">
        <f t="shared" si="420"/>
        <v>9823.7209000000003</v>
      </c>
      <c r="FL180" s="75">
        <f t="shared" si="420"/>
        <v>9823.6522999999997</v>
      </c>
      <c r="FM180" s="75">
        <f t="shared" si="420"/>
        <v>3683.8696125000001</v>
      </c>
      <c r="FN180" s="75">
        <f t="shared" si="420"/>
        <v>3683.6086874999996</v>
      </c>
      <c r="FO180" s="75">
        <f t="shared" si="421"/>
        <v>3684.404325</v>
      </c>
    </row>
    <row r="181" spans="2:171" s="70" customFormat="1" ht="17.25" customHeight="1">
      <c r="B181" s="66" t="s">
        <v>31</v>
      </c>
      <c r="C181" s="69"/>
      <c r="D181" s="69"/>
      <c r="E181" s="69"/>
      <c r="F181" s="126"/>
      <c r="G181" s="126"/>
      <c r="H181" s="126"/>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75">
        <f t="shared" ref="BE181:CJ181" si="447">BE157*BE18</f>
        <v>0</v>
      </c>
      <c r="BF181" s="75">
        <f t="shared" si="447"/>
        <v>0</v>
      </c>
      <c r="BG181" s="75">
        <f t="shared" si="447"/>
        <v>0</v>
      </c>
      <c r="BH181" s="75">
        <f t="shared" si="447"/>
        <v>0</v>
      </c>
      <c r="BI181" s="75">
        <f t="shared" si="447"/>
        <v>3973.2104999999997</v>
      </c>
      <c r="BJ181" s="75">
        <f t="shared" si="447"/>
        <v>3973.2104999999997</v>
      </c>
      <c r="BK181" s="75">
        <f t="shared" si="447"/>
        <v>3973.2104999999997</v>
      </c>
      <c r="BL181" s="75">
        <f t="shared" si="447"/>
        <v>3973.2104999999997</v>
      </c>
      <c r="BM181" s="75">
        <f t="shared" si="447"/>
        <v>3974.3324999999977</v>
      </c>
      <c r="BN181" s="75">
        <f t="shared" si="447"/>
        <v>3974.3324999999977</v>
      </c>
      <c r="BO181" s="75">
        <f t="shared" si="447"/>
        <v>3974.3324999999977</v>
      </c>
      <c r="BP181" s="75">
        <f t="shared" si="447"/>
        <v>3983.5499999999997</v>
      </c>
      <c r="BQ181" s="75">
        <f t="shared" si="447"/>
        <v>3983.5499999999997</v>
      </c>
      <c r="BR181" s="75">
        <f t="shared" si="447"/>
        <v>3983.5499999999997</v>
      </c>
      <c r="BS181" s="75">
        <f t="shared" si="447"/>
        <v>3983.5499999999997</v>
      </c>
      <c r="BT181" s="75">
        <f t="shared" si="447"/>
        <v>3984.75</v>
      </c>
      <c r="BU181" s="75">
        <f t="shared" si="447"/>
        <v>3984.75</v>
      </c>
      <c r="BV181" s="75">
        <f t="shared" si="447"/>
        <v>3984.8114999999998</v>
      </c>
      <c r="BW181" s="75">
        <f t="shared" si="447"/>
        <v>3984.8114999999998</v>
      </c>
      <c r="BX181" s="75">
        <f t="shared" si="447"/>
        <v>3984.8114999999998</v>
      </c>
      <c r="BY181" s="75">
        <f t="shared" si="447"/>
        <v>3984.8114999999998</v>
      </c>
      <c r="BZ181" s="75">
        <f t="shared" si="447"/>
        <v>3984.8114999999998</v>
      </c>
      <c r="CA181" s="75">
        <f t="shared" si="447"/>
        <v>3984.8114999999998</v>
      </c>
      <c r="CB181" s="75">
        <f t="shared" si="447"/>
        <v>3984.8114999999998</v>
      </c>
      <c r="CC181" s="75">
        <f t="shared" si="447"/>
        <v>3984.8114999999998</v>
      </c>
      <c r="CD181" s="75">
        <f t="shared" si="447"/>
        <v>3984.8174999999983</v>
      </c>
      <c r="CE181" s="75">
        <f t="shared" si="447"/>
        <v>3984.8174999999983</v>
      </c>
      <c r="CF181" s="75">
        <f t="shared" si="447"/>
        <v>3984.8174999999983</v>
      </c>
      <c r="CG181" s="75">
        <f t="shared" si="447"/>
        <v>3984.8174999999983</v>
      </c>
      <c r="CH181" s="75">
        <f t="shared" si="447"/>
        <v>3984.8174999999983</v>
      </c>
      <c r="CI181" s="75">
        <f t="shared" si="447"/>
        <v>3984.8174999999983</v>
      </c>
      <c r="CJ181" s="75">
        <f t="shared" si="447"/>
        <v>3984.8174999999983</v>
      </c>
      <c r="CK181" s="75">
        <f t="shared" ref="CK181:DP181" si="448">CK157*CK18</f>
        <v>3984.8174999999983</v>
      </c>
      <c r="CL181" s="75">
        <f t="shared" si="448"/>
        <v>3984.8174999999983</v>
      </c>
      <c r="CM181" s="75">
        <f t="shared" si="448"/>
        <v>3984.8174999999983</v>
      </c>
      <c r="CN181" s="75">
        <f t="shared" si="448"/>
        <v>3984.8174999999983</v>
      </c>
      <c r="CO181" s="75">
        <f t="shared" si="448"/>
        <v>3984.8174999999983</v>
      </c>
      <c r="CP181" s="75">
        <f t="shared" si="448"/>
        <v>3984.8174999999983</v>
      </c>
      <c r="CQ181" s="75">
        <f t="shared" si="448"/>
        <v>3984.8174999999983</v>
      </c>
      <c r="CR181" s="75">
        <f t="shared" si="448"/>
        <v>3984.8174999999983</v>
      </c>
      <c r="CS181" s="75">
        <f t="shared" si="448"/>
        <v>3984.8174999999983</v>
      </c>
      <c r="CT181" s="75">
        <f t="shared" si="448"/>
        <v>3984.8174999999983</v>
      </c>
      <c r="CU181" s="75">
        <f t="shared" si="448"/>
        <v>3984.8174999999983</v>
      </c>
      <c r="CV181" s="75">
        <f t="shared" si="448"/>
        <v>3984.8174999999983</v>
      </c>
      <c r="CW181" s="75">
        <f t="shared" si="448"/>
        <v>3984.8174999999983</v>
      </c>
      <c r="CX181" s="75">
        <f t="shared" si="448"/>
        <v>3984.8174999999983</v>
      </c>
      <c r="CY181" s="75">
        <f t="shared" si="448"/>
        <v>3984.8174999999983</v>
      </c>
      <c r="CZ181" s="75">
        <f t="shared" si="448"/>
        <v>3984.8174999999983</v>
      </c>
      <c r="DA181" s="75">
        <f t="shared" si="448"/>
        <v>3984.8174999999983</v>
      </c>
      <c r="DB181" s="75">
        <f t="shared" si="448"/>
        <v>3984.8174999999983</v>
      </c>
      <c r="DC181" s="75">
        <f t="shared" si="448"/>
        <v>3984.8174999999983</v>
      </c>
      <c r="DD181" s="75">
        <f t="shared" si="448"/>
        <v>3984.8174999999983</v>
      </c>
      <c r="DE181" s="75">
        <f t="shared" si="448"/>
        <v>3998.8574999999996</v>
      </c>
      <c r="DF181" s="75">
        <f t="shared" si="448"/>
        <v>3998.8574999999996</v>
      </c>
      <c r="DG181" s="75">
        <f t="shared" si="448"/>
        <v>3998.8574999999996</v>
      </c>
      <c r="DH181" s="75">
        <f t="shared" si="448"/>
        <v>3998.8574999999996</v>
      </c>
      <c r="DI181" s="75">
        <f t="shared" si="448"/>
        <v>3998.8574999999996</v>
      </c>
      <c r="DJ181" s="75">
        <f t="shared" si="448"/>
        <v>3984.8174999999983</v>
      </c>
      <c r="DK181" s="75">
        <f t="shared" si="448"/>
        <v>3984.8174999999983</v>
      </c>
      <c r="DL181" s="75">
        <f t="shared" si="448"/>
        <v>3984.8174999999983</v>
      </c>
      <c r="DM181" s="75">
        <f t="shared" si="448"/>
        <v>3984.8414999999986</v>
      </c>
      <c r="DN181" s="75">
        <f t="shared" si="448"/>
        <v>3984.8414999999986</v>
      </c>
      <c r="DO181" s="75">
        <f t="shared" si="448"/>
        <v>3882.6509999999994</v>
      </c>
      <c r="DP181" s="75">
        <f t="shared" si="448"/>
        <v>3882.6509999999994</v>
      </c>
      <c r="DQ181" s="75">
        <f t="shared" ref="DQ181:EK181" si="449">DQ157*DQ18</f>
        <v>3882.6509999999994</v>
      </c>
      <c r="DR181" s="75">
        <f t="shared" si="449"/>
        <v>3882.664499999998</v>
      </c>
      <c r="DS181" s="75">
        <f t="shared" si="449"/>
        <v>3882.8834999999999</v>
      </c>
      <c r="DT181" s="75">
        <f t="shared" si="449"/>
        <v>3882.8819999999996</v>
      </c>
      <c r="DU181" s="75">
        <f t="shared" si="449"/>
        <v>3882.8819999999996</v>
      </c>
      <c r="DV181" s="75">
        <f t="shared" si="449"/>
        <v>3882.9944999999993</v>
      </c>
      <c r="DW181" s="75">
        <f t="shared" si="449"/>
        <v>3882.9854999999993</v>
      </c>
      <c r="DX181" s="75">
        <f t="shared" si="449"/>
        <v>3883.0004999999996</v>
      </c>
      <c r="DY181" s="75">
        <f t="shared" si="449"/>
        <v>3883.0004999999992</v>
      </c>
      <c r="DZ181" s="75">
        <f t="shared" si="449"/>
        <v>3883.2779999999998</v>
      </c>
      <c r="EA181" s="75">
        <f t="shared" si="449"/>
        <v>3882.3029999999994</v>
      </c>
      <c r="EB181" s="75">
        <f t="shared" si="449"/>
        <v>3882.3569999999995</v>
      </c>
      <c r="EC181" s="75">
        <f t="shared" si="449"/>
        <v>3882.5309999999999</v>
      </c>
      <c r="ED181" s="75">
        <f t="shared" si="449"/>
        <v>3882.535499999999</v>
      </c>
      <c r="EE181" s="75">
        <f t="shared" si="449"/>
        <v>3882.5355000000004</v>
      </c>
      <c r="EF181" s="75">
        <f t="shared" si="449"/>
        <v>3882.5369999999994</v>
      </c>
      <c r="EG181" s="75">
        <f t="shared" si="449"/>
        <v>3882.6089999999999</v>
      </c>
      <c r="EH181" s="75">
        <f t="shared" si="449"/>
        <v>3882.8264999999992</v>
      </c>
      <c r="EI181" s="75">
        <f t="shared" si="449"/>
        <v>3882.6464999999994</v>
      </c>
      <c r="EJ181" s="75">
        <f t="shared" si="449"/>
        <v>3882.6464999999998</v>
      </c>
      <c r="EK181" s="75">
        <f t="shared" si="449"/>
        <v>3882.8519999999994</v>
      </c>
      <c r="EL181" s="75">
        <f t="shared" ref="EL181:EM181" si="450">EL157*EL18</f>
        <v>3694.0274999999997</v>
      </c>
      <c r="EM181" s="75">
        <f t="shared" si="450"/>
        <v>3694.0274999999997</v>
      </c>
      <c r="EN181" s="75">
        <f t="shared" ref="EN181" si="451">EN157*EN18</f>
        <v>3694.0305000000003</v>
      </c>
      <c r="EO181" s="75"/>
      <c r="EP181" s="128"/>
      <c r="EQ181" s="128"/>
      <c r="ER181" s="75">
        <f>_xlfn.XLOOKUP(ER$9,$I$8:$EO$8,$I181:$EO181,,,-1)</f>
        <v>3984.8174999999983</v>
      </c>
      <c r="ES181" s="75">
        <f>_xlfn.XLOOKUP(ES$9,$I$8:$EO$8,$I181:$EO181,,,-1)</f>
        <v>3998.8574999999996</v>
      </c>
      <c r="ET181" s="75">
        <f>_xlfn.XLOOKUP(ET$9,$I$8:$EO$8,$I181:$EO181,,,-1)</f>
        <v>3998.8574999999996</v>
      </c>
      <c r="EU181" s="75">
        <f>_xlfn.XLOOKUP(EU$9,$I$8:$EO$8,$I181:$EO181,,,-1)</f>
        <v>3984.8174999999983</v>
      </c>
      <c r="EV181" s="75">
        <f>_xlfn.XLOOKUP(EV$9,$I$8:$EO$8,$I181:$EO181,,,-1)</f>
        <v>3882.6509999999994</v>
      </c>
      <c r="EW181" s="75">
        <f>_xlfn.XLOOKUP(EW$9,$I$8:$EO$8,$I181:$EO181,,,-1)</f>
        <v>3882.664499999998</v>
      </c>
      <c r="EX181" s="75">
        <f>_xlfn.XLOOKUP(EX$9,$I$8:$EO$8,$I181:$EO181,,,-1)</f>
        <v>3882.8819999999996</v>
      </c>
      <c r="EY181" s="75">
        <f>_xlfn.XLOOKUP(EY$9,$I$8:$EO$8,$I181:$EO181,,,-1)</f>
        <v>3883.0004999999996</v>
      </c>
      <c r="EZ181" s="75">
        <f>_xlfn.XLOOKUP(EZ$9,$I$8:$EO$8,$I181:$EO181,,,-1)</f>
        <v>3882.3029999999994</v>
      </c>
      <c r="FA181" s="75">
        <f>_xlfn.XLOOKUP(FA$9,$I$8:$EO$8,$I181:$EO181,,,-1)</f>
        <v>3882.535499999999</v>
      </c>
      <c r="FB181" s="75">
        <f>_xlfn.XLOOKUP(FB$9,$I$8:$EO$8,$I181:$EO181,,,-1)</f>
        <v>3882.6089999999999</v>
      </c>
      <c r="FC181" s="75">
        <f>_xlfn.XLOOKUP(FC$9,$I$8:$EO$8,$I181:$EO181,,,-1)</f>
        <v>3882.6464999999998</v>
      </c>
      <c r="FD181" s="75">
        <f>_xlfn.XLOOKUP(FD$9,$I$8:$EO$8,$I181:$EO181,,,-1)</f>
        <v>3694.0274999999997</v>
      </c>
      <c r="FE181" s="75">
        <f>_xlfn.XLOOKUP(FE$9,$I$8:$EO$8,$I181:$EO181,,,-1)</f>
        <v>3694.0305000000003</v>
      </c>
      <c r="FF181" s="128"/>
      <c r="FG181" s="75"/>
      <c r="FH181" s="75">
        <f t="shared" si="420"/>
        <v>3983.5499999999997</v>
      </c>
      <c r="FI181" s="75">
        <f t="shared" si="420"/>
        <v>3984.8114999999998</v>
      </c>
      <c r="FJ181" s="75">
        <f t="shared" si="420"/>
        <v>3984.8174999999983</v>
      </c>
      <c r="FK181" s="75">
        <f t="shared" si="420"/>
        <v>3984.8174999999983</v>
      </c>
      <c r="FL181" s="75">
        <f t="shared" si="420"/>
        <v>3984.8174999999983</v>
      </c>
      <c r="FM181" s="75">
        <f t="shared" si="420"/>
        <v>3883.0004999999996</v>
      </c>
      <c r="FN181" s="75">
        <f t="shared" si="420"/>
        <v>3882.6464999999998</v>
      </c>
      <c r="FO181" s="75">
        <f t="shared" si="421"/>
        <v>3694.0274999999997</v>
      </c>
    </row>
    <row r="182" spans="2:171" s="70" customFormat="1" ht="17.25" customHeight="1">
      <c r="B182" s="66" t="s">
        <v>89</v>
      </c>
      <c r="C182" s="69"/>
      <c r="D182" s="69"/>
      <c r="E182" s="69"/>
      <c r="F182" s="126"/>
      <c r="G182" s="126"/>
      <c r="H182" s="126"/>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75">
        <f t="shared" ref="BE182:CJ182" si="452">BE158*BE19</f>
        <v>0</v>
      </c>
      <c r="BF182" s="75">
        <f t="shared" si="452"/>
        <v>0</v>
      </c>
      <c r="BG182" s="75">
        <f t="shared" si="452"/>
        <v>0</v>
      </c>
      <c r="BH182" s="75">
        <f t="shared" si="452"/>
        <v>0</v>
      </c>
      <c r="BI182" s="75">
        <f t="shared" si="452"/>
        <v>0</v>
      </c>
      <c r="BJ182" s="75">
        <f t="shared" si="452"/>
        <v>0</v>
      </c>
      <c r="BK182" s="75">
        <f t="shared" si="452"/>
        <v>0</v>
      </c>
      <c r="BL182" s="75">
        <f t="shared" si="452"/>
        <v>0</v>
      </c>
      <c r="BM182" s="75">
        <f t="shared" si="452"/>
        <v>0</v>
      </c>
      <c r="BN182" s="75">
        <f t="shared" si="452"/>
        <v>3608.7419999999997</v>
      </c>
      <c r="BO182" s="75">
        <f t="shared" si="452"/>
        <v>3608.7419999999997</v>
      </c>
      <c r="BP182" s="75">
        <f t="shared" si="452"/>
        <v>3605.8259999999996</v>
      </c>
      <c r="BQ182" s="75">
        <f t="shared" si="452"/>
        <v>3605.8259999999996</v>
      </c>
      <c r="BR182" s="75">
        <f t="shared" si="452"/>
        <v>3605.826</v>
      </c>
      <c r="BS182" s="75">
        <f t="shared" si="452"/>
        <v>3605.826</v>
      </c>
      <c r="BT182" s="75">
        <f t="shared" si="452"/>
        <v>3605.826</v>
      </c>
      <c r="BU182" s="75">
        <f t="shared" si="452"/>
        <v>3605.8259999999996</v>
      </c>
      <c r="BV182" s="75">
        <f t="shared" si="452"/>
        <v>3605.8259999999996</v>
      </c>
      <c r="BW182" s="75">
        <f t="shared" si="452"/>
        <v>3605.8259999999996</v>
      </c>
      <c r="BX182" s="75">
        <f t="shared" si="452"/>
        <v>3605.826</v>
      </c>
      <c r="BY182" s="75">
        <f t="shared" si="452"/>
        <v>3605.826</v>
      </c>
      <c r="BZ182" s="75">
        <f t="shared" si="452"/>
        <v>3605.826</v>
      </c>
      <c r="CA182" s="75">
        <f t="shared" si="452"/>
        <v>3605.826</v>
      </c>
      <c r="CB182" s="75">
        <f t="shared" si="452"/>
        <v>3605.826</v>
      </c>
      <c r="CC182" s="75">
        <f t="shared" si="452"/>
        <v>3605.826</v>
      </c>
      <c r="CD182" s="75">
        <f t="shared" si="452"/>
        <v>3605.826</v>
      </c>
      <c r="CE182" s="75">
        <f t="shared" si="452"/>
        <v>3605.9504999999995</v>
      </c>
      <c r="CF182" s="75">
        <f t="shared" si="452"/>
        <v>3605.9504999999995</v>
      </c>
      <c r="CG182" s="75">
        <f t="shared" si="452"/>
        <v>3605.9504999999995</v>
      </c>
      <c r="CH182" s="75">
        <f t="shared" si="452"/>
        <v>3598.6245007324219</v>
      </c>
      <c r="CI182" s="75">
        <f t="shared" si="452"/>
        <v>3598.6245007324219</v>
      </c>
      <c r="CJ182" s="75">
        <f t="shared" si="452"/>
        <v>3598.8164999999999</v>
      </c>
      <c r="CK182" s="75">
        <f t="shared" ref="CK182:DP182" si="453">CK158*CK19</f>
        <v>3598.6440007324213</v>
      </c>
      <c r="CL182" s="75">
        <f t="shared" si="453"/>
        <v>3598.6439999999998</v>
      </c>
      <c r="CM182" s="75">
        <f t="shared" si="453"/>
        <v>3598.6049999999996</v>
      </c>
      <c r="CN182" s="75">
        <f t="shared" si="453"/>
        <v>3597.5115000000001</v>
      </c>
      <c r="CO182" s="75">
        <f t="shared" si="453"/>
        <v>3706.7594999999997</v>
      </c>
      <c r="CP182" s="75">
        <f t="shared" si="453"/>
        <v>3706.7594999999997</v>
      </c>
      <c r="CQ182" s="75">
        <f t="shared" si="453"/>
        <v>3706.7594999999997</v>
      </c>
      <c r="CR182" s="75">
        <f t="shared" si="453"/>
        <v>3706.7594999999997</v>
      </c>
      <c r="CS182" s="75">
        <f t="shared" si="453"/>
        <v>3706.7594999999997</v>
      </c>
      <c r="CT182" s="75">
        <f t="shared" si="453"/>
        <v>3680.6340042114257</v>
      </c>
      <c r="CU182" s="75">
        <f t="shared" si="453"/>
        <v>3679.9965042114259</v>
      </c>
      <c r="CV182" s="75">
        <f t="shared" si="453"/>
        <v>3680.008504211426</v>
      </c>
      <c r="CW182" s="75">
        <f t="shared" si="453"/>
        <v>3680.008504211426</v>
      </c>
      <c r="CX182" s="75">
        <f t="shared" si="453"/>
        <v>3680.2950042114253</v>
      </c>
      <c r="CY182" s="75">
        <f t="shared" si="453"/>
        <v>3680.1224999999999</v>
      </c>
      <c r="CZ182" s="75">
        <f t="shared" si="453"/>
        <v>3688.7790042114248</v>
      </c>
      <c r="DA182" s="75">
        <f t="shared" si="453"/>
        <v>3688.9260042114247</v>
      </c>
      <c r="DB182" s="75">
        <f t="shared" si="453"/>
        <v>3688.9260042114247</v>
      </c>
      <c r="DC182" s="75">
        <f t="shared" si="453"/>
        <v>3669.75</v>
      </c>
      <c r="DD182" s="75">
        <f t="shared" si="453"/>
        <v>3669.75</v>
      </c>
      <c r="DE182" s="75">
        <f t="shared" si="453"/>
        <v>3749.1</v>
      </c>
      <c r="DF182" s="75">
        <f t="shared" si="453"/>
        <v>3749.1</v>
      </c>
      <c r="DG182" s="75">
        <f t="shared" si="453"/>
        <v>3749.4000042114253</v>
      </c>
      <c r="DH182" s="75">
        <f t="shared" si="453"/>
        <v>3749.0775042114255</v>
      </c>
      <c r="DI182" s="75">
        <f t="shared" si="453"/>
        <v>3754.383004211425</v>
      </c>
      <c r="DJ182" s="75">
        <f t="shared" si="453"/>
        <v>3754.6499999999996</v>
      </c>
      <c r="DK182" s="75">
        <f t="shared" si="453"/>
        <v>3754.6530044631954</v>
      </c>
      <c r="DL182" s="75">
        <f t="shared" si="453"/>
        <v>3754.7595044631953</v>
      </c>
      <c r="DM182" s="75">
        <f t="shared" si="453"/>
        <v>3755.4194999999995</v>
      </c>
      <c r="DN182" s="75">
        <f t="shared" si="453"/>
        <v>3755.3264999999992</v>
      </c>
      <c r="DO182" s="75">
        <f t="shared" si="453"/>
        <v>3755.1449999999986</v>
      </c>
      <c r="DP182" s="75">
        <f t="shared" si="453"/>
        <v>3755.1449999999986</v>
      </c>
      <c r="DQ182" s="75">
        <f t="shared" ref="DQ182:EJ182" si="454">DQ158*DQ19</f>
        <v>3739.0259999999998</v>
      </c>
      <c r="DR182" s="75">
        <f t="shared" si="454"/>
        <v>3740.3115036621084</v>
      </c>
      <c r="DS182" s="75">
        <f t="shared" si="454"/>
        <v>3739.8735036621088</v>
      </c>
      <c r="DT182" s="75">
        <f t="shared" si="454"/>
        <v>3739.8735036621088</v>
      </c>
      <c r="DU182" s="75">
        <f t="shared" si="454"/>
        <v>3739.8735036621088</v>
      </c>
      <c r="DV182" s="75">
        <f t="shared" si="454"/>
        <v>3742.35</v>
      </c>
      <c r="DW182" s="75">
        <f t="shared" si="454"/>
        <v>3742.320000114441</v>
      </c>
      <c r="DX182" s="75">
        <f t="shared" si="454"/>
        <v>3742.320000114441</v>
      </c>
      <c r="DY182" s="75">
        <f t="shared" si="454"/>
        <v>3733.95</v>
      </c>
      <c r="DZ182" s="75">
        <f t="shared" si="454"/>
        <v>3733.5</v>
      </c>
      <c r="EA182" s="75">
        <f t="shared" si="454"/>
        <v>3742.9170001144403</v>
      </c>
      <c r="EB182" s="75">
        <f t="shared" si="454"/>
        <v>3742.95</v>
      </c>
      <c r="EC182" s="75">
        <f t="shared" si="454"/>
        <v>3754.7999999999997</v>
      </c>
      <c r="ED182" s="75">
        <f t="shared" si="454"/>
        <v>3755.25</v>
      </c>
      <c r="EE182" s="75">
        <f t="shared" si="454"/>
        <v>3755.3999999999996</v>
      </c>
      <c r="EF182" s="75">
        <f t="shared" si="454"/>
        <v>3755.3999999999996</v>
      </c>
      <c r="EG182" s="75">
        <f t="shared" si="454"/>
        <v>3755.3999999999996</v>
      </c>
      <c r="EH182" s="75">
        <f t="shared" si="454"/>
        <v>3756.2999999999997</v>
      </c>
      <c r="EI182" s="75">
        <f t="shared" si="454"/>
        <v>3756.2999999999997</v>
      </c>
      <c r="EJ182" s="75">
        <f t="shared" si="454"/>
        <v>3758.25</v>
      </c>
      <c r="EK182" s="75"/>
      <c r="EL182" s="75"/>
      <c r="EM182" s="75"/>
      <c r="EN182" s="75"/>
      <c r="EO182" s="75"/>
      <c r="EP182" s="128"/>
      <c r="EQ182" s="128"/>
      <c r="ER182" s="75">
        <f>_xlfn.XLOOKUP(ER$9,$I$8:$EO$8,$I182:$EO182,,,-1)</f>
        <v>3669.75</v>
      </c>
      <c r="ES182" s="75">
        <f>_xlfn.XLOOKUP(ES$9,$I$8:$EO$8,$I182:$EO182,,,-1)</f>
        <v>3749.1</v>
      </c>
      <c r="ET182" s="75">
        <f>_xlfn.XLOOKUP(ET$9,$I$8:$EO$8,$I182:$EO182,,,-1)</f>
        <v>3754.383004211425</v>
      </c>
      <c r="EU182" s="75">
        <f>_xlfn.XLOOKUP(EU$9,$I$8:$EO$8,$I182:$EO182,,,-1)</f>
        <v>3754.7595044631953</v>
      </c>
      <c r="EV182" s="75">
        <f>_xlfn.XLOOKUP(EV$9,$I$8:$EO$8,$I182:$EO182,,,-1)</f>
        <v>3755.1449999999986</v>
      </c>
      <c r="EW182" s="75">
        <f>_xlfn.XLOOKUP(EW$9,$I$8:$EO$8,$I182:$EO182,,,-1)</f>
        <v>3740.3115036621084</v>
      </c>
      <c r="EX182" s="75">
        <f>_xlfn.XLOOKUP(EX$9,$I$8:$EO$8,$I182:$EO182,,,-1)</f>
        <v>3739.8735036621088</v>
      </c>
      <c r="EY182" s="75">
        <f>_xlfn.XLOOKUP(EY$9,$I$8:$EO$8,$I182:$EO182,,,-1)</f>
        <v>3742.320000114441</v>
      </c>
      <c r="EZ182" s="75">
        <f>_xlfn.XLOOKUP(EZ$9,$I$8:$EO$8,$I182:$EO182,,,-1)</f>
        <v>3742.9170001144403</v>
      </c>
      <c r="FA182" s="75">
        <f>_xlfn.XLOOKUP(FA$9,$I$8:$EO$8,$I182:$EO182,,,-1)</f>
        <v>3755.25</v>
      </c>
      <c r="FB182" s="75">
        <f>_xlfn.XLOOKUP(FB$9,$I$8:$EO$8,$I182:$EO182,,,-1)</f>
        <v>3755.3999999999996</v>
      </c>
      <c r="FC182" s="75">
        <f>_xlfn.XLOOKUP(FC$9,$I$8:$EO$8,$I182:$EO182,,,-1)</f>
        <v>3758.25</v>
      </c>
      <c r="FD182" s="75"/>
      <c r="FE182" s="75"/>
      <c r="FF182" s="128"/>
      <c r="FG182" s="75"/>
      <c r="FH182" s="75">
        <f t="shared" si="420"/>
        <v>3605.8259999999996</v>
      </c>
      <c r="FI182" s="75">
        <f t="shared" si="420"/>
        <v>3605.826</v>
      </c>
      <c r="FJ182" s="75">
        <f t="shared" si="420"/>
        <v>3597.5115000000001</v>
      </c>
      <c r="FK182" s="75">
        <f t="shared" si="420"/>
        <v>3688.7790042114248</v>
      </c>
      <c r="FL182" s="75">
        <f t="shared" si="420"/>
        <v>3754.7595044631953</v>
      </c>
      <c r="FM182" s="75">
        <f t="shared" si="420"/>
        <v>3742.320000114441</v>
      </c>
      <c r="FN182" s="75">
        <f t="shared" si="420"/>
        <v>3758.25</v>
      </c>
      <c r="FO182" s="75">
        <f t="shared" si="421"/>
        <v>0</v>
      </c>
    </row>
    <row r="183" spans="2:171" s="70" customFormat="1" ht="17.25" customHeight="1">
      <c r="B183" s="66" t="s">
        <v>84</v>
      </c>
      <c r="C183" s="69"/>
      <c r="D183" s="69"/>
      <c r="E183" s="69"/>
      <c r="F183" s="126"/>
      <c r="G183" s="126"/>
      <c r="H183" s="126"/>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75">
        <f t="shared" ref="BE183:CJ183" si="455">BE159*BE20</f>
        <v>0</v>
      </c>
      <c r="BF183" s="75">
        <f t="shared" si="455"/>
        <v>0</v>
      </c>
      <c r="BG183" s="75">
        <f t="shared" si="455"/>
        <v>0</v>
      </c>
      <c r="BH183" s="75">
        <f t="shared" si="455"/>
        <v>0</v>
      </c>
      <c r="BI183" s="75">
        <f t="shared" si="455"/>
        <v>0</v>
      </c>
      <c r="BJ183" s="75">
        <f t="shared" si="455"/>
        <v>0</v>
      </c>
      <c r="BK183" s="75">
        <f t="shared" si="455"/>
        <v>5022.7700874947459</v>
      </c>
      <c r="BL183" s="75">
        <f t="shared" si="455"/>
        <v>7046.0798100303009</v>
      </c>
      <c r="BM183" s="75">
        <f t="shared" si="455"/>
        <v>7005.7729208256278</v>
      </c>
      <c r="BN183" s="75">
        <f t="shared" si="455"/>
        <v>6995.5144112546968</v>
      </c>
      <c r="BO183" s="75">
        <f t="shared" si="455"/>
        <v>32670.466764181503</v>
      </c>
      <c r="BP183" s="75">
        <f t="shared" si="455"/>
        <v>32664.715945328255</v>
      </c>
      <c r="BQ183" s="75">
        <f t="shared" si="455"/>
        <v>32676.433779232266</v>
      </c>
      <c r="BR183" s="75">
        <f t="shared" si="455"/>
        <v>32679.730771243998</v>
      </c>
      <c r="BS183" s="75">
        <f t="shared" si="455"/>
        <v>32623.939279792146</v>
      </c>
      <c r="BT183" s="75">
        <f t="shared" si="455"/>
        <v>32626.399664004886</v>
      </c>
      <c r="BU183" s="75">
        <f t="shared" si="455"/>
        <v>32630.44634856531</v>
      </c>
      <c r="BV183" s="75">
        <f t="shared" si="455"/>
        <v>32630.44634856531</v>
      </c>
      <c r="BW183" s="75">
        <f t="shared" si="455"/>
        <v>32630.44634856531</v>
      </c>
      <c r="BX183" s="75">
        <f t="shared" si="455"/>
        <v>32686.843626141439</v>
      </c>
      <c r="BY183" s="75">
        <f t="shared" si="455"/>
        <v>32686.843626141439</v>
      </c>
      <c r="BZ183" s="75">
        <f t="shared" si="455"/>
        <v>32686.843626141439</v>
      </c>
      <c r="CA183" s="75">
        <f t="shared" si="455"/>
        <v>32686.843626141439</v>
      </c>
      <c r="CB183" s="75">
        <f t="shared" si="455"/>
        <v>32686.843626141439</v>
      </c>
      <c r="CC183" s="75">
        <f t="shared" si="455"/>
        <v>32686.843626141439</v>
      </c>
      <c r="CD183" s="75">
        <f t="shared" si="455"/>
        <v>32686.843626141439</v>
      </c>
      <c r="CE183" s="75">
        <f t="shared" si="455"/>
        <v>32686.843626141439</v>
      </c>
      <c r="CF183" s="75">
        <f t="shared" si="455"/>
        <v>32686.843626141439</v>
      </c>
      <c r="CG183" s="75">
        <f t="shared" si="455"/>
        <v>32686.843626141439</v>
      </c>
      <c r="CH183" s="75">
        <f t="shared" si="455"/>
        <v>32686.843626141439</v>
      </c>
      <c r="CI183" s="75">
        <f t="shared" si="455"/>
        <v>32686.843626141439</v>
      </c>
      <c r="CJ183" s="75">
        <f t="shared" si="455"/>
        <v>32697.058896472874</v>
      </c>
      <c r="CK183" s="75">
        <f t="shared" ref="CK183:DP183" si="456">CK159*CK20</f>
        <v>32697.058896472874</v>
      </c>
      <c r="CL183" s="75">
        <f t="shared" si="456"/>
        <v>32703.123199812486</v>
      </c>
      <c r="CM183" s="75">
        <f t="shared" si="456"/>
        <v>32703.242107721104</v>
      </c>
      <c r="CN183" s="75">
        <f t="shared" si="456"/>
        <v>32703.242107721104</v>
      </c>
      <c r="CO183" s="75">
        <f t="shared" si="456"/>
        <v>32703.242107721104</v>
      </c>
      <c r="CP183" s="75">
        <f t="shared" si="456"/>
        <v>32703.242107721104</v>
      </c>
      <c r="CQ183" s="75">
        <f t="shared" si="456"/>
        <v>32703.242107721104</v>
      </c>
      <c r="CR183" s="75">
        <f t="shared" si="456"/>
        <v>32703.242107721104</v>
      </c>
      <c r="CS183" s="75">
        <f t="shared" si="456"/>
        <v>32703.242107721104</v>
      </c>
      <c r="CT183" s="75">
        <f t="shared" si="456"/>
        <v>32708.365957601633</v>
      </c>
      <c r="CU183" s="75">
        <f t="shared" si="456"/>
        <v>32708.365957601633</v>
      </c>
      <c r="CV183" s="75">
        <f t="shared" si="456"/>
        <v>32703.555592207485</v>
      </c>
      <c r="CW183" s="75">
        <f t="shared" si="456"/>
        <v>32703.555592207485</v>
      </c>
      <c r="CX183" s="75">
        <f t="shared" si="456"/>
        <v>32703.555592207485</v>
      </c>
      <c r="CY183" s="75">
        <f t="shared" si="456"/>
        <v>32703.555592207485</v>
      </c>
      <c r="CZ183" s="75">
        <f t="shared" si="456"/>
        <v>32703.555592207485</v>
      </c>
      <c r="DA183" s="75">
        <f t="shared" si="456"/>
        <v>32703.555592207485</v>
      </c>
      <c r="DB183" s="75">
        <f t="shared" si="456"/>
        <v>32703.555592207485</v>
      </c>
      <c r="DC183" s="75">
        <f t="shared" si="456"/>
        <v>32703.555592207485</v>
      </c>
      <c r="DD183" s="75">
        <f t="shared" si="456"/>
        <v>32703.555592207485</v>
      </c>
      <c r="DE183" s="75">
        <f t="shared" si="456"/>
        <v>32703.555592207485</v>
      </c>
      <c r="DF183" s="75">
        <f t="shared" si="456"/>
        <v>32703.555592207485</v>
      </c>
      <c r="DG183" s="75">
        <f t="shared" si="456"/>
        <v>32703.555592207485</v>
      </c>
      <c r="DH183" s="75">
        <f t="shared" si="456"/>
        <v>32703.555592207485</v>
      </c>
      <c r="DI183" s="75">
        <f t="shared" si="456"/>
        <v>32704.000172353208</v>
      </c>
      <c r="DJ183" s="75">
        <f t="shared" si="456"/>
        <v>32779.279064513721</v>
      </c>
      <c r="DK183" s="75">
        <f t="shared" si="456"/>
        <v>32768.209858472444</v>
      </c>
      <c r="DL183" s="75">
        <f t="shared" si="456"/>
        <v>32768.209858472444</v>
      </c>
      <c r="DM183" s="75">
        <f t="shared" si="456"/>
        <v>32768.209858472444</v>
      </c>
      <c r="DN183" s="75">
        <f t="shared" si="456"/>
        <v>32768.209858472444</v>
      </c>
      <c r="DO183" s="75">
        <f t="shared" si="456"/>
        <v>32500.864469085012</v>
      </c>
      <c r="DP183" s="75">
        <f t="shared" si="456"/>
        <v>32500.864469085012</v>
      </c>
      <c r="DQ183" s="75">
        <f t="shared" ref="DQ183:EJ183" si="457">DQ159*DQ20</f>
        <v>32501.069454382108</v>
      </c>
      <c r="DR183" s="75">
        <f t="shared" si="457"/>
        <v>32501.069454382108</v>
      </c>
      <c r="DS183" s="75">
        <f t="shared" si="457"/>
        <v>32394.869245696547</v>
      </c>
      <c r="DT183" s="75">
        <f t="shared" si="457"/>
        <v>31930.067173089261</v>
      </c>
      <c r="DU183" s="75">
        <f t="shared" si="457"/>
        <v>31968.039394420553</v>
      </c>
      <c r="DV183" s="75">
        <f t="shared" si="457"/>
        <v>31998.063935755941</v>
      </c>
      <c r="DW183" s="75">
        <f t="shared" si="457"/>
        <v>31998.063935755941</v>
      </c>
      <c r="DX183" s="75">
        <f t="shared" si="457"/>
        <v>32017.891994635429</v>
      </c>
      <c r="DY183" s="75">
        <f t="shared" si="457"/>
        <v>32046.423705111916</v>
      </c>
      <c r="DZ183" s="75">
        <f t="shared" si="457"/>
        <v>32074.254359386927</v>
      </c>
      <c r="EA183" s="75">
        <f t="shared" si="457"/>
        <v>32101.409482479736</v>
      </c>
      <c r="EB183" s="75">
        <f t="shared" si="457"/>
        <v>32117.07729390802</v>
      </c>
      <c r="EC183" s="75">
        <f t="shared" si="457"/>
        <v>32121.679409397449</v>
      </c>
      <c r="ED183" s="75">
        <f t="shared" si="457"/>
        <v>32121.679409397449</v>
      </c>
      <c r="EE183" s="75">
        <f t="shared" si="457"/>
        <v>32121.679409397449</v>
      </c>
      <c r="EF183" s="75">
        <f t="shared" si="457"/>
        <v>32121.679409397442</v>
      </c>
      <c r="EG183" s="75">
        <f t="shared" si="457"/>
        <v>31448.678489974369</v>
      </c>
      <c r="EH183" s="75">
        <f t="shared" si="457"/>
        <v>31448.578074722009</v>
      </c>
      <c r="EI183" s="75">
        <f t="shared" si="457"/>
        <v>31504.332211982492</v>
      </c>
      <c r="EJ183" s="75">
        <f t="shared" si="457"/>
        <v>31504.332211982492</v>
      </c>
      <c r="EK183" s="75">
        <f t="shared" ref="EK183:EL194" si="458">EK159*EK20</f>
        <v>31504.332211982492</v>
      </c>
      <c r="EL183" s="75">
        <f t="shared" si="458"/>
        <v>31504.332211982492</v>
      </c>
      <c r="EM183" s="75">
        <f t="shared" ref="EM183:EN183" si="459">EM159*EM20</f>
        <v>31504.332211982492</v>
      </c>
      <c r="EN183" s="75">
        <f t="shared" si="459"/>
        <v>31504.332211982492</v>
      </c>
      <c r="EO183" s="75"/>
      <c r="EP183" s="128"/>
      <c r="EQ183" s="128"/>
      <c r="ER183" s="75">
        <f>_xlfn.XLOOKUP(ER$9,$I$8:$EO$8,$I183:$EO183,,,-1)</f>
        <v>32703.555592207485</v>
      </c>
      <c r="ES183" s="75">
        <f>_xlfn.XLOOKUP(ES$9,$I$8:$EO$8,$I183:$EO183,,,-1)</f>
        <v>32703.555592207485</v>
      </c>
      <c r="ET183" s="75">
        <f>_xlfn.XLOOKUP(ET$9,$I$8:$EO$8,$I183:$EO183,,,-1)</f>
        <v>32704.000172353208</v>
      </c>
      <c r="EU183" s="75">
        <f>_xlfn.XLOOKUP(EU$9,$I$8:$EO$8,$I183:$EO183,,,-1)</f>
        <v>32768.209858472444</v>
      </c>
      <c r="EV183" s="75">
        <f>_xlfn.XLOOKUP(EV$9,$I$8:$EO$8,$I183:$EO183,,,-1)</f>
        <v>32500.864469085012</v>
      </c>
      <c r="EW183" s="75">
        <f>_xlfn.XLOOKUP(EW$9,$I$8:$EO$8,$I183:$EO183,,,-1)</f>
        <v>32501.069454382108</v>
      </c>
      <c r="EX183" s="75">
        <f>_xlfn.XLOOKUP(EX$9,$I$8:$EO$8,$I183:$EO183,,,-1)</f>
        <v>31968.039394420553</v>
      </c>
      <c r="EY183" s="75">
        <f>_xlfn.XLOOKUP(EY$9,$I$8:$EO$8,$I183:$EO183,,,-1)</f>
        <v>32017.891994635429</v>
      </c>
      <c r="EZ183" s="75">
        <f>_xlfn.XLOOKUP(EZ$9,$I$8:$EO$8,$I183:$EO183,,,-1)</f>
        <v>32101.409482479736</v>
      </c>
      <c r="FA183" s="75">
        <f>_xlfn.XLOOKUP(FA$9,$I$8:$EO$8,$I183:$EO183,,,-1)</f>
        <v>32121.679409397449</v>
      </c>
      <c r="FB183" s="75">
        <f>_xlfn.XLOOKUP(FB$9,$I$8:$EO$8,$I183:$EO183,,,-1)</f>
        <v>31448.678489974369</v>
      </c>
      <c r="FC183" s="75">
        <f>_xlfn.XLOOKUP(FC$9,$I$8:$EO$8,$I183:$EO183,,,-1)</f>
        <v>31504.332211982492</v>
      </c>
      <c r="FD183" s="75">
        <f>_xlfn.XLOOKUP(FD$9,$I$8:$EO$8,$I183:$EO183,,,-1)</f>
        <v>31504.332211982492</v>
      </c>
      <c r="FE183" s="75">
        <f>_xlfn.XLOOKUP(FE$9,$I$8:$EO$8,$I183:$EO183,,,-1)</f>
        <v>31504.332211982492</v>
      </c>
      <c r="FF183" s="128"/>
      <c r="FG183" s="75"/>
      <c r="FH183" s="75">
        <f t="shared" si="420"/>
        <v>32664.715945328255</v>
      </c>
      <c r="FI183" s="75">
        <f t="shared" si="420"/>
        <v>32686.843626141439</v>
      </c>
      <c r="FJ183" s="75">
        <f t="shared" si="420"/>
        <v>32703.242107721104</v>
      </c>
      <c r="FK183" s="75">
        <f t="shared" si="420"/>
        <v>32703.555592207485</v>
      </c>
      <c r="FL183" s="75">
        <f t="shared" si="420"/>
        <v>32768.209858472444</v>
      </c>
      <c r="FM183" s="75">
        <f t="shared" si="420"/>
        <v>32017.891994635429</v>
      </c>
      <c r="FN183" s="75">
        <f t="shared" si="420"/>
        <v>31504.332211982492</v>
      </c>
      <c r="FO183" s="75">
        <f t="shared" si="421"/>
        <v>31504.332211982492</v>
      </c>
    </row>
    <row r="184" spans="2:171" s="70" customFormat="1" ht="17.25" customHeight="1">
      <c r="B184" s="66" t="s">
        <v>101</v>
      </c>
      <c r="C184" s="69"/>
      <c r="D184" s="69"/>
      <c r="E184" s="69"/>
      <c r="F184" s="126"/>
      <c r="G184" s="126"/>
      <c r="H184" s="126"/>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75">
        <f t="shared" ref="BE184:CJ184" si="460">BE160*BE21</f>
        <v>0</v>
      </c>
      <c r="BF184" s="75">
        <f t="shared" si="460"/>
        <v>0</v>
      </c>
      <c r="BG184" s="75">
        <f t="shared" si="460"/>
        <v>0</v>
      </c>
      <c r="BH184" s="75">
        <f t="shared" si="460"/>
        <v>0</v>
      </c>
      <c r="BI184" s="75">
        <f t="shared" si="460"/>
        <v>0</v>
      </c>
      <c r="BJ184" s="75">
        <f t="shared" si="460"/>
        <v>0</v>
      </c>
      <c r="BK184" s="75">
        <f t="shared" si="460"/>
        <v>0</v>
      </c>
      <c r="BL184" s="75">
        <f t="shared" si="460"/>
        <v>0</v>
      </c>
      <c r="BM184" s="75">
        <f t="shared" si="460"/>
        <v>0</v>
      </c>
      <c r="BN184" s="75">
        <f t="shared" si="460"/>
        <v>0</v>
      </c>
      <c r="BO184" s="75">
        <f t="shared" si="460"/>
        <v>0</v>
      </c>
      <c r="BP184" s="75">
        <f t="shared" si="460"/>
        <v>0</v>
      </c>
      <c r="BQ184" s="75">
        <f t="shared" si="460"/>
        <v>4299.9120000000003</v>
      </c>
      <c r="BR184" s="75">
        <f t="shared" si="460"/>
        <v>4236.5415000000003</v>
      </c>
      <c r="BS184" s="75">
        <f t="shared" si="460"/>
        <v>4236.5415000000003</v>
      </c>
      <c r="BT184" s="75">
        <f t="shared" si="460"/>
        <v>4236.5415000000003</v>
      </c>
      <c r="BU184" s="75">
        <f t="shared" si="460"/>
        <v>4236.5415000000003</v>
      </c>
      <c r="BV184" s="75">
        <f t="shared" si="460"/>
        <v>4242.5414999999994</v>
      </c>
      <c r="BW184" s="75">
        <f t="shared" si="460"/>
        <v>4242.5414999999994</v>
      </c>
      <c r="BX184" s="75">
        <f t="shared" si="460"/>
        <v>4242.1799999999994</v>
      </c>
      <c r="BY184" s="75">
        <f t="shared" si="460"/>
        <v>4238.0774999999994</v>
      </c>
      <c r="BZ184" s="75">
        <f t="shared" si="460"/>
        <v>4242.4845000000005</v>
      </c>
      <c r="CA184" s="75">
        <f t="shared" si="460"/>
        <v>4236.7845000000007</v>
      </c>
      <c r="CB184" s="75">
        <f t="shared" si="460"/>
        <v>4265.0459999999994</v>
      </c>
      <c r="CC184" s="75">
        <f t="shared" si="460"/>
        <v>4238.0459999999994</v>
      </c>
      <c r="CD184" s="75">
        <f t="shared" si="460"/>
        <v>4240.9724999999999</v>
      </c>
      <c r="CE184" s="75">
        <f t="shared" si="460"/>
        <v>4239.9225000000006</v>
      </c>
      <c r="CF184" s="75">
        <f t="shared" si="460"/>
        <v>4239.9225000000006</v>
      </c>
      <c r="CG184" s="75">
        <f t="shared" si="460"/>
        <v>4239.9225000000006</v>
      </c>
      <c r="CH184" s="75">
        <f t="shared" si="460"/>
        <v>4239.9225000000006</v>
      </c>
      <c r="CI184" s="75">
        <f t="shared" si="460"/>
        <v>4239.9225000000006</v>
      </c>
      <c r="CJ184" s="75">
        <f t="shared" si="460"/>
        <v>4240.1715000000004</v>
      </c>
      <c r="CK184" s="75">
        <f t="shared" ref="CK184:DP184" si="461">CK160*CK21</f>
        <v>4244.6489999999994</v>
      </c>
      <c r="CL184" s="75">
        <f t="shared" si="461"/>
        <v>4240.1715000000004</v>
      </c>
      <c r="CM184" s="75">
        <f t="shared" si="461"/>
        <v>4240.1715000000004</v>
      </c>
      <c r="CN184" s="75">
        <f t="shared" si="461"/>
        <v>4249.7714999999998</v>
      </c>
      <c r="CO184" s="75">
        <f t="shared" si="461"/>
        <v>4268.6715000000004</v>
      </c>
      <c r="CP184" s="75">
        <f t="shared" si="461"/>
        <v>4240.3215</v>
      </c>
      <c r="CQ184" s="75">
        <f t="shared" si="461"/>
        <v>4246.8119999999999</v>
      </c>
      <c r="CR184" s="75">
        <f t="shared" si="461"/>
        <v>4246.8119999999999</v>
      </c>
      <c r="CS184" s="75">
        <f t="shared" si="461"/>
        <v>4246.7969999999996</v>
      </c>
      <c r="CT184" s="75">
        <f t="shared" si="461"/>
        <v>4242.8969999999999</v>
      </c>
      <c r="CU184" s="75">
        <f t="shared" si="461"/>
        <v>4242.8969999999999</v>
      </c>
      <c r="CV184" s="75">
        <f t="shared" si="461"/>
        <v>4234.3470000000007</v>
      </c>
      <c r="CW184" s="75">
        <f t="shared" si="461"/>
        <v>4234.3470000000007</v>
      </c>
      <c r="CX184" s="75">
        <f t="shared" si="461"/>
        <v>4236.8969999999999</v>
      </c>
      <c r="CY184" s="75">
        <f t="shared" si="461"/>
        <v>4236.8969999999999</v>
      </c>
      <c r="CZ184" s="75">
        <f t="shared" si="461"/>
        <v>4236.8969999999999</v>
      </c>
      <c r="DA184" s="75">
        <f t="shared" si="461"/>
        <v>4236.8789999999999</v>
      </c>
      <c r="DB184" s="75">
        <f t="shared" si="461"/>
        <v>4241.3789999999999</v>
      </c>
      <c r="DC184" s="75">
        <f t="shared" si="461"/>
        <v>4241.3789999999999</v>
      </c>
      <c r="DD184" s="75">
        <f t="shared" si="461"/>
        <v>4241.3789999999999</v>
      </c>
      <c r="DE184" s="75">
        <f t="shared" si="461"/>
        <v>4240.4970000000003</v>
      </c>
      <c r="DF184" s="75">
        <f t="shared" si="461"/>
        <v>4240.4970000000003</v>
      </c>
      <c r="DG184" s="75">
        <f t="shared" si="461"/>
        <v>4237.5870000000004</v>
      </c>
      <c r="DH184" s="75">
        <f t="shared" si="461"/>
        <v>4230.3869999999997</v>
      </c>
      <c r="DI184" s="75">
        <f t="shared" si="461"/>
        <v>4230.3870000000006</v>
      </c>
      <c r="DJ184" s="75">
        <f t="shared" si="461"/>
        <v>4232.0370000000003</v>
      </c>
      <c r="DK184" s="75">
        <f t="shared" si="461"/>
        <v>4238.9369999999999</v>
      </c>
      <c r="DL184" s="75">
        <f t="shared" si="461"/>
        <v>4238.9369999999999</v>
      </c>
      <c r="DM184" s="75">
        <f t="shared" si="461"/>
        <v>4238.9369999999999</v>
      </c>
      <c r="DN184" s="75">
        <f t="shared" si="461"/>
        <v>4238.9369999999999</v>
      </c>
      <c r="DO184" s="75">
        <f t="shared" si="461"/>
        <v>4238.9369999999999</v>
      </c>
      <c r="DP184" s="75">
        <f t="shared" si="461"/>
        <v>4238.9369999999999</v>
      </c>
      <c r="DQ184" s="75">
        <f t="shared" ref="DQ184:EJ184" si="462">DQ160*DQ21</f>
        <v>4238.9369999999999</v>
      </c>
      <c r="DR184" s="75">
        <f t="shared" si="462"/>
        <v>4238.9369999999999</v>
      </c>
      <c r="DS184" s="75">
        <f t="shared" si="462"/>
        <v>4237.4370000000008</v>
      </c>
      <c r="DT184" s="75">
        <f t="shared" si="462"/>
        <v>4237.5045</v>
      </c>
      <c r="DU184" s="75">
        <f t="shared" si="462"/>
        <v>4232.5544999999993</v>
      </c>
      <c r="DV184" s="75">
        <f t="shared" si="462"/>
        <v>4237.3995000000004</v>
      </c>
      <c r="DW184" s="75">
        <f t="shared" si="462"/>
        <v>4217.1495000000004</v>
      </c>
      <c r="DX184" s="75">
        <f t="shared" si="462"/>
        <v>4217.1495000000004</v>
      </c>
      <c r="DY184" s="75">
        <f t="shared" si="462"/>
        <v>4217.1495000000004</v>
      </c>
      <c r="DZ184" s="75">
        <f t="shared" si="462"/>
        <v>4259.0999999999995</v>
      </c>
      <c r="EA184" s="75">
        <f t="shared" si="462"/>
        <v>4266.8490000000002</v>
      </c>
      <c r="EB184" s="75">
        <f t="shared" si="462"/>
        <v>4259.049</v>
      </c>
      <c r="EC184" s="75">
        <f t="shared" si="462"/>
        <v>4259.049</v>
      </c>
      <c r="ED184" s="75">
        <f t="shared" si="462"/>
        <v>4259.049</v>
      </c>
      <c r="EE184" s="75">
        <f t="shared" si="462"/>
        <v>4259.049</v>
      </c>
      <c r="EF184" s="75">
        <f t="shared" si="462"/>
        <v>4259.049</v>
      </c>
      <c r="EG184" s="75">
        <f t="shared" si="462"/>
        <v>4259.049</v>
      </c>
      <c r="EH184" s="75">
        <f t="shared" si="462"/>
        <v>4259.049</v>
      </c>
      <c r="EI184" s="75">
        <f t="shared" si="462"/>
        <v>4259.049</v>
      </c>
      <c r="EJ184" s="75">
        <f t="shared" si="462"/>
        <v>4259.049</v>
      </c>
      <c r="EK184" s="75">
        <f t="shared" si="458"/>
        <v>4259.049</v>
      </c>
      <c r="EL184" s="75">
        <f t="shared" si="458"/>
        <v>4268.049</v>
      </c>
      <c r="EM184" s="75">
        <f t="shared" ref="EM184:EN184" si="463">EM160*EM21</f>
        <v>4259.049</v>
      </c>
      <c r="EN184" s="75">
        <f t="shared" si="463"/>
        <v>4259.049</v>
      </c>
      <c r="EO184" s="75"/>
      <c r="EP184" s="128"/>
      <c r="EQ184" s="128"/>
      <c r="ER184" s="75">
        <f>_xlfn.XLOOKUP(ER$9,$I$8:$EO$8,$I184:$EO184,,,-1)</f>
        <v>4241.3789999999999</v>
      </c>
      <c r="ES184" s="75">
        <f>_xlfn.XLOOKUP(ES$9,$I$8:$EO$8,$I184:$EO184,,,-1)</f>
        <v>4240.4970000000003</v>
      </c>
      <c r="ET184" s="75">
        <f>_xlfn.XLOOKUP(ET$9,$I$8:$EO$8,$I184:$EO184,,,-1)</f>
        <v>4230.3870000000006</v>
      </c>
      <c r="EU184" s="75">
        <f>_xlfn.XLOOKUP(EU$9,$I$8:$EO$8,$I184:$EO184,,,-1)</f>
        <v>4238.9369999999999</v>
      </c>
      <c r="EV184" s="75">
        <f>_xlfn.XLOOKUP(EV$9,$I$8:$EO$8,$I184:$EO184,,,-1)</f>
        <v>4238.9369999999999</v>
      </c>
      <c r="EW184" s="75">
        <f>_xlfn.XLOOKUP(EW$9,$I$8:$EO$8,$I184:$EO184,,,-1)</f>
        <v>4238.9369999999999</v>
      </c>
      <c r="EX184" s="75">
        <f>_xlfn.XLOOKUP(EX$9,$I$8:$EO$8,$I184:$EO184,,,-1)</f>
        <v>4232.5544999999993</v>
      </c>
      <c r="EY184" s="75">
        <f>_xlfn.XLOOKUP(EY$9,$I$8:$EO$8,$I184:$EO184,,,-1)</f>
        <v>4217.1495000000004</v>
      </c>
      <c r="EZ184" s="75">
        <f>_xlfn.XLOOKUP(EZ$9,$I$8:$EO$8,$I184:$EO184,,,-1)</f>
        <v>4266.8490000000002</v>
      </c>
      <c r="FA184" s="75">
        <f>_xlfn.XLOOKUP(FA$9,$I$8:$EO$8,$I184:$EO184,,,-1)</f>
        <v>4259.049</v>
      </c>
      <c r="FB184" s="75">
        <f>_xlfn.XLOOKUP(FB$9,$I$8:$EO$8,$I184:$EO184,,,-1)</f>
        <v>4259.049</v>
      </c>
      <c r="FC184" s="75">
        <f>_xlfn.XLOOKUP(FC$9,$I$8:$EO$8,$I184:$EO184,,,-1)</f>
        <v>4259.049</v>
      </c>
      <c r="FD184" s="75">
        <f>_xlfn.XLOOKUP(FD$9,$I$8:$EO$8,$I184:$EO184,,,-1)</f>
        <v>4259.049</v>
      </c>
      <c r="FE184" s="75">
        <f>_xlfn.XLOOKUP(FE$9,$I$8:$EO$8,$I184:$EO184,,,-1)</f>
        <v>4259.049</v>
      </c>
      <c r="FF184" s="128"/>
      <c r="FG184" s="75"/>
      <c r="FH184" s="75"/>
      <c r="FI184" s="75">
        <f t="shared" si="420"/>
        <v>4265.0459999999994</v>
      </c>
      <c r="FJ184" s="75">
        <f t="shared" si="420"/>
        <v>4249.7714999999998</v>
      </c>
      <c r="FK184" s="75">
        <f t="shared" si="420"/>
        <v>4236.8969999999999</v>
      </c>
      <c r="FL184" s="75">
        <f t="shared" si="420"/>
        <v>4238.9369999999999</v>
      </c>
      <c r="FM184" s="75">
        <f t="shared" si="420"/>
        <v>4217.1495000000004</v>
      </c>
      <c r="FN184" s="75">
        <f t="shared" si="420"/>
        <v>4259.049</v>
      </c>
      <c r="FO184" s="75">
        <f t="shared" si="421"/>
        <v>4259.049</v>
      </c>
    </row>
    <row r="185" spans="2:171" s="70" customFormat="1" ht="17.25" customHeight="1">
      <c r="B185" s="66" t="s">
        <v>115</v>
      </c>
      <c r="C185" s="69"/>
      <c r="D185" s="69"/>
      <c r="E185" s="69"/>
      <c r="F185" s="126"/>
      <c r="G185" s="126"/>
      <c r="H185" s="126"/>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75">
        <f t="shared" ref="BE185:CJ185" si="464">BE161*BE22</f>
        <v>0</v>
      </c>
      <c r="BF185" s="75">
        <f t="shared" si="464"/>
        <v>0</v>
      </c>
      <c r="BG185" s="75">
        <f t="shared" si="464"/>
        <v>0</v>
      </c>
      <c r="BH185" s="75">
        <f t="shared" si="464"/>
        <v>0</v>
      </c>
      <c r="BI185" s="75">
        <f t="shared" si="464"/>
        <v>0</v>
      </c>
      <c r="BJ185" s="75">
        <f t="shared" si="464"/>
        <v>0</v>
      </c>
      <c r="BK185" s="75">
        <f t="shared" si="464"/>
        <v>0</v>
      </c>
      <c r="BL185" s="75">
        <f t="shared" si="464"/>
        <v>0</v>
      </c>
      <c r="BM185" s="75">
        <f t="shared" si="464"/>
        <v>0</v>
      </c>
      <c r="BN185" s="75">
        <f t="shared" si="464"/>
        <v>0</v>
      </c>
      <c r="BO185" s="75">
        <f t="shared" si="464"/>
        <v>0</v>
      </c>
      <c r="BP185" s="75">
        <f t="shared" si="464"/>
        <v>0</v>
      </c>
      <c r="BQ185" s="75">
        <f t="shared" si="464"/>
        <v>0</v>
      </c>
      <c r="BR185" s="75">
        <f t="shared" si="464"/>
        <v>0</v>
      </c>
      <c r="BS185" s="75">
        <f t="shared" si="464"/>
        <v>0</v>
      </c>
      <c r="BT185" s="75">
        <f t="shared" si="464"/>
        <v>0</v>
      </c>
      <c r="BU185" s="75">
        <f t="shared" si="464"/>
        <v>0</v>
      </c>
      <c r="BV185" s="75">
        <f t="shared" si="464"/>
        <v>0</v>
      </c>
      <c r="BW185" s="75">
        <f t="shared" si="464"/>
        <v>0</v>
      </c>
      <c r="BX185" s="75">
        <f t="shared" si="464"/>
        <v>0</v>
      </c>
      <c r="BY185" s="75">
        <f t="shared" si="464"/>
        <v>0</v>
      </c>
      <c r="BZ185" s="75">
        <f t="shared" si="464"/>
        <v>0</v>
      </c>
      <c r="CA185" s="75">
        <f t="shared" si="464"/>
        <v>0</v>
      </c>
      <c r="CB185" s="75">
        <f t="shared" si="464"/>
        <v>68.523044186543515</v>
      </c>
      <c r="CC185" s="75">
        <f t="shared" si="464"/>
        <v>68.523044186543515</v>
      </c>
      <c r="CD185" s="75">
        <f t="shared" si="464"/>
        <v>68.52304418654353</v>
      </c>
      <c r="CE185" s="75">
        <f t="shared" si="464"/>
        <v>68.52304418654353</v>
      </c>
      <c r="CF185" s="75">
        <f t="shared" si="464"/>
        <v>68.523044186543515</v>
      </c>
      <c r="CG185" s="75">
        <f t="shared" si="464"/>
        <v>68.52304418654353</v>
      </c>
      <c r="CH185" s="75">
        <f t="shared" si="464"/>
        <v>68.52304418654353</v>
      </c>
      <c r="CI185" s="75">
        <f t="shared" si="464"/>
        <v>68.52304418654353</v>
      </c>
      <c r="CJ185" s="75">
        <f t="shared" si="464"/>
        <v>68.52304418654353</v>
      </c>
      <c r="CK185" s="75">
        <f t="shared" ref="CK185:DP185" si="465">CK161*CK22</f>
        <v>68.52304418654353</v>
      </c>
      <c r="CL185" s="75">
        <f t="shared" si="465"/>
        <v>68.52304418654353</v>
      </c>
      <c r="CM185" s="75">
        <f t="shared" si="465"/>
        <v>68.52304418654353</v>
      </c>
      <c r="CN185" s="75">
        <f t="shared" si="465"/>
        <v>68.52304418654353</v>
      </c>
      <c r="CO185" s="75">
        <f t="shared" si="465"/>
        <v>68.52304418654353</v>
      </c>
      <c r="CP185" s="75">
        <f t="shared" si="465"/>
        <v>68.52304418654353</v>
      </c>
      <c r="CQ185" s="75">
        <f t="shared" si="465"/>
        <v>68.52304418654353</v>
      </c>
      <c r="CR185" s="75">
        <f t="shared" si="465"/>
        <v>68.52304418654353</v>
      </c>
      <c r="CS185" s="75">
        <f t="shared" si="465"/>
        <v>68.52304418654353</v>
      </c>
      <c r="CT185" s="75">
        <f t="shared" si="465"/>
        <v>68.52304418654353</v>
      </c>
      <c r="CU185" s="75">
        <f t="shared" si="465"/>
        <v>68.52304418654353</v>
      </c>
      <c r="CV185" s="75">
        <f t="shared" si="465"/>
        <v>68.52304418654353</v>
      </c>
      <c r="CW185" s="75">
        <f t="shared" si="465"/>
        <v>68.52304418654353</v>
      </c>
      <c r="CX185" s="75">
        <f t="shared" si="465"/>
        <v>68.52304418654353</v>
      </c>
      <c r="CY185" s="75">
        <f t="shared" si="465"/>
        <v>68.616691842383162</v>
      </c>
      <c r="CZ185" s="75">
        <f t="shared" si="465"/>
        <v>68.616691842383162</v>
      </c>
      <c r="DA185" s="75">
        <f t="shared" si="465"/>
        <v>68.616691842383162</v>
      </c>
      <c r="DB185" s="75">
        <f t="shared" si="465"/>
        <v>68.616691842383162</v>
      </c>
      <c r="DC185" s="75">
        <f t="shared" si="465"/>
        <v>68.753838448601044</v>
      </c>
      <c r="DD185" s="75">
        <f t="shared" si="465"/>
        <v>68.753838448601044</v>
      </c>
      <c r="DE185" s="75">
        <f t="shared" si="465"/>
        <v>68.753838448601044</v>
      </c>
      <c r="DF185" s="75">
        <f t="shared" si="465"/>
        <v>68.753838448601044</v>
      </c>
      <c r="DG185" s="75">
        <f t="shared" si="465"/>
        <v>68.841130261184404</v>
      </c>
      <c r="DH185" s="75">
        <f t="shared" si="465"/>
        <v>68.841130261184404</v>
      </c>
      <c r="DI185" s="75">
        <f t="shared" si="465"/>
        <v>68.841130261184404</v>
      </c>
      <c r="DJ185" s="75">
        <f t="shared" si="465"/>
        <v>68.841130261184404</v>
      </c>
      <c r="DK185" s="75">
        <f t="shared" si="465"/>
        <v>68.841130261184404</v>
      </c>
      <c r="DL185" s="75">
        <f t="shared" si="465"/>
        <v>68.841130261184404</v>
      </c>
      <c r="DM185" s="75">
        <f t="shared" si="465"/>
        <v>68.792083725073809</v>
      </c>
      <c r="DN185" s="75">
        <f t="shared" si="465"/>
        <v>68.792083725073809</v>
      </c>
      <c r="DO185" s="75">
        <f t="shared" si="465"/>
        <v>68.792083725073809</v>
      </c>
      <c r="DP185" s="75">
        <f t="shared" si="465"/>
        <v>68.792083725073809</v>
      </c>
      <c r="DQ185" s="75">
        <f t="shared" ref="DQ185:EJ185" si="466">DQ161*DQ22</f>
        <v>68.792083725073809</v>
      </c>
      <c r="DR185" s="75">
        <f t="shared" si="466"/>
        <v>68.792083725073809</v>
      </c>
      <c r="DS185" s="75">
        <f t="shared" si="466"/>
        <v>68.792083725073809</v>
      </c>
      <c r="DT185" s="75">
        <f t="shared" si="466"/>
        <v>68.792083725073809</v>
      </c>
      <c r="DU185" s="75">
        <f t="shared" si="466"/>
        <v>68.792083725073809</v>
      </c>
      <c r="DV185" s="75">
        <f t="shared" si="466"/>
        <v>68.792083725073809</v>
      </c>
      <c r="DW185" s="75">
        <f t="shared" si="466"/>
        <v>68.79208372507378</v>
      </c>
      <c r="DX185" s="75">
        <f t="shared" si="466"/>
        <v>68.580981555417225</v>
      </c>
      <c r="DY185" s="75">
        <f t="shared" si="466"/>
        <v>70.263516547370145</v>
      </c>
      <c r="DZ185" s="75">
        <f t="shared" si="466"/>
        <v>69.030556433608538</v>
      </c>
      <c r="EA185" s="75">
        <f t="shared" si="466"/>
        <v>69.030556433608538</v>
      </c>
      <c r="EB185" s="75">
        <f t="shared" si="466"/>
        <v>69.030556433608538</v>
      </c>
      <c r="EC185" s="75">
        <f t="shared" si="466"/>
        <v>69.030556433608595</v>
      </c>
      <c r="ED185" s="75">
        <f t="shared" si="466"/>
        <v>69.639100871163649</v>
      </c>
      <c r="EE185" s="75">
        <f t="shared" si="466"/>
        <v>69.639100871163649</v>
      </c>
      <c r="EF185" s="75">
        <f t="shared" si="466"/>
        <v>69.639100871163649</v>
      </c>
      <c r="EG185" s="75">
        <f t="shared" si="466"/>
        <v>69.639100871163663</v>
      </c>
      <c r="EH185" s="75">
        <f t="shared" si="466"/>
        <v>69.639100871163663</v>
      </c>
      <c r="EI185" s="75">
        <f t="shared" si="466"/>
        <v>69.639100871163635</v>
      </c>
      <c r="EJ185" s="75">
        <f t="shared" si="466"/>
        <v>69.639100871163649</v>
      </c>
      <c r="EK185" s="75">
        <f t="shared" si="458"/>
        <v>69.639100871163635</v>
      </c>
      <c r="EL185" s="75">
        <f t="shared" si="458"/>
        <v>69.63910087116362</v>
      </c>
      <c r="EM185" s="75">
        <f t="shared" ref="EM185:EN185" si="467">EM161*EM22</f>
        <v>69.639100871163635</v>
      </c>
      <c r="EN185" s="75">
        <f t="shared" si="467"/>
        <v>69.639100871163649</v>
      </c>
      <c r="EO185" s="75"/>
      <c r="EP185" s="128"/>
      <c r="EQ185" s="128"/>
      <c r="ER185" s="75">
        <f>_xlfn.XLOOKUP(ER$9,$I$8:$EO$8,$I185:$EO185,,,-1)</f>
        <v>68.753838448601044</v>
      </c>
      <c r="ES185" s="75">
        <f>_xlfn.XLOOKUP(ES$9,$I$8:$EO$8,$I185:$EO185,,,-1)</f>
        <v>68.753838448601044</v>
      </c>
      <c r="ET185" s="75">
        <f>_xlfn.XLOOKUP(ET$9,$I$8:$EO$8,$I185:$EO185,,,-1)</f>
        <v>68.841130261184404</v>
      </c>
      <c r="EU185" s="75">
        <f>_xlfn.XLOOKUP(EU$9,$I$8:$EO$8,$I185:$EO185,,,-1)</f>
        <v>68.841130261184404</v>
      </c>
      <c r="EV185" s="75">
        <f>_xlfn.XLOOKUP(EV$9,$I$8:$EO$8,$I185:$EO185,,,-1)</f>
        <v>68.792083725073809</v>
      </c>
      <c r="EW185" s="75">
        <f>_xlfn.XLOOKUP(EW$9,$I$8:$EO$8,$I185:$EO185,,,-1)</f>
        <v>68.792083725073809</v>
      </c>
      <c r="EX185" s="75">
        <f>_xlfn.XLOOKUP(EX$9,$I$8:$EO$8,$I185:$EO185,,,-1)</f>
        <v>68.792083725073809</v>
      </c>
      <c r="EY185" s="75">
        <f>_xlfn.XLOOKUP(EY$9,$I$8:$EO$8,$I185:$EO185,,,-1)</f>
        <v>68.580981555417225</v>
      </c>
      <c r="EZ185" s="75">
        <f>_xlfn.XLOOKUP(EZ$9,$I$8:$EO$8,$I185:$EO185,,,-1)</f>
        <v>69.030556433608538</v>
      </c>
      <c r="FA185" s="75">
        <f>_xlfn.XLOOKUP(FA$9,$I$8:$EO$8,$I185:$EO185,,,-1)</f>
        <v>69.639100871163649</v>
      </c>
      <c r="FB185" s="75">
        <f>_xlfn.XLOOKUP(FB$9,$I$8:$EO$8,$I185:$EO185,,,-1)</f>
        <v>69.639100871163663</v>
      </c>
      <c r="FC185" s="75">
        <f>_xlfn.XLOOKUP(FC$9,$I$8:$EO$8,$I185:$EO185,,,-1)</f>
        <v>69.639100871163649</v>
      </c>
      <c r="FD185" s="75">
        <f>_xlfn.XLOOKUP(FD$9,$I$8:$EO$8,$I185:$EO185,,,-1)</f>
        <v>69.639100871163635</v>
      </c>
      <c r="FE185" s="75">
        <f>_xlfn.XLOOKUP(FE$9,$I$8:$EO$8,$I185:$EO185,,,-1)</f>
        <v>69.639100871163649</v>
      </c>
      <c r="FF185" s="128"/>
      <c r="FG185" s="75"/>
      <c r="FH185" s="75"/>
      <c r="FI185" s="75">
        <f t="shared" si="420"/>
        <v>68.523044186543515</v>
      </c>
      <c r="FJ185" s="75">
        <f t="shared" si="420"/>
        <v>68.52304418654353</v>
      </c>
      <c r="FK185" s="75">
        <f t="shared" si="420"/>
        <v>68.616691842383162</v>
      </c>
      <c r="FL185" s="75">
        <f t="shared" si="420"/>
        <v>68.841130261184404</v>
      </c>
      <c r="FM185" s="75">
        <f t="shared" si="420"/>
        <v>68.580981555417225</v>
      </c>
      <c r="FN185" s="75">
        <f t="shared" si="420"/>
        <v>69.639100871163649</v>
      </c>
      <c r="FO185" s="75">
        <f t="shared" si="421"/>
        <v>69.639100871163635</v>
      </c>
    </row>
    <row r="186" spans="2:171" s="70" customFormat="1" ht="17.25" customHeight="1">
      <c r="B186" s="66" t="s">
        <v>36</v>
      </c>
      <c r="C186" s="69"/>
      <c r="D186" s="69"/>
      <c r="E186" s="69"/>
      <c r="F186" s="126"/>
      <c r="G186" s="126"/>
      <c r="H186" s="126"/>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75">
        <f t="shared" ref="BE186:CJ186" si="468">BE162*BE23</f>
        <v>3837.2945979070191</v>
      </c>
      <c r="BF186" s="75">
        <f t="shared" si="468"/>
        <v>5245.4035262736634</v>
      </c>
      <c r="BG186" s="75">
        <f t="shared" si="468"/>
        <v>5246.8598187046864</v>
      </c>
      <c r="BH186" s="75">
        <f t="shared" si="468"/>
        <v>5249.2330359996859</v>
      </c>
      <c r="BI186" s="75">
        <f t="shared" si="468"/>
        <v>5263.9218127422237</v>
      </c>
      <c r="BJ186" s="75">
        <f t="shared" si="468"/>
        <v>5280.911891104156</v>
      </c>
      <c r="BK186" s="75">
        <f t="shared" si="468"/>
        <v>5312.3030835062</v>
      </c>
      <c r="BL186" s="75">
        <f t="shared" si="468"/>
        <v>5344.7370532045334</v>
      </c>
      <c r="BM186" s="75">
        <f t="shared" si="468"/>
        <v>5345.8337672575253</v>
      </c>
      <c r="BN186" s="75">
        <f t="shared" si="468"/>
        <v>5353.7804494119955</v>
      </c>
      <c r="BO186" s="75">
        <f t="shared" si="468"/>
        <v>5358.8145467044187</v>
      </c>
      <c r="BP186" s="75">
        <f t="shared" si="468"/>
        <v>5358.8505045422216</v>
      </c>
      <c r="BQ186" s="75">
        <f t="shared" si="468"/>
        <v>5365.5027045357829</v>
      </c>
      <c r="BR186" s="75">
        <f t="shared" si="468"/>
        <v>5369.9434975044569</v>
      </c>
      <c r="BS186" s="75">
        <f t="shared" si="468"/>
        <v>5369.9614764233593</v>
      </c>
      <c r="BT186" s="75">
        <f t="shared" si="468"/>
        <v>5369.9614764233593</v>
      </c>
      <c r="BU186" s="75">
        <f t="shared" si="468"/>
        <v>5413.7401439485466</v>
      </c>
      <c r="BV186" s="75">
        <f t="shared" si="468"/>
        <v>5463.0742974143041</v>
      </c>
      <c r="BW186" s="75">
        <f t="shared" si="468"/>
        <v>5463.0563184954017</v>
      </c>
      <c r="BX186" s="75">
        <f t="shared" si="468"/>
        <v>5464.1350536294931</v>
      </c>
      <c r="BY186" s="75">
        <f t="shared" si="468"/>
        <v>5479.5250082091898</v>
      </c>
      <c r="BZ186" s="75">
        <f t="shared" si="468"/>
        <v>5480.5677855054773</v>
      </c>
      <c r="CA186" s="75">
        <f t="shared" si="468"/>
        <v>5480.5677855054773</v>
      </c>
      <c r="CB186" s="75">
        <f t="shared" si="468"/>
        <v>5480.5677855054773</v>
      </c>
      <c r="CC186" s="75">
        <f t="shared" si="468"/>
        <v>5480.5677855054773</v>
      </c>
      <c r="CD186" s="75">
        <f t="shared" si="468"/>
        <v>6868.2526619999999</v>
      </c>
      <c r="CE186" s="75">
        <f t="shared" si="468"/>
        <v>6868.2526619999999</v>
      </c>
      <c r="CF186" s="75">
        <f t="shared" si="468"/>
        <v>6868.2526619999999</v>
      </c>
      <c r="CG186" s="75">
        <f t="shared" si="468"/>
        <v>6868.2526619999999</v>
      </c>
      <c r="CH186" s="75">
        <f t="shared" si="468"/>
        <v>6868.2526619999999</v>
      </c>
      <c r="CI186" s="75">
        <f t="shared" si="468"/>
        <v>6868.2526619999999</v>
      </c>
      <c r="CJ186" s="75">
        <f t="shared" si="468"/>
        <v>6868.2526619999999</v>
      </c>
      <c r="CK186" s="75">
        <f t="shared" ref="CK186:DP186" si="469">CK162*CK23</f>
        <v>6868.2526619999999</v>
      </c>
      <c r="CL186" s="75">
        <f t="shared" si="469"/>
        <v>6868.2526619999999</v>
      </c>
      <c r="CM186" s="75">
        <f t="shared" si="469"/>
        <v>6868.2526619999999</v>
      </c>
      <c r="CN186" s="75">
        <f t="shared" si="469"/>
        <v>6868.2526619999999</v>
      </c>
      <c r="CO186" s="75">
        <f t="shared" si="469"/>
        <v>6868.2526619999999</v>
      </c>
      <c r="CP186" s="75">
        <f t="shared" si="469"/>
        <v>6868.2526619999999</v>
      </c>
      <c r="CQ186" s="75">
        <f t="shared" si="469"/>
        <v>6868.2526619999999</v>
      </c>
      <c r="CR186" s="75">
        <f t="shared" si="469"/>
        <v>6868.2526619999999</v>
      </c>
      <c r="CS186" s="75">
        <f t="shared" si="469"/>
        <v>6868.2526619999999</v>
      </c>
      <c r="CT186" s="75">
        <f t="shared" si="469"/>
        <v>6947.4637620000003</v>
      </c>
      <c r="CU186" s="75">
        <f t="shared" si="469"/>
        <v>6947.4637620000012</v>
      </c>
      <c r="CV186" s="75">
        <f t="shared" si="469"/>
        <v>6947.4637620000003</v>
      </c>
      <c r="CW186" s="75">
        <f t="shared" si="469"/>
        <v>6947.4637620000003</v>
      </c>
      <c r="CX186" s="75">
        <f t="shared" si="469"/>
        <v>6947.4637620000003</v>
      </c>
      <c r="CY186" s="75">
        <f t="shared" si="469"/>
        <v>6947.4637620000003</v>
      </c>
      <c r="CZ186" s="75">
        <f t="shared" si="469"/>
        <v>6947.4637619999994</v>
      </c>
      <c r="DA186" s="75">
        <f t="shared" si="469"/>
        <v>6947.4637620000003</v>
      </c>
      <c r="DB186" s="75">
        <f t="shared" si="469"/>
        <v>6947.4637619999994</v>
      </c>
      <c r="DC186" s="75">
        <f t="shared" si="469"/>
        <v>6947.4637620000003</v>
      </c>
      <c r="DD186" s="75">
        <f t="shared" si="469"/>
        <v>6947.4637620000003</v>
      </c>
      <c r="DE186" s="75">
        <f t="shared" si="469"/>
        <v>6947.4637620000003</v>
      </c>
      <c r="DF186" s="75">
        <f t="shared" si="469"/>
        <v>6947.4637620000003</v>
      </c>
      <c r="DG186" s="75">
        <f t="shared" si="469"/>
        <v>6947.4637620000003</v>
      </c>
      <c r="DH186" s="75">
        <f t="shared" si="469"/>
        <v>6947.4637620000003</v>
      </c>
      <c r="DI186" s="75">
        <f t="shared" si="469"/>
        <v>6947.4637620000003</v>
      </c>
      <c r="DJ186" s="75">
        <f t="shared" si="469"/>
        <v>6947.4637620000003</v>
      </c>
      <c r="DK186" s="75">
        <f t="shared" si="469"/>
        <v>6947.4637620000003</v>
      </c>
      <c r="DL186" s="75">
        <f t="shared" si="469"/>
        <v>6947.4637620000003</v>
      </c>
      <c r="DM186" s="75">
        <f t="shared" si="469"/>
        <v>6947.4637620000003</v>
      </c>
      <c r="DN186" s="75">
        <f t="shared" si="469"/>
        <v>6947.4637620000003</v>
      </c>
      <c r="DO186" s="75">
        <f t="shared" si="469"/>
        <v>6947.4637620000003</v>
      </c>
      <c r="DP186" s="75">
        <f t="shared" si="469"/>
        <v>6947.4637620000003</v>
      </c>
      <c r="DQ186" s="75">
        <f t="shared" ref="DQ186:EJ186" si="470">DQ162*DQ23</f>
        <v>6947.4637620000003</v>
      </c>
      <c r="DR186" s="75">
        <f t="shared" si="470"/>
        <v>6947.4637620000003</v>
      </c>
      <c r="DS186" s="75">
        <f t="shared" si="470"/>
        <v>6947.4637620000003</v>
      </c>
      <c r="DT186" s="75">
        <f t="shared" si="470"/>
        <v>6947.4637620000003</v>
      </c>
      <c r="DU186" s="75">
        <f t="shared" si="470"/>
        <v>6947.4637620000003</v>
      </c>
      <c r="DV186" s="75">
        <f t="shared" si="470"/>
        <v>6947.4637620000003</v>
      </c>
      <c r="DW186" s="75">
        <f t="shared" si="470"/>
        <v>6947.4637620000003</v>
      </c>
      <c r="DX186" s="75">
        <f t="shared" si="470"/>
        <v>6947.4637620000003</v>
      </c>
      <c r="DY186" s="75">
        <f t="shared" si="470"/>
        <v>6947.4637620000003</v>
      </c>
      <c r="DZ186" s="75">
        <f t="shared" si="470"/>
        <v>6947.4637620000003</v>
      </c>
      <c r="EA186" s="75">
        <f t="shared" si="470"/>
        <v>6947.4637620000012</v>
      </c>
      <c r="EB186" s="75">
        <f t="shared" si="470"/>
        <v>6947.4637620000012</v>
      </c>
      <c r="EC186" s="75">
        <f t="shared" si="470"/>
        <v>7006.4235700000008</v>
      </c>
      <c r="ED186" s="75">
        <f t="shared" si="470"/>
        <v>7240.3257620000004</v>
      </c>
      <c r="EE186" s="75">
        <f t="shared" si="470"/>
        <v>7233.4077619999998</v>
      </c>
      <c r="EF186" s="75">
        <f t="shared" si="470"/>
        <v>7233.4077619999998</v>
      </c>
      <c r="EG186" s="75">
        <f t="shared" si="470"/>
        <v>7233.4077619999998</v>
      </c>
      <c r="EH186" s="75">
        <f t="shared" si="470"/>
        <v>7233.4077619999998</v>
      </c>
      <c r="EI186" s="75">
        <f t="shared" si="470"/>
        <v>7178.792457999999</v>
      </c>
      <c r="EJ186" s="75">
        <f t="shared" si="470"/>
        <v>7233.4077619999998</v>
      </c>
      <c r="EK186" s="75">
        <f t="shared" si="458"/>
        <v>7233.4077619999998</v>
      </c>
      <c r="EL186" s="75">
        <f t="shared" si="458"/>
        <v>7233.4077619999998</v>
      </c>
      <c r="EM186" s="75">
        <f t="shared" ref="EM186:EN186" si="471">EM162*EM23</f>
        <v>7233.4077619999998</v>
      </c>
      <c r="EN186" s="75">
        <f t="shared" si="471"/>
        <v>7233.4077619999998</v>
      </c>
      <c r="EO186" s="75"/>
      <c r="EP186" s="128"/>
      <c r="EQ186" s="128"/>
      <c r="ER186" s="75">
        <f>_xlfn.XLOOKUP(ER$9,$I$8:$EO$8,$I186:$EO186,,,-1)</f>
        <v>6947.4637620000003</v>
      </c>
      <c r="ES186" s="75">
        <f>_xlfn.XLOOKUP(ES$9,$I$8:$EO$8,$I186:$EO186,,,-1)</f>
        <v>6947.4637620000003</v>
      </c>
      <c r="ET186" s="75">
        <f>_xlfn.XLOOKUP(ET$9,$I$8:$EO$8,$I186:$EO186,,,-1)</f>
        <v>6947.4637620000003</v>
      </c>
      <c r="EU186" s="75">
        <f>_xlfn.XLOOKUP(EU$9,$I$8:$EO$8,$I186:$EO186,,,-1)</f>
        <v>6947.4637620000003</v>
      </c>
      <c r="EV186" s="75">
        <f>_xlfn.XLOOKUP(EV$9,$I$8:$EO$8,$I186:$EO186,,,-1)</f>
        <v>6947.4637620000003</v>
      </c>
      <c r="EW186" s="75">
        <f>_xlfn.XLOOKUP(EW$9,$I$8:$EO$8,$I186:$EO186,,,-1)</f>
        <v>6947.4637620000003</v>
      </c>
      <c r="EX186" s="75">
        <f>_xlfn.XLOOKUP(EX$9,$I$8:$EO$8,$I186:$EO186,,,-1)</f>
        <v>6947.4637620000003</v>
      </c>
      <c r="EY186" s="75">
        <f>_xlfn.XLOOKUP(EY$9,$I$8:$EO$8,$I186:$EO186,,,-1)</f>
        <v>6947.4637620000003</v>
      </c>
      <c r="EZ186" s="75">
        <f>_xlfn.XLOOKUP(EZ$9,$I$8:$EO$8,$I186:$EO186,,,-1)</f>
        <v>6947.4637620000012</v>
      </c>
      <c r="FA186" s="75">
        <f>_xlfn.XLOOKUP(FA$9,$I$8:$EO$8,$I186:$EO186,,,-1)</f>
        <v>7240.3257620000004</v>
      </c>
      <c r="FB186" s="75">
        <f>_xlfn.XLOOKUP(FB$9,$I$8:$EO$8,$I186:$EO186,,,-1)</f>
        <v>7233.4077619999998</v>
      </c>
      <c r="FC186" s="75">
        <f>_xlfn.XLOOKUP(FC$9,$I$8:$EO$8,$I186:$EO186,,,-1)</f>
        <v>7233.4077619999998</v>
      </c>
      <c r="FD186" s="75">
        <f>_xlfn.XLOOKUP(FD$9,$I$8:$EO$8,$I186:$EO186,,,-1)</f>
        <v>7233.4077619999998</v>
      </c>
      <c r="FE186" s="75">
        <f>_xlfn.XLOOKUP(FE$9,$I$8:$EO$8,$I186:$EO186,,,-1)</f>
        <v>7233.4077619999998</v>
      </c>
      <c r="FF186" s="128"/>
      <c r="FG186" s="75"/>
      <c r="FH186" s="75">
        <f>_xlfn.XLOOKUP(FH$9,$I$6:$EJ$6,$I186:$EJ186,,,-1)</f>
        <v>5358.8505045422216</v>
      </c>
      <c r="FI186" s="75">
        <f t="shared" si="420"/>
        <v>5480.5677855054773</v>
      </c>
      <c r="FJ186" s="75">
        <f t="shared" si="420"/>
        <v>6868.2526619999999</v>
      </c>
      <c r="FK186" s="75">
        <f t="shared" si="420"/>
        <v>6947.4637619999994</v>
      </c>
      <c r="FL186" s="75">
        <f t="shared" si="420"/>
        <v>6947.4637620000003</v>
      </c>
      <c r="FM186" s="75">
        <f t="shared" si="420"/>
        <v>6947.4637620000003</v>
      </c>
      <c r="FN186" s="75">
        <f t="shared" si="420"/>
        <v>7233.4077619999998</v>
      </c>
      <c r="FO186" s="75">
        <f t="shared" si="421"/>
        <v>7233.4077619999998</v>
      </c>
    </row>
    <row r="187" spans="2:171" s="70" customFormat="1" ht="17.25" customHeight="1">
      <c r="B187" s="66" t="s">
        <v>102</v>
      </c>
      <c r="C187" s="69"/>
      <c r="D187" s="69"/>
      <c r="E187" s="69"/>
      <c r="F187" s="126"/>
      <c r="G187" s="126"/>
      <c r="H187" s="126"/>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75">
        <f t="shared" ref="BE187:CJ187" si="472">BE163*BE24</f>
        <v>0</v>
      </c>
      <c r="BF187" s="75">
        <f t="shared" si="472"/>
        <v>0</v>
      </c>
      <c r="BG187" s="75">
        <f t="shared" si="472"/>
        <v>0</v>
      </c>
      <c r="BH187" s="75">
        <f t="shared" si="472"/>
        <v>0</v>
      </c>
      <c r="BI187" s="75">
        <f t="shared" si="472"/>
        <v>0</v>
      </c>
      <c r="BJ187" s="75">
        <f t="shared" si="472"/>
        <v>0</v>
      </c>
      <c r="BK187" s="75">
        <f t="shared" si="472"/>
        <v>0</v>
      </c>
      <c r="BL187" s="75">
        <f t="shared" si="472"/>
        <v>0</v>
      </c>
      <c r="BM187" s="75">
        <f t="shared" si="472"/>
        <v>0</v>
      </c>
      <c r="BN187" s="75">
        <f t="shared" si="472"/>
        <v>0</v>
      </c>
      <c r="BO187" s="75">
        <f t="shared" si="472"/>
        <v>0</v>
      </c>
      <c r="BP187" s="75">
        <f t="shared" si="472"/>
        <v>0</v>
      </c>
      <c r="BQ187" s="75">
        <f t="shared" si="472"/>
        <v>0</v>
      </c>
      <c r="BR187" s="75">
        <f t="shared" si="472"/>
        <v>0</v>
      </c>
      <c r="BS187" s="75">
        <f t="shared" si="472"/>
        <v>0</v>
      </c>
      <c r="BT187" s="75">
        <f t="shared" si="472"/>
        <v>0</v>
      </c>
      <c r="BU187" s="75">
        <f t="shared" si="472"/>
        <v>0</v>
      </c>
      <c r="BV187" s="75">
        <f t="shared" si="472"/>
        <v>0</v>
      </c>
      <c r="BW187" s="75">
        <f t="shared" si="472"/>
        <v>0</v>
      </c>
      <c r="BX187" s="75">
        <f t="shared" si="472"/>
        <v>0</v>
      </c>
      <c r="BY187" s="75">
        <f t="shared" si="472"/>
        <v>0</v>
      </c>
      <c r="BZ187" s="75">
        <f t="shared" si="472"/>
        <v>0</v>
      </c>
      <c r="CA187" s="75">
        <f t="shared" si="472"/>
        <v>0</v>
      </c>
      <c r="CB187" s="75">
        <f t="shared" si="472"/>
        <v>0</v>
      </c>
      <c r="CC187" s="75">
        <f t="shared" si="472"/>
        <v>0</v>
      </c>
      <c r="CD187" s="75">
        <f t="shared" si="472"/>
        <v>0</v>
      </c>
      <c r="CE187" s="75">
        <f t="shared" si="472"/>
        <v>0</v>
      </c>
      <c r="CF187" s="75">
        <f t="shared" si="472"/>
        <v>0</v>
      </c>
      <c r="CG187" s="75">
        <f t="shared" si="472"/>
        <v>0</v>
      </c>
      <c r="CH187" s="75">
        <f t="shared" si="472"/>
        <v>0</v>
      </c>
      <c r="CI187" s="75">
        <f t="shared" si="472"/>
        <v>0</v>
      </c>
      <c r="CJ187" s="75">
        <f t="shared" si="472"/>
        <v>0</v>
      </c>
      <c r="CK187" s="75">
        <f t="shared" ref="CK187:DP187" si="473">CK163*CK24</f>
        <v>0</v>
      </c>
      <c r="CL187" s="75">
        <f t="shared" si="473"/>
        <v>0</v>
      </c>
      <c r="CM187" s="75">
        <f t="shared" si="473"/>
        <v>0</v>
      </c>
      <c r="CN187" s="75">
        <f t="shared" si="473"/>
        <v>0</v>
      </c>
      <c r="CO187" s="75">
        <f t="shared" si="473"/>
        <v>0</v>
      </c>
      <c r="CP187" s="75">
        <f t="shared" si="473"/>
        <v>0</v>
      </c>
      <c r="CQ187" s="75">
        <f t="shared" si="473"/>
        <v>0</v>
      </c>
      <c r="CR187" s="75">
        <f t="shared" si="473"/>
        <v>0</v>
      </c>
      <c r="CS187" s="75">
        <f t="shared" si="473"/>
        <v>0</v>
      </c>
      <c r="CT187" s="75">
        <f t="shared" si="473"/>
        <v>0</v>
      </c>
      <c r="CU187" s="75">
        <f t="shared" si="473"/>
        <v>0</v>
      </c>
      <c r="CV187" s="75">
        <f t="shared" si="473"/>
        <v>0</v>
      </c>
      <c r="CW187" s="75">
        <f t="shared" si="473"/>
        <v>0</v>
      </c>
      <c r="CX187" s="75">
        <f t="shared" si="473"/>
        <v>0</v>
      </c>
      <c r="CY187" s="75">
        <f t="shared" si="473"/>
        <v>0</v>
      </c>
      <c r="CZ187" s="75">
        <f t="shared" si="473"/>
        <v>0</v>
      </c>
      <c r="DA187" s="75">
        <f t="shared" si="473"/>
        <v>5089.603658513307</v>
      </c>
      <c r="DB187" s="75">
        <f t="shared" si="473"/>
        <v>5092.0465909706345</v>
      </c>
      <c r="DC187" s="75">
        <f t="shared" si="473"/>
        <v>5092.0465909706345</v>
      </c>
      <c r="DD187" s="75">
        <f t="shared" si="473"/>
        <v>5092.0465909706345</v>
      </c>
      <c r="DE187" s="75">
        <f t="shared" si="473"/>
        <v>5092.0465909706345</v>
      </c>
      <c r="DF187" s="75">
        <f t="shared" si="473"/>
        <v>11498.956</v>
      </c>
      <c r="DG187" s="75">
        <f t="shared" si="473"/>
        <v>11498.956</v>
      </c>
      <c r="DH187" s="75">
        <f t="shared" si="473"/>
        <v>11498.956</v>
      </c>
      <c r="DI187" s="75">
        <f t="shared" si="473"/>
        <v>11495.612000000001</v>
      </c>
      <c r="DJ187" s="75">
        <f t="shared" si="473"/>
        <v>11495.612000000001</v>
      </c>
      <c r="DK187" s="75">
        <f t="shared" si="473"/>
        <v>11495.612000000001</v>
      </c>
      <c r="DL187" s="75">
        <f t="shared" si="473"/>
        <v>11495.612000000001</v>
      </c>
      <c r="DM187" s="75">
        <f t="shared" si="473"/>
        <v>11495.612000000001</v>
      </c>
      <c r="DN187" s="75">
        <f t="shared" si="473"/>
        <v>11495.612000000001</v>
      </c>
      <c r="DO187" s="75">
        <f t="shared" si="473"/>
        <v>25865.127</v>
      </c>
      <c r="DP187" s="75">
        <f t="shared" si="473"/>
        <v>25865.127</v>
      </c>
      <c r="DQ187" s="75">
        <f t="shared" ref="DQ187:EJ187" si="474">DQ163*DQ24</f>
        <v>25865.127</v>
      </c>
      <c r="DR187" s="75">
        <f t="shared" si="474"/>
        <v>25865.127</v>
      </c>
      <c r="DS187" s="75">
        <f t="shared" si="474"/>
        <v>25865.127</v>
      </c>
      <c r="DT187" s="75">
        <f t="shared" si="474"/>
        <v>25865.127</v>
      </c>
      <c r="DU187" s="75">
        <f t="shared" si="474"/>
        <v>25865.127</v>
      </c>
      <c r="DV187" s="75">
        <f t="shared" si="474"/>
        <v>25865.127</v>
      </c>
      <c r="DW187" s="75">
        <f t="shared" si="474"/>
        <v>25865.127</v>
      </c>
      <c r="DX187" s="75">
        <f t="shared" si="474"/>
        <v>25865.127</v>
      </c>
      <c r="DY187" s="75">
        <f t="shared" si="474"/>
        <v>25865.127</v>
      </c>
      <c r="DZ187" s="75">
        <f t="shared" si="474"/>
        <v>25849.277999999998</v>
      </c>
      <c r="EA187" s="75">
        <f t="shared" si="474"/>
        <v>25849.277999999998</v>
      </c>
      <c r="EB187" s="75">
        <f t="shared" si="474"/>
        <v>25849.278000000013</v>
      </c>
      <c r="EC187" s="75">
        <f t="shared" si="474"/>
        <v>25849.278000000009</v>
      </c>
      <c r="ED187" s="75">
        <f t="shared" si="474"/>
        <v>25849.278000000009</v>
      </c>
      <c r="EE187" s="75">
        <f t="shared" si="474"/>
        <v>25849.278000000009</v>
      </c>
      <c r="EF187" s="75">
        <f t="shared" si="474"/>
        <v>25849.278000000009</v>
      </c>
      <c r="EG187" s="75">
        <f t="shared" si="474"/>
        <v>25849.278000000006</v>
      </c>
      <c r="EH187" s="75">
        <f t="shared" si="474"/>
        <v>22975.536000000004</v>
      </c>
      <c r="EI187" s="75">
        <f t="shared" si="474"/>
        <v>22975.536</v>
      </c>
      <c r="EJ187" s="75">
        <f t="shared" si="474"/>
        <v>22967.992000000002</v>
      </c>
      <c r="EK187" s="75">
        <f t="shared" si="458"/>
        <v>22967.991999999998</v>
      </c>
      <c r="EL187" s="75">
        <f t="shared" si="458"/>
        <v>22991.151999999998</v>
      </c>
      <c r="EM187" s="75">
        <f t="shared" ref="EM187:EN187" si="475">EM163*EM24</f>
        <v>22991.151999999998</v>
      </c>
      <c r="EN187" s="75">
        <f t="shared" si="475"/>
        <v>22998.023999999998</v>
      </c>
      <c r="EO187" s="75"/>
      <c r="EP187" s="128"/>
      <c r="EQ187" s="128"/>
      <c r="ER187" s="75">
        <f>_xlfn.XLOOKUP(ER$9,$I$8:$EO$8,$I187:$EO187,,,-1)</f>
        <v>5092.0465909706345</v>
      </c>
      <c r="ES187" s="75">
        <f>_xlfn.XLOOKUP(ES$9,$I$8:$EO$8,$I187:$EO187,,,-1)</f>
        <v>11498.956</v>
      </c>
      <c r="ET187" s="75">
        <f>_xlfn.XLOOKUP(ET$9,$I$8:$EO$8,$I187:$EO187,,,-1)</f>
        <v>11495.612000000001</v>
      </c>
      <c r="EU187" s="75">
        <f>_xlfn.XLOOKUP(EU$9,$I$8:$EO$8,$I187:$EO187,,,-1)</f>
        <v>11495.612000000001</v>
      </c>
      <c r="EV187" s="75">
        <f>_xlfn.XLOOKUP(EV$9,$I$8:$EO$8,$I187:$EO187,,,-1)</f>
        <v>25865.127</v>
      </c>
      <c r="EW187" s="75">
        <f>_xlfn.XLOOKUP(EW$9,$I$8:$EO$8,$I187:$EO187,,,-1)</f>
        <v>25865.127</v>
      </c>
      <c r="EX187" s="75">
        <f>_xlfn.XLOOKUP(EX$9,$I$8:$EO$8,$I187:$EO187,,,-1)</f>
        <v>25865.127</v>
      </c>
      <c r="EY187" s="75">
        <f>_xlfn.XLOOKUP(EY$9,$I$8:$EO$8,$I187:$EO187,,,-1)</f>
        <v>25865.127</v>
      </c>
      <c r="EZ187" s="75">
        <f>_xlfn.XLOOKUP(EZ$9,$I$8:$EO$8,$I187:$EO187,,,-1)</f>
        <v>25849.277999999998</v>
      </c>
      <c r="FA187" s="75">
        <f>_xlfn.XLOOKUP(FA$9,$I$8:$EO$8,$I187:$EO187,,,-1)</f>
        <v>25849.278000000009</v>
      </c>
      <c r="FB187" s="75">
        <f>_xlfn.XLOOKUP(FB$9,$I$8:$EO$8,$I187:$EO187,,,-1)</f>
        <v>25849.278000000006</v>
      </c>
      <c r="FC187" s="75">
        <f>_xlfn.XLOOKUP(FC$9,$I$8:$EO$8,$I187:$EO187,,,-1)</f>
        <v>22967.992000000002</v>
      </c>
      <c r="FD187" s="75">
        <f>_xlfn.XLOOKUP(FD$9,$I$8:$EO$8,$I187:$EO187,,,-1)</f>
        <v>22991.151999999998</v>
      </c>
      <c r="FE187" s="75">
        <f>_xlfn.XLOOKUP(FE$9,$I$8:$EO$8,$I187:$EO187,,,-1)</f>
        <v>22998.023999999998</v>
      </c>
      <c r="FF187" s="128"/>
      <c r="FG187" s="75"/>
      <c r="FH187" s="75"/>
      <c r="FI187" s="75"/>
      <c r="FJ187" s="75"/>
      <c r="FK187" s="75"/>
      <c r="FL187" s="75">
        <f t="shared" si="420"/>
        <v>11495.612000000001</v>
      </c>
      <c r="FM187" s="75">
        <f t="shared" si="420"/>
        <v>25865.127</v>
      </c>
      <c r="FN187" s="75">
        <f t="shared" si="420"/>
        <v>22967.992000000002</v>
      </c>
      <c r="FO187" s="75">
        <f t="shared" si="421"/>
        <v>22991.151999999998</v>
      </c>
    </row>
    <row r="188" spans="2:171" s="70" customFormat="1" ht="17.25" customHeight="1">
      <c r="B188" s="66" t="s">
        <v>149</v>
      </c>
      <c r="C188" s="69"/>
      <c r="D188" s="69"/>
      <c r="E188" s="69"/>
      <c r="F188" s="126"/>
      <c r="G188" s="126"/>
      <c r="H188" s="126"/>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75">
        <f t="shared" ref="BE188:CJ188" si="476">BE164*BE25</f>
        <v>0</v>
      </c>
      <c r="BF188" s="75">
        <f t="shared" si="476"/>
        <v>0</v>
      </c>
      <c r="BG188" s="75">
        <f t="shared" si="476"/>
        <v>0</v>
      </c>
      <c r="BH188" s="75">
        <f t="shared" si="476"/>
        <v>0</v>
      </c>
      <c r="BI188" s="75">
        <f t="shared" si="476"/>
        <v>0</v>
      </c>
      <c r="BJ188" s="75">
        <f t="shared" si="476"/>
        <v>0</v>
      </c>
      <c r="BK188" s="75">
        <f t="shared" si="476"/>
        <v>0</v>
      </c>
      <c r="BL188" s="75">
        <f t="shared" si="476"/>
        <v>0</v>
      </c>
      <c r="BM188" s="75">
        <f t="shared" si="476"/>
        <v>0</v>
      </c>
      <c r="BN188" s="75">
        <f t="shared" si="476"/>
        <v>0</v>
      </c>
      <c r="BO188" s="75">
        <f t="shared" si="476"/>
        <v>0</v>
      </c>
      <c r="BP188" s="75">
        <f t="shared" si="476"/>
        <v>0</v>
      </c>
      <c r="BQ188" s="75">
        <f t="shared" si="476"/>
        <v>0</v>
      </c>
      <c r="BR188" s="75">
        <f t="shared" si="476"/>
        <v>0</v>
      </c>
      <c r="BS188" s="75">
        <f t="shared" si="476"/>
        <v>0</v>
      </c>
      <c r="BT188" s="75">
        <f t="shared" si="476"/>
        <v>0</v>
      </c>
      <c r="BU188" s="75">
        <f t="shared" si="476"/>
        <v>0</v>
      </c>
      <c r="BV188" s="75">
        <f t="shared" si="476"/>
        <v>0</v>
      </c>
      <c r="BW188" s="75">
        <f t="shared" si="476"/>
        <v>0</v>
      </c>
      <c r="BX188" s="75">
        <f t="shared" si="476"/>
        <v>0</v>
      </c>
      <c r="BY188" s="75">
        <f t="shared" si="476"/>
        <v>0</v>
      </c>
      <c r="BZ188" s="75">
        <f t="shared" si="476"/>
        <v>0</v>
      </c>
      <c r="CA188" s="75">
        <f t="shared" si="476"/>
        <v>0</v>
      </c>
      <c r="CB188" s="75">
        <f t="shared" si="476"/>
        <v>0</v>
      </c>
      <c r="CC188" s="75">
        <f t="shared" si="476"/>
        <v>0</v>
      </c>
      <c r="CD188" s="75">
        <f t="shared" si="476"/>
        <v>0</v>
      </c>
      <c r="CE188" s="75">
        <f t="shared" si="476"/>
        <v>0</v>
      </c>
      <c r="CF188" s="75">
        <f t="shared" si="476"/>
        <v>0</v>
      </c>
      <c r="CG188" s="75">
        <f t="shared" si="476"/>
        <v>0</v>
      </c>
      <c r="CH188" s="75">
        <f t="shared" si="476"/>
        <v>0</v>
      </c>
      <c r="CI188" s="75">
        <f t="shared" si="476"/>
        <v>0</v>
      </c>
      <c r="CJ188" s="75">
        <f t="shared" si="476"/>
        <v>0</v>
      </c>
      <c r="CK188" s="75">
        <f t="shared" ref="CK188:DP188" si="477">CK164*CK25</f>
        <v>0</v>
      </c>
      <c r="CL188" s="75">
        <f t="shared" si="477"/>
        <v>0</v>
      </c>
      <c r="CM188" s="75">
        <f t="shared" si="477"/>
        <v>0</v>
      </c>
      <c r="CN188" s="75">
        <f t="shared" si="477"/>
        <v>0</v>
      </c>
      <c r="CO188" s="75">
        <f t="shared" si="477"/>
        <v>0</v>
      </c>
      <c r="CP188" s="75">
        <f t="shared" si="477"/>
        <v>0</v>
      </c>
      <c r="CQ188" s="75">
        <f t="shared" si="477"/>
        <v>0</v>
      </c>
      <c r="CR188" s="75">
        <f t="shared" si="477"/>
        <v>0</v>
      </c>
      <c r="CS188" s="75">
        <f t="shared" si="477"/>
        <v>0</v>
      </c>
      <c r="CT188" s="75">
        <f t="shared" si="477"/>
        <v>0</v>
      </c>
      <c r="CU188" s="75">
        <f t="shared" si="477"/>
        <v>0</v>
      </c>
      <c r="CV188" s="75">
        <f t="shared" si="477"/>
        <v>0</v>
      </c>
      <c r="CW188" s="75">
        <f t="shared" si="477"/>
        <v>0</v>
      </c>
      <c r="CX188" s="75">
        <f t="shared" si="477"/>
        <v>0</v>
      </c>
      <c r="CY188" s="75">
        <f t="shared" si="477"/>
        <v>0</v>
      </c>
      <c r="CZ188" s="75">
        <f t="shared" si="477"/>
        <v>0</v>
      </c>
      <c r="DA188" s="75">
        <f t="shared" si="477"/>
        <v>0</v>
      </c>
      <c r="DB188" s="75">
        <f t="shared" si="477"/>
        <v>0</v>
      </c>
      <c r="DC188" s="75">
        <f t="shared" si="477"/>
        <v>0</v>
      </c>
      <c r="DD188" s="75">
        <f t="shared" si="477"/>
        <v>0</v>
      </c>
      <c r="DE188" s="75">
        <f t="shared" si="477"/>
        <v>0</v>
      </c>
      <c r="DF188" s="75">
        <f t="shared" si="477"/>
        <v>0</v>
      </c>
      <c r="DG188" s="75">
        <f t="shared" si="477"/>
        <v>0</v>
      </c>
      <c r="DH188" s="75">
        <f t="shared" si="477"/>
        <v>0</v>
      </c>
      <c r="DI188" s="75">
        <f t="shared" si="477"/>
        <v>0</v>
      </c>
      <c r="DJ188" s="75">
        <f t="shared" si="477"/>
        <v>0</v>
      </c>
      <c r="DK188" s="75">
        <f t="shared" si="477"/>
        <v>23294.550000000014</v>
      </c>
      <c r="DL188" s="75">
        <f t="shared" si="477"/>
        <v>23294.550000000014</v>
      </c>
      <c r="DM188" s="75">
        <f t="shared" si="477"/>
        <v>23425.224000000009</v>
      </c>
      <c r="DN188" s="75">
        <f t="shared" si="477"/>
        <v>23043.203999999998</v>
      </c>
      <c r="DO188" s="75">
        <f t="shared" si="477"/>
        <v>23043.203999999998</v>
      </c>
      <c r="DP188" s="75">
        <f t="shared" si="477"/>
        <v>23043.203999999998</v>
      </c>
      <c r="DQ188" s="75">
        <f t="shared" ref="DQ188:EJ188" si="478">DQ164*DQ25</f>
        <v>23043.366000000005</v>
      </c>
      <c r="DR188" s="75">
        <f t="shared" si="478"/>
        <v>23234.004000000004</v>
      </c>
      <c r="DS188" s="75">
        <f t="shared" si="478"/>
        <v>23236.260000000006</v>
      </c>
      <c r="DT188" s="75">
        <f t="shared" si="478"/>
        <v>23236.260000000006</v>
      </c>
      <c r="DU188" s="75">
        <f t="shared" si="478"/>
        <v>23236.260000000017</v>
      </c>
      <c r="DV188" s="75">
        <f t="shared" si="478"/>
        <v>23238.48000000001</v>
      </c>
      <c r="DW188" s="75">
        <f t="shared" si="478"/>
        <v>23238.48000000001</v>
      </c>
      <c r="DX188" s="75">
        <f t="shared" si="478"/>
        <v>23238.48</v>
      </c>
      <c r="DY188" s="75">
        <f t="shared" si="478"/>
        <v>23238.48</v>
      </c>
      <c r="DZ188" s="75">
        <f t="shared" si="478"/>
        <v>23238.48</v>
      </c>
      <c r="EA188" s="75">
        <f t="shared" si="478"/>
        <v>23238.48</v>
      </c>
      <c r="EB188" s="75">
        <f t="shared" si="478"/>
        <v>23238.48</v>
      </c>
      <c r="EC188" s="75">
        <f t="shared" si="478"/>
        <v>23238.48</v>
      </c>
      <c r="ED188" s="75">
        <f t="shared" si="478"/>
        <v>23238.48</v>
      </c>
      <c r="EE188" s="75">
        <f t="shared" si="478"/>
        <v>23238.48</v>
      </c>
      <c r="EF188" s="75">
        <f t="shared" si="478"/>
        <v>23238.48</v>
      </c>
      <c r="EG188" s="75">
        <f t="shared" si="478"/>
        <v>23238.48</v>
      </c>
      <c r="EH188" s="75">
        <f t="shared" si="478"/>
        <v>23238.48</v>
      </c>
      <c r="EI188" s="75">
        <f t="shared" si="478"/>
        <v>23238.48</v>
      </c>
      <c r="EJ188" s="75">
        <f t="shared" si="478"/>
        <v>23238.48</v>
      </c>
      <c r="EK188" s="75">
        <f t="shared" si="458"/>
        <v>23238.48</v>
      </c>
      <c r="EL188" s="75">
        <f t="shared" si="458"/>
        <v>23360.352000000003</v>
      </c>
      <c r="EM188" s="75">
        <f t="shared" ref="EM188:EN188" si="479">EM164*EM25</f>
        <v>23360.352000000003</v>
      </c>
      <c r="EN188" s="75">
        <f t="shared" si="479"/>
        <v>23399.724000000009</v>
      </c>
      <c r="EO188" s="75"/>
      <c r="EP188" s="128"/>
      <c r="EQ188" s="128"/>
      <c r="ER188" s="75">
        <f>_xlfn.XLOOKUP(ER$9,$I$8:$EO$8,$I188:$EO188,,,-1)</f>
        <v>0</v>
      </c>
      <c r="ES188" s="75">
        <f>_xlfn.XLOOKUP(ES$9,$I$8:$EO$8,$I188:$EO188,,,-1)</f>
        <v>0</v>
      </c>
      <c r="ET188" s="75">
        <f>_xlfn.XLOOKUP(ET$9,$I$8:$EO$8,$I188:$EO188,,,-1)</f>
        <v>0</v>
      </c>
      <c r="EU188" s="75">
        <f>_xlfn.XLOOKUP(EU$9,$I$8:$EO$8,$I188:$EO188,,,-1)</f>
        <v>23294.550000000014</v>
      </c>
      <c r="EV188" s="75">
        <f>_xlfn.XLOOKUP(EV$9,$I$8:$EO$8,$I188:$EO188,,,-1)</f>
        <v>23043.203999999998</v>
      </c>
      <c r="EW188" s="75">
        <f>_xlfn.XLOOKUP(EW$9,$I$8:$EO$8,$I188:$EO188,,,-1)</f>
        <v>23234.004000000004</v>
      </c>
      <c r="EX188" s="75">
        <f>_xlfn.XLOOKUP(EX$9,$I$8:$EO$8,$I188:$EO188,,,-1)</f>
        <v>23236.260000000017</v>
      </c>
      <c r="EY188" s="75">
        <f>_xlfn.XLOOKUP(EY$9,$I$8:$EO$8,$I188:$EO188,,,-1)</f>
        <v>23238.48</v>
      </c>
      <c r="EZ188" s="75">
        <f>_xlfn.XLOOKUP(EZ$9,$I$8:$EO$8,$I188:$EO188,,,-1)</f>
        <v>23238.48</v>
      </c>
      <c r="FA188" s="75">
        <f>_xlfn.XLOOKUP(FA$9,$I$8:$EO$8,$I188:$EO188,,,-1)</f>
        <v>23238.48</v>
      </c>
      <c r="FB188" s="75">
        <f>_xlfn.XLOOKUP(FB$9,$I$8:$EO$8,$I188:$EO188,,,-1)</f>
        <v>23238.48</v>
      </c>
      <c r="FC188" s="75">
        <f>_xlfn.XLOOKUP(FC$9,$I$8:$EO$8,$I188:$EO188,,,-1)</f>
        <v>23238.48</v>
      </c>
      <c r="FD188" s="75">
        <f>_xlfn.XLOOKUP(FD$9,$I$8:$EO$8,$I188:$EO188,,,-1)</f>
        <v>23360.352000000003</v>
      </c>
      <c r="FE188" s="75">
        <f>_xlfn.XLOOKUP(FE$9,$I$8:$EO$8,$I188:$EO188,,,-1)</f>
        <v>23399.724000000009</v>
      </c>
      <c r="FF188" s="128"/>
      <c r="FG188" s="75"/>
      <c r="FH188" s="75"/>
      <c r="FI188" s="75"/>
      <c r="FJ188" s="75"/>
      <c r="FK188" s="75"/>
      <c r="FL188" s="75">
        <f t="shared" si="420"/>
        <v>23294.550000000014</v>
      </c>
      <c r="FM188" s="75">
        <f t="shared" si="420"/>
        <v>23238.48</v>
      </c>
      <c r="FN188" s="75">
        <f t="shared" si="420"/>
        <v>23238.48</v>
      </c>
      <c r="FO188" s="75">
        <f t="shared" si="421"/>
        <v>23360.352000000003</v>
      </c>
    </row>
    <row r="189" spans="2:171" s="70" customFormat="1" ht="17.25" customHeight="1">
      <c r="B189" s="66" t="s">
        <v>147</v>
      </c>
      <c r="C189" s="69"/>
      <c r="D189" s="69"/>
      <c r="E189" s="69"/>
      <c r="F189" s="126"/>
      <c r="G189" s="126"/>
      <c r="H189" s="126"/>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75">
        <f t="shared" ref="BE189:CJ189" si="480">BE165*BE26</f>
        <v>0</v>
      </c>
      <c r="BF189" s="75">
        <f t="shared" si="480"/>
        <v>0</v>
      </c>
      <c r="BG189" s="75">
        <f t="shared" si="480"/>
        <v>0</v>
      </c>
      <c r="BH189" s="75">
        <f t="shared" si="480"/>
        <v>0</v>
      </c>
      <c r="BI189" s="75">
        <f t="shared" si="480"/>
        <v>0</v>
      </c>
      <c r="BJ189" s="75">
        <f t="shared" si="480"/>
        <v>0</v>
      </c>
      <c r="BK189" s="75">
        <f t="shared" si="480"/>
        <v>0</v>
      </c>
      <c r="BL189" s="75">
        <f t="shared" si="480"/>
        <v>0</v>
      </c>
      <c r="BM189" s="75">
        <f t="shared" si="480"/>
        <v>0</v>
      </c>
      <c r="BN189" s="75">
        <f t="shared" si="480"/>
        <v>0</v>
      </c>
      <c r="BO189" s="75">
        <f t="shared" si="480"/>
        <v>0</v>
      </c>
      <c r="BP189" s="75">
        <f t="shared" si="480"/>
        <v>0</v>
      </c>
      <c r="BQ189" s="75">
        <f t="shared" si="480"/>
        <v>0</v>
      </c>
      <c r="BR189" s="75">
        <f t="shared" si="480"/>
        <v>0</v>
      </c>
      <c r="BS189" s="75">
        <f t="shared" si="480"/>
        <v>0</v>
      </c>
      <c r="BT189" s="75">
        <f t="shared" si="480"/>
        <v>0</v>
      </c>
      <c r="BU189" s="75">
        <f t="shared" si="480"/>
        <v>0</v>
      </c>
      <c r="BV189" s="75">
        <f t="shared" si="480"/>
        <v>0</v>
      </c>
      <c r="BW189" s="75">
        <f t="shared" si="480"/>
        <v>0</v>
      </c>
      <c r="BX189" s="75">
        <f t="shared" si="480"/>
        <v>0</v>
      </c>
      <c r="BY189" s="75">
        <f t="shared" si="480"/>
        <v>0</v>
      </c>
      <c r="BZ189" s="75">
        <f t="shared" si="480"/>
        <v>0</v>
      </c>
      <c r="CA189" s="75">
        <f t="shared" si="480"/>
        <v>0</v>
      </c>
      <c r="CB189" s="75">
        <f t="shared" si="480"/>
        <v>0</v>
      </c>
      <c r="CC189" s="75">
        <f t="shared" si="480"/>
        <v>0</v>
      </c>
      <c r="CD189" s="75">
        <f t="shared" si="480"/>
        <v>0</v>
      </c>
      <c r="CE189" s="75">
        <f t="shared" si="480"/>
        <v>0</v>
      </c>
      <c r="CF189" s="75">
        <f t="shared" si="480"/>
        <v>0</v>
      </c>
      <c r="CG189" s="75">
        <f t="shared" si="480"/>
        <v>0</v>
      </c>
      <c r="CH189" s="75">
        <f t="shared" si="480"/>
        <v>0</v>
      </c>
      <c r="CI189" s="75">
        <f t="shared" si="480"/>
        <v>0</v>
      </c>
      <c r="CJ189" s="75">
        <f t="shared" si="480"/>
        <v>0</v>
      </c>
      <c r="CK189" s="75">
        <f t="shared" ref="CK189:DP189" si="481">CK165*CK26</f>
        <v>0</v>
      </c>
      <c r="CL189" s="75">
        <f t="shared" si="481"/>
        <v>0</v>
      </c>
      <c r="CM189" s="75">
        <f t="shared" si="481"/>
        <v>0</v>
      </c>
      <c r="CN189" s="75">
        <f t="shared" si="481"/>
        <v>0</v>
      </c>
      <c r="CO189" s="75">
        <f t="shared" si="481"/>
        <v>0</v>
      </c>
      <c r="CP189" s="75">
        <f t="shared" si="481"/>
        <v>0</v>
      </c>
      <c r="CQ189" s="75">
        <f t="shared" si="481"/>
        <v>0</v>
      </c>
      <c r="CR189" s="75">
        <f t="shared" si="481"/>
        <v>0</v>
      </c>
      <c r="CS189" s="75">
        <f t="shared" si="481"/>
        <v>0</v>
      </c>
      <c r="CT189" s="75">
        <f t="shared" si="481"/>
        <v>0</v>
      </c>
      <c r="CU189" s="75">
        <f t="shared" si="481"/>
        <v>0</v>
      </c>
      <c r="CV189" s="75">
        <f t="shared" si="481"/>
        <v>0</v>
      </c>
      <c r="CW189" s="75">
        <f t="shared" si="481"/>
        <v>0</v>
      </c>
      <c r="CX189" s="75">
        <f t="shared" si="481"/>
        <v>0</v>
      </c>
      <c r="CY189" s="75">
        <f t="shared" si="481"/>
        <v>0</v>
      </c>
      <c r="CZ189" s="75">
        <f t="shared" si="481"/>
        <v>0</v>
      </c>
      <c r="DA189" s="75">
        <f t="shared" si="481"/>
        <v>0</v>
      </c>
      <c r="DB189" s="75">
        <f t="shared" si="481"/>
        <v>0</v>
      </c>
      <c r="DC189" s="75">
        <f t="shared" si="481"/>
        <v>0</v>
      </c>
      <c r="DD189" s="75">
        <f t="shared" si="481"/>
        <v>0</v>
      </c>
      <c r="DE189" s="75">
        <f t="shared" si="481"/>
        <v>0</v>
      </c>
      <c r="DF189" s="75">
        <f t="shared" si="481"/>
        <v>0</v>
      </c>
      <c r="DG189" s="75">
        <f t="shared" si="481"/>
        <v>0</v>
      </c>
      <c r="DH189" s="75">
        <f t="shared" si="481"/>
        <v>0</v>
      </c>
      <c r="DI189" s="75">
        <f t="shared" si="481"/>
        <v>0</v>
      </c>
      <c r="DJ189" s="75">
        <f t="shared" si="481"/>
        <v>0</v>
      </c>
      <c r="DK189" s="75">
        <f t="shared" si="481"/>
        <v>0</v>
      </c>
      <c r="DL189" s="75">
        <f t="shared" si="481"/>
        <v>22425.688999999998</v>
      </c>
      <c r="DM189" s="75">
        <f t="shared" si="481"/>
        <v>22425.688999999998</v>
      </c>
      <c r="DN189" s="75">
        <f t="shared" si="481"/>
        <v>22425.688999999998</v>
      </c>
      <c r="DO189" s="75">
        <f t="shared" si="481"/>
        <v>22425.682500000003</v>
      </c>
      <c r="DP189" s="75">
        <f t="shared" si="481"/>
        <v>22425.65</v>
      </c>
      <c r="DQ189" s="75">
        <f t="shared" ref="DQ189:EJ189" si="482">DQ165*DQ26</f>
        <v>22425.65</v>
      </c>
      <c r="DR189" s="75">
        <f t="shared" si="482"/>
        <v>22425.65</v>
      </c>
      <c r="DS189" s="75">
        <f t="shared" si="482"/>
        <v>22425.65</v>
      </c>
      <c r="DT189" s="75">
        <f t="shared" si="482"/>
        <v>22425.65</v>
      </c>
      <c r="DU189" s="75">
        <f t="shared" si="482"/>
        <v>22457.42200000001</v>
      </c>
      <c r="DV189" s="75">
        <f t="shared" si="482"/>
        <v>22457.42200000001</v>
      </c>
      <c r="DW189" s="75">
        <f t="shared" si="482"/>
        <v>22457.42200000001</v>
      </c>
      <c r="DX189" s="75">
        <f t="shared" si="482"/>
        <v>22457.42200000001</v>
      </c>
      <c r="DY189" s="75">
        <f t="shared" si="482"/>
        <v>22457.42200000001</v>
      </c>
      <c r="DZ189" s="75">
        <f t="shared" si="482"/>
        <v>22457.42200000001</v>
      </c>
      <c r="EA189" s="75">
        <f t="shared" si="482"/>
        <v>22457.42200000001</v>
      </c>
      <c r="EB189" s="75">
        <f t="shared" si="482"/>
        <v>22457.42200000001</v>
      </c>
      <c r="EC189" s="75">
        <f t="shared" si="482"/>
        <v>22457.42200000001</v>
      </c>
      <c r="ED189" s="75">
        <f t="shared" si="482"/>
        <v>22457.42200000001</v>
      </c>
      <c r="EE189" s="75">
        <f t="shared" si="482"/>
        <v>22457.42200000001</v>
      </c>
      <c r="EF189" s="75">
        <f t="shared" si="482"/>
        <v>22457.42200000001</v>
      </c>
      <c r="EG189" s="75">
        <f t="shared" si="482"/>
        <v>22457.519500000024</v>
      </c>
      <c r="EH189" s="75">
        <f t="shared" si="482"/>
        <v>22457.519500000024</v>
      </c>
      <c r="EI189" s="75">
        <f t="shared" si="482"/>
        <v>22457.519500000013</v>
      </c>
      <c r="EJ189" s="75">
        <f t="shared" si="482"/>
        <v>22457.51950000002</v>
      </c>
      <c r="EK189" s="75">
        <f t="shared" si="458"/>
        <v>34550.030000000021</v>
      </c>
      <c r="EL189" s="75">
        <f t="shared" si="458"/>
        <v>34550.030000000006</v>
      </c>
      <c r="EM189" s="75">
        <f t="shared" ref="EM189:EN189" si="483">EM165*EM26</f>
        <v>34550.030000000006</v>
      </c>
      <c r="EN189" s="75">
        <f t="shared" si="483"/>
        <v>34550.030000000006</v>
      </c>
      <c r="EO189" s="75"/>
      <c r="EP189" s="128"/>
      <c r="EQ189" s="128"/>
      <c r="ER189" s="75">
        <f>_xlfn.XLOOKUP(ER$9,$I$8:$EO$8,$I189:$EO189,,,-1)</f>
        <v>0</v>
      </c>
      <c r="ES189" s="75">
        <f>_xlfn.XLOOKUP(ES$9,$I$8:$EO$8,$I189:$EO189,,,-1)</f>
        <v>0</v>
      </c>
      <c r="ET189" s="75">
        <f>_xlfn.XLOOKUP(ET$9,$I$8:$EO$8,$I189:$EO189,,,-1)</f>
        <v>0</v>
      </c>
      <c r="EU189" s="75">
        <f>_xlfn.XLOOKUP(EU$9,$I$8:$EO$8,$I189:$EO189,,,-1)</f>
        <v>22425.688999999998</v>
      </c>
      <c r="EV189" s="75">
        <f>_xlfn.XLOOKUP(EV$9,$I$8:$EO$8,$I189:$EO189,,,-1)</f>
        <v>22425.682500000003</v>
      </c>
      <c r="EW189" s="75">
        <f>_xlfn.XLOOKUP(EW$9,$I$8:$EO$8,$I189:$EO189,,,-1)</f>
        <v>22425.65</v>
      </c>
      <c r="EX189" s="75">
        <f>_xlfn.XLOOKUP(EX$9,$I$8:$EO$8,$I189:$EO189,,,-1)</f>
        <v>22457.42200000001</v>
      </c>
      <c r="EY189" s="75">
        <f>_xlfn.XLOOKUP(EY$9,$I$8:$EO$8,$I189:$EO189,,,-1)</f>
        <v>22457.42200000001</v>
      </c>
      <c r="EZ189" s="75">
        <f>_xlfn.XLOOKUP(EZ$9,$I$8:$EO$8,$I189:$EO189,,,-1)</f>
        <v>22457.42200000001</v>
      </c>
      <c r="FA189" s="75">
        <f>_xlfn.XLOOKUP(FA$9,$I$8:$EO$8,$I189:$EO189,,,-1)</f>
        <v>22457.42200000001</v>
      </c>
      <c r="FB189" s="75">
        <f>_xlfn.XLOOKUP(FB$9,$I$8:$EO$8,$I189:$EO189,,,-1)</f>
        <v>22457.519500000024</v>
      </c>
      <c r="FC189" s="75">
        <f>_xlfn.XLOOKUP(FC$9,$I$8:$EO$8,$I189:$EO189,,,-1)</f>
        <v>22457.51950000002</v>
      </c>
      <c r="FD189" s="75">
        <f>_xlfn.XLOOKUP(FD$9,$I$8:$EO$8,$I189:$EO189,,,-1)</f>
        <v>34550.030000000006</v>
      </c>
      <c r="FE189" s="75">
        <f>_xlfn.XLOOKUP(FE$9,$I$8:$EO$8,$I189:$EO189,,,-1)</f>
        <v>34550.030000000006</v>
      </c>
      <c r="FF189" s="128"/>
      <c r="FG189" s="75"/>
      <c r="FH189" s="75"/>
      <c r="FI189" s="75"/>
      <c r="FJ189" s="75"/>
      <c r="FK189" s="75"/>
      <c r="FL189" s="75">
        <f t="shared" si="420"/>
        <v>22425.688999999998</v>
      </c>
      <c r="FM189" s="75">
        <f t="shared" si="420"/>
        <v>22457.42200000001</v>
      </c>
      <c r="FN189" s="75">
        <f t="shared" si="420"/>
        <v>22457.51950000002</v>
      </c>
      <c r="FO189" s="75">
        <f t="shared" si="421"/>
        <v>34550.030000000006</v>
      </c>
    </row>
    <row r="190" spans="2:171" s="70" customFormat="1" ht="17.25" customHeight="1">
      <c r="B190" s="66" t="s">
        <v>155</v>
      </c>
      <c r="C190" s="69"/>
      <c r="D190" s="69"/>
      <c r="E190" s="69"/>
      <c r="F190" s="126"/>
      <c r="G190" s="126"/>
      <c r="H190" s="126"/>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75">
        <f t="shared" ref="BE190:CJ190" si="484">BE166*BE27</f>
        <v>0</v>
      </c>
      <c r="BF190" s="75">
        <f t="shared" si="484"/>
        <v>0</v>
      </c>
      <c r="BG190" s="75">
        <f t="shared" si="484"/>
        <v>0</v>
      </c>
      <c r="BH190" s="75">
        <f t="shared" si="484"/>
        <v>0</v>
      </c>
      <c r="BI190" s="75">
        <f t="shared" si="484"/>
        <v>0</v>
      </c>
      <c r="BJ190" s="75">
        <f t="shared" si="484"/>
        <v>0</v>
      </c>
      <c r="BK190" s="75">
        <f t="shared" si="484"/>
        <v>0</v>
      </c>
      <c r="BL190" s="75">
        <f t="shared" si="484"/>
        <v>0</v>
      </c>
      <c r="BM190" s="75">
        <f t="shared" si="484"/>
        <v>0</v>
      </c>
      <c r="BN190" s="75">
        <f t="shared" si="484"/>
        <v>0</v>
      </c>
      <c r="BO190" s="75">
        <f t="shared" si="484"/>
        <v>0</v>
      </c>
      <c r="BP190" s="75">
        <f t="shared" si="484"/>
        <v>0</v>
      </c>
      <c r="BQ190" s="75">
        <f t="shared" si="484"/>
        <v>0</v>
      </c>
      <c r="BR190" s="75">
        <f t="shared" si="484"/>
        <v>0</v>
      </c>
      <c r="BS190" s="75">
        <f t="shared" si="484"/>
        <v>0</v>
      </c>
      <c r="BT190" s="75">
        <f t="shared" si="484"/>
        <v>0</v>
      </c>
      <c r="BU190" s="75">
        <f t="shared" si="484"/>
        <v>0</v>
      </c>
      <c r="BV190" s="75">
        <f t="shared" si="484"/>
        <v>0</v>
      </c>
      <c r="BW190" s="75">
        <f t="shared" si="484"/>
        <v>0</v>
      </c>
      <c r="BX190" s="75">
        <f t="shared" si="484"/>
        <v>0</v>
      </c>
      <c r="BY190" s="75">
        <f t="shared" si="484"/>
        <v>0</v>
      </c>
      <c r="BZ190" s="75">
        <f t="shared" si="484"/>
        <v>0</v>
      </c>
      <c r="CA190" s="75">
        <f t="shared" si="484"/>
        <v>0</v>
      </c>
      <c r="CB190" s="75">
        <f t="shared" si="484"/>
        <v>0</v>
      </c>
      <c r="CC190" s="75">
        <f t="shared" si="484"/>
        <v>0</v>
      </c>
      <c r="CD190" s="75">
        <f t="shared" si="484"/>
        <v>0</v>
      </c>
      <c r="CE190" s="75">
        <f t="shared" si="484"/>
        <v>0</v>
      </c>
      <c r="CF190" s="75">
        <f t="shared" si="484"/>
        <v>0</v>
      </c>
      <c r="CG190" s="75">
        <f t="shared" si="484"/>
        <v>0</v>
      </c>
      <c r="CH190" s="75">
        <f t="shared" si="484"/>
        <v>0</v>
      </c>
      <c r="CI190" s="75">
        <f t="shared" si="484"/>
        <v>0</v>
      </c>
      <c r="CJ190" s="75">
        <f t="shared" si="484"/>
        <v>0</v>
      </c>
      <c r="CK190" s="75">
        <f t="shared" ref="CK190:DP190" si="485">CK166*CK27</f>
        <v>0</v>
      </c>
      <c r="CL190" s="75">
        <f t="shared" si="485"/>
        <v>0</v>
      </c>
      <c r="CM190" s="75">
        <f t="shared" si="485"/>
        <v>0</v>
      </c>
      <c r="CN190" s="75">
        <f t="shared" si="485"/>
        <v>0</v>
      </c>
      <c r="CO190" s="75">
        <f t="shared" si="485"/>
        <v>0</v>
      </c>
      <c r="CP190" s="75">
        <f t="shared" si="485"/>
        <v>0</v>
      </c>
      <c r="CQ190" s="75">
        <f t="shared" si="485"/>
        <v>0</v>
      </c>
      <c r="CR190" s="75">
        <f t="shared" si="485"/>
        <v>0</v>
      </c>
      <c r="CS190" s="75">
        <f t="shared" si="485"/>
        <v>0</v>
      </c>
      <c r="CT190" s="75">
        <f t="shared" si="485"/>
        <v>0</v>
      </c>
      <c r="CU190" s="75">
        <f t="shared" si="485"/>
        <v>0</v>
      </c>
      <c r="CV190" s="75">
        <f t="shared" si="485"/>
        <v>0</v>
      </c>
      <c r="CW190" s="75">
        <f t="shared" si="485"/>
        <v>0</v>
      </c>
      <c r="CX190" s="75">
        <f t="shared" si="485"/>
        <v>0</v>
      </c>
      <c r="CY190" s="75">
        <f t="shared" si="485"/>
        <v>0</v>
      </c>
      <c r="CZ190" s="75">
        <f t="shared" si="485"/>
        <v>11820.016246203882</v>
      </c>
      <c r="DA190" s="75">
        <f t="shared" si="485"/>
        <v>11820.016246203882</v>
      </c>
      <c r="DB190" s="75">
        <f t="shared" si="485"/>
        <v>11820.016246203882</v>
      </c>
      <c r="DC190" s="75">
        <f t="shared" si="485"/>
        <v>11820.016246203882</v>
      </c>
      <c r="DD190" s="75">
        <f t="shared" si="485"/>
        <v>11820.016246203882</v>
      </c>
      <c r="DE190" s="75">
        <f t="shared" si="485"/>
        <v>11820.016246203882</v>
      </c>
      <c r="DF190" s="75">
        <f t="shared" si="485"/>
        <v>11820.016246203882</v>
      </c>
      <c r="DG190" s="75">
        <f t="shared" si="485"/>
        <v>11820.016246203882</v>
      </c>
      <c r="DH190" s="75">
        <f t="shared" si="485"/>
        <v>11820.016246203882</v>
      </c>
      <c r="DI190" s="75">
        <f t="shared" si="485"/>
        <v>11817.943915277678</v>
      </c>
      <c r="DJ190" s="75">
        <f t="shared" si="485"/>
        <v>11817.943915277678</v>
      </c>
      <c r="DK190" s="75">
        <f t="shared" si="485"/>
        <v>11817.943915277678</v>
      </c>
      <c r="DL190" s="75">
        <f t="shared" si="485"/>
        <v>11817.943915277678</v>
      </c>
      <c r="DM190" s="75">
        <f t="shared" si="485"/>
        <v>11817.943915277678</v>
      </c>
      <c r="DN190" s="75">
        <f t="shared" si="485"/>
        <v>11817.943915277678</v>
      </c>
      <c r="DO190" s="75">
        <f t="shared" si="485"/>
        <v>11817.943915277678</v>
      </c>
      <c r="DP190" s="75">
        <f t="shared" si="485"/>
        <v>11908.707139309015</v>
      </c>
      <c r="DQ190" s="75">
        <f t="shared" ref="DQ190:EJ190" si="486">DQ166*DQ27</f>
        <v>12532.03456599747</v>
      </c>
      <c r="DR190" s="75">
        <f t="shared" si="486"/>
        <v>12532.034565997468</v>
      </c>
      <c r="DS190" s="75">
        <f t="shared" si="486"/>
        <v>12890.933049873005</v>
      </c>
      <c r="DT190" s="75">
        <f t="shared" si="486"/>
        <v>12881.513503257002</v>
      </c>
      <c r="DU190" s="75">
        <f t="shared" si="486"/>
        <v>12890.424782580003</v>
      </c>
      <c r="DV190" s="75">
        <f t="shared" si="486"/>
        <v>12925.567632403483</v>
      </c>
      <c r="DW190" s="75">
        <f t="shared" si="486"/>
        <v>12925.567632403483</v>
      </c>
      <c r="DX190" s="75">
        <f t="shared" si="486"/>
        <v>12925.567632403483</v>
      </c>
      <c r="DY190" s="75">
        <f t="shared" si="486"/>
        <v>12925.567632403483</v>
      </c>
      <c r="DZ190" s="75">
        <f t="shared" si="486"/>
        <v>12844.801302611735</v>
      </c>
      <c r="EA190" s="75">
        <f t="shared" si="486"/>
        <v>12844.801302611735</v>
      </c>
      <c r="EB190" s="75">
        <f t="shared" si="486"/>
        <v>12844.801302611735</v>
      </c>
      <c r="EC190" s="75">
        <f t="shared" si="486"/>
        <v>12844.801302611735</v>
      </c>
      <c r="ED190" s="75">
        <f t="shared" si="486"/>
        <v>12946.304933295958</v>
      </c>
      <c r="EE190" s="75">
        <f t="shared" si="486"/>
        <v>12946.304933295958</v>
      </c>
      <c r="EF190" s="75">
        <f t="shared" si="486"/>
        <v>12946.304933295958</v>
      </c>
      <c r="EG190" s="75">
        <f t="shared" si="486"/>
        <v>12929.419809911771</v>
      </c>
      <c r="EH190" s="75">
        <f t="shared" si="486"/>
        <v>12948.57057786302</v>
      </c>
      <c r="EI190" s="75">
        <f t="shared" si="486"/>
        <v>12967.547020969128</v>
      </c>
      <c r="EJ190" s="75">
        <f t="shared" si="486"/>
        <v>12995.689998047103</v>
      </c>
      <c r="EK190" s="75">
        <f t="shared" si="458"/>
        <v>13014.240902229261</v>
      </c>
      <c r="EL190" s="75">
        <f t="shared" si="458"/>
        <v>13129.64453116987</v>
      </c>
      <c r="EM190" s="75">
        <f t="shared" ref="EM190:EN190" si="487">EM166*EM27</f>
        <v>13124.998301540989</v>
      </c>
      <c r="EN190" s="75">
        <f t="shared" si="487"/>
        <v>13143.324950556946</v>
      </c>
      <c r="EO190" s="75"/>
      <c r="EP190" s="128"/>
      <c r="EQ190" s="128"/>
      <c r="ER190" s="75">
        <f>_xlfn.XLOOKUP(ER$9,$I$8:$EO$8,$I190:$EO190,,,-1)</f>
        <v>11820.016246203882</v>
      </c>
      <c r="ES190" s="75">
        <f>_xlfn.XLOOKUP(ES$9,$I$8:$EO$8,$I190:$EO190,,,-1)</f>
        <v>11820.016246203882</v>
      </c>
      <c r="ET190" s="75">
        <f>_xlfn.XLOOKUP(ET$9,$I$8:$EO$8,$I190:$EO190,,,-1)</f>
        <v>11817.943915277678</v>
      </c>
      <c r="EU190" s="75">
        <f>_xlfn.XLOOKUP(EU$9,$I$8:$EO$8,$I190:$EO190,,,-1)</f>
        <v>11817.943915277678</v>
      </c>
      <c r="EV190" s="75">
        <f>_xlfn.XLOOKUP(EV$9,$I$8:$EO$8,$I190:$EO190,,,-1)</f>
        <v>11817.943915277678</v>
      </c>
      <c r="EW190" s="75">
        <f>_xlfn.XLOOKUP(EW$9,$I$8:$EO$8,$I190:$EO190,,,-1)</f>
        <v>12532.034565997468</v>
      </c>
      <c r="EX190" s="75">
        <f>_xlfn.XLOOKUP(EX$9,$I$8:$EO$8,$I190:$EO190,,,-1)</f>
        <v>12890.424782580003</v>
      </c>
      <c r="EY190" s="75">
        <f>_xlfn.XLOOKUP(EY$9,$I$8:$EO$8,$I190:$EO190,,,-1)</f>
        <v>12925.567632403483</v>
      </c>
      <c r="EZ190" s="75">
        <f>_xlfn.XLOOKUP(EZ$9,$I$8:$EO$8,$I190:$EO190,,,-1)</f>
        <v>12844.801302611735</v>
      </c>
      <c r="FA190" s="75">
        <f>_xlfn.XLOOKUP(FA$9,$I$8:$EO$8,$I190:$EO190,,,-1)</f>
        <v>12946.304933295958</v>
      </c>
      <c r="FB190" s="75">
        <f>_xlfn.XLOOKUP(FB$9,$I$8:$EO$8,$I190:$EO190,,,-1)</f>
        <v>12929.419809911771</v>
      </c>
      <c r="FC190" s="75">
        <f>_xlfn.XLOOKUP(FC$9,$I$8:$EO$8,$I190:$EO190,,,-1)</f>
        <v>12995.689998047103</v>
      </c>
      <c r="FD190" s="75">
        <f>_xlfn.XLOOKUP(FD$9,$I$8:$EO$8,$I190:$EO190,,,-1)</f>
        <v>13124.998301540989</v>
      </c>
      <c r="FE190" s="75">
        <f>_xlfn.XLOOKUP(FE$9,$I$8:$EO$8,$I190:$EO190,,,-1)</f>
        <v>13143.324950556946</v>
      </c>
      <c r="FF190" s="128"/>
      <c r="FG190" s="75"/>
      <c r="FH190" s="75"/>
      <c r="FI190" s="75"/>
      <c r="FJ190" s="75"/>
      <c r="FK190" s="75">
        <f>_xlfn.XLOOKUP(FK$9,$I$6:$EJ$6,$I190:$EJ190,,,-1)</f>
        <v>11820.016246203882</v>
      </c>
      <c r="FL190" s="75">
        <f t="shared" si="420"/>
        <v>11817.943915277678</v>
      </c>
      <c r="FM190" s="75">
        <f t="shared" si="420"/>
        <v>12925.567632403483</v>
      </c>
      <c r="FN190" s="75">
        <f t="shared" si="420"/>
        <v>12995.689998047103</v>
      </c>
      <c r="FO190" s="75">
        <f t="shared" si="421"/>
        <v>13124.998301540989</v>
      </c>
    </row>
    <row r="191" spans="2:171" s="70" customFormat="1" ht="17.25" customHeight="1">
      <c r="B191" s="66" t="s">
        <v>156</v>
      </c>
      <c r="C191" s="69"/>
      <c r="D191" s="69"/>
      <c r="E191" s="69"/>
      <c r="F191" s="126"/>
      <c r="G191" s="126"/>
      <c r="H191" s="126"/>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75">
        <f t="shared" ref="BE191:CJ191" si="488">BE167*BE28</f>
        <v>13409.763354000001</v>
      </c>
      <c r="BF191" s="75">
        <f t="shared" si="488"/>
        <v>13409.763354000001</v>
      </c>
      <c r="BG191" s="75">
        <f t="shared" si="488"/>
        <v>13409.763354000001</v>
      </c>
      <c r="BH191" s="75">
        <f t="shared" si="488"/>
        <v>13409.763354000001</v>
      </c>
      <c r="BI191" s="75">
        <f t="shared" si="488"/>
        <v>13409.763354000001</v>
      </c>
      <c r="BJ191" s="75">
        <f t="shared" si="488"/>
        <v>13409.763354000001</v>
      </c>
      <c r="BK191" s="75">
        <f t="shared" si="488"/>
        <v>13409.763354000001</v>
      </c>
      <c r="BL191" s="75">
        <f t="shared" si="488"/>
        <v>13409.763354000001</v>
      </c>
      <c r="BM191" s="75">
        <f t="shared" si="488"/>
        <v>13357.726200000001</v>
      </c>
      <c r="BN191" s="75">
        <f t="shared" si="488"/>
        <v>13357.726200000001</v>
      </c>
      <c r="BO191" s="75">
        <f t="shared" si="488"/>
        <v>13350.3549454487</v>
      </c>
      <c r="BP191" s="75">
        <f t="shared" si="488"/>
        <v>13260.982050750265</v>
      </c>
      <c r="BQ191" s="75">
        <f t="shared" si="488"/>
        <v>13177.084363533255</v>
      </c>
      <c r="BR191" s="75">
        <f t="shared" si="488"/>
        <v>11500.294031390978</v>
      </c>
      <c r="BS191" s="75">
        <f t="shared" si="488"/>
        <v>11500.252668650906</v>
      </c>
      <c r="BT191" s="75">
        <f t="shared" si="488"/>
        <v>11502.743624775159</v>
      </c>
      <c r="BU191" s="75">
        <f t="shared" si="488"/>
        <v>11502.743624775159</v>
      </c>
      <c r="BV191" s="75">
        <f t="shared" si="488"/>
        <v>11502.743624775159</v>
      </c>
      <c r="BW191" s="75">
        <f t="shared" si="488"/>
        <v>11494.950777495465</v>
      </c>
      <c r="BX191" s="75">
        <f t="shared" si="488"/>
        <v>11494.950777495465</v>
      </c>
      <c r="BY191" s="75">
        <f t="shared" si="488"/>
        <v>11566.707847517504</v>
      </c>
      <c r="BZ191" s="75">
        <f t="shared" si="488"/>
        <v>11566.707847517504</v>
      </c>
      <c r="CA191" s="75">
        <f t="shared" si="488"/>
        <v>11566.707847517504</v>
      </c>
      <c r="CB191" s="75">
        <f t="shared" si="488"/>
        <v>11566.707847517504</v>
      </c>
      <c r="CC191" s="75">
        <f t="shared" si="488"/>
        <v>11566.707847517504</v>
      </c>
      <c r="CD191" s="75">
        <f t="shared" si="488"/>
        <v>11852.437314586525</v>
      </c>
      <c r="CE191" s="75">
        <f t="shared" si="488"/>
        <v>11852.437314586525</v>
      </c>
      <c r="CF191" s="75">
        <f t="shared" si="488"/>
        <v>11852.436380369596</v>
      </c>
      <c r="CG191" s="75">
        <f t="shared" si="488"/>
        <v>13101.773631756887</v>
      </c>
      <c r="CH191" s="75">
        <f t="shared" si="488"/>
        <v>13106.570479254937</v>
      </c>
      <c r="CI191" s="75">
        <f t="shared" si="488"/>
        <v>13109.506318697517</v>
      </c>
      <c r="CJ191" s="75">
        <f t="shared" si="488"/>
        <v>13109.506318697517</v>
      </c>
      <c r="CK191" s="75">
        <f t="shared" ref="CK191:DP191" si="489">CK167*CK28</f>
        <v>13109.506318697517</v>
      </c>
      <c r="CL191" s="75">
        <f t="shared" si="489"/>
        <v>13109.506318697517</v>
      </c>
      <c r="CM191" s="75">
        <f t="shared" si="489"/>
        <v>13109.506318697517</v>
      </c>
      <c r="CN191" s="75">
        <f t="shared" si="489"/>
        <v>13109.340919292301</v>
      </c>
      <c r="CO191" s="75">
        <f t="shared" si="489"/>
        <v>13109.359297003992</v>
      </c>
      <c r="CP191" s="75">
        <f t="shared" si="489"/>
        <v>13109.359297003992</v>
      </c>
      <c r="CQ191" s="75">
        <f t="shared" si="489"/>
        <v>13109.359297003992</v>
      </c>
      <c r="CR191" s="75">
        <f t="shared" si="489"/>
        <v>13109.359297003992</v>
      </c>
      <c r="CS191" s="75">
        <f t="shared" si="489"/>
        <v>13109.359297003992</v>
      </c>
      <c r="CT191" s="75">
        <f t="shared" si="489"/>
        <v>13109.359297003992</v>
      </c>
      <c r="CU191" s="75">
        <f t="shared" si="489"/>
        <v>13109.359297003992</v>
      </c>
      <c r="CV191" s="75">
        <f t="shared" si="489"/>
        <v>13109.359297003992</v>
      </c>
      <c r="CW191" s="75">
        <f t="shared" si="489"/>
        <v>13083.052105514313</v>
      </c>
      <c r="CX191" s="75">
        <f t="shared" si="489"/>
        <v>13045.764045018122</v>
      </c>
      <c r="CY191" s="75">
        <f t="shared" si="489"/>
        <v>13064.368783224667</v>
      </c>
      <c r="CZ191" s="75">
        <f t="shared" si="489"/>
        <v>13064.368783224667</v>
      </c>
      <c r="DA191" s="75">
        <f t="shared" si="489"/>
        <v>13064.368783224669</v>
      </c>
      <c r="DB191" s="75">
        <f t="shared" si="489"/>
        <v>13064.368783224669</v>
      </c>
      <c r="DC191" s="75">
        <f t="shared" si="489"/>
        <v>13064.368783224669</v>
      </c>
      <c r="DD191" s="75">
        <f t="shared" si="489"/>
        <v>13064.368783224669</v>
      </c>
      <c r="DE191" s="75">
        <f t="shared" si="489"/>
        <v>13064.368783224669</v>
      </c>
      <c r="DF191" s="75">
        <f t="shared" si="489"/>
        <v>13064.368783224669</v>
      </c>
      <c r="DG191" s="75">
        <f t="shared" si="489"/>
        <v>13072.758911017374</v>
      </c>
      <c r="DH191" s="75">
        <f t="shared" si="489"/>
        <v>13066.211223892098</v>
      </c>
      <c r="DI191" s="75">
        <f t="shared" si="489"/>
        <v>13066.211223892098</v>
      </c>
      <c r="DJ191" s="75">
        <f t="shared" si="489"/>
        <v>13063.810177671505</v>
      </c>
      <c r="DK191" s="75">
        <f t="shared" si="489"/>
        <v>12018.971529568465</v>
      </c>
      <c r="DL191" s="75">
        <f t="shared" si="489"/>
        <v>11213.183474312518</v>
      </c>
      <c r="DM191" s="75">
        <f t="shared" si="489"/>
        <v>11201.152030339434</v>
      </c>
      <c r="DN191" s="75">
        <f t="shared" si="489"/>
        <v>11201.083223713676</v>
      </c>
      <c r="DO191" s="75">
        <f t="shared" si="489"/>
        <v>11201.096518045242</v>
      </c>
      <c r="DP191" s="75">
        <f t="shared" si="489"/>
        <v>11203.97252510709</v>
      </c>
      <c r="DQ191" s="75">
        <f t="shared" ref="DQ191:EJ191" si="490">DQ167*DQ28</f>
        <v>11203.721518565473</v>
      </c>
      <c r="DR191" s="75">
        <f t="shared" si="490"/>
        <v>11184.755363781349</v>
      </c>
      <c r="DS191" s="75">
        <f t="shared" si="490"/>
        <v>10505.352495408173</v>
      </c>
      <c r="DT191" s="75">
        <f t="shared" si="490"/>
        <v>9775.9428433106386</v>
      </c>
      <c r="DU191" s="75">
        <f t="shared" si="490"/>
        <v>9727.8967592208319</v>
      </c>
      <c r="DV191" s="75">
        <f t="shared" si="490"/>
        <v>9715.6619955513961</v>
      </c>
      <c r="DW191" s="75">
        <f t="shared" si="490"/>
        <v>9715.6619955513961</v>
      </c>
      <c r="DX191" s="75">
        <f t="shared" si="490"/>
        <v>9715.6619955513961</v>
      </c>
      <c r="DY191" s="75">
        <f t="shared" si="490"/>
        <v>9715.6619955513961</v>
      </c>
      <c r="DZ191" s="75">
        <f t="shared" si="490"/>
        <v>9703.8072781465307</v>
      </c>
      <c r="EA191" s="75">
        <f t="shared" si="490"/>
        <v>9696.1847102159572</v>
      </c>
      <c r="EB191" s="75">
        <f t="shared" si="490"/>
        <v>9697.2840820909696</v>
      </c>
      <c r="EC191" s="75">
        <f t="shared" si="490"/>
        <v>9711.5774540491348</v>
      </c>
      <c r="ED191" s="75">
        <f t="shared" si="490"/>
        <v>9699.6688733890696</v>
      </c>
      <c r="EE191" s="75">
        <f t="shared" si="490"/>
        <v>9697.2840820909732</v>
      </c>
      <c r="EF191" s="75">
        <f t="shared" si="490"/>
        <v>9697.2840820909714</v>
      </c>
      <c r="EG191" s="75">
        <f t="shared" si="490"/>
        <v>9697.2671686775102</v>
      </c>
      <c r="EH191" s="75">
        <f t="shared" si="490"/>
        <v>9707.3014356094136</v>
      </c>
      <c r="EI191" s="75">
        <f t="shared" si="490"/>
        <v>9694.8102287209276</v>
      </c>
      <c r="EJ191" s="75">
        <f t="shared" si="490"/>
        <v>9681.1018469300707</v>
      </c>
      <c r="EK191" s="75">
        <f t="shared" si="458"/>
        <v>9680.7951602957601</v>
      </c>
      <c r="EL191" s="75">
        <f t="shared" si="458"/>
        <v>18049.967962275965</v>
      </c>
      <c r="EM191" s="75">
        <f t="shared" ref="EM191:EN191" si="491">EM167*EM28</f>
        <v>27466.136865631302</v>
      </c>
      <c r="EN191" s="75">
        <f t="shared" si="491"/>
        <v>27885.618378250747</v>
      </c>
      <c r="EO191" s="75"/>
      <c r="EP191" s="128"/>
      <c r="EQ191" s="128"/>
      <c r="ER191" s="75">
        <f>_xlfn.XLOOKUP(ER$9,$I$8:$EO$8,$I191:$EO191,,,-1)</f>
        <v>13064.368783224669</v>
      </c>
      <c r="ES191" s="75">
        <f>_xlfn.XLOOKUP(ES$9,$I$8:$EO$8,$I191:$EO191,,,-1)</f>
        <v>13064.368783224669</v>
      </c>
      <c r="ET191" s="75">
        <f>_xlfn.XLOOKUP(ET$9,$I$8:$EO$8,$I191:$EO191,,,-1)</f>
        <v>13066.211223892098</v>
      </c>
      <c r="EU191" s="75">
        <f>_xlfn.XLOOKUP(EU$9,$I$8:$EO$8,$I191:$EO191,,,-1)</f>
        <v>11213.183474312518</v>
      </c>
      <c r="EV191" s="75">
        <f>_xlfn.XLOOKUP(EV$9,$I$8:$EO$8,$I191:$EO191,,,-1)</f>
        <v>11201.096518045242</v>
      </c>
      <c r="EW191" s="75">
        <f>_xlfn.XLOOKUP(EW$9,$I$8:$EO$8,$I191:$EO191,,,-1)</f>
        <v>11184.755363781349</v>
      </c>
      <c r="EX191" s="75">
        <f>_xlfn.XLOOKUP(EX$9,$I$8:$EO$8,$I191:$EO191,,,-1)</f>
        <v>9727.8967592208319</v>
      </c>
      <c r="EY191" s="75">
        <f>_xlfn.XLOOKUP(EY$9,$I$8:$EO$8,$I191:$EO191,,,-1)</f>
        <v>9715.6619955513961</v>
      </c>
      <c r="EZ191" s="75">
        <f>_xlfn.XLOOKUP(EZ$9,$I$8:$EO$8,$I191:$EO191,,,-1)</f>
        <v>9696.1847102159572</v>
      </c>
      <c r="FA191" s="75">
        <f>_xlfn.XLOOKUP(FA$9,$I$8:$EO$8,$I191:$EO191,,,-1)</f>
        <v>9699.6688733890696</v>
      </c>
      <c r="FB191" s="75">
        <f>_xlfn.XLOOKUP(FB$9,$I$8:$EO$8,$I191:$EO191,,,-1)</f>
        <v>9697.2671686775102</v>
      </c>
      <c r="FC191" s="75">
        <f>_xlfn.XLOOKUP(FC$9,$I$8:$EO$8,$I191:$EO191,,,-1)</f>
        <v>9681.1018469300707</v>
      </c>
      <c r="FD191" s="75">
        <f>_xlfn.XLOOKUP(FD$9,$I$8:$EO$8,$I191:$EO191,,,-1)</f>
        <v>27466.136865631302</v>
      </c>
      <c r="FE191" s="75">
        <f>_xlfn.XLOOKUP(FE$9,$I$8:$EO$8,$I191:$EO191,,,-1)</f>
        <v>27885.618378250747</v>
      </c>
      <c r="FF191" s="128"/>
      <c r="FG191" s="75"/>
      <c r="FH191" s="75">
        <f t="shared" ref="FH191:FK191" si="492">_xlfn.XLOOKUP(FH$9,$I$6:$EJ$6,$I191:$EJ191,,,-1)</f>
        <v>13260.982050750265</v>
      </c>
      <c r="FI191" s="75">
        <f t="shared" si="492"/>
        <v>11566.707847517504</v>
      </c>
      <c r="FJ191" s="75">
        <f t="shared" si="492"/>
        <v>13109.340919292301</v>
      </c>
      <c r="FK191" s="75">
        <f t="shared" si="492"/>
        <v>13064.368783224667</v>
      </c>
      <c r="FL191" s="75">
        <f t="shared" ref="FL191:FN195" si="493">_xlfn.XLOOKUP(FL$9,$I$6:$EJ$6,$I191:$EJ191,,,-1)</f>
        <v>11213.183474312518</v>
      </c>
      <c r="FM191" s="75">
        <f t="shared" si="493"/>
        <v>9715.6619955513961</v>
      </c>
      <c r="FN191" s="75">
        <f t="shared" si="493"/>
        <v>9681.1018469300707</v>
      </c>
      <c r="FO191" s="75">
        <f t="shared" si="421"/>
        <v>27466.136865631302</v>
      </c>
    </row>
    <row r="192" spans="2:171" s="70" customFormat="1" ht="17.25" customHeight="1">
      <c r="B192" s="66" t="s">
        <v>198</v>
      </c>
      <c r="C192" s="69"/>
      <c r="D192" s="69"/>
      <c r="E192" s="69"/>
      <c r="F192" s="126"/>
      <c r="G192" s="126"/>
      <c r="H192" s="126"/>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75">
        <f t="shared" ref="BE192:CJ192" si="494">BE168*BE29</f>
        <v>0</v>
      </c>
      <c r="BF192" s="75">
        <f t="shared" si="494"/>
        <v>0</v>
      </c>
      <c r="BG192" s="75">
        <f t="shared" si="494"/>
        <v>0</v>
      </c>
      <c r="BH192" s="75">
        <f t="shared" si="494"/>
        <v>0</v>
      </c>
      <c r="BI192" s="75">
        <f t="shared" si="494"/>
        <v>0</v>
      </c>
      <c r="BJ192" s="75">
        <f t="shared" si="494"/>
        <v>0</v>
      </c>
      <c r="BK192" s="75">
        <f t="shared" si="494"/>
        <v>0</v>
      </c>
      <c r="BL192" s="75">
        <f t="shared" si="494"/>
        <v>0</v>
      </c>
      <c r="BM192" s="75">
        <f t="shared" si="494"/>
        <v>0</v>
      </c>
      <c r="BN192" s="75">
        <f t="shared" si="494"/>
        <v>0</v>
      </c>
      <c r="BO192" s="75">
        <f t="shared" si="494"/>
        <v>0</v>
      </c>
      <c r="BP192" s="75">
        <f t="shared" si="494"/>
        <v>0</v>
      </c>
      <c r="BQ192" s="75">
        <f t="shared" si="494"/>
        <v>0</v>
      </c>
      <c r="BR192" s="75">
        <f t="shared" si="494"/>
        <v>0</v>
      </c>
      <c r="BS192" s="75">
        <f t="shared" si="494"/>
        <v>0</v>
      </c>
      <c r="BT192" s="75">
        <f t="shared" si="494"/>
        <v>0</v>
      </c>
      <c r="BU192" s="75">
        <f t="shared" si="494"/>
        <v>0</v>
      </c>
      <c r="BV192" s="75">
        <f t="shared" si="494"/>
        <v>0</v>
      </c>
      <c r="BW192" s="75">
        <f t="shared" si="494"/>
        <v>0</v>
      </c>
      <c r="BX192" s="75">
        <f t="shared" si="494"/>
        <v>0</v>
      </c>
      <c r="BY192" s="75">
        <f t="shared" si="494"/>
        <v>0</v>
      </c>
      <c r="BZ192" s="75">
        <f t="shared" si="494"/>
        <v>0</v>
      </c>
      <c r="CA192" s="75">
        <f t="shared" si="494"/>
        <v>0</v>
      </c>
      <c r="CB192" s="75">
        <f t="shared" si="494"/>
        <v>0</v>
      </c>
      <c r="CC192" s="75">
        <f t="shared" si="494"/>
        <v>0</v>
      </c>
      <c r="CD192" s="75">
        <f t="shared" si="494"/>
        <v>0</v>
      </c>
      <c r="CE192" s="75">
        <f t="shared" si="494"/>
        <v>0</v>
      </c>
      <c r="CF192" s="75">
        <f t="shared" si="494"/>
        <v>0</v>
      </c>
      <c r="CG192" s="75">
        <f t="shared" si="494"/>
        <v>0</v>
      </c>
      <c r="CH192" s="75">
        <f t="shared" si="494"/>
        <v>0</v>
      </c>
      <c r="CI192" s="75">
        <f t="shared" si="494"/>
        <v>0</v>
      </c>
      <c r="CJ192" s="75">
        <f t="shared" si="494"/>
        <v>0</v>
      </c>
      <c r="CK192" s="75">
        <f t="shared" ref="CK192:DP192" si="495">CK168*CK29</f>
        <v>0</v>
      </c>
      <c r="CL192" s="75">
        <f t="shared" si="495"/>
        <v>0</v>
      </c>
      <c r="CM192" s="75">
        <f t="shared" si="495"/>
        <v>0</v>
      </c>
      <c r="CN192" s="75">
        <f t="shared" si="495"/>
        <v>0</v>
      </c>
      <c r="CO192" s="75">
        <f t="shared" si="495"/>
        <v>0</v>
      </c>
      <c r="CP192" s="75">
        <f t="shared" si="495"/>
        <v>0</v>
      </c>
      <c r="CQ192" s="75">
        <f t="shared" si="495"/>
        <v>0</v>
      </c>
      <c r="CR192" s="75">
        <f t="shared" si="495"/>
        <v>0</v>
      </c>
      <c r="CS192" s="75">
        <f t="shared" si="495"/>
        <v>0</v>
      </c>
      <c r="CT192" s="75">
        <f t="shared" si="495"/>
        <v>0</v>
      </c>
      <c r="CU192" s="75">
        <f t="shared" si="495"/>
        <v>0</v>
      </c>
      <c r="CV192" s="75">
        <f t="shared" si="495"/>
        <v>0</v>
      </c>
      <c r="CW192" s="75">
        <f t="shared" si="495"/>
        <v>0</v>
      </c>
      <c r="CX192" s="75">
        <f t="shared" si="495"/>
        <v>0</v>
      </c>
      <c r="CY192" s="75">
        <f t="shared" si="495"/>
        <v>0</v>
      </c>
      <c r="CZ192" s="75">
        <f t="shared" si="495"/>
        <v>0</v>
      </c>
      <c r="DA192" s="75">
        <f t="shared" si="495"/>
        <v>0</v>
      </c>
      <c r="DB192" s="75">
        <f t="shared" si="495"/>
        <v>0</v>
      </c>
      <c r="DC192" s="75">
        <f t="shared" si="495"/>
        <v>0</v>
      </c>
      <c r="DD192" s="75">
        <f t="shared" si="495"/>
        <v>0</v>
      </c>
      <c r="DE192" s="75">
        <f t="shared" si="495"/>
        <v>0</v>
      </c>
      <c r="DF192" s="75">
        <f t="shared" si="495"/>
        <v>0</v>
      </c>
      <c r="DG192" s="75">
        <f t="shared" si="495"/>
        <v>0</v>
      </c>
      <c r="DH192" s="75">
        <f t="shared" si="495"/>
        <v>0</v>
      </c>
      <c r="DI192" s="75">
        <f t="shared" si="495"/>
        <v>0</v>
      </c>
      <c r="DJ192" s="75">
        <f t="shared" si="495"/>
        <v>0</v>
      </c>
      <c r="DK192" s="75">
        <f t="shared" si="495"/>
        <v>0</v>
      </c>
      <c r="DL192" s="75">
        <f t="shared" si="495"/>
        <v>0</v>
      </c>
      <c r="DM192" s="75">
        <f t="shared" si="495"/>
        <v>0</v>
      </c>
      <c r="DN192" s="75">
        <f t="shared" si="495"/>
        <v>0</v>
      </c>
      <c r="DO192" s="75">
        <f t="shared" si="495"/>
        <v>0</v>
      </c>
      <c r="DP192" s="75">
        <f t="shared" si="495"/>
        <v>0</v>
      </c>
      <c r="DQ192" s="75">
        <f t="shared" ref="DQ192:EJ192" si="496">DQ168*DQ29</f>
        <v>0</v>
      </c>
      <c r="DR192" s="75">
        <f t="shared" si="496"/>
        <v>0</v>
      </c>
      <c r="DS192" s="75">
        <f t="shared" si="496"/>
        <v>0</v>
      </c>
      <c r="DT192" s="75">
        <f t="shared" si="496"/>
        <v>0</v>
      </c>
      <c r="DU192" s="75">
        <f t="shared" si="496"/>
        <v>0</v>
      </c>
      <c r="DV192" s="75">
        <f t="shared" si="496"/>
        <v>0</v>
      </c>
      <c r="DW192" s="75">
        <f t="shared" si="496"/>
        <v>0</v>
      </c>
      <c r="DX192" s="75">
        <f t="shared" si="496"/>
        <v>0</v>
      </c>
      <c r="DY192" s="75">
        <f t="shared" si="496"/>
        <v>0</v>
      </c>
      <c r="DZ192" s="75">
        <f t="shared" si="496"/>
        <v>0</v>
      </c>
      <c r="EA192" s="75">
        <f t="shared" si="496"/>
        <v>0</v>
      </c>
      <c r="EB192" s="75">
        <f t="shared" si="496"/>
        <v>0</v>
      </c>
      <c r="EC192" s="75">
        <f t="shared" si="496"/>
        <v>0</v>
      </c>
      <c r="ED192" s="75">
        <f t="shared" si="496"/>
        <v>0</v>
      </c>
      <c r="EE192" s="75">
        <f t="shared" si="496"/>
        <v>7003.907597288573</v>
      </c>
      <c r="EF192" s="75">
        <f t="shared" si="496"/>
        <v>7003.907597288573</v>
      </c>
      <c r="EG192" s="75">
        <f t="shared" si="496"/>
        <v>7003.907597288573</v>
      </c>
      <c r="EH192" s="75">
        <f t="shared" si="496"/>
        <v>7003.907597288573</v>
      </c>
      <c r="EI192" s="75">
        <f t="shared" si="496"/>
        <v>7003.907597288573</v>
      </c>
      <c r="EJ192" s="75">
        <f t="shared" si="496"/>
        <v>7003.907597288573</v>
      </c>
      <c r="EK192" s="75">
        <f t="shared" si="458"/>
        <v>7003.9075972885721</v>
      </c>
      <c r="EL192" s="75">
        <f t="shared" si="458"/>
        <v>7003.9075972885721</v>
      </c>
      <c r="EM192" s="75">
        <f t="shared" ref="EM192:EN192" si="497">EM168*EM29</f>
        <v>7003.907597288573</v>
      </c>
      <c r="EN192" s="75">
        <f t="shared" si="497"/>
        <v>7003.9075972885721</v>
      </c>
      <c r="EO192" s="75"/>
      <c r="EP192" s="128"/>
      <c r="EQ192" s="128"/>
      <c r="ER192" s="75"/>
      <c r="ES192" s="75"/>
      <c r="ET192" s="75"/>
      <c r="EU192" s="75"/>
      <c r="EV192" s="75">
        <f>_xlfn.XLOOKUP(EV$9,$I$8:$EO$8,$I192:$EO192,,,-1)</f>
        <v>0</v>
      </c>
      <c r="EW192" s="75">
        <f>_xlfn.XLOOKUP(EW$9,$I$8:$EO$8,$I192:$EO192,,,-1)</f>
        <v>0</v>
      </c>
      <c r="EX192" s="75">
        <f>_xlfn.XLOOKUP(EX$9,$I$8:$EO$8,$I192:$EO192,,,-1)</f>
        <v>0</v>
      </c>
      <c r="EY192" s="75">
        <f>_xlfn.XLOOKUP(EY$9,$I$8:$EO$8,$I192:$EO192,,,-1)</f>
        <v>0</v>
      </c>
      <c r="EZ192" s="75">
        <f>_xlfn.XLOOKUP(EZ$9,$I$8:$EO$8,$I192:$EO192,,,-1)</f>
        <v>0</v>
      </c>
      <c r="FA192" s="75">
        <f>_xlfn.XLOOKUP(FA$9,$I$8:$EO$8,$I192:$EO192,,,-1)</f>
        <v>0</v>
      </c>
      <c r="FB192" s="75">
        <f>_xlfn.XLOOKUP(FB$9,$I$8:$EO$8,$I192:$EO192,,,-1)</f>
        <v>7003.907597288573</v>
      </c>
      <c r="FC192" s="75">
        <f>_xlfn.XLOOKUP(FC$9,$I$8:$EO$8,$I192:$EO192,,,-1)</f>
        <v>7003.907597288573</v>
      </c>
      <c r="FD192" s="75">
        <f>_xlfn.XLOOKUP(FD$9,$I$8:$EO$8,$I192:$EO192,,,-1)</f>
        <v>7003.907597288573</v>
      </c>
      <c r="FE192" s="75">
        <f>_xlfn.XLOOKUP(FE$9,$I$8:$EO$8,$I192:$EO192,,,-1)</f>
        <v>7003.9075972885721</v>
      </c>
      <c r="FF192" s="128"/>
      <c r="FG192" s="75"/>
      <c r="FH192" s="75"/>
      <c r="FI192" s="75"/>
      <c r="FJ192" s="75"/>
      <c r="FK192" s="75"/>
      <c r="FL192" s="75"/>
      <c r="FM192" s="75">
        <f t="shared" si="493"/>
        <v>0</v>
      </c>
      <c r="FN192" s="75">
        <f t="shared" si="493"/>
        <v>7003.907597288573</v>
      </c>
      <c r="FO192" s="75">
        <f t="shared" si="421"/>
        <v>7003.907597288573</v>
      </c>
    </row>
    <row r="193" spans="2:171" s="70" customFormat="1" ht="17.25" customHeight="1">
      <c r="B193" s="66" t="s">
        <v>183</v>
      </c>
      <c r="C193" s="69"/>
      <c r="D193" s="69"/>
      <c r="E193" s="69"/>
      <c r="F193" s="126"/>
      <c r="G193" s="126"/>
      <c r="H193" s="126"/>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75">
        <f t="shared" ref="BE193:CJ193" si="498">BE169*BE30</f>
        <v>0</v>
      </c>
      <c r="BF193" s="75">
        <f t="shared" si="498"/>
        <v>0</v>
      </c>
      <c r="BG193" s="75">
        <f t="shared" si="498"/>
        <v>0</v>
      </c>
      <c r="BH193" s="75">
        <f t="shared" si="498"/>
        <v>0</v>
      </c>
      <c r="BI193" s="75">
        <f t="shared" si="498"/>
        <v>0</v>
      </c>
      <c r="BJ193" s="75">
        <f t="shared" si="498"/>
        <v>0</v>
      </c>
      <c r="BK193" s="75">
        <f t="shared" si="498"/>
        <v>0</v>
      </c>
      <c r="BL193" s="75">
        <f t="shared" si="498"/>
        <v>0</v>
      </c>
      <c r="BM193" s="75">
        <f t="shared" si="498"/>
        <v>0</v>
      </c>
      <c r="BN193" s="75">
        <f t="shared" si="498"/>
        <v>0</v>
      </c>
      <c r="BO193" s="75">
        <f t="shared" si="498"/>
        <v>0</v>
      </c>
      <c r="BP193" s="75">
        <f t="shared" si="498"/>
        <v>0</v>
      </c>
      <c r="BQ193" s="75">
        <f t="shared" si="498"/>
        <v>0</v>
      </c>
      <c r="BR193" s="75">
        <f t="shared" si="498"/>
        <v>0</v>
      </c>
      <c r="BS193" s="75">
        <f t="shared" si="498"/>
        <v>0</v>
      </c>
      <c r="BT193" s="75">
        <f t="shared" si="498"/>
        <v>0</v>
      </c>
      <c r="BU193" s="75">
        <f t="shared" si="498"/>
        <v>0</v>
      </c>
      <c r="BV193" s="75">
        <f t="shared" si="498"/>
        <v>0</v>
      </c>
      <c r="BW193" s="75">
        <f t="shared" si="498"/>
        <v>0</v>
      </c>
      <c r="BX193" s="75">
        <f t="shared" si="498"/>
        <v>0</v>
      </c>
      <c r="BY193" s="75">
        <f t="shared" si="498"/>
        <v>0</v>
      </c>
      <c r="BZ193" s="75">
        <f t="shared" si="498"/>
        <v>0</v>
      </c>
      <c r="CA193" s="75">
        <f t="shared" si="498"/>
        <v>0</v>
      </c>
      <c r="CB193" s="75">
        <f t="shared" si="498"/>
        <v>0</v>
      </c>
      <c r="CC193" s="75">
        <f t="shared" si="498"/>
        <v>0</v>
      </c>
      <c r="CD193" s="75">
        <f t="shared" si="498"/>
        <v>0</v>
      </c>
      <c r="CE193" s="75">
        <f t="shared" si="498"/>
        <v>0</v>
      </c>
      <c r="CF193" s="75">
        <f t="shared" si="498"/>
        <v>0</v>
      </c>
      <c r="CG193" s="75">
        <f t="shared" si="498"/>
        <v>0</v>
      </c>
      <c r="CH193" s="75">
        <f t="shared" si="498"/>
        <v>0</v>
      </c>
      <c r="CI193" s="75">
        <f t="shared" si="498"/>
        <v>0</v>
      </c>
      <c r="CJ193" s="75">
        <f t="shared" si="498"/>
        <v>0</v>
      </c>
      <c r="CK193" s="75">
        <f t="shared" ref="CK193:DP193" si="499">CK169*CK30</f>
        <v>0</v>
      </c>
      <c r="CL193" s="75">
        <f t="shared" si="499"/>
        <v>0</v>
      </c>
      <c r="CM193" s="75">
        <f t="shared" si="499"/>
        <v>0</v>
      </c>
      <c r="CN193" s="75">
        <f t="shared" si="499"/>
        <v>0</v>
      </c>
      <c r="CO193" s="75">
        <f t="shared" si="499"/>
        <v>0</v>
      </c>
      <c r="CP193" s="75">
        <f t="shared" si="499"/>
        <v>0</v>
      </c>
      <c r="CQ193" s="75">
        <f t="shared" si="499"/>
        <v>0</v>
      </c>
      <c r="CR193" s="75">
        <f t="shared" si="499"/>
        <v>0</v>
      </c>
      <c r="CS193" s="75">
        <f t="shared" si="499"/>
        <v>0</v>
      </c>
      <c r="CT193" s="75">
        <f t="shared" si="499"/>
        <v>0</v>
      </c>
      <c r="CU193" s="75">
        <f t="shared" si="499"/>
        <v>0</v>
      </c>
      <c r="CV193" s="75">
        <f t="shared" si="499"/>
        <v>0</v>
      </c>
      <c r="CW193" s="75">
        <f t="shared" si="499"/>
        <v>0</v>
      </c>
      <c r="CX193" s="75">
        <f t="shared" si="499"/>
        <v>0</v>
      </c>
      <c r="CY193" s="75">
        <f t="shared" si="499"/>
        <v>0</v>
      </c>
      <c r="CZ193" s="75">
        <f t="shared" si="499"/>
        <v>0</v>
      </c>
      <c r="DA193" s="75">
        <f t="shared" si="499"/>
        <v>0</v>
      </c>
      <c r="DB193" s="75">
        <f t="shared" si="499"/>
        <v>0</v>
      </c>
      <c r="DC193" s="75">
        <f t="shared" si="499"/>
        <v>0</v>
      </c>
      <c r="DD193" s="75">
        <f t="shared" si="499"/>
        <v>0</v>
      </c>
      <c r="DE193" s="75">
        <f t="shared" si="499"/>
        <v>0</v>
      </c>
      <c r="DF193" s="75">
        <f t="shared" si="499"/>
        <v>0</v>
      </c>
      <c r="DG193" s="75">
        <f t="shared" si="499"/>
        <v>0</v>
      </c>
      <c r="DH193" s="75">
        <f t="shared" si="499"/>
        <v>0</v>
      </c>
      <c r="DI193" s="75">
        <f t="shared" si="499"/>
        <v>0</v>
      </c>
      <c r="DJ193" s="75">
        <f t="shared" si="499"/>
        <v>0</v>
      </c>
      <c r="DK193" s="75">
        <f t="shared" si="499"/>
        <v>0</v>
      </c>
      <c r="DL193" s="75">
        <f t="shared" si="499"/>
        <v>0</v>
      </c>
      <c r="DM193" s="75">
        <f t="shared" si="499"/>
        <v>0</v>
      </c>
      <c r="DN193" s="75">
        <f t="shared" si="499"/>
        <v>0</v>
      </c>
      <c r="DO193" s="75">
        <f t="shared" si="499"/>
        <v>0</v>
      </c>
      <c r="DP193" s="75">
        <f t="shared" si="499"/>
        <v>0</v>
      </c>
      <c r="DQ193" s="75">
        <f t="shared" ref="DQ193:EJ193" si="500">DQ169*DQ30</f>
        <v>0</v>
      </c>
      <c r="DR193" s="75">
        <f t="shared" si="500"/>
        <v>0</v>
      </c>
      <c r="DS193" s="75">
        <f t="shared" si="500"/>
        <v>0</v>
      </c>
      <c r="DT193" s="75">
        <f t="shared" si="500"/>
        <v>0</v>
      </c>
      <c r="DU193" s="75">
        <f t="shared" si="500"/>
        <v>0</v>
      </c>
      <c r="DV193" s="75">
        <f t="shared" si="500"/>
        <v>0</v>
      </c>
      <c r="DW193" s="75">
        <f t="shared" si="500"/>
        <v>0</v>
      </c>
      <c r="DX193" s="75">
        <f t="shared" si="500"/>
        <v>0</v>
      </c>
      <c r="DY193" s="75">
        <f t="shared" si="500"/>
        <v>5274.7000000000007</v>
      </c>
      <c r="DZ193" s="75">
        <f t="shared" si="500"/>
        <v>5274.7000000000007</v>
      </c>
      <c r="EA193" s="75">
        <f t="shared" si="500"/>
        <v>5274.7000000000007</v>
      </c>
      <c r="EB193" s="75">
        <f t="shared" si="500"/>
        <v>5274.7000000000007</v>
      </c>
      <c r="EC193" s="75">
        <f t="shared" si="500"/>
        <v>5274.7000000000007</v>
      </c>
      <c r="ED193" s="75">
        <f t="shared" si="500"/>
        <v>5274.7</v>
      </c>
      <c r="EE193" s="75">
        <f t="shared" si="500"/>
        <v>5274.7</v>
      </c>
      <c r="EF193" s="75">
        <f t="shared" si="500"/>
        <v>5274.7</v>
      </c>
      <c r="EG193" s="75">
        <f t="shared" si="500"/>
        <v>5274.7</v>
      </c>
      <c r="EH193" s="75">
        <f t="shared" si="500"/>
        <v>5274.7</v>
      </c>
      <c r="EI193" s="75">
        <f t="shared" si="500"/>
        <v>5274.7</v>
      </c>
      <c r="EJ193" s="75">
        <f t="shared" si="500"/>
        <v>5274.7</v>
      </c>
      <c r="EK193" s="75">
        <f t="shared" si="458"/>
        <v>5274.7</v>
      </c>
      <c r="EL193" s="75">
        <f t="shared" si="458"/>
        <v>5274.7</v>
      </c>
      <c r="EM193" s="75">
        <f t="shared" ref="EM193:EN193" si="501">EM169*EM30</f>
        <v>5274.7</v>
      </c>
      <c r="EN193" s="75">
        <f t="shared" si="501"/>
        <v>5274.7</v>
      </c>
      <c r="EO193" s="75"/>
      <c r="EP193" s="128"/>
      <c r="EQ193" s="128"/>
      <c r="ER193" s="75"/>
      <c r="ES193" s="75"/>
      <c r="ET193" s="75"/>
      <c r="EU193" s="75"/>
      <c r="EV193" s="75">
        <f>_xlfn.XLOOKUP(EV$9,$I$8:$EO$8,$I193:$EO193,,,-1)</f>
        <v>0</v>
      </c>
      <c r="EW193" s="75">
        <f>_xlfn.XLOOKUP(EW$9,$I$8:$EO$8,$I193:$EO193,,,-1)</f>
        <v>0</v>
      </c>
      <c r="EX193" s="75">
        <f>_xlfn.XLOOKUP(EX$9,$I$8:$EO$8,$I193:$EO193,,,-1)</f>
        <v>0</v>
      </c>
      <c r="EY193" s="75">
        <f>_xlfn.XLOOKUP(EY$9,$I$8:$EO$8,$I193:$EO193,,,-1)</f>
        <v>0</v>
      </c>
      <c r="EZ193" s="75">
        <f>_xlfn.XLOOKUP(EZ$9,$I$8:$EO$8,$I193:$EO193,,,-1)</f>
        <v>5274.7000000000007</v>
      </c>
      <c r="FA193" s="75">
        <f>_xlfn.XLOOKUP(FA$9,$I$8:$EO$8,$I193:$EO193,,,-1)</f>
        <v>5274.7</v>
      </c>
      <c r="FB193" s="75">
        <f>_xlfn.XLOOKUP(FB$9,$I$8:$EO$8,$I193:$EO193,,,-1)</f>
        <v>5274.7</v>
      </c>
      <c r="FC193" s="75">
        <f>_xlfn.XLOOKUP(FC$9,$I$8:$EO$8,$I193:$EO193,,,-1)</f>
        <v>5274.7</v>
      </c>
      <c r="FD193" s="75">
        <f>_xlfn.XLOOKUP(FD$9,$I$8:$EO$8,$I193:$EO193,,,-1)</f>
        <v>5274.7</v>
      </c>
      <c r="FE193" s="75">
        <f>_xlfn.XLOOKUP(FE$9,$I$8:$EO$8,$I193:$EO193,,,-1)</f>
        <v>5274.7</v>
      </c>
      <c r="FF193" s="128"/>
      <c r="FG193" s="75"/>
      <c r="FH193" s="75"/>
      <c r="FI193" s="75"/>
      <c r="FJ193" s="75"/>
      <c r="FK193" s="75"/>
      <c r="FL193" s="75"/>
      <c r="FM193" s="75">
        <f t="shared" si="493"/>
        <v>0</v>
      </c>
      <c r="FN193" s="75">
        <f t="shared" si="493"/>
        <v>5274.7</v>
      </c>
      <c r="FO193" s="75">
        <f t="shared" si="421"/>
        <v>5274.7</v>
      </c>
    </row>
    <row r="194" spans="2:171" s="70" customFormat="1" ht="17.25" customHeight="1">
      <c r="B194" s="66" t="s">
        <v>203</v>
      </c>
      <c r="C194" s="69"/>
      <c r="D194" s="69"/>
      <c r="E194" s="69"/>
      <c r="F194" s="126"/>
      <c r="G194" s="126"/>
      <c r="H194" s="126"/>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75"/>
      <c r="BF194" s="75"/>
      <c r="BG194" s="75"/>
      <c r="BH194" s="75"/>
      <c r="BI194" s="75"/>
      <c r="BJ194" s="75"/>
      <c r="BK194" s="75"/>
      <c r="BL194" s="75"/>
      <c r="BM194" s="75"/>
      <c r="BN194" s="75"/>
      <c r="BO194" s="75"/>
      <c r="BP194" s="75"/>
      <c r="BQ194" s="75"/>
      <c r="BR194" s="75"/>
      <c r="BS194" s="75"/>
      <c r="BT194" s="75"/>
      <c r="BU194" s="75"/>
      <c r="BV194" s="75"/>
      <c r="BW194" s="75"/>
      <c r="BX194" s="75"/>
      <c r="BY194" s="75"/>
      <c r="BZ194" s="75"/>
      <c r="CA194" s="75"/>
      <c r="CB194" s="75"/>
      <c r="CC194" s="75"/>
      <c r="CD194" s="75"/>
      <c r="CE194" s="75"/>
      <c r="CF194" s="75"/>
      <c r="CG194" s="75"/>
      <c r="CH194" s="75"/>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f t="shared" ref="DY194:EJ194" si="502">DY170*DY31</f>
        <v>0</v>
      </c>
      <c r="DZ194" s="75">
        <f t="shared" si="502"/>
        <v>0</v>
      </c>
      <c r="EA194" s="75">
        <f t="shared" si="502"/>
        <v>0</v>
      </c>
      <c r="EB194" s="75">
        <f t="shared" si="502"/>
        <v>0</v>
      </c>
      <c r="EC194" s="75">
        <f t="shared" si="502"/>
        <v>0</v>
      </c>
      <c r="ED194" s="75">
        <f t="shared" si="502"/>
        <v>0</v>
      </c>
      <c r="EE194" s="75">
        <f t="shared" si="502"/>
        <v>0</v>
      </c>
      <c r="EF194" s="75">
        <f t="shared" si="502"/>
        <v>0</v>
      </c>
      <c r="EG194" s="75">
        <f t="shared" si="502"/>
        <v>0</v>
      </c>
      <c r="EH194" s="75">
        <f t="shared" si="502"/>
        <v>0</v>
      </c>
      <c r="EI194" s="75">
        <f t="shared" si="502"/>
        <v>0</v>
      </c>
      <c r="EJ194" s="75">
        <f t="shared" si="502"/>
        <v>0</v>
      </c>
      <c r="EK194" s="75">
        <f t="shared" si="458"/>
        <v>7850.3399999999983</v>
      </c>
      <c r="EL194" s="75">
        <f t="shared" si="458"/>
        <v>7850.3400000000011</v>
      </c>
      <c r="EM194" s="75">
        <f t="shared" ref="EM194:EN194" si="503">EM170*EM31</f>
        <v>7850.3400000000011</v>
      </c>
      <c r="EN194" s="75">
        <f t="shared" si="503"/>
        <v>7850.3400000000011</v>
      </c>
      <c r="EO194" s="75"/>
      <c r="EP194" s="128"/>
      <c r="EQ194" s="128"/>
      <c r="ER194" s="75"/>
      <c r="ES194" s="75"/>
      <c r="ET194" s="75"/>
      <c r="EU194" s="75"/>
      <c r="EV194" s="75"/>
      <c r="EW194" s="75"/>
      <c r="EX194" s="75"/>
      <c r="EY194" s="75"/>
      <c r="EZ194" s="75">
        <f>_xlfn.XLOOKUP(EZ$9,$I$8:$EO$8,$I194:$EO194,,,-1)</f>
        <v>0</v>
      </c>
      <c r="FA194" s="75">
        <f>_xlfn.XLOOKUP(FA$9,$I$8:$EO$8,$I194:$EO194,,,-1)</f>
        <v>0</v>
      </c>
      <c r="FB194" s="75">
        <f>_xlfn.XLOOKUP(FB$9,$I$8:$EO$8,$I194:$EO194,,,-1)</f>
        <v>0</v>
      </c>
      <c r="FC194" s="75">
        <f>_xlfn.XLOOKUP(FC$9,$I$8:$EO$8,$I194:$EO194,,,-1)</f>
        <v>0</v>
      </c>
      <c r="FD194" s="75">
        <f>_xlfn.XLOOKUP(FD$9,$I$8:$EO$8,$I194:$EO194,,,-1)</f>
        <v>7850.3400000000011</v>
      </c>
      <c r="FE194" s="75">
        <f>_xlfn.XLOOKUP(FE$9,$I$8:$EO$8,$I194:$EO194,,,-1)</f>
        <v>7850.3400000000011</v>
      </c>
      <c r="FF194" s="128"/>
      <c r="FG194" s="75"/>
      <c r="FH194" s="75"/>
      <c r="FI194" s="75"/>
      <c r="FJ194" s="75"/>
      <c r="FK194" s="75"/>
      <c r="FL194" s="75"/>
      <c r="FM194" s="75"/>
      <c r="FN194" s="75">
        <f t="shared" si="493"/>
        <v>0</v>
      </c>
      <c r="FO194" s="75">
        <f t="shared" si="421"/>
        <v>7850.3400000000011</v>
      </c>
    </row>
    <row r="195" spans="2:171" s="70" customFormat="1" ht="17.25" customHeight="1">
      <c r="B195" s="125" t="s">
        <v>152</v>
      </c>
      <c r="C195" s="69"/>
      <c r="D195" s="69"/>
      <c r="E195" s="69"/>
      <c r="F195" s="126"/>
      <c r="G195" s="126"/>
      <c r="H195" s="126"/>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8">
        <f t="shared" ref="BE195" si="504">SUM(BE175:BE193)</f>
        <v>104751.929705667</v>
      </c>
      <c r="BF195" s="128">
        <f t="shared" ref="BF195" si="505">SUM(BF175:BF193)</f>
        <v>106179.62620603364</v>
      </c>
      <c r="BG195" s="128">
        <f t="shared" ref="BG195" si="506">SUM(BG175:BG193)</f>
        <v>106181.08249846468</v>
      </c>
      <c r="BH195" s="128">
        <f t="shared" ref="BH195" si="507">SUM(BH175:BH193)</f>
        <v>106183.45571575967</v>
      </c>
      <c r="BI195" s="128">
        <f t="shared" ref="BI195" si="508">SUM(BI175:BI193)</f>
        <v>110241.83429022221</v>
      </c>
      <c r="BJ195" s="128">
        <f t="shared" ref="BJ195" si="509">SUM(BJ175:BJ193)</f>
        <v>110259.02036858416</v>
      </c>
      <c r="BK195" s="128">
        <f t="shared" ref="BK195" si="510">SUM(BK175:BK193)</f>
        <v>115313.08446648094</v>
      </c>
      <c r="BL195" s="128">
        <f t="shared" ref="BL195" si="511">SUM(BL175:BL193)</f>
        <v>117368.82815871484</v>
      </c>
      <c r="BM195" s="128">
        <f t="shared" ref="BM195" si="512">SUM(BM175:BM193)</f>
        <v>117278.70282956316</v>
      </c>
      <c r="BN195" s="128">
        <f t="shared" ref="BN195" si="513">SUM(BN175:BN193)</f>
        <v>120867.6395021467</v>
      </c>
      <c r="BO195" s="128">
        <f t="shared" ref="BO195" si="514">SUM(BO175:BO193)</f>
        <v>146540.25469781461</v>
      </c>
      <c r="BP195" s="128">
        <f t="shared" ref="BP195" si="515">SUM(BP175:BP193)</f>
        <v>146434.60612410074</v>
      </c>
      <c r="BQ195" s="128">
        <f t="shared" ref="BQ195" si="516">SUM(BQ175:BQ193)</f>
        <v>150654.73147078129</v>
      </c>
      <c r="BR195" s="128">
        <f t="shared" ref="BR195" si="517">SUM(BR175:BR193)</f>
        <v>148922.30842361943</v>
      </c>
      <c r="BS195" s="128">
        <f t="shared" ref="BS195" si="518">SUM(BS175:BS193)</f>
        <v>149020.87552102644</v>
      </c>
      <c r="BT195" s="128">
        <f t="shared" ref="BT195" si="519">SUM(BT175:BT193)</f>
        <v>149027.02686136341</v>
      </c>
      <c r="BU195" s="128">
        <f t="shared" ref="BU195" si="520">SUM(BU175:BU193)</f>
        <v>149566.32221344902</v>
      </c>
      <c r="BV195" s="128">
        <f t="shared" ref="BV195" si="521">SUM(BV175:BV193)</f>
        <v>149621.71786691475</v>
      </c>
      <c r="BW195" s="128">
        <f t="shared" ref="BW195" si="522">SUM(BW175:BW193)</f>
        <v>149613.90704071615</v>
      </c>
      <c r="BX195" s="128">
        <f t="shared" ref="BX195" si="523">SUM(BX175:BX193)</f>
        <v>149671.02155342637</v>
      </c>
      <c r="BY195" s="128">
        <f t="shared" ref="BY195" si="524">SUM(BY175:BY193)</f>
        <v>149752.38207802814</v>
      </c>
      <c r="BZ195" s="128">
        <f t="shared" ref="BZ195" si="525">SUM(BZ175:BZ193)</f>
        <v>149757.83185532439</v>
      </c>
      <c r="CA195" s="128">
        <f t="shared" ref="CA195" si="526">SUM(CA175:CA193)</f>
        <v>149752.13185532441</v>
      </c>
      <c r="CB195" s="128">
        <f t="shared" ref="CB195" si="527">SUM(CB175:CB193)</f>
        <v>149848.91639951096</v>
      </c>
      <c r="CC195" s="128">
        <f t="shared" ref="CC195" si="528">SUM(CC175:CC193)</f>
        <v>149821.91639951096</v>
      </c>
      <c r="CD195" s="128">
        <f t="shared" ref="CD195" si="529">SUM(CD175:CD193)</f>
        <v>151498.26324307453</v>
      </c>
      <c r="CE195" s="128">
        <f t="shared" ref="CE195" si="530">SUM(CE175:CE193)</f>
        <v>151496.49774307455</v>
      </c>
      <c r="CF195" s="128">
        <f t="shared" ref="CF195" si="531">SUM(CF175:CF193)</f>
        <v>151496.49680885763</v>
      </c>
      <c r="CG195" s="128">
        <f t="shared" ref="CG195" si="532">SUM(CG175:CG193)</f>
        <v>152745.83406024493</v>
      </c>
      <c r="CH195" s="128">
        <f t="shared" ref="CH195" si="533">SUM(CH175:CH193)</f>
        <v>153317.19790847538</v>
      </c>
      <c r="CI195" s="128">
        <f t="shared" ref="CI195" si="534">SUM(CI175:CI193)</f>
        <v>153320.13374791795</v>
      </c>
      <c r="CJ195" s="128">
        <f t="shared" ref="CJ195" si="535">SUM(CJ175:CJ193)</f>
        <v>153331.18201751699</v>
      </c>
      <c r="CK195" s="128">
        <f t="shared" ref="CK195" si="536">SUM(CK175:CK193)</f>
        <v>153335.48701824941</v>
      </c>
      <c r="CL195" s="128">
        <f t="shared" ref="CL195" si="537">SUM(CL175:CL193)</f>
        <v>153337.07382085657</v>
      </c>
      <c r="CM195" s="128">
        <f t="shared" ref="CM195" si="538">SUM(CM175:CM193)</f>
        <v>153337.1537287652</v>
      </c>
      <c r="CN195" s="128">
        <f t="shared" ref="CN195" si="539">SUM(CN175:CN193)</f>
        <v>153345.49482935999</v>
      </c>
      <c r="CO195" s="128">
        <f t="shared" ref="CO195" si="540">SUM(CO175:CO193)</f>
        <v>153468.6421370717</v>
      </c>
      <c r="CP195" s="128">
        <f t="shared" ref="CP195" si="541">SUM(CP175:CP193)</f>
        <v>153441.0531070717</v>
      </c>
      <c r="CQ195" s="128">
        <f t="shared" ref="CQ195" si="542">SUM(CQ175:CQ193)</f>
        <v>153443.10210707167</v>
      </c>
      <c r="CR195" s="128">
        <f t="shared" ref="CR195" si="543">SUM(CR175:CR193)</f>
        <v>153443.10210707167</v>
      </c>
      <c r="CS195" s="128">
        <f t="shared" ref="CS195" si="544">SUM(CS175:CS193)</f>
        <v>153443.08710707168</v>
      </c>
      <c r="CT195" s="128">
        <f t="shared" ref="CT195" si="545">SUM(CT175:CT193)</f>
        <v>153497.39656116362</v>
      </c>
      <c r="CU195" s="128">
        <f t="shared" ref="CU195" si="546">SUM(CU175:CU193)</f>
        <v>153496.75906116361</v>
      </c>
      <c r="CV195" s="128">
        <f t="shared" ref="CV195" si="547">SUM(CV175:CV193)</f>
        <v>153483.41069576947</v>
      </c>
      <c r="CW195" s="128">
        <f t="shared" ref="CW195" si="548">SUM(CW175:CW193)</f>
        <v>153457.10350427977</v>
      </c>
      <c r="CX195" s="128">
        <f t="shared" ref="CX195" si="549">SUM(CX175:CX193)</f>
        <v>153442.6709437836</v>
      </c>
      <c r="CY195" s="128">
        <f t="shared" ref="CY195" si="550">SUM(CY175:CY193)</f>
        <v>153461.19682543454</v>
      </c>
      <c r="CZ195" s="128">
        <f t="shared" ref="CZ195" si="551">SUM(CZ175:CZ193)</f>
        <v>165269.98817584984</v>
      </c>
      <c r="DA195" s="128">
        <f t="shared" ref="DA195" si="552">SUM(DA175:DA193)</f>
        <v>170366.40652536316</v>
      </c>
      <c r="DB195" s="128">
        <f t="shared" ref="DB195" si="553">SUM(DB175:DB193)</f>
        <v>170372.34945782047</v>
      </c>
      <c r="DC195" s="128">
        <f t="shared" ref="DC195" si="554">SUM(DC175:DC193)</f>
        <v>170445.43320021528</v>
      </c>
      <c r="DD195" s="128">
        <f t="shared" ref="DD195" si="555">SUM(DD175:DD193)</f>
        <v>170334.41628409526</v>
      </c>
      <c r="DE195" s="128">
        <f t="shared" ref="DE195" si="556">SUM(DE175:DE193)</f>
        <v>170426.1750374953</v>
      </c>
      <c r="DF195" s="128">
        <f t="shared" ref="DF195" si="557">SUM(DF175:DF193)</f>
        <v>176833.48184652469</v>
      </c>
      <c r="DG195" s="128">
        <f t="shared" ref="DG195" si="558">SUM(DG175:DG193)</f>
        <v>176853.3996283414</v>
      </c>
      <c r="DH195" s="128">
        <f t="shared" ref="DH195" si="559">SUM(DH175:DH193)</f>
        <v>176839.32944121613</v>
      </c>
      <c r="DI195" s="128">
        <f t="shared" ref="DI195" si="560">SUM(DI175:DI193)</f>
        <v>176847.22419043563</v>
      </c>
      <c r="DJ195" s="128">
        <f t="shared" ref="DJ195" si="561">SUM(DJ175:DJ193)</f>
        <v>176949.20603216416</v>
      </c>
      <c r="DK195" s="128">
        <f t="shared" ref="DK195" si="562">SUM(DK175:DK193)</f>
        <v>199194.75118248301</v>
      </c>
      <c r="DL195" s="128">
        <f t="shared" ref="DL195" si="563">SUM(DL175:DL193)</f>
        <v>220793.40062722703</v>
      </c>
      <c r="DM195" s="128">
        <f t="shared" ref="DM195" si="564">SUM(DM175:DM193)</f>
        <v>220934.0361322547</v>
      </c>
      <c r="DN195" s="128">
        <f t="shared" ref="DN195" si="565">SUM(DN175:DN193)</f>
        <v>218421.7256381289</v>
      </c>
      <c r="DO195" s="128">
        <f t="shared" ref="DO195" si="566">SUM(DO175:DO193)</f>
        <v>228411.87604307305</v>
      </c>
      <c r="DP195" s="128">
        <f t="shared" ref="DP195" si="567">SUM(DP175:DP193)</f>
        <v>228505.48277416622</v>
      </c>
      <c r="DQ195" s="128">
        <f t="shared" ref="DQ195" si="568">SUM(DQ175:DQ193)</f>
        <v>229047.83047961016</v>
      </c>
      <c r="DR195" s="128">
        <f t="shared" ref="DR195" si="569">SUM(DR175:DR193)</f>
        <v>229285.77802848813</v>
      </c>
      <c r="DS195" s="128">
        <f t="shared" ref="DS195" si="570">SUM(DS175:DS193)</f>
        <v>228859.56493530495</v>
      </c>
      <c r="DT195" s="128">
        <f t="shared" ref="DT195" si="571">SUM(DT175:DT193)</f>
        <v>227656.04516398415</v>
      </c>
      <c r="DU195" s="128">
        <f t="shared" ref="DU195" si="572">SUM(DU175:DU193)</f>
        <v>227689.61150138863</v>
      </c>
      <c r="DV195" s="128">
        <f t="shared" ref="DV195" si="573">SUM(DV175:DV193)</f>
        <v>227769.21212521597</v>
      </c>
      <c r="DW195" s="128">
        <f t="shared" ref="DW195" si="574">SUM(DW175:DW193)</f>
        <v>227748.92312533039</v>
      </c>
      <c r="DX195" s="128">
        <f t="shared" ref="DX195" si="575">SUM(DX175:DX193)</f>
        <v>227765.36308204025</v>
      </c>
      <c r="DY195" s="128">
        <f>SUM(DY175:DY194)</f>
        <v>232733.11929039424</v>
      </c>
      <c r="DZ195" s="128">
        <f t="shared" ref="DZ195:EJ195" si="576">SUM(DZ175:DZ194)</f>
        <v>232704.27043735885</v>
      </c>
      <c r="EA195" s="128">
        <f t="shared" si="576"/>
        <v>232739.99399263551</v>
      </c>
      <c r="EB195" s="128">
        <f t="shared" si="576"/>
        <v>232748.72487582441</v>
      </c>
      <c r="EC195" s="128">
        <f t="shared" si="576"/>
        <v>232827.46017127202</v>
      </c>
      <c r="ED195" s="128">
        <f t="shared" si="576"/>
        <v>233152.09212023372</v>
      </c>
      <c r="EE195" s="128">
        <f t="shared" si="576"/>
        <v>240168.14492622419</v>
      </c>
      <c r="EF195" s="128">
        <f t="shared" si="576"/>
        <v>240168.07476372417</v>
      </c>
      <c r="EG195" s="128">
        <f t="shared" si="576"/>
        <v>239478.40562000344</v>
      </c>
      <c r="EH195" s="128">
        <f t="shared" si="576"/>
        <v>236634.92270213421</v>
      </c>
      <c r="EI195" s="128">
        <f t="shared" si="576"/>
        <v>236621.06877161231</v>
      </c>
      <c r="EJ195" s="128">
        <f t="shared" si="576"/>
        <v>236688.19197089944</v>
      </c>
      <c r="EK195" s="128">
        <f>SUM(EK175:EK194)</f>
        <v>252891.2421884473</v>
      </c>
      <c r="EL195" s="128">
        <f>SUM(EL175:EL194)</f>
        <v>261341.02611936806</v>
      </c>
      <c r="EM195" s="128">
        <f>SUM(EM175:EM194)</f>
        <v>270744.34443059453</v>
      </c>
      <c r="EN195" s="128">
        <f>SUM(EN175:EN194)</f>
        <v>271228.99126722995</v>
      </c>
      <c r="EO195" s="128"/>
      <c r="EP195" s="128"/>
      <c r="EQ195" s="128"/>
      <c r="ER195" s="128">
        <f>_xlfn.XLOOKUP(ER$9,$I$8:$EO$8,$I195:$EO195,,,-1)</f>
        <v>170445.43320021528</v>
      </c>
      <c r="ES195" s="128">
        <f>_xlfn.XLOOKUP(ES$9,$I$8:$EO$8,$I195:$EO195,,,-1)</f>
        <v>176833.48184652469</v>
      </c>
      <c r="ET195" s="128">
        <f>_xlfn.XLOOKUP(ET$9,$I$8:$EO$8,$I195:$EO195,,,-1)</f>
        <v>176847.22419043563</v>
      </c>
      <c r="EU195" s="128">
        <f>_xlfn.XLOOKUP(EU$9,$I$8:$EO$8,$I195:$EO195,,,-1)</f>
        <v>220793.40062722703</v>
      </c>
      <c r="EV195" s="128">
        <f>_xlfn.XLOOKUP(EV$9,$I$8:$EO$8,$I195:$EO195,,,-1)</f>
        <v>228411.87604307305</v>
      </c>
      <c r="EW195" s="128">
        <f>_xlfn.XLOOKUP(EW$9,$I$8:$EO$8,$I195:$EO195,,,-1)</f>
        <v>229285.77802848813</v>
      </c>
      <c r="EX195" s="128">
        <f>_xlfn.XLOOKUP(EX$9,$I$8:$EO$8,$I195:$EO195,,,-1)</f>
        <v>227689.61150138863</v>
      </c>
      <c r="EY195" s="128">
        <f>_xlfn.XLOOKUP(EY$9,$I$8:$EO$8,$I195:$EO195,,,-1)</f>
        <v>227765.36308204025</v>
      </c>
      <c r="EZ195" s="128">
        <f>_xlfn.XLOOKUP(EZ$9,$I$8:$EO$8,$I195:$EO195,,,-1)</f>
        <v>232739.99399263551</v>
      </c>
      <c r="FA195" s="128">
        <f>_xlfn.XLOOKUP(FA$9,$I$8:$EO$8,$I195:$EO195,,,-1)</f>
        <v>233152.09212023372</v>
      </c>
      <c r="FB195" s="128">
        <f>_xlfn.XLOOKUP(FB$9,$I$8:$EO$8,$I195:$EO195,,,-1)</f>
        <v>239478.40562000344</v>
      </c>
      <c r="FC195" s="128">
        <f>_xlfn.XLOOKUP(FC$9,$I$8:$EO$8,$I195:$EO195,,,-1)</f>
        <v>236688.19197089944</v>
      </c>
      <c r="FD195" s="128">
        <f>_xlfn.XLOOKUP(FD$9,$I$8:$EO$8,$I195:$EO195,,,-1)</f>
        <v>270744.34443059453</v>
      </c>
      <c r="FE195" s="128">
        <f>_xlfn.XLOOKUP(FE$9,$I$8:$EO$8,$I195:$EO195,,,-1)</f>
        <v>271228.99126722995</v>
      </c>
      <c r="FF195" s="128"/>
      <c r="FG195" s="128"/>
      <c r="FH195" s="128">
        <f t="shared" ref="FH195:FL195" si="577">_xlfn.XLOOKUP(FH$9,$I$6:$EJ$6,$I195:$EJ195,,,-1)</f>
        <v>146434.60612410074</v>
      </c>
      <c r="FI195" s="128">
        <f t="shared" si="577"/>
        <v>149848.91639951096</v>
      </c>
      <c r="FJ195" s="128">
        <f t="shared" si="577"/>
        <v>153345.49482935999</v>
      </c>
      <c r="FK195" s="128">
        <f t="shared" si="577"/>
        <v>165269.98817584984</v>
      </c>
      <c r="FL195" s="128">
        <f t="shared" si="577"/>
        <v>220793.40062722703</v>
      </c>
      <c r="FM195" s="128">
        <f t="shared" si="493"/>
        <v>227765.36308204025</v>
      </c>
      <c r="FN195" s="128">
        <f t="shared" si="493"/>
        <v>236688.19197089944</v>
      </c>
      <c r="FO195" s="128">
        <f t="shared" si="421"/>
        <v>270744.34443059453</v>
      </c>
    </row>
    <row r="196" spans="2:171" s="70" customFormat="1" ht="17.25" customHeight="1">
      <c r="B196" s="125"/>
      <c r="C196" s="69"/>
      <c r="D196" s="69"/>
      <c r="E196" s="69"/>
      <c r="F196" s="126"/>
      <c r="G196" s="126"/>
      <c r="H196" s="126"/>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c r="FI196" s="128"/>
      <c r="FJ196" s="128"/>
      <c r="FK196" s="128"/>
      <c r="FL196" s="128"/>
      <c r="FM196" s="128"/>
      <c r="FN196" s="128"/>
      <c r="FO196" s="128"/>
    </row>
    <row r="197" spans="2:171" ht="17.25" customHeight="1">
      <c r="B197" s="71" t="s">
        <v>129</v>
      </c>
      <c r="C197" s="72"/>
      <c r="D197" s="72"/>
      <c r="E197" s="72"/>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237"/>
      <c r="ER197" s="73"/>
      <c r="ES197" s="73"/>
      <c r="ET197" s="73"/>
      <c r="EU197" s="73"/>
      <c r="EV197" s="73"/>
      <c r="EW197" s="73"/>
      <c r="EX197" s="73"/>
      <c r="EY197" s="73"/>
      <c r="EZ197" s="73"/>
      <c r="FA197" s="73"/>
      <c r="FB197" s="73"/>
      <c r="FC197" s="73"/>
      <c r="FD197" s="73"/>
      <c r="FE197" s="73"/>
      <c r="FH197" s="73"/>
      <c r="FI197" s="73"/>
      <c r="FJ197" s="73"/>
      <c r="FK197" s="73"/>
      <c r="FL197" s="73"/>
      <c r="FM197" s="73"/>
      <c r="FN197" s="73"/>
      <c r="FO197" s="73"/>
    </row>
    <row r="198" spans="2:171" s="70" customFormat="1" ht="17.45" customHeight="1">
      <c r="B198" s="66" t="s">
        <v>27</v>
      </c>
      <c r="C198" s="74"/>
      <c r="D198" s="74"/>
      <c r="E198" s="74"/>
      <c r="F198" s="68"/>
      <c r="G198" s="68"/>
      <c r="H198" s="68"/>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v>102390</v>
      </c>
      <c r="BF198" s="75">
        <v>89498</v>
      </c>
      <c r="BG198" s="75">
        <v>100856</v>
      </c>
      <c r="BH198" s="75">
        <v>95121</v>
      </c>
      <c r="BI198" s="75">
        <v>103608</v>
      </c>
      <c r="BJ198" s="75">
        <v>101149</v>
      </c>
      <c r="BK198" s="75">
        <v>109536</v>
      </c>
      <c r="BL198" s="75">
        <v>98360</v>
      </c>
      <c r="BM198" s="75">
        <v>93887</v>
      </c>
      <c r="BN198" s="75">
        <v>102966</v>
      </c>
      <c r="BO198" s="75">
        <v>104301</v>
      </c>
      <c r="BP198" s="75">
        <v>126781</v>
      </c>
      <c r="BQ198" s="75">
        <v>97940</v>
      </c>
      <c r="BR198" s="75">
        <v>93645</v>
      </c>
      <c r="BS198" s="75">
        <v>63328</v>
      </c>
      <c r="BT198" s="75">
        <v>26373</v>
      </c>
      <c r="BU198" s="75">
        <v>34679</v>
      </c>
      <c r="BV198" s="75">
        <v>34931</v>
      </c>
      <c r="BW198" s="75">
        <v>41615</v>
      </c>
      <c r="BX198" s="75">
        <v>52852</v>
      </c>
      <c r="BY198" s="75">
        <v>54434</v>
      </c>
      <c r="BZ198" s="75">
        <v>68981</v>
      </c>
      <c r="CA198" s="75">
        <v>72270</v>
      </c>
      <c r="CB198" s="75">
        <v>93146</v>
      </c>
      <c r="CC198" s="75">
        <v>63727</v>
      </c>
      <c r="CD198" s="75">
        <v>65899</v>
      </c>
      <c r="CE198" s="75">
        <v>39168</v>
      </c>
      <c r="CF198" s="75">
        <v>44511</v>
      </c>
      <c r="CG198" s="75">
        <v>69765</v>
      </c>
      <c r="CH198" s="75">
        <v>69248</v>
      </c>
      <c r="CI198" s="75">
        <v>76174</v>
      </c>
      <c r="CJ198" s="75">
        <v>72863</v>
      </c>
      <c r="CK198" s="75">
        <v>72103</v>
      </c>
      <c r="CL198" s="75">
        <v>86183</v>
      </c>
      <c r="CM198" s="75">
        <v>83591</v>
      </c>
      <c r="CN198" s="75">
        <v>117345</v>
      </c>
      <c r="CO198" s="75">
        <v>82130</v>
      </c>
      <c r="CP198" s="75">
        <v>75487</v>
      </c>
      <c r="CQ198" s="75">
        <v>85207</v>
      </c>
      <c r="CR198" s="75">
        <v>89682</v>
      </c>
      <c r="CS198" s="75">
        <v>92079</v>
      </c>
      <c r="CT198" s="75">
        <v>85890</v>
      </c>
      <c r="CU198" s="75">
        <v>89835</v>
      </c>
      <c r="CV198" s="75">
        <v>85834</v>
      </c>
      <c r="CW198" s="75">
        <v>86045</v>
      </c>
      <c r="CX198" s="75">
        <v>92583</v>
      </c>
      <c r="CY198" s="75">
        <v>85640</v>
      </c>
      <c r="CZ198" s="75">
        <v>119857</v>
      </c>
      <c r="DA198" s="75">
        <v>86938</v>
      </c>
      <c r="DB198" s="75">
        <v>79766</v>
      </c>
      <c r="DC198" s="75">
        <v>86159</v>
      </c>
      <c r="DD198" s="75">
        <v>88641</v>
      </c>
      <c r="DE198" s="75">
        <v>88017</v>
      </c>
      <c r="DF198" s="75">
        <v>85657</v>
      </c>
      <c r="DG198" s="75">
        <v>89125</v>
      </c>
      <c r="DH198" s="75">
        <v>82430</v>
      </c>
      <c r="DI198" s="75">
        <v>81587</v>
      </c>
      <c r="DJ198" s="75">
        <v>86873</v>
      </c>
      <c r="DK198" s="75">
        <v>88194</v>
      </c>
      <c r="DL198" s="75">
        <v>115642</v>
      </c>
      <c r="DM198" s="75">
        <v>85575</v>
      </c>
      <c r="DN198" s="75">
        <v>77923</v>
      </c>
      <c r="DO198" s="75">
        <v>89277</v>
      </c>
      <c r="DP198" s="75">
        <v>76116</v>
      </c>
      <c r="DQ198" s="75">
        <v>85026</v>
      </c>
      <c r="DR198" s="75">
        <v>83762</v>
      </c>
      <c r="DS198" s="75">
        <v>86706</v>
      </c>
      <c r="DT198" s="75">
        <v>80728</v>
      </c>
      <c r="DU198" s="75">
        <v>76500</v>
      </c>
      <c r="DV198" s="75">
        <v>84772</v>
      </c>
      <c r="DW198" s="75">
        <v>88420</v>
      </c>
      <c r="DX198" s="75">
        <v>111387</v>
      </c>
      <c r="DY198" s="75">
        <v>81902</v>
      </c>
      <c r="DZ198" s="75">
        <v>76020</v>
      </c>
      <c r="EA198" s="75">
        <v>80893</v>
      </c>
      <c r="EB198" s="75">
        <v>85753</v>
      </c>
      <c r="EC198" s="75">
        <v>92272</v>
      </c>
      <c r="ED198" s="75">
        <v>86056</v>
      </c>
      <c r="EE198" s="75">
        <v>87361</v>
      </c>
      <c r="EF198" s="75">
        <v>86092</v>
      </c>
      <c r="EG198" s="75">
        <v>79957</v>
      </c>
      <c r="EH198" s="75">
        <v>85822</v>
      </c>
      <c r="EI198" s="75">
        <v>80053</v>
      </c>
      <c r="EJ198" s="75">
        <v>112750</v>
      </c>
      <c r="EK198" s="75">
        <v>86825</v>
      </c>
      <c r="EL198" s="75">
        <v>76706</v>
      </c>
      <c r="EM198" s="75">
        <v>84581</v>
      </c>
      <c r="EN198" s="75">
        <v>82668</v>
      </c>
      <c r="EO198" s="75"/>
      <c r="ER198" s="75">
        <f>SUMIF($I$8:$EO$8,ER$9,$I198:$EO198)</f>
        <v>252863</v>
      </c>
      <c r="ES198" s="75">
        <f>SUMIF($I$8:$EO$8,ES$9,$I198:$EO198)</f>
        <v>262315</v>
      </c>
      <c r="ET198" s="75">
        <f>SUMIF($I$8:$EO$8,ET$9,$I198:$EO198)</f>
        <v>253142</v>
      </c>
      <c r="EU198" s="75">
        <f>SUMIF($I$8:$EO$8,EU$9,$I198:$EO198)</f>
        <v>290709</v>
      </c>
      <c r="EV198" s="75">
        <f>SUMIF($I$8:$EO$8,EV$9,$I198:$EO198)</f>
        <v>252775</v>
      </c>
      <c r="EW198" s="75">
        <f>SUMIF($I$8:$EO$8,EW$9,$I198:$EO198)</f>
        <v>244904</v>
      </c>
      <c r="EX198" s="75">
        <f>SUMIF($I$8:$EO$8,EX$9,$I198:$EO198)</f>
        <v>243934</v>
      </c>
      <c r="EY198" s="75">
        <f>SUMIF($I$8:$EO$8,EY$9,$I198:$EO198)</f>
        <v>284579</v>
      </c>
      <c r="EZ198" s="75">
        <f>SUMIF($I$8:$EO$8,EZ$9,$I198:$EO198)</f>
        <v>238815</v>
      </c>
      <c r="FA198" s="75">
        <f>SUMIF($I$8:$EO$8,FA$9,$I198:$EO198)</f>
        <v>264081</v>
      </c>
      <c r="FB198" s="75">
        <f>SUMIF($I$8:$EO$8,FB$9,$I198:$EO198)</f>
        <v>253410</v>
      </c>
      <c r="FC198" s="75">
        <f>SUMIF($I$8:$EO$8,FC$9,$I198:$EO198)</f>
        <v>278625</v>
      </c>
      <c r="FD198" s="75">
        <f>SUMIF($I$8:$EO$8,FD$9,$I198:$EO198)</f>
        <v>248112</v>
      </c>
      <c r="FE198" s="75">
        <f>SUMIF($I$8:$EO$8,FE$9,$I198:$EO198)</f>
        <v>82668</v>
      </c>
      <c r="FG198" s="75"/>
      <c r="FH198" s="75">
        <f t="shared" ref="FH198:FN209" si="578">SUMIF($I$6:$EJ$6,FH$9,$I198:$EJ198)</f>
        <v>1228453</v>
      </c>
      <c r="FI198" s="75">
        <f t="shared" si="578"/>
        <v>734194</v>
      </c>
      <c r="FJ198" s="75">
        <f t="shared" si="578"/>
        <v>860577</v>
      </c>
      <c r="FK198" s="75">
        <f t="shared" si="578"/>
        <v>1070269</v>
      </c>
      <c r="FL198" s="75">
        <f t="shared" si="578"/>
        <v>1059029</v>
      </c>
      <c r="FM198" s="75">
        <f t="shared" si="578"/>
        <v>1026192</v>
      </c>
      <c r="FN198" s="75">
        <f t="shared" si="578"/>
        <v>1034931</v>
      </c>
      <c r="FO198" s="75">
        <f t="shared" ref="FO198:FO218" si="579">SUMIF($I$6:$EM$6,FO$9,$I198:$EM198)</f>
        <v>248112</v>
      </c>
    </row>
    <row r="199" spans="2:171" s="70" customFormat="1" ht="17.45" customHeight="1">
      <c r="B199" s="66" t="s">
        <v>26</v>
      </c>
      <c r="C199" s="74"/>
      <c r="D199" s="74"/>
      <c r="E199" s="74"/>
      <c r="F199" s="68"/>
      <c r="G199" s="68"/>
      <c r="H199" s="68"/>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v>191163</v>
      </c>
      <c r="BF199" s="75">
        <v>164283</v>
      </c>
      <c r="BG199" s="75">
        <v>176451</v>
      </c>
      <c r="BH199" s="75">
        <v>173646</v>
      </c>
      <c r="BI199" s="75">
        <v>202749</v>
      </c>
      <c r="BJ199" s="75">
        <v>191027</v>
      </c>
      <c r="BK199" s="75">
        <v>209662</v>
      </c>
      <c r="BL199" s="75">
        <v>186494</v>
      </c>
      <c r="BM199" s="75">
        <v>179252</v>
      </c>
      <c r="BN199" s="75">
        <v>196367</v>
      </c>
      <c r="BO199" s="75">
        <v>211118</v>
      </c>
      <c r="BP199" s="75">
        <v>261585</v>
      </c>
      <c r="BQ199" s="75">
        <v>212322</v>
      </c>
      <c r="BR199" s="75">
        <v>193060</v>
      </c>
      <c r="BS199" s="75">
        <v>104119</v>
      </c>
      <c r="BT199" s="75">
        <v>2784</v>
      </c>
      <c r="BU199" s="75">
        <v>3860</v>
      </c>
      <c r="BV199" s="75">
        <v>20593</v>
      </c>
      <c r="BW199" s="75">
        <v>62295</v>
      </c>
      <c r="BX199" s="75">
        <v>96936</v>
      </c>
      <c r="BY199" s="75">
        <v>104064</v>
      </c>
      <c r="BZ199" s="75">
        <v>136442</v>
      </c>
      <c r="CA199" s="75">
        <v>145027</v>
      </c>
      <c r="CB199" s="75">
        <v>145027</v>
      </c>
      <c r="CC199" s="75">
        <v>111400</v>
      </c>
      <c r="CD199" s="75">
        <v>117507</v>
      </c>
      <c r="CE199" s="75">
        <v>26110</v>
      </c>
      <c r="CF199" s="75">
        <v>40159</v>
      </c>
      <c r="CG199" s="75">
        <v>128782</v>
      </c>
      <c r="CH199" s="75">
        <v>131722</v>
      </c>
      <c r="CI199" s="75">
        <v>141972</v>
      </c>
      <c r="CJ199" s="75">
        <v>140690</v>
      </c>
      <c r="CK199" s="75">
        <v>136425</v>
      </c>
      <c r="CL199" s="75">
        <v>169963</v>
      </c>
      <c r="CM199" s="75">
        <v>159955</v>
      </c>
      <c r="CN199" s="75">
        <v>217875</v>
      </c>
      <c r="CO199" s="75">
        <v>151393</v>
      </c>
      <c r="CP199" s="75">
        <v>137597</v>
      </c>
      <c r="CQ199" s="75">
        <v>162796</v>
      </c>
      <c r="CR199" s="75">
        <v>171026</v>
      </c>
      <c r="CS199" s="75">
        <v>175000</v>
      </c>
      <c r="CT199" s="75">
        <v>162582</v>
      </c>
      <c r="CU199" s="75">
        <v>181394</v>
      </c>
      <c r="CV199" s="75">
        <v>160564</v>
      </c>
      <c r="CW199" s="75">
        <v>169521</v>
      </c>
      <c r="CX199" s="75">
        <v>180340</v>
      </c>
      <c r="CY199" s="75">
        <v>173028</v>
      </c>
      <c r="CZ199" s="75">
        <v>232165</v>
      </c>
      <c r="DA199" s="75">
        <v>175729</v>
      </c>
      <c r="DB199" s="75">
        <v>159562</v>
      </c>
      <c r="DC199" s="75">
        <v>165371</v>
      </c>
      <c r="DD199" s="75">
        <v>176795</v>
      </c>
      <c r="DE199" s="75">
        <v>181951</v>
      </c>
      <c r="DF199" s="75">
        <v>171781</v>
      </c>
      <c r="DG199" s="75">
        <v>193308</v>
      </c>
      <c r="DH199" s="75">
        <v>164258</v>
      </c>
      <c r="DI199" s="75">
        <v>164680</v>
      </c>
      <c r="DJ199" s="75">
        <v>180136</v>
      </c>
      <c r="DK199" s="75">
        <v>185623</v>
      </c>
      <c r="DL199" s="75">
        <v>235134</v>
      </c>
      <c r="DM199" s="75">
        <v>180876</v>
      </c>
      <c r="DN199" s="75">
        <v>160755</v>
      </c>
      <c r="DO199" s="75">
        <v>185584</v>
      </c>
      <c r="DP199" s="75">
        <v>164118</v>
      </c>
      <c r="DQ199" s="75">
        <v>179264</v>
      </c>
      <c r="DR199" s="75">
        <v>181968</v>
      </c>
      <c r="DS199" s="75">
        <v>191881</v>
      </c>
      <c r="DT199" s="75">
        <v>169962</v>
      </c>
      <c r="DU199" s="75">
        <v>156576</v>
      </c>
      <c r="DV199" s="75">
        <v>168890</v>
      </c>
      <c r="DW199" s="75">
        <v>189482</v>
      </c>
      <c r="DX199" s="75">
        <v>245287</v>
      </c>
      <c r="DY199" s="75">
        <v>177301</v>
      </c>
      <c r="DZ199" s="75">
        <v>158329</v>
      </c>
      <c r="EA199" s="75">
        <v>171128</v>
      </c>
      <c r="EB199" s="75">
        <v>174606</v>
      </c>
      <c r="EC199" s="75">
        <v>188947</v>
      </c>
      <c r="ED199" s="75">
        <v>176371</v>
      </c>
      <c r="EE199" s="75">
        <v>184393</v>
      </c>
      <c r="EF199" s="75">
        <v>176027</v>
      </c>
      <c r="EG199" s="75">
        <v>169061</v>
      </c>
      <c r="EH199" s="75">
        <v>175913</v>
      </c>
      <c r="EI199" s="75">
        <v>183757</v>
      </c>
      <c r="EJ199" s="75">
        <v>234887</v>
      </c>
      <c r="EK199" s="75">
        <v>177912</v>
      </c>
      <c r="EL199" s="75">
        <v>156223</v>
      </c>
      <c r="EM199" s="75">
        <v>163355</v>
      </c>
      <c r="EN199" s="75">
        <v>165954</v>
      </c>
      <c r="EO199" s="75"/>
      <c r="ER199" s="75">
        <f>SUMIF($I$8:$EO$8,ER$9,$I199:$EO199)</f>
        <v>500662</v>
      </c>
      <c r="ES199" s="75">
        <f>SUMIF($I$8:$EO$8,ES$9,$I199:$EO199)</f>
        <v>530527</v>
      </c>
      <c r="ET199" s="75">
        <f>SUMIF($I$8:$EO$8,ET$9,$I199:$EO199)</f>
        <v>522246</v>
      </c>
      <c r="EU199" s="75">
        <f>SUMIF($I$8:$EO$8,EU$9,$I199:$EO199)</f>
        <v>600893</v>
      </c>
      <c r="EV199" s="75">
        <f>SUMIF($I$8:$EO$8,EV$9,$I199:$EO199)</f>
        <v>527215</v>
      </c>
      <c r="EW199" s="75">
        <f>SUMIF($I$8:$EO$8,EW$9,$I199:$EO199)</f>
        <v>525350</v>
      </c>
      <c r="EX199" s="75">
        <f>SUMIF($I$8:$EO$8,EX$9,$I199:$EO199)</f>
        <v>518419</v>
      </c>
      <c r="EY199" s="75">
        <f>SUMIF($I$8:$EO$8,EY$9,$I199:$EO199)</f>
        <v>603659</v>
      </c>
      <c r="EZ199" s="75">
        <f>SUMIF($I$8:$EO$8,EZ$9,$I199:$EO199)</f>
        <v>506758</v>
      </c>
      <c r="FA199" s="75">
        <f>SUMIF($I$8:$EO$8,FA$9,$I199:$EO199)</f>
        <v>539924</v>
      </c>
      <c r="FB199" s="75">
        <f>SUMIF($I$8:$EO$8,FB$9,$I199:$EO199)</f>
        <v>529481</v>
      </c>
      <c r="FC199" s="75">
        <f>SUMIF($I$8:$EO$8,FC$9,$I199:$EO199)</f>
        <v>594557</v>
      </c>
      <c r="FD199" s="75">
        <f>SUMIF($I$8:$EO$8,FD$9,$I199:$EO199)</f>
        <v>497490</v>
      </c>
      <c r="FE199" s="75">
        <f>SUMIF($I$8:$EO$8,FE$9,$I199:$EO199)</f>
        <v>165954</v>
      </c>
      <c r="FG199" s="75"/>
      <c r="FH199" s="75">
        <f t="shared" si="578"/>
        <v>2343797</v>
      </c>
      <c r="FI199" s="75">
        <f t="shared" si="578"/>
        <v>1226529</v>
      </c>
      <c r="FJ199" s="75">
        <f t="shared" si="578"/>
        <v>1522560</v>
      </c>
      <c r="FK199" s="75">
        <f t="shared" si="578"/>
        <v>2057406</v>
      </c>
      <c r="FL199" s="75">
        <f t="shared" si="578"/>
        <v>2154328</v>
      </c>
      <c r="FM199" s="75">
        <f t="shared" si="578"/>
        <v>2174643</v>
      </c>
      <c r="FN199" s="75">
        <f t="shared" si="578"/>
        <v>2170720</v>
      </c>
      <c r="FO199" s="75">
        <f t="shared" si="579"/>
        <v>497490</v>
      </c>
    </row>
    <row r="200" spans="2:171" s="70" customFormat="1" ht="17.45" customHeight="1">
      <c r="B200" s="66" t="s">
        <v>25</v>
      </c>
      <c r="C200" s="74"/>
      <c r="D200" s="74"/>
      <c r="E200" s="74"/>
      <c r="F200" s="68"/>
      <c r="G200" s="68"/>
      <c r="H200" s="68"/>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v>195725</v>
      </c>
      <c r="BF200" s="75">
        <v>165815</v>
      </c>
      <c r="BG200" s="75">
        <v>183956</v>
      </c>
      <c r="BH200" s="75">
        <v>169989</v>
      </c>
      <c r="BI200" s="75">
        <v>192885</v>
      </c>
      <c r="BJ200" s="75">
        <v>190634</v>
      </c>
      <c r="BK200" s="75">
        <v>192541</v>
      </c>
      <c r="BL200" s="75">
        <v>177555</v>
      </c>
      <c r="BM200" s="75">
        <v>171377</v>
      </c>
      <c r="BN200" s="75">
        <v>187377</v>
      </c>
      <c r="BO200" s="75">
        <v>196259</v>
      </c>
      <c r="BP200" s="75">
        <v>254021</v>
      </c>
      <c r="BQ200" s="75">
        <v>190896</v>
      </c>
      <c r="BR200" s="75">
        <v>173870</v>
      </c>
      <c r="BS200" s="75">
        <v>81979</v>
      </c>
      <c r="BT200" s="75">
        <v>7885</v>
      </c>
      <c r="BU200" s="75">
        <v>11798</v>
      </c>
      <c r="BV200" s="75">
        <v>35519</v>
      </c>
      <c r="BW200" s="75">
        <v>74329</v>
      </c>
      <c r="BX200" s="75">
        <v>99121</v>
      </c>
      <c r="BY200" s="75">
        <v>107333</v>
      </c>
      <c r="BZ200" s="75">
        <v>138179</v>
      </c>
      <c r="CA200" s="75">
        <v>149163</v>
      </c>
      <c r="CB200" s="75">
        <v>186859</v>
      </c>
      <c r="CC200" s="75">
        <v>120338</v>
      </c>
      <c r="CD200" s="75">
        <v>123560</v>
      </c>
      <c r="CE200" s="75">
        <v>44788</v>
      </c>
      <c r="CF200" s="75">
        <v>61096</v>
      </c>
      <c r="CG200" s="75">
        <v>140621</v>
      </c>
      <c r="CH200" s="75">
        <v>147368</v>
      </c>
      <c r="CI200" s="75">
        <v>167975</v>
      </c>
      <c r="CJ200" s="75">
        <v>153039</v>
      </c>
      <c r="CK200" s="75">
        <v>151529</v>
      </c>
      <c r="CL200" s="75">
        <v>185452</v>
      </c>
      <c r="CM200" s="75">
        <v>182762</v>
      </c>
      <c r="CN200" s="75">
        <v>249883</v>
      </c>
      <c r="CO200" s="75">
        <v>171818</v>
      </c>
      <c r="CP200" s="75">
        <v>152537</v>
      </c>
      <c r="CQ200" s="75">
        <v>172399</v>
      </c>
      <c r="CR200" s="75">
        <v>183467</v>
      </c>
      <c r="CS200" s="75">
        <v>195553</v>
      </c>
      <c r="CT200" s="75">
        <v>182575</v>
      </c>
      <c r="CU200" s="75">
        <v>195592</v>
      </c>
      <c r="CV200" s="75">
        <v>183785</v>
      </c>
      <c r="CW200" s="75">
        <v>180019</v>
      </c>
      <c r="CX200" s="75">
        <v>186115</v>
      </c>
      <c r="CY200" s="75">
        <v>180115</v>
      </c>
      <c r="CZ200" s="75">
        <v>252467</v>
      </c>
      <c r="DA200" s="75">
        <v>184039</v>
      </c>
      <c r="DB200" s="75">
        <v>164635</v>
      </c>
      <c r="DC200" s="75">
        <v>174820</v>
      </c>
      <c r="DD200" s="75">
        <v>180085</v>
      </c>
      <c r="DE200" s="75">
        <v>188322</v>
      </c>
      <c r="DF200" s="75">
        <v>186394</v>
      </c>
      <c r="DG200" s="75">
        <v>202880</v>
      </c>
      <c r="DH200" s="75">
        <v>177653</v>
      </c>
      <c r="DI200" s="75">
        <v>172934</v>
      </c>
      <c r="DJ200" s="75">
        <v>182634</v>
      </c>
      <c r="DK200" s="75">
        <v>191535</v>
      </c>
      <c r="DL200" s="75">
        <v>252014</v>
      </c>
      <c r="DM200" s="75">
        <v>184030</v>
      </c>
      <c r="DN200" s="75">
        <v>162673</v>
      </c>
      <c r="DO200" s="75">
        <v>180572</v>
      </c>
      <c r="DP200" s="75">
        <v>164171</v>
      </c>
      <c r="DQ200" s="75">
        <v>186529</v>
      </c>
      <c r="DR200" s="75">
        <v>191169</v>
      </c>
      <c r="DS200" s="75">
        <v>196355</v>
      </c>
      <c r="DT200" s="75">
        <v>181924</v>
      </c>
      <c r="DU200" s="75">
        <v>167991</v>
      </c>
      <c r="DV200" s="75">
        <v>177596</v>
      </c>
      <c r="DW200" s="75">
        <v>193816</v>
      </c>
      <c r="DX200" s="75">
        <v>250712</v>
      </c>
      <c r="DY200" s="75">
        <v>173409</v>
      </c>
      <c r="DZ200" s="75">
        <v>157981</v>
      </c>
      <c r="EA200" s="75">
        <v>174269</v>
      </c>
      <c r="EB200" s="75">
        <v>174561</v>
      </c>
      <c r="EC200" s="75">
        <v>194305</v>
      </c>
      <c r="ED200" s="75">
        <v>184673</v>
      </c>
      <c r="EE200" s="75">
        <v>189254</v>
      </c>
      <c r="EF200" s="75">
        <v>188645</v>
      </c>
      <c r="EG200" s="75">
        <v>175303</v>
      </c>
      <c r="EH200" s="75">
        <v>183826</v>
      </c>
      <c r="EI200" s="75">
        <v>197239</v>
      </c>
      <c r="EJ200" s="75">
        <v>251561</v>
      </c>
      <c r="EK200" s="75">
        <v>186099</v>
      </c>
      <c r="EL200" s="75">
        <v>163239</v>
      </c>
      <c r="EM200" s="75">
        <v>178482</v>
      </c>
      <c r="EN200" s="75">
        <v>175458</v>
      </c>
      <c r="EO200" s="75"/>
      <c r="ER200" s="75">
        <f>SUMIF($I$8:$EO$8,ER$9,$I200:$EO200)</f>
        <v>523494</v>
      </c>
      <c r="ES200" s="75">
        <f>SUMIF($I$8:$EO$8,ES$9,$I200:$EO200)</f>
        <v>554801</v>
      </c>
      <c r="ET200" s="75">
        <f>SUMIF($I$8:$EO$8,ET$9,$I200:$EO200)</f>
        <v>553467</v>
      </c>
      <c r="EU200" s="75">
        <f>SUMIF($I$8:$EO$8,EU$9,$I200:$EO200)</f>
        <v>626183</v>
      </c>
      <c r="EV200" s="75">
        <f>SUMIF($I$8:$EO$8,EV$9,$I200:$EO200)</f>
        <v>527275</v>
      </c>
      <c r="EW200" s="75">
        <f>SUMIF($I$8:$EO$8,EW$9,$I200:$EO200)</f>
        <v>541869</v>
      </c>
      <c r="EX200" s="75">
        <f>SUMIF($I$8:$EO$8,EX$9,$I200:$EO200)</f>
        <v>546270</v>
      </c>
      <c r="EY200" s="75">
        <f>SUMIF($I$8:$EO$8,EY$9,$I200:$EO200)</f>
        <v>622124</v>
      </c>
      <c r="EZ200" s="75">
        <f>SUMIF($I$8:$EO$8,EZ$9,$I200:$EO200)</f>
        <v>505659</v>
      </c>
      <c r="FA200" s="75">
        <f>SUMIF($I$8:$EO$8,FA$9,$I200:$EO200)</f>
        <v>553539</v>
      </c>
      <c r="FB200" s="75">
        <f>SUMIF($I$8:$EO$8,FB$9,$I200:$EO200)</f>
        <v>553202</v>
      </c>
      <c r="FC200" s="75">
        <f>SUMIF($I$8:$EO$8,FC$9,$I200:$EO200)</f>
        <v>632626</v>
      </c>
      <c r="FD200" s="75">
        <f>SUMIF($I$8:$EO$8,FD$9,$I200:$EO200)</f>
        <v>527820</v>
      </c>
      <c r="FE200" s="75">
        <f>SUMIF($I$8:$EO$8,FE$9,$I200:$EO200)</f>
        <v>175458</v>
      </c>
      <c r="FG200" s="75"/>
      <c r="FH200" s="75">
        <f t="shared" si="578"/>
        <v>2278134</v>
      </c>
      <c r="FI200" s="75">
        <f t="shared" si="578"/>
        <v>1256931</v>
      </c>
      <c r="FJ200" s="75">
        <f t="shared" si="578"/>
        <v>1728411</v>
      </c>
      <c r="FK200" s="75">
        <f t="shared" si="578"/>
        <v>2236442</v>
      </c>
      <c r="FL200" s="75">
        <f t="shared" si="578"/>
        <v>2257945</v>
      </c>
      <c r="FM200" s="75">
        <f t="shared" si="578"/>
        <v>2237538</v>
      </c>
      <c r="FN200" s="75">
        <f t="shared" si="578"/>
        <v>2245026</v>
      </c>
      <c r="FO200" s="75">
        <f t="shared" si="579"/>
        <v>527820</v>
      </c>
    </row>
    <row r="201" spans="2:171" s="70" customFormat="1" ht="17.45" customHeight="1">
      <c r="B201" s="66" t="s">
        <v>28</v>
      </c>
      <c r="C201" s="74"/>
      <c r="D201" s="74"/>
      <c r="E201" s="74"/>
      <c r="F201" s="68"/>
      <c r="G201" s="68"/>
      <c r="H201" s="68"/>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v>164093</v>
      </c>
      <c r="BF201" s="75">
        <v>134840</v>
      </c>
      <c r="BG201" s="75">
        <v>158041</v>
      </c>
      <c r="BH201" s="75">
        <v>152205</v>
      </c>
      <c r="BI201" s="75">
        <v>161579</v>
      </c>
      <c r="BJ201" s="75">
        <v>154312</v>
      </c>
      <c r="BK201" s="75">
        <v>172356</v>
      </c>
      <c r="BL201" s="75">
        <v>154320</v>
      </c>
      <c r="BM201" s="75">
        <v>156230</v>
      </c>
      <c r="BN201" s="75">
        <v>168570</v>
      </c>
      <c r="BO201" s="75">
        <v>175427</v>
      </c>
      <c r="BP201" s="75">
        <v>215214</v>
      </c>
      <c r="BQ201" s="75">
        <v>171436</v>
      </c>
      <c r="BR201" s="75">
        <v>149545</v>
      </c>
      <c r="BS201" s="75">
        <v>88481</v>
      </c>
      <c r="BT201" s="75">
        <v>16714</v>
      </c>
      <c r="BU201" s="75">
        <v>20577</v>
      </c>
      <c r="BV201" s="75">
        <v>57357</v>
      </c>
      <c r="BW201" s="75">
        <v>46241</v>
      </c>
      <c r="BX201" s="75">
        <v>94263</v>
      </c>
      <c r="BY201" s="75">
        <v>109106</v>
      </c>
      <c r="BZ201" s="75">
        <v>138673</v>
      </c>
      <c r="CA201" s="75">
        <v>145975</v>
      </c>
      <c r="CB201" s="75">
        <v>176053</v>
      </c>
      <c r="CC201" s="75">
        <v>122626</v>
      </c>
      <c r="CD201" s="75">
        <v>120986</v>
      </c>
      <c r="CE201" s="75">
        <v>53589</v>
      </c>
      <c r="CF201" s="75">
        <v>66209</v>
      </c>
      <c r="CG201" s="75">
        <v>129869</v>
      </c>
      <c r="CH201" s="75">
        <v>127016</v>
      </c>
      <c r="CI201" s="75">
        <v>143945</v>
      </c>
      <c r="CJ201" s="75">
        <v>144467</v>
      </c>
      <c r="CK201" s="75">
        <v>134406</v>
      </c>
      <c r="CL201" s="75">
        <v>154421</v>
      </c>
      <c r="CM201" s="75">
        <v>159078</v>
      </c>
      <c r="CN201" s="75">
        <v>203207</v>
      </c>
      <c r="CO201" s="75">
        <v>142764</v>
      </c>
      <c r="CP201" s="75">
        <v>130024</v>
      </c>
      <c r="CQ201" s="75">
        <v>148914</v>
      </c>
      <c r="CR201" s="75">
        <v>152004</v>
      </c>
      <c r="CS201" s="75">
        <v>164232</v>
      </c>
      <c r="CT201" s="75">
        <v>154858</v>
      </c>
      <c r="CU201" s="75">
        <v>163964</v>
      </c>
      <c r="CV201" s="75">
        <v>147231</v>
      </c>
      <c r="CW201" s="75">
        <v>152641</v>
      </c>
      <c r="CX201" s="75">
        <v>162433</v>
      </c>
      <c r="CY201" s="75">
        <v>160946</v>
      </c>
      <c r="CZ201" s="75">
        <v>209632</v>
      </c>
      <c r="DA201" s="75">
        <v>164738</v>
      </c>
      <c r="DB201" s="75">
        <v>142343</v>
      </c>
      <c r="DC201" s="75">
        <v>152487</v>
      </c>
      <c r="DD201" s="75">
        <v>157154</v>
      </c>
      <c r="DE201" s="75">
        <v>157852</v>
      </c>
      <c r="DF201" s="75">
        <v>157839</v>
      </c>
      <c r="DG201" s="75">
        <v>178360</v>
      </c>
      <c r="DH201" s="75">
        <v>149391</v>
      </c>
      <c r="DI201" s="75">
        <v>148312</v>
      </c>
      <c r="DJ201" s="75">
        <v>162913</v>
      </c>
      <c r="DK201" s="75">
        <v>168168</v>
      </c>
      <c r="DL201" s="75">
        <v>211812</v>
      </c>
      <c r="DM201" s="75">
        <v>160282</v>
      </c>
      <c r="DN201" s="75">
        <v>145399</v>
      </c>
      <c r="DO201" s="75">
        <v>170129</v>
      </c>
      <c r="DP201" s="75">
        <v>154557</v>
      </c>
      <c r="DQ201" s="75">
        <v>165592</v>
      </c>
      <c r="DR201" s="75">
        <v>163329</v>
      </c>
      <c r="DS201" s="75">
        <v>177242</v>
      </c>
      <c r="DT201" s="75">
        <v>158422</v>
      </c>
      <c r="DU201" s="75">
        <v>143681</v>
      </c>
      <c r="DV201" s="75">
        <v>161716</v>
      </c>
      <c r="DW201" s="75">
        <v>173942</v>
      </c>
      <c r="DX201" s="75">
        <v>219094</v>
      </c>
      <c r="DY201" s="75">
        <v>155182</v>
      </c>
      <c r="DZ201" s="75">
        <v>139270</v>
      </c>
      <c r="EA201" s="75">
        <v>149749</v>
      </c>
      <c r="EB201" s="75">
        <v>152455</v>
      </c>
      <c r="EC201" s="75">
        <v>163195</v>
      </c>
      <c r="ED201" s="75">
        <v>157337</v>
      </c>
      <c r="EE201" s="75">
        <v>160714</v>
      </c>
      <c r="EF201" s="75">
        <v>150813</v>
      </c>
      <c r="EG201" s="75">
        <v>141191</v>
      </c>
      <c r="EH201" s="75">
        <v>150104</v>
      </c>
      <c r="EI201" s="75">
        <v>159003</v>
      </c>
      <c r="EJ201" s="75">
        <v>205714</v>
      </c>
      <c r="EK201" s="75">
        <v>159206</v>
      </c>
      <c r="EL201" s="75">
        <v>142673</v>
      </c>
      <c r="EM201" s="75">
        <v>153390</v>
      </c>
      <c r="EN201" s="75">
        <v>151269</v>
      </c>
      <c r="EO201" s="75"/>
      <c r="ER201" s="75">
        <f>SUMIF($I$8:$EO$8,ER$9,$I201:$EO201)</f>
        <v>459568</v>
      </c>
      <c r="ES201" s="75">
        <f>SUMIF($I$8:$EO$8,ES$9,$I201:$EO201)</f>
        <v>472845</v>
      </c>
      <c r="ET201" s="75">
        <f>SUMIF($I$8:$EO$8,ET$9,$I201:$EO201)</f>
        <v>476063</v>
      </c>
      <c r="EU201" s="75">
        <f>SUMIF($I$8:$EO$8,EU$9,$I201:$EO201)</f>
        <v>542893</v>
      </c>
      <c r="EV201" s="75">
        <f>SUMIF($I$8:$EO$8,EV$9,$I201:$EO201)</f>
        <v>475810</v>
      </c>
      <c r="EW201" s="75">
        <f>SUMIF($I$8:$EO$8,EW$9,$I201:$EO201)</f>
        <v>483478</v>
      </c>
      <c r="EX201" s="75">
        <f>SUMIF($I$8:$EO$8,EX$9,$I201:$EO201)</f>
        <v>479345</v>
      </c>
      <c r="EY201" s="75">
        <f>SUMIF($I$8:$EO$8,EY$9,$I201:$EO201)</f>
        <v>554752</v>
      </c>
      <c r="EZ201" s="75">
        <f>SUMIF($I$8:$EO$8,EZ$9,$I201:$EO201)</f>
        <v>444201</v>
      </c>
      <c r="FA201" s="75">
        <f>SUMIF($I$8:$EO$8,FA$9,$I201:$EO201)</f>
        <v>472987</v>
      </c>
      <c r="FB201" s="75">
        <f>SUMIF($I$8:$EO$8,FB$9,$I201:$EO201)</f>
        <v>452718</v>
      </c>
      <c r="FC201" s="75">
        <f>SUMIF($I$8:$EO$8,FC$9,$I201:$EO201)</f>
        <v>514821</v>
      </c>
      <c r="FD201" s="75">
        <f>SUMIF($I$8:$EO$8,FD$9,$I201:$EO201)</f>
        <v>455269</v>
      </c>
      <c r="FE201" s="75">
        <f>SUMIF($I$8:$EO$8,FE$9,$I201:$EO201)</f>
        <v>151269</v>
      </c>
      <c r="FG201" s="75"/>
      <c r="FH201" s="75">
        <f t="shared" si="578"/>
        <v>1967187</v>
      </c>
      <c r="FI201" s="75">
        <f t="shared" si="578"/>
        <v>1214421</v>
      </c>
      <c r="FJ201" s="75">
        <f t="shared" si="578"/>
        <v>1559819</v>
      </c>
      <c r="FK201" s="75">
        <f t="shared" si="578"/>
        <v>1889643</v>
      </c>
      <c r="FL201" s="75">
        <f t="shared" si="578"/>
        <v>1951369</v>
      </c>
      <c r="FM201" s="75">
        <f t="shared" si="578"/>
        <v>1993385</v>
      </c>
      <c r="FN201" s="75">
        <f t="shared" si="578"/>
        <v>1884727</v>
      </c>
      <c r="FO201" s="75">
        <f t="shared" si="579"/>
        <v>455269</v>
      </c>
    </row>
    <row r="202" spans="2:171" s="70" customFormat="1" ht="17.45" customHeight="1">
      <c r="B202" s="66" t="s">
        <v>29</v>
      </c>
      <c r="C202" s="74"/>
      <c r="D202" s="74"/>
      <c r="E202" s="74"/>
      <c r="F202" s="68"/>
      <c r="G202" s="68"/>
      <c r="H202" s="68"/>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v>52107</v>
      </c>
      <c r="BF202" s="75">
        <v>49351</v>
      </c>
      <c r="BG202" s="75">
        <v>50371</v>
      </c>
      <c r="BH202" s="75">
        <v>53648</v>
      </c>
      <c r="BI202" s="75">
        <v>54281</v>
      </c>
      <c r="BJ202" s="75">
        <v>50372</v>
      </c>
      <c r="BK202" s="75">
        <v>49343</v>
      </c>
      <c r="BL202" s="75">
        <v>44997</v>
      </c>
      <c r="BM202" s="75">
        <v>39401</v>
      </c>
      <c r="BN202" s="75">
        <v>45827</v>
      </c>
      <c r="BO202" s="75">
        <v>41578</v>
      </c>
      <c r="BP202" s="75">
        <v>54357</v>
      </c>
      <c r="BQ202" s="75">
        <v>47717</v>
      </c>
      <c r="BR202" s="75">
        <v>51311</v>
      </c>
      <c r="BS202" s="75">
        <v>30391</v>
      </c>
      <c r="BT202" s="75">
        <v>0</v>
      </c>
      <c r="BU202" s="75">
        <v>0</v>
      </c>
      <c r="BV202" s="75">
        <v>7536</v>
      </c>
      <c r="BW202" s="75">
        <v>2153</v>
      </c>
      <c r="BX202" s="75">
        <v>22086</v>
      </c>
      <c r="BY202" s="75">
        <v>27447</v>
      </c>
      <c r="BZ202" s="75">
        <v>32855</v>
      </c>
      <c r="CA202" s="75">
        <v>33574</v>
      </c>
      <c r="CB202" s="75">
        <v>38921</v>
      </c>
      <c r="CC202" s="75">
        <v>31217</v>
      </c>
      <c r="CD202" s="75">
        <v>30175</v>
      </c>
      <c r="CE202" s="75">
        <v>27092</v>
      </c>
      <c r="CF202" s="75">
        <v>23208</v>
      </c>
      <c r="CG202" s="75">
        <v>33017</v>
      </c>
      <c r="CH202" s="75">
        <v>35313</v>
      </c>
      <c r="CI202" s="75">
        <v>37109</v>
      </c>
      <c r="CJ202" s="75">
        <v>37698</v>
      </c>
      <c r="CK202" s="75">
        <v>38913</v>
      </c>
      <c r="CL202" s="75">
        <v>41185</v>
      </c>
      <c r="CM202" s="75">
        <v>44133</v>
      </c>
      <c r="CN202" s="75">
        <v>52482</v>
      </c>
      <c r="CO202" s="75">
        <v>36953</v>
      </c>
      <c r="CP202" s="75">
        <v>39123</v>
      </c>
      <c r="CQ202" s="75">
        <v>47811</v>
      </c>
      <c r="CR202" s="75">
        <v>45492</v>
      </c>
      <c r="CS202" s="75">
        <v>52516</v>
      </c>
      <c r="CT202" s="75">
        <v>48347</v>
      </c>
      <c r="CU202" s="75">
        <v>48363</v>
      </c>
      <c r="CV202" s="75">
        <v>49834</v>
      </c>
      <c r="CW202" s="75">
        <v>48257</v>
      </c>
      <c r="CX202" s="75">
        <v>50258</v>
      </c>
      <c r="CY202" s="75">
        <v>50275</v>
      </c>
      <c r="CZ202" s="75">
        <v>54693</v>
      </c>
      <c r="DA202" s="75">
        <v>49883</v>
      </c>
      <c r="DB202" s="75">
        <v>44710</v>
      </c>
      <c r="DC202" s="75">
        <v>57140</v>
      </c>
      <c r="DD202" s="75">
        <v>50416</v>
      </c>
      <c r="DE202" s="75">
        <v>56786</v>
      </c>
      <c r="DF202" s="75">
        <v>54334</v>
      </c>
      <c r="DG202" s="75">
        <v>62448</v>
      </c>
      <c r="DH202" s="75">
        <v>60519</v>
      </c>
      <c r="DI202" s="75">
        <v>54877</v>
      </c>
      <c r="DJ202" s="75">
        <v>56950</v>
      </c>
      <c r="DK202" s="75">
        <v>56092</v>
      </c>
      <c r="DL202" s="75">
        <v>57634</v>
      </c>
      <c r="DM202" s="75">
        <v>59106</v>
      </c>
      <c r="DN202" s="75">
        <v>55350</v>
      </c>
      <c r="DO202" s="75">
        <v>61224</v>
      </c>
      <c r="DP202" s="75">
        <v>59862</v>
      </c>
      <c r="DQ202" s="75">
        <v>60090</v>
      </c>
      <c r="DR202" s="75">
        <v>63533</v>
      </c>
      <c r="DS202" s="75">
        <v>67097</v>
      </c>
      <c r="DT202" s="75">
        <v>56970</v>
      </c>
      <c r="DU202" s="75">
        <v>54333</v>
      </c>
      <c r="DV202" s="75">
        <v>59066</v>
      </c>
      <c r="DW202" s="75">
        <v>55264</v>
      </c>
      <c r="DX202" s="75">
        <v>55454</v>
      </c>
      <c r="DY202" s="75">
        <v>55860</v>
      </c>
      <c r="DZ202" s="75">
        <v>55224</v>
      </c>
      <c r="EA202" s="75">
        <v>56779</v>
      </c>
      <c r="EB202" s="75">
        <v>58012</v>
      </c>
      <c r="EC202" s="75">
        <v>62050</v>
      </c>
      <c r="ED202" s="75">
        <v>57671</v>
      </c>
      <c r="EE202" s="75">
        <v>62698</v>
      </c>
      <c r="EF202" s="75">
        <v>60739</v>
      </c>
      <c r="EG202" s="75">
        <v>60391</v>
      </c>
      <c r="EH202" s="75">
        <v>63098</v>
      </c>
      <c r="EI202" s="75">
        <v>59860</v>
      </c>
      <c r="EJ202" s="75">
        <v>56893</v>
      </c>
      <c r="EK202" s="75">
        <v>54049</v>
      </c>
      <c r="EL202" s="75">
        <v>50124</v>
      </c>
      <c r="EM202" s="75">
        <v>61581</v>
      </c>
      <c r="EN202" s="75">
        <v>56037</v>
      </c>
      <c r="EO202" s="75"/>
      <c r="ER202" s="75">
        <f>SUMIF($I$8:$EO$8,ER$9,$I202:$EO202)</f>
        <v>151733</v>
      </c>
      <c r="ES202" s="75">
        <f>SUMIF($I$8:$EO$8,ES$9,$I202:$EO202)</f>
        <v>161536</v>
      </c>
      <c r="ET202" s="75">
        <f>SUMIF($I$8:$EO$8,ET$9,$I202:$EO202)</f>
        <v>177844</v>
      </c>
      <c r="EU202" s="75">
        <f>SUMIF($I$8:$EO$8,EU$9,$I202:$EO202)</f>
        <v>170676</v>
      </c>
      <c r="EV202" s="75">
        <f>SUMIF($I$8:$EO$8,EV$9,$I202:$EO202)</f>
        <v>175680</v>
      </c>
      <c r="EW202" s="75">
        <f>SUMIF($I$8:$EO$8,EW$9,$I202:$EO202)</f>
        <v>183485</v>
      </c>
      <c r="EX202" s="75">
        <f>SUMIF($I$8:$EO$8,EX$9,$I202:$EO202)</f>
        <v>178400</v>
      </c>
      <c r="EY202" s="75">
        <f>SUMIF($I$8:$EO$8,EY$9,$I202:$EO202)</f>
        <v>169784</v>
      </c>
      <c r="EZ202" s="75">
        <f>SUMIF($I$8:$EO$8,EZ$9,$I202:$EO202)</f>
        <v>167863</v>
      </c>
      <c r="FA202" s="75">
        <f>SUMIF($I$8:$EO$8,FA$9,$I202:$EO202)</f>
        <v>177733</v>
      </c>
      <c r="FB202" s="75">
        <f>SUMIF($I$8:$EO$8,FB$9,$I202:$EO202)</f>
        <v>183828</v>
      </c>
      <c r="FC202" s="75">
        <f>SUMIF($I$8:$EO$8,FC$9,$I202:$EO202)</f>
        <v>179851</v>
      </c>
      <c r="FD202" s="75">
        <f>SUMIF($I$8:$EO$8,FD$9,$I202:$EO202)</f>
        <v>165754</v>
      </c>
      <c r="FE202" s="75">
        <f>SUMIF($I$8:$EO$8,FE$9,$I202:$EO202)</f>
        <v>56037</v>
      </c>
      <c r="FG202" s="75"/>
      <c r="FH202" s="75">
        <f t="shared" si="578"/>
        <v>585633</v>
      </c>
      <c r="FI202" s="75">
        <f t="shared" si="578"/>
        <v>293991</v>
      </c>
      <c r="FJ202" s="75">
        <f t="shared" si="578"/>
        <v>431542</v>
      </c>
      <c r="FK202" s="75">
        <f t="shared" si="578"/>
        <v>571922</v>
      </c>
      <c r="FL202" s="75">
        <f t="shared" si="578"/>
        <v>661789</v>
      </c>
      <c r="FM202" s="75">
        <f t="shared" si="578"/>
        <v>707349</v>
      </c>
      <c r="FN202" s="75">
        <f t="shared" si="578"/>
        <v>709275</v>
      </c>
      <c r="FO202" s="75">
        <f t="shared" si="579"/>
        <v>165754</v>
      </c>
    </row>
    <row r="203" spans="2:171" s="70" customFormat="1" ht="17.45" customHeight="1">
      <c r="B203" s="66" t="s">
        <v>30</v>
      </c>
      <c r="C203" s="74"/>
      <c r="D203" s="74"/>
      <c r="E203" s="74"/>
      <c r="F203" s="68"/>
      <c r="G203" s="68"/>
      <c r="H203" s="68"/>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v>83443</v>
      </c>
      <c r="BF203" s="75">
        <v>77114</v>
      </c>
      <c r="BG203" s="75">
        <v>93626</v>
      </c>
      <c r="BH203" s="75">
        <v>85347</v>
      </c>
      <c r="BI203" s="75">
        <v>94146</v>
      </c>
      <c r="BJ203" s="75">
        <v>102165</v>
      </c>
      <c r="BK203" s="75">
        <v>93328</v>
      </c>
      <c r="BL203" s="75">
        <v>96830</v>
      </c>
      <c r="BM203" s="75">
        <v>93280</v>
      </c>
      <c r="BN203" s="75">
        <v>88839</v>
      </c>
      <c r="BO203" s="75">
        <v>106558</v>
      </c>
      <c r="BP203" s="75">
        <v>131539</v>
      </c>
      <c r="BQ203" s="75">
        <v>87233</v>
      </c>
      <c r="BR203" s="75">
        <v>85164</v>
      </c>
      <c r="BS203" s="75">
        <v>52860</v>
      </c>
      <c r="BT203" s="75">
        <v>1284</v>
      </c>
      <c r="BU203" s="75">
        <v>30965</v>
      </c>
      <c r="BV203" s="75">
        <v>46386</v>
      </c>
      <c r="BW203" s="75">
        <v>3717</v>
      </c>
      <c r="BX203" s="75">
        <v>36815</v>
      </c>
      <c r="BY203" s="75">
        <v>60105</v>
      </c>
      <c r="BZ203" s="75">
        <v>73942</v>
      </c>
      <c r="CA203" s="75">
        <v>83553</v>
      </c>
      <c r="CB203" s="75">
        <v>98616</v>
      </c>
      <c r="CC203" s="75">
        <v>66316</v>
      </c>
      <c r="CD203" s="75">
        <v>54928</v>
      </c>
      <c r="CE203" s="75">
        <v>12580</v>
      </c>
      <c r="CF203" s="75">
        <v>56138</v>
      </c>
      <c r="CG203" s="75">
        <v>80813</v>
      </c>
      <c r="CH203" s="75">
        <v>71312</v>
      </c>
      <c r="CI203" s="75">
        <v>78754</v>
      </c>
      <c r="CJ203" s="75">
        <v>77609</v>
      </c>
      <c r="CK203" s="75">
        <v>74951</v>
      </c>
      <c r="CL203" s="75">
        <v>83190</v>
      </c>
      <c r="CM203" s="75">
        <v>85406</v>
      </c>
      <c r="CN203" s="75">
        <v>106335</v>
      </c>
      <c r="CO203" s="75">
        <v>63648</v>
      </c>
      <c r="CP203" s="75">
        <v>65979</v>
      </c>
      <c r="CQ203" s="75">
        <v>78144</v>
      </c>
      <c r="CR203" s="75">
        <v>85474</v>
      </c>
      <c r="CS203" s="75">
        <v>86830</v>
      </c>
      <c r="CT203" s="75">
        <v>85629</v>
      </c>
      <c r="CU203" s="75">
        <v>90194</v>
      </c>
      <c r="CV203" s="75">
        <v>85483</v>
      </c>
      <c r="CW203" s="75">
        <v>84436</v>
      </c>
      <c r="CX203" s="75">
        <v>90000</v>
      </c>
      <c r="CY203" s="75">
        <v>92198</v>
      </c>
      <c r="CZ203" s="75">
        <v>116806</v>
      </c>
      <c r="DA203" s="75">
        <v>74873</v>
      </c>
      <c r="DB203" s="75">
        <v>72014</v>
      </c>
      <c r="DC203" s="75">
        <v>83311</v>
      </c>
      <c r="DD203" s="75">
        <v>93556</v>
      </c>
      <c r="DE203" s="75">
        <v>91772</v>
      </c>
      <c r="DF203" s="75">
        <v>90391</v>
      </c>
      <c r="DG203" s="75">
        <v>96668</v>
      </c>
      <c r="DH203" s="75">
        <v>95181</v>
      </c>
      <c r="DI203" s="75">
        <v>86615</v>
      </c>
      <c r="DJ203" s="75">
        <v>96244</v>
      </c>
      <c r="DK203" s="75">
        <v>106990</v>
      </c>
      <c r="DL203" s="75">
        <v>125951</v>
      </c>
      <c r="DM203" s="75">
        <v>86292</v>
      </c>
      <c r="DN203" s="75">
        <v>73338</v>
      </c>
      <c r="DO203" s="75">
        <v>87643</v>
      </c>
      <c r="DP203" s="75">
        <v>79957</v>
      </c>
      <c r="DQ203" s="75">
        <v>56003</v>
      </c>
      <c r="DR203" s="75">
        <v>90721</v>
      </c>
      <c r="DS203" s="75">
        <v>90417</v>
      </c>
      <c r="DT203" s="75">
        <v>92068</v>
      </c>
      <c r="DU203" s="75">
        <v>86862</v>
      </c>
      <c r="DV203" s="75">
        <v>87788</v>
      </c>
      <c r="DW203" s="75">
        <v>101347</v>
      </c>
      <c r="DX203" s="75">
        <v>119726</v>
      </c>
      <c r="DY203" s="75">
        <v>74303</v>
      </c>
      <c r="DZ203" s="75">
        <v>67212</v>
      </c>
      <c r="EA203" s="75">
        <v>91052</v>
      </c>
      <c r="EB203" s="75">
        <v>86195</v>
      </c>
      <c r="EC203" s="75">
        <v>94889</v>
      </c>
      <c r="ED203" s="75">
        <v>86213</v>
      </c>
      <c r="EE203" s="75">
        <v>86756</v>
      </c>
      <c r="EF203" s="75">
        <v>90665</v>
      </c>
      <c r="EG203" s="75">
        <v>78288</v>
      </c>
      <c r="EH203" s="75">
        <v>86172</v>
      </c>
      <c r="EI203" s="75">
        <v>108819</v>
      </c>
      <c r="EJ203" s="75">
        <v>111637</v>
      </c>
      <c r="EK203" s="75">
        <v>76176</v>
      </c>
      <c r="EL203" s="75">
        <v>72628</v>
      </c>
      <c r="EM203" s="75">
        <v>84833</v>
      </c>
      <c r="EN203" s="75">
        <v>83037</v>
      </c>
      <c r="EO203" s="75"/>
      <c r="ER203" s="75">
        <f>SUMIF($I$8:$EO$8,ER$9,$I203:$EO203)</f>
        <v>230198</v>
      </c>
      <c r="ES203" s="75">
        <f>SUMIF($I$8:$EO$8,ES$9,$I203:$EO203)</f>
        <v>275719</v>
      </c>
      <c r="ET203" s="75">
        <f>SUMIF($I$8:$EO$8,ET$9,$I203:$EO203)</f>
        <v>278464</v>
      </c>
      <c r="EU203" s="75">
        <f>SUMIF($I$8:$EO$8,EU$9,$I203:$EO203)</f>
        <v>329185</v>
      </c>
      <c r="EV203" s="75">
        <f>SUMIF($I$8:$EO$8,EV$9,$I203:$EO203)</f>
        <v>247273</v>
      </c>
      <c r="EW203" s="75">
        <f>SUMIF($I$8:$EO$8,EW$9,$I203:$EO203)</f>
        <v>226681</v>
      </c>
      <c r="EX203" s="75">
        <f>SUMIF($I$8:$EO$8,EX$9,$I203:$EO203)</f>
        <v>269347</v>
      </c>
      <c r="EY203" s="75">
        <f>SUMIF($I$8:$EO$8,EY$9,$I203:$EO203)</f>
        <v>308861</v>
      </c>
      <c r="EZ203" s="75">
        <f>SUMIF($I$8:$EO$8,EZ$9,$I203:$EO203)</f>
        <v>232567</v>
      </c>
      <c r="FA203" s="75">
        <f>SUMIF($I$8:$EO$8,FA$9,$I203:$EO203)</f>
        <v>267297</v>
      </c>
      <c r="FB203" s="75">
        <f>SUMIF($I$8:$EO$8,FB$9,$I203:$EO203)</f>
        <v>255709</v>
      </c>
      <c r="FC203" s="75">
        <f>SUMIF($I$8:$EO$8,FC$9,$I203:$EO203)</f>
        <v>306628</v>
      </c>
      <c r="FD203" s="75">
        <f>SUMIF($I$8:$EO$8,FD$9,$I203:$EO203)</f>
        <v>233637</v>
      </c>
      <c r="FE203" s="75">
        <f>SUMIF($I$8:$EO$8,FE$9,$I203:$EO203)</f>
        <v>83037</v>
      </c>
      <c r="FG203" s="75"/>
      <c r="FH203" s="75">
        <f t="shared" si="578"/>
        <v>1146215</v>
      </c>
      <c r="FI203" s="75">
        <f t="shared" si="578"/>
        <v>660640</v>
      </c>
      <c r="FJ203" s="75">
        <f t="shared" si="578"/>
        <v>848332</v>
      </c>
      <c r="FK203" s="75">
        <f t="shared" si="578"/>
        <v>1024821</v>
      </c>
      <c r="FL203" s="75">
        <f t="shared" si="578"/>
        <v>1113566</v>
      </c>
      <c r="FM203" s="75">
        <f t="shared" si="578"/>
        <v>1052162</v>
      </c>
      <c r="FN203" s="75">
        <f t="shared" si="578"/>
        <v>1062201</v>
      </c>
      <c r="FO203" s="75">
        <f t="shared" si="579"/>
        <v>233637</v>
      </c>
    </row>
    <row r="204" spans="2:171" s="70" customFormat="1" ht="17.45" customHeight="1">
      <c r="B204" s="66" t="s">
        <v>31</v>
      </c>
      <c r="C204" s="74"/>
      <c r="D204" s="74"/>
      <c r="E204" s="74"/>
      <c r="F204" s="68"/>
      <c r="G204" s="68"/>
      <c r="H204" s="68"/>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v>101592</v>
      </c>
      <c r="BF204" s="75">
        <v>87640</v>
      </c>
      <c r="BG204" s="75">
        <v>98240</v>
      </c>
      <c r="BH204" s="75">
        <v>96620</v>
      </c>
      <c r="BI204" s="75">
        <v>102685</v>
      </c>
      <c r="BJ204" s="75">
        <v>95608</v>
      </c>
      <c r="BK204" s="75">
        <v>103104</v>
      </c>
      <c r="BL204" s="75">
        <v>89179</v>
      </c>
      <c r="BM204" s="75">
        <v>87079</v>
      </c>
      <c r="BN204" s="75">
        <v>98255</v>
      </c>
      <c r="BO204" s="75">
        <v>96728</v>
      </c>
      <c r="BP204" s="75">
        <v>123921</v>
      </c>
      <c r="BQ204" s="75">
        <v>94188</v>
      </c>
      <c r="BR204" s="75">
        <v>86882</v>
      </c>
      <c r="BS204" s="75">
        <v>44310</v>
      </c>
      <c r="BT204" s="75">
        <v>0</v>
      </c>
      <c r="BU204" s="75">
        <v>0</v>
      </c>
      <c r="BV204" s="75">
        <v>11322</v>
      </c>
      <c r="BW204" s="75">
        <v>28538</v>
      </c>
      <c r="BX204" s="75">
        <v>40731</v>
      </c>
      <c r="BY204" s="75">
        <v>46336</v>
      </c>
      <c r="BZ204" s="75">
        <v>63357</v>
      </c>
      <c r="CA204" s="75">
        <v>64819</v>
      </c>
      <c r="CB204" s="75">
        <v>85270</v>
      </c>
      <c r="CC204" s="75">
        <v>49890</v>
      </c>
      <c r="CD204" s="75">
        <v>54601</v>
      </c>
      <c r="CE204" s="75">
        <v>12061</v>
      </c>
      <c r="CF204" s="75">
        <v>18033</v>
      </c>
      <c r="CG204" s="75">
        <v>58868</v>
      </c>
      <c r="CH204" s="75">
        <v>61981</v>
      </c>
      <c r="CI204" s="75">
        <v>67671</v>
      </c>
      <c r="CJ204" s="75">
        <v>67787</v>
      </c>
      <c r="CK204" s="75">
        <v>65690</v>
      </c>
      <c r="CL204" s="75">
        <v>77857</v>
      </c>
      <c r="CM204" s="75">
        <v>74164</v>
      </c>
      <c r="CN204" s="75">
        <v>107208</v>
      </c>
      <c r="CO204" s="75">
        <v>70511</v>
      </c>
      <c r="CP204" s="75">
        <v>62931</v>
      </c>
      <c r="CQ204" s="75">
        <v>74713</v>
      </c>
      <c r="CR204" s="75">
        <v>75515</v>
      </c>
      <c r="CS204" s="75">
        <v>84376</v>
      </c>
      <c r="CT204" s="75">
        <v>79017</v>
      </c>
      <c r="CU204" s="75">
        <v>81077</v>
      </c>
      <c r="CV204" s="75">
        <v>77900</v>
      </c>
      <c r="CW204" s="75">
        <v>80366</v>
      </c>
      <c r="CX204" s="75">
        <v>80367</v>
      </c>
      <c r="CY204" s="75">
        <v>80361</v>
      </c>
      <c r="CZ204" s="75">
        <v>111030</v>
      </c>
      <c r="DA204" s="75">
        <v>81257</v>
      </c>
      <c r="DB204" s="75">
        <v>75646</v>
      </c>
      <c r="DC204" s="75">
        <v>82858</v>
      </c>
      <c r="DD204" s="75">
        <v>81670</v>
      </c>
      <c r="DE204" s="75">
        <v>84958</v>
      </c>
      <c r="DF204" s="75">
        <v>81264</v>
      </c>
      <c r="DG204" s="75">
        <v>86249</v>
      </c>
      <c r="DH204" s="75">
        <v>77523</v>
      </c>
      <c r="DI204" s="75">
        <v>76737</v>
      </c>
      <c r="DJ204" s="75">
        <v>84879</v>
      </c>
      <c r="DK204" s="75">
        <v>81038</v>
      </c>
      <c r="DL204" s="75">
        <v>108076</v>
      </c>
      <c r="DM204" s="75">
        <v>79378</v>
      </c>
      <c r="DN204" s="75">
        <v>75409</v>
      </c>
      <c r="DO204" s="75">
        <v>83682</v>
      </c>
      <c r="DP204" s="75">
        <v>73471</v>
      </c>
      <c r="DQ204" s="75">
        <v>81670</v>
      </c>
      <c r="DR204" s="75">
        <v>85146</v>
      </c>
      <c r="DS204" s="75">
        <v>89680</v>
      </c>
      <c r="DT204" s="75">
        <v>79783</v>
      </c>
      <c r="DU204" s="75">
        <v>72074</v>
      </c>
      <c r="DV204" s="75">
        <v>83575</v>
      </c>
      <c r="DW204" s="75">
        <v>85524</v>
      </c>
      <c r="DX204" s="75">
        <v>111640</v>
      </c>
      <c r="DY204" s="75">
        <v>78889</v>
      </c>
      <c r="DZ204" s="75">
        <v>72875</v>
      </c>
      <c r="EA204" s="75">
        <v>77298</v>
      </c>
      <c r="EB204" s="75">
        <v>82189</v>
      </c>
      <c r="EC204" s="75">
        <v>87469</v>
      </c>
      <c r="ED204" s="75">
        <v>82345</v>
      </c>
      <c r="EE204" s="75">
        <v>83335</v>
      </c>
      <c r="EF204" s="75">
        <v>81815</v>
      </c>
      <c r="EG204" s="75">
        <v>78352</v>
      </c>
      <c r="EH204" s="75">
        <v>80483</v>
      </c>
      <c r="EI204" s="75">
        <v>82390</v>
      </c>
      <c r="EJ204" s="75">
        <v>112482</v>
      </c>
      <c r="EK204" s="75">
        <v>81387</v>
      </c>
      <c r="EL204" s="75">
        <v>73092</v>
      </c>
      <c r="EM204" s="75">
        <v>83029</v>
      </c>
      <c r="EN204" s="75">
        <v>80425</v>
      </c>
      <c r="EO204" s="75"/>
      <c r="ER204" s="75">
        <f>SUMIF($I$8:$EO$8,ER$9,$I204:$EO204)</f>
        <v>239761</v>
      </c>
      <c r="ES204" s="75">
        <f>SUMIF($I$8:$EO$8,ES$9,$I204:$EO204)</f>
        <v>247892</v>
      </c>
      <c r="ET204" s="75">
        <f>SUMIF($I$8:$EO$8,ET$9,$I204:$EO204)</f>
        <v>240509</v>
      </c>
      <c r="EU204" s="75">
        <f>SUMIF($I$8:$EO$8,EU$9,$I204:$EO204)</f>
        <v>273993</v>
      </c>
      <c r="EV204" s="75">
        <f>SUMIF($I$8:$EO$8,EV$9,$I204:$EO204)</f>
        <v>238469</v>
      </c>
      <c r="EW204" s="75">
        <f>SUMIF($I$8:$EO$8,EW$9,$I204:$EO204)</f>
        <v>240287</v>
      </c>
      <c r="EX204" s="75">
        <f>SUMIF($I$8:$EO$8,EX$9,$I204:$EO204)</f>
        <v>241537</v>
      </c>
      <c r="EY204" s="75">
        <f>SUMIF($I$8:$EO$8,EY$9,$I204:$EO204)</f>
        <v>280739</v>
      </c>
      <c r="EZ204" s="75">
        <f>SUMIF($I$8:$EO$8,EZ$9,$I204:$EO204)</f>
        <v>229062</v>
      </c>
      <c r="FA204" s="75">
        <f>SUMIF($I$8:$EO$8,FA$9,$I204:$EO204)</f>
        <v>252003</v>
      </c>
      <c r="FB204" s="75">
        <f>SUMIF($I$8:$EO$8,FB$9,$I204:$EO204)</f>
        <v>243502</v>
      </c>
      <c r="FC204" s="75">
        <f>SUMIF($I$8:$EO$8,FC$9,$I204:$EO204)</f>
        <v>275355</v>
      </c>
      <c r="FD204" s="75">
        <f>SUMIF($I$8:$EO$8,FD$9,$I204:$EO204)</f>
        <v>237508</v>
      </c>
      <c r="FE204" s="75">
        <f>SUMIF($I$8:$EO$8,FE$9,$I204:$EO204)</f>
        <v>80425</v>
      </c>
      <c r="FG204" s="75"/>
      <c r="FH204" s="75">
        <f t="shared" si="578"/>
        <v>1180651</v>
      </c>
      <c r="FI204" s="75">
        <f t="shared" si="578"/>
        <v>565753</v>
      </c>
      <c r="FJ204" s="75">
        <f t="shared" si="578"/>
        <v>715811</v>
      </c>
      <c r="FK204" s="75">
        <f t="shared" si="578"/>
        <v>958164</v>
      </c>
      <c r="FL204" s="75">
        <f t="shared" si="578"/>
        <v>1002155</v>
      </c>
      <c r="FM204" s="75">
        <f t="shared" si="578"/>
        <v>1001032</v>
      </c>
      <c r="FN204" s="75">
        <f t="shared" si="578"/>
        <v>999922</v>
      </c>
      <c r="FO204" s="75">
        <f t="shared" si="579"/>
        <v>237508</v>
      </c>
    </row>
    <row r="205" spans="2:171" s="70" customFormat="1" ht="17.45" customHeight="1">
      <c r="B205" s="66" t="s">
        <v>89</v>
      </c>
      <c r="F205" s="42"/>
      <c r="G205" s="42"/>
      <c r="H205" s="42"/>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5">
        <v>200644</v>
      </c>
      <c r="BF205" s="75">
        <v>174418</v>
      </c>
      <c r="BG205" s="75">
        <v>191972</v>
      </c>
      <c r="BH205" s="75">
        <v>190762</v>
      </c>
      <c r="BI205" s="75">
        <v>194956</v>
      </c>
      <c r="BJ205" s="75">
        <v>182176.88888888891</v>
      </c>
      <c r="BK205" s="75">
        <v>194367</v>
      </c>
      <c r="BL205" s="75">
        <v>189132</v>
      </c>
      <c r="BM205" s="75">
        <v>183957</v>
      </c>
      <c r="BN205" s="75">
        <v>198487</v>
      </c>
      <c r="BO205" s="75">
        <v>199402</v>
      </c>
      <c r="BP205" s="75">
        <v>238331</v>
      </c>
      <c r="BQ205" s="75">
        <v>203458</v>
      </c>
      <c r="BR205" s="75">
        <v>191199</v>
      </c>
      <c r="BS205" s="75">
        <v>130192</v>
      </c>
      <c r="BT205" s="75">
        <v>52269</v>
      </c>
      <c r="BU205" s="75">
        <v>56378</v>
      </c>
      <c r="BV205" s="75">
        <v>63607</v>
      </c>
      <c r="BW205" s="75">
        <v>121737</v>
      </c>
      <c r="BX205" s="75">
        <v>128925</v>
      </c>
      <c r="BY205" s="75">
        <v>135637</v>
      </c>
      <c r="BZ205" s="75">
        <v>162993</v>
      </c>
      <c r="CA205" s="75">
        <v>165952</v>
      </c>
      <c r="CB205" s="75">
        <v>197424</v>
      </c>
      <c r="CC205" s="75">
        <v>145521</v>
      </c>
      <c r="CD205" s="75">
        <v>141812</v>
      </c>
      <c r="CE205" s="75">
        <v>85028</v>
      </c>
      <c r="CF205" s="75">
        <v>90325</v>
      </c>
      <c r="CG205" s="75">
        <v>147025</v>
      </c>
      <c r="CH205" s="75">
        <v>146938</v>
      </c>
      <c r="CI205" s="75">
        <v>157703</v>
      </c>
      <c r="CJ205" s="75">
        <v>158071</v>
      </c>
      <c r="CK205" s="75">
        <v>152992</v>
      </c>
      <c r="CL205" s="75">
        <v>174669</v>
      </c>
      <c r="CM205" s="75">
        <v>165261</v>
      </c>
      <c r="CN205" s="75">
        <v>211895</v>
      </c>
      <c r="CO205" s="75">
        <v>166026</v>
      </c>
      <c r="CP205" s="75">
        <v>153269</v>
      </c>
      <c r="CQ205" s="75">
        <v>172990</v>
      </c>
      <c r="CR205" s="75">
        <v>174812</v>
      </c>
      <c r="CS205" s="75">
        <v>177052</v>
      </c>
      <c r="CT205" s="75">
        <v>159882</v>
      </c>
      <c r="CU205" s="75">
        <v>163414</v>
      </c>
      <c r="CV205" s="75">
        <v>160513</v>
      </c>
      <c r="CW205" s="75">
        <v>165561</v>
      </c>
      <c r="CX205" s="75">
        <v>171056</v>
      </c>
      <c r="CY205" s="75">
        <v>151514</v>
      </c>
      <c r="CZ205" s="75">
        <v>206169</v>
      </c>
      <c r="DA205" s="75">
        <v>166351</v>
      </c>
      <c r="DB205" s="75">
        <v>153683</v>
      </c>
      <c r="DC205" s="75">
        <v>165980</v>
      </c>
      <c r="DD205" s="75">
        <v>170981</v>
      </c>
      <c r="DE205" s="75">
        <v>168032</v>
      </c>
      <c r="DF205" s="75">
        <v>160948</v>
      </c>
      <c r="DG205" s="75">
        <v>172904</v>
      </c>
      <c r="DH205" s="75">
        <v>160476</v>
      </c>
      <c r="DI205" s="75">
        <v>161139</v>
      </c>
      <c r="DJ205" s="75">
        <v>177976</v>
      </c>
      <c r="DK205" s="75">
        <v>173431</v>
      </c>
      <c r="DL205" s="75">
        <v>212952</v>
      </c>
      <c r="DM205" s="75">
        <v>171206</v>
      </c>
      <c r="DN205" s="75">
        <v>157931</v>
      </c>
      <c r="DO205" s="75">
        <v>167405</v>
      </c>
      <c r="DP205" s="75">
        <v>154270</v>
      </c>
      <c r="DQ205" s="75">
        <v>170202</v>
      </c>
      <c r="DR205" s="75">
        <v>169065</v>
      </c>
      <c r="DS205" s="75">
        <v>174519</v>
      </c>
      <c r="DT205" s="75">
        <v>161550</v>
      </c>
      <c r="DU205" s="75">
        <v>153149</v>
      </c>
      <c r="DV205" s="75">
        <v>167498</v>
      </c>
      <c r="DW205" s="75">
        <v>171037</v>
      </c>
      <c r="DX205" s="75">
        <v>204735</v>
      </c>
      <c r="DY205" s="75">
        <v>162250</v>
      </c>
      <c r="DZ205" s="75">
        <v>149071</v>
      </c>
      <c r="EA205" s="75">
        <v>132382</v>
      </c>
      <c r="EB205" s="75">
        <v>101410</v>
      </c>
      <c r="EC205" s="75">
        <v>104122</v>
      </c>
      <c r="ED205" s="75">
        <v>96358</v>
      </c>
      <c r="EE205" s="75">
        <v>102361</v>
      </c>
      <c r="EF205" s="75">
        <v>102748</v>
      </c>
      <c r="EG205" s="75">
        <v>99589</v>
      </c>
      <c r="EH205" s="75">
        <v>106701</v>
      </c>
      <c r="EI205" s="75">
        <v>111158</v>
      </c>
      <c r="EJ205" s="75">
        <v>147061</v>
      </c>
      <c r="EK205" s="75"/>
      <c r="EL205" s="75"/>
      <c r="EM205" s="75"/>
      <c r="EN205" s="75"/>
      <c r="EO205" s="75"/>
      <c r="ER205" s="75">
        <f>SUMIF($I$8:$EO$8,ER$9,$I205:$EO205)</f>
        <v>486014</v>
      </c>
      <c r="ES205" s="75">
        <f>SUMIF($I$8:$EO$8,ES$9,$I205:$EO205)</f>
        <v>499961</v>
      </c>
      <c r="ET205" s="75">
        <f>SUMIF($I$8:$EO$8,ET$9,$I205:$EO205)</f>
        <v>494519</v>
      </c>
      <c r="EU205" s="75">
        <f>SUMIF($I$8:$EO$8,EU$9,$I205:$EO205)</f>
        <v>564359</v>
      </c>
      <c r="EV205" s="75">
        <f>SUMIF($I$8:$EO$8,EV$9,$I205:$EO205)</f>
        <v>496542</v>
      </c>
      <c r="EW205" s="75">
        <f>SUMIF($I$8:$EO$8,EW$9,$I205:$EO205)</f>
        <v>493537</v>
      </c>
      <c r="EX205" s="75">
        <f>SUMIF($I$8:$EO$8,EX$9,$I205:$EO205)</f>
        <v>489218</v>
      </c>
      <c r="EY205" s="75">
        <f>SUMIF($I$8:$EO$8,EY$9,$I205:$EO205)</f>
        <v>543270</v>
      </c>
      <c r="EZ205" s="75">
        <f>SUMIF($I$8:$EO$8,EZ$9,$I205:$EO205)</f>
        <v>443703</v>
      </c>
      <c r="FA205" s="75">
        <f>SUMIF($I$8:$EO$8,FA$9,$I205:$EO205)</f>
        <v>301890</v>
      </c>
      <c r="FB205" s="75">
        <f>SUMIF($I$8:$EO$8,FB$9,$I205:$EO205)</f>
        <v>304698</v>
      </c>
      <c r="FC205" s="75">
        <f>SUMIF($I$8:$EO$8,FC$9,$I205:$EO205)</f>
        <v>364920</v>
      </c>
      <c r="FD205" s="75"/>
      <c r="FE205" s="75"/>
      <c r="FG205" s="75"/>
      <c r="FH205" s="75">
        <f t="shared" si="578"/>
        <v>2338604.888888889</v>
      </c>
      <c r="FI205" s="75">
        <f t="shared" si="578"/>
        <v>1609771</v>
      </c>
      <c r="FJ205" s="75">
        <f t="shared" si="578"/>
        <v>1777240</v>
      </c>
      <c r="FK205" s="75">
        <f t="shared" si="578"/>
        <v>2022258</v>
      </c>
      <c r="FL205" s="75">
        <f t="shared" si="578"/>
        <v>2044853</v>
      </c>
      <c r="FM205" s="75">
        <f t="shared" si="578"/>
        <v>2022567</v>
      </c>
      <c r="FN205" s="75">
        <f t="shared" si="578"/>
        <v>1415211</v>
      </c>
      <c r="FO205" s="75"/>
    </row>
    <row r="206" spans="2:171" s="70" customFormat="1" ht="17.45" customHeight="1">
      <c r="B206" s="66" t="s">
        <v>84</v>
      </c>
      <c r="F206" s="42"/>
      <c r="G206" s="42"/>
      <c r="H206" s="42"/>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5">
        <v>68190</v>
      </c>
      <c r="BF206" s="75">
        <v>65939</v>
      </c>
      <c r="BG206" s="75">
        <v>72372</v>
      </c>
      <c r="BH206" s="75">
        <v>69292</v>
      </c>
      <c r="BI206" s="75">
        <v>77091</v>
      </c>
      <c r="BJ206" s="75">
        <v>76509</v>
      </c>
      <c r="BK206" s="75">
        <v>78355</v>
      </c>
      <c r="BL206" s="75">
        <v>73415</v>
      </c>
      <c r="BM206" s="75">
        <v>73051</v>
      </c>
      <c r="BN206" s="75">
        <v>77880</v>
      </c>
      <c r="BO206" s="75">
        <v>79530</v>
      </c>
      <c r="BP206" s="75">
        <v>95053</v>
      </c>
      <c r="BQ206" s="75">
        <v>75432</v>
      </c>
      <c r="BR206" s="75">
        <v>63043</v>
      </c>
      <c r="BS206" s="75">
        <v>40134</v>
      </c>
      <c r="BT206" s="75">
        <v>2457</v>
      </c>
      <c r="BU206" s="75">
        <v>3800</v>
      </c>
      <c r="BV206" s="75">
        <v>8351</v>
      </c>
      <c r="BW206" s="75">
        <v>18253</v>
      </c>
      <c r="BX206" s="75">
        <v>26770</v>
      </c>
      <c r="BY206" s="75">
        <v>29633</v>
      </c>
      <c r="BZ206" s="75">
        <v>37904</v>
      </c>
      <c r="CA206" s="75">
        <v>39458</v>
      </c>
      <c r="CB206" s="75">
        <v>48757</v>
      </c>
      <c r="CC206" s="75">
        <v>31735</v>
      </c>
      <c r="CD206" s="75">
        <v>34037</v>
      </c>
      <c r="CE206" s="75">
        <v>11448</v>
      </c>
      <c r="CF206" s="75">
        <v>13892</v>
      </c>
      <c r="CG206" s="75">
        <v>36484</v>
      </c>
      <c r="CH206" s="75">
        <v>39810</v>
      </c>
      <c r="CI206" s="75">
        <v>44090</v>
      </c>
      <c r="CJ206" s="75">
        <v>43099</v>
      </c>
      <c r="CK206" s="75">
        <v>42746</v>
      </c>
      <c r="CL206" s="75">
        <v>57562</v>
      </c>
      <c r="CM206" s="75">
        <v>55301</v>
      </c>
      <c r="CN206" s="75">
        <v>74494</v>
      </c>
      <c r="CO206" s="75">
        <v>48454</v>
      </c>
      <c r="CP206" s="75">
        <v>45054</v>
      </c>
      <c r="CQ206" s="75">
        <v>58946</v>
      </c>
      <c r="CR206" s="75">
        <v>58712</v>
      </c>
      <c r="CS206" s="75">
        <v>60568</v>
      </c>
      <c r="CT206" s="75">
        <v>59314</v>
      </c>
      <c r="CU206" s="75">
        <v>66831</v>
      </c>
      <c r="CV206" s="75">
        <v>59763</v>
      </c>
      <c r="CW206" s="75">
        <v>59509</v>
      </c>
      <c r="CX206" s="75">
        <v>61609</v>
      </c>
      <c r="CY206" s="75">
        <v>60106</v>
      </c>
      <c r="CZ206" s="75">
        <v>75314</v>
      </c>
      <c r="DA206" s="75">
        <v>61312</v>
      </c>
      <c r="DB206" s="75">
        <v>53771</v>
      </c>
      <c r="DC206" s="75">
        <v>63263</v>
      </c>
      <c r="DD206" s="75">
        <v>61328</v>
      </c>
      <c r="DE206" s="75">
        <v>62501</v>
      </c>
      <c r="DF206" s="75">
        <v>63771</v>
      </c>
      <c r="DG206" s="75">
        <v>62298</v>
      </c>
      <c r="DH206" s="75">
        <v>59469</v>
      </c>
      <c r="DI206" s="75">
        <v>55299</v>
      </c>
      <c r="DJ206" s="75">
        <v>60863</v>
      </c>
      <c r="DK206" s="75">
        <v>65689</v>
      </c>
      <c r="DL206" s="75">
        <v>71513</v>
      </c>
      <c r="DM206" s="75">
        <v>56825</v>
      </c>
      <c r="DN206" s="75">
        <v>51263</v>
      </c>
      <c r="DO206" s="75">
        <v>57642</v>
      </c>
      <c r="DP206" s="75">
        <v>55548</v>
      </c>
      <c r="DQ206" s="75">
        <v>57067</v>
      </c>
      <c r="DR206" s="75">
        <v>57630</v>
      </c>
      <c r="DS206" s="75">
        <v>62631</v>
      </c>
      <c r="DT206" s="75">
        <v>59173</v>
      </c>
      <c r="DU206" s="75">
        <v>50923</v>
      </c>
      <c r="DV206" s="75">
        <v>57944</v>
      </c>
      <c r="DW206" s="75">
        <v>64969</v>
      </c>
      <c r="DX206" s="75">
        <v>66743</v>
      </c>
      <c r="DY206" s="75">
        <v>56708</v>
      </c>
      <c r="DZ206" s="75">
        <v>56291</v>
      </c>
      <c r="EA206" s="75">
        <v>59309</v>
      </c>
      <c r="EB206" s="75">
        <v>52947</v>
      </c>
      <c r="EC206" s="75">
        <v>59882</v>
      </c>
      <c r="ED206" s="75">
        <v>54978</v>
      </c>
      <c r="EE206" s="75">
        <v>61298</v>
      </c>
      <c r="EF206" s="75">
        <v>58517</v>
      </c>
      <c r="EG206" s="75">
        <v>51919</v>
      </c>
      <c r="EH206" s="75">
        <v>64806</v>
      </c>
      <c r="EI206" s="75">
        <v>58766</v>
      </c>
      <c r="EJ206" s="75">
        <v>67548</v>
      </c>
      <c r="EK206" s="75">
        <v>57284</v>
      </c>
      <c r="EL206" s="75">
        <v>53579</v>
      </c>
      <c r="EM206" s="75">
        <v>57615</v>
      </c>
      <c r="EN206" s="75">
        <v>53037</v>
      </c>
      <c r="EO206" s="75"/>
      <c r="ER206" s="75">
        <f>SUMIF($I$8:$EO$8,ER$9,$I206:$EO206)</f>
        <v>178346</v>
      </c>
      <c r="ES206" s="75">
        <f>SUMIF($I$8:$EO$8,ES$9,$I206:$EO206)</f>
        <v>187600</v>
      </c>
      <c r="ET206" s="75">
        <f>SUMIF($I$8:$EO$8,ET$9,$I206:$EO206)</f>
        <v>177066</v>
      </c>
      <c r="EU206" s="75">
        <f>SUMIF($I$8:$EO$8,EU$9,$I206:$EO206)</f>
        <v>198065</v>
      </c>
      <c r="EV206" s="75">
        <f>SUMIF($I$8:$EO$8,EV$9,$I206:$EO206)</f>
        <v>165730</v>
      </c>
      <c r="EW206" s="75">
        <f>SUMIF($I$8:$EO$8,EW$9,$I206:$EO206)</f>
        <v>170245</v>
      </c>
      <c r="EX206" s="75">
        <f>SUMIF($I$8:$EO$8,EX$9,$I206:$EO206)</f>
        <v>172727</v>
      </c>
      <c r="EY206" s="75">
        <f>SUMIF($I$8:$EO$8,EY$9,$I206:$EO206)</f>
        <v>189656</v>
      </c>
      <c r="EZ206" s="75">
        <f>SUMIF($I$8:$EO$8,EZ$9,$I206:$EO206)</f>
        <v>172308</v>
      </c>
      <c r="FA206" s="75">
        <f>SUMIF($I$8:$EO$8,FA$9,$I206:$EO206)</f>
        <v>167807</v>
      </c>
      <c r="FB206" s="75">
        <f>SUMIF($I$8:$EO$8,FB$9,$I206:$EO206)</f>
        <v>171734</v>
      </c>
      <c r="FC206" s="75">
        <f>SUMIF($I$8:$EO$8,FC$9,$I206:$EO206)</f>
        <v>191120</v>
      </c>
      <c r="FD206" s="75">
        <f>SUMIF($I$8:$EO$8,FD$9,$I206:$EO206)</f>
        <v>168478</v>
      </c>
      <c r="FE206" s="75">
        <f>SUMIF($I$8:$EO$8,FE$9,$I206:$EO206)</f>
        <v>53037</v>
      </c>
      <c r="FG206" s="75"/>
      <c r="FH206" s="75">
        <f t="shared" si="578"/>
        <v>906677</v>
      </c>
      <c r="FI206" s="75">
        <f t="shared" si="578"/>
        <v>393992</v>
      </c>
      <c r="FJ206" s="75">
        <f t="shared" si="578"/>
        <v>484698</v>
      </c>
      <c r="FK206" s="75">
        <f t="shared" si="578"/>
        <v>714180</v>
      </c>
      <c r="FL206" s="75">
        <f t="shared" si="578"/>
        <v>741077</v>
      </c>
      <c r="FM206" s="75">
        <f t="shared" si="578"/>
        <v>698358</v>
      </c>
      <c r="FN206" s="75">
        <f t="shared" si="578"/>
        <v>702969</v>
      </c>
      <c r="FO206" s="75">
        <f t="shared" si="579"/>
        <v>168478</v>
      </c>
    </row>
    <row r="207" spans="2:171" ht="17.45" customHeight="1">
      <c r="B207" s="66" t="s">
        <v>101</v>
      </c>
      <c r="BE207" s="75">
        <v>95854</v>
      </c>
      <c r="BF207" s="75">
        <v>86909</v>
      </c>
      <c r="BG207" s="75">
        <v>104387</v>
      </c>
      <c r="BH207" s="75">
        <v>105884</v>
      </c>
      <c r="BI207" s="75">
        <v>117640</v>
      </c>
      <c r="BJ207" s="75">
        <v>114657</v>
      </c>
      <c r="BK207" s="75">
        <v>117071</v>
      </c>
      <c r="BL207" s="75">
        <v>110726</v>
      </c>
      <c r="BM207" s="75">
        <v>107042</v>
      </c>
      <c r="BN207" s="75">
        <v>113205</v>
      </c>
      <c r="BO207" s="75">
        <v>122991</v>
      </c>
      <c r="BP207" s="75">
        <v>147376</v>
      </c>
      <c r="BQ207" s="75">
        <v>109105</v>
      </c>
      <c r="BR207" s="75">
        <v>103432</v>
      </c>
      <c r="BS207" s="75">
        <v>54344</v>
      </c>
      <c r="BT207" s="75">
        <v>1142</v>
      </c>
      <c r="BU207" s="75">
        <v>4756</v>
      </c>
      <c r="BV207" s="75">
        <v>12877</v>
      </c>
      <c r="BW207" s="75">
        <v>31544</v>
      </c>
      <c r="BX207" s="75">
        <v>43890</v>
      </c>
      <c r="BY207" s="75">
        <v>53184</v>
      </c>
      <c r="BZ207" s="75">
        <v>69431</v>
      </c>
      <c r="CA207" s="75">
        <v>70997</v>
      </c>
      <c r="CB207" s="75">
        <v>88444</v>
      </c>
      <c r="CC207" s="75">
        <v>54982</v>
      </c>
      <c r="CD207" s="75">
        <v>59337</v>
      </c>
      <c r="CE207" s="75">
        <v>17733</v>
      </c>
      <c r="CF207" s="75">
        <v>24447</v>
      </c>
      <c r="CG207" s="75">
        <v>65709</v>
      </c>
      <c r="CH207" s="75">
        <v>68240</v>
      </c>
      <c r="CI207" s="75">
        <v>79119</v>
      </c>
      <c r="CJ207" s="75">
        <v>76442</v>
      </c>
      <c r="CK207" s="75">
        <v>74382</v>
      </c>
      <c r="CL207" s="75">
        <v>101694</v>
      </c>
      <c r="CM207" s="75">
        <v>97797</v>
      </c>
      <c r="CN207" s="75">
        <v>127303</v>
      </c>
      <c r="CO207" s="75">
        <v>80668</v>
      </c>
      <c r="CP207" s="75">
        <v>79709</v>
      </c>
      <c r="CQ207" s="75">
        <v>94255</v>
      </c>
      <c r="CR207" s="75">
        <v>100336</v>
      </c>
      <c r="CS207" s="75">
        <v>105758</v>
      </c>
      <c r="CT207" s="75">
        <v>102618</v>
      </c>
      <c r="CU207" s="75">
        <v>100758</v>
      </c>
      <c r="CV207" s="75">
        <v>98710</v>
      </c>
      <c r="CW207" s="75">
        <v>107403</v>
      </c>
      <c r="CX207" s="75">
        <v>109606</v>
      </c>
      <c r="CY207" s="75">
        <v>105704</v>
      </c>
      <c r="CZ207" s="75">
        <v>136637</v>
      </c>
      <c r="DA207" s="75">
        <v>100406</v>
      </c>
      <c r="DB207" s="75">
        <v>95066</v>
      </c>
      <c r="DC207" s="75">
        <v>110130</v>
      </c>
      <c r="DD207" s="75">
        <v>106736</v>
      </c>
      <c r="DE207" s="75">
        <v>109066</v>
      </c>
      <c r="DF207" s="75">
        <v>109271</v>
      </c>
      <c r="DG207" s="75">
        <v>115627</v>
      </c>
      <c r="DH207" s="75">
        <v>110114</v>
      </c>
      <c r="DI207" s="75">
        <v>104353</v>
      </c>
      <c r="DJ207" s="75">
        <v>107153</v>
      </c>
      <c r="DK207" s="75">
        <v>114862</v>
      </c>
      <c r="DL207" s="75">
        <v>143561</v>
      </c>
      <c r="DM207" s="75">
        <v>108850</v>
      </c>
      <c r="DN207" s="75">
        <v>102339</v>
      </c>
      <c r="DO207" s="75">
        <v>113096</v>
      </c>
      <c r="DP207" s="75">
        <v>98968</v>
      </c>
      <c r="DQ207" s="75">
        <v>106629</v>
      </c>
      <c r="DR207" s="75">
        <v>107280</v>
      </c>
      <c r="DS207" s="75">
        <v>108968</v>
      </c>
      <c r="DT207" s="75">
        <v>106149</v>
      </c>
      <c r="DU207" s="75">
        <v>97839</v>
      </c>
      <c r="DV207" s="75">
        <v>107918</v>
      </c>
      <c r="DW207" s="75">
        <v>114894</v>
      </c>
      <c r="DX207" s="75">
        <v>139865</v>
      </c>
      <c r="DY207" s="75">
        <v>100819</v>
      </c>
      <c r="DZ207" s="75">
        <v>97744</v>
      </c>
      <c r="EA207" s="75">
        <v>105646</v>
      </c>
      <c r="EB207" s="75">
        <v>103408</v>
      </c>
      <c r="EC207" s="75">
        <v>112294</v>
      </c>
      <c r="ED207" s="75">
        <v>108327</v>
      </c>
      <c r="EE207" s="75">
        <v>106046</v>
      </c>
      <c r="EF207" s="75">
        <v>109589</v>
      </c>
      <c r="EG207" s="75">
        <v>94719</v>
      </c>
      <c r="EH207" s="75">
        <v>103357</v>
      </c>
      <c r="EI207" s="75">
        <v>107219</v>
      </c>
      <c r="EJ207" s="75">
        <v>137539</v>
      </c>
      <c r="EK207" s="75">
        <v>102442</v>
      </c>
      <c r="EL207" s="75">
        <v>89325</v>
      </c>
      <c r="EM207" s="75">
        <v>104597</v>
      </c>
      <c r="EN207" s="75">
        <v>93803</v>
      </c>
      <c r="EO207" s="75"/>
      <c r="ER207" s="75">
        <f>SUMIF($I$8:$EO$8,ER$9,$I207:$EO207)</f>
        <v>305602</v>
      </c>
      <c r="ES207" s="75">
        <f>SUMIF($I$8:$EO$8,ES$9,$I207:$EO207)</f>
        <v>325073</v>
      </c>
      <c r="ET207" s="75">
        <f>SUMIF($I$8:$EO$8,ET$9,$I207:$EO207)</f>
        <v>330094</v>
      </c>
      <c r="EU207" s="75">
        <f>SUMIF($I$8:$EO$8,EU$9,$I207:$EO207)</f>
        <v>365576</v>
      </c>
      <c r="EV207" s="75">
        <f>SUMIF($I$8:$EO$8,EV$9,$I207:$EO207)</f>
        <v>324285</v>
      </c>
      <c r="EW207" s="75">
        <f>SUMIF($I$8:$EO$8,EW$9,$I207:$EO207)</f>
        <v>312877</v>
      </c>
      <c r="EX207" s="75">
        <f>SUMIF($I$8:$EO$8,EX$9,$I207:$EO207)</f>
        <v>312956</v>
      </c>
      <c r="EY207" s="75">
        <f>SUMIF($I$8:$EO$8,EY$9,$I207:$EO207)</f>
        <v>362677</v>
      </c>
      <c r="EZ207" s="75">
        <f>SUMIF($I$8:$EO$8,EZ$9,$I207:$EO207)</f>
        <v>304209</v>
      </c>
      <c r="FA207" s="75">
        <f>SUMIF($I$8:$EO$8,FA$9,$I207:$EO207)</f>
        <v>324029</v>
      </c>
      <c r="FB207" s="75">
        <f>SUMIF($I$8:$EO$8,FB$9,$I207:$EO207)</f>
        <v>310354</v>
      </c>
      <c r="FC207" s="75">
        <f>SUMIF($I$8:$EO$8,FC$9,$I207:$EO207)</f>
        <v>348115</v>
      </c>
      <c r="FD207" s="75">
        <f>SUMIF($I$8:$EO$8,FD$9,$I207:$EO207)</f>
        <v>296364</v>
      </c>
      <c r="FE207" s="75">
        <f>SUMIF($I$8:$EO$8,FE$9,$I207:$EO207)</f>
        <v>93803</v>
      </c>
      <c r="FG207" s="75"/>
      <c r="FH207" s="75">
        <f t="shared" si="578"/>
        <v>1343742</v>
      </c>
      <c r="FI207" s="75">
        <f t="shared" si="578"/>
        <v>643146</v>
      </c>
      <c r="FJ207" s="75">
        <f t="shared" si="578"/>
        <v>847185</v>
      </c>
      <c r="FK207" s="75">
        <f t="shared" si="578"/>
        <v>1222162</v>
      </c>
      <c r="FL207" s="75">
        <f t="shared" si="578"/>
        <v>1326345</v>
      </c>
      <c r="FM207" s="75">
        <f t="shared" si="578"/>
        <v>1312795</v>
      </c>
      <c r="FN207" s="75">
        <f t="shared" si="578"/>
        <v>1286707</v>
      </c>
      <c r="FO207" s="75">
        <f t="shared" si="579"/>
        <v>296364</v>
      </c>
    </row>
    <row r="208" spans="2:171" ht="17.45" customHeight="1">
      <c r="B208" s="66" t="s">
        <v>115</v>
      </c>
      <c r="BE208" s="75">
        <v>190579</v>
      </c>
      <c r="BF208" s="75">
        <v>155475</v>
      </c>
      <c r="BG208" s="75">
        <v>184803</v>
      </c>
      <c r="BH208" s="75">
        <v>180905</v>
      </c>
      <c r="BI208" s="75">
        <v>183910</v>
      </c>
      <c r="BJ208" s="75">
        <v>177118</v>
      </c>
      <c r="BK208" s="75">
        <v>196998</v>
      </c>
      <c r="BL208" s="75">
        <v>145403</v>
      </c>
      <c r="BM208" s="75">
        <v>167101</v>
      </c>
      <c r="BN208" s="75">
        <v>185810</v>
      </c>
      <c r="BO208" s="75">
        <v>203551</v>
      </c>
      <c r="BP208" s="75">
        <v>231130</v>
      </c>
      <c r="BQ208" s="75">
        <v>198368</v>
      </c>
      <c r="BR208" s="75">
        <v>170440</v>
      </c>
      <c r="BS208" s="75">
        <v>101741</v>
      </c>
      <c r="BT208" s="75">
        <v>93</v>
      </c>
      <c r="BU208" s="75">
        <v>3542</v>
      </c>
      <c r="BV208" s="75">
        <v>33113</v>
      </c>
      <c r="BW208" s="75">
        <v>7729</v>
      </c>
      <c r="BX208" s="75">
        <v>16781</v>
      </c>
      <c r="BY208" s="75">
        <v>63727</v>
      </c>
      <c r="BZ208" s="75">
        <v>100947</v>
      </c>
      <c r="CA208" s="75">
        <v>128697</v>
      </c>
      <c r="CB208" s="75">
        <v>168828</v>
      </c>
      <c r="CC208" s="75">
        <v>88300</v>
      </c>
      <c r="CD208" s="75">
        <v>51618</v>
      </c>
      <c r="CE208" s="75">
        <v>37984</v>
      </c>
      <c r="CF208" s="75">
        <v>50740</v>
      </c>
      <c r="CG208" s="75">
        <v>77680</v>
      </c>
      <c r="CH208" s="75">
        <v>61211</v>
      </c>
      <c r="CI208" s="75">
        <v>134653</v>
      </c>
      <c r="CJ208" s="75">
        <v>130939</v>
      </c>
      <c r="CK208" s="75">
        <v>130018</v>
      </c>
      <c r="CL208" s="75">
        <v>148076</v>
      </c>
      <c r="CM208" s="75">
        <v>148727</v>
      </c>
      <c r="CN208" s="75">
        <v>184741</v>
      </c>
      <c r="CO208" s="75">
        <v>122583</v>
      </c>
      <c r="CP208" s="75">
        <v>127846</v>
      </c>
      <c r="CQ208" s="75">
        <v>145345</v>
      </c>
      <c r="CR208" s="75">
        <v>137285</v>
      </c>
      <c r="CS208" s="75">
        <v>97902</v>
      </c>
      <c r="CT208" s="75">
        <v>89904</v>
      </c>
      <c r="CU208" s="75">
        <v>98766</v>
      </c>
      <c r="CV208" s="75">
        <v>85053</v>
      </c>
      <c r="CW208" s="75">
        <v>85237</v>
      </c>
      <c r="CX208" s="75">
        <v>92067</v>
      </c>
      <c r="CY208" s="75">
        <v>94783</v>
      </c>
      <c r="CZ208" s="75">
        <v>128575</v>
      </c>
      <c r="DA208" s="75">
        <v>96419</v>
      </c>
      <c r="DB208" s="75">
        <v>81730</v>
      </c>
      <c r="DC208" s="75">
        <v>84746</v>
      </c>
      <c r="DD208" s="75">
        <v>91592</v>
      </c>
      <c r="DE208" s="75">
        <v>93857</v>
      </c>
      <c r="DF208" s="75">
        <v>93757</v>
      </c>
      <c r="DG208" s="75">
        <v>101957</v>
      </c>
      <c r="DH208" s="75">
        <v>88233</v>
      </c>
      <c r="DI208" s="75">
        <v>89856</v>
      </c>
      <c r="DJ208" s="75">
        <v>97947</v>
      </c>
      <c r="DK208" s="75">
        <v>101112</v>
      </c>
      <c r="DL208" s="75">
        <v>129221</v>
      </c>
      <c r="DM208" s="75">
        <v>93479</v>
      </c>
      <c r="DN208" s="75">
        <v>82628</v>
      </c>
      <c r="DO208" s="75">
        <v>92841</v>
      </c>
      <c r="DP208" s="75">
        <v>79010</v>
      </c>
      <c r="DQ208" s="75">
        <v>89075</v>
      </c>
      <c r="DR208" s="75">
        <v>89316</v>
      </c>
      <c r="DS208" s="75">
        <v>98598</v>
      </c>
      <c r="DT208" s="75">
        <v>84187</v>
      </c>
      <c r="DU208" s="75">
        <v>79880</v>
      </c>
      <c r="DV208" s="75">
        <v>92260</v>
      </c>
      <c r="DW208" s="75">
        <v>108458</v>
      </c>
      <c r="DX208" s="75">
        <v>128754</v>
      </c>
      <c r="DY208" s="75">
        <v>91034</v>
      </c>
      <c r="DZ208" s="75">
        <v>78458</v>
      </c>
      <c r="EA208" s="75">
        <v>85015</v>
      </c>
      <c r="EB208" s="75">
        <v>86243</v>
      </c>
      <c r="EC208" s="75">
        <v>94881</v>
      </c>
      <c r="ED208" s="75">
        <v>101170</v>
      </c>
      <c r="EE208" s="75">
        <v>100640</v>
      </c>
      <c r="EF208" s="75">
        <v>95003</v>
      </c>
      <c r="EG208" s="75">
        <v>88214</v>
      </c>
      <c r="EH208" s="75">
        <v>97473</v>
      </c>
      <c r="EI208" s="75">
        <v>109302</v>
      </c>
      <c r="EJ208" s="75">
        <v>136801</v>
      </c>
      <c r="EK208" s="75">
        <v>105702</v>
      </c>
      <c r="EL208" s="75">
        <v>89890</v>
      </c>
      <c r="EM208" s="75">
        <v>96966</v>
      </c>
      <c r="EN208" s="75">
        <v>94567</v>
      </c>
      <c r="EO208" s="75"/>
      <c r="ER208" s="75">
        <f>SUMIF($I$8:$EO$8,ER$9,$I208:$EO208)</f>
        <v>262895</v>
      </c>
      <c r="ES208" s="75">
        <f>SUMIF($I$8:$EO$8,ES$9,$I208:$EO208)</f>
        <v>279206</v>
      </c>
      <c r="ET208" s="75">
        <f>SUMIF($I$8:$EO$8,ET$9,$I208:$EO208)</f>
        <v>280046</v>
      </c>
      <c r="EU208" s="75">
        <f>SUMIF($I$8:$EO$8,EU$9,$I208:$EO208)</f>
        <v>328280</v>
      </c>
      <c r="EV208" s="75">
        <f>SUMIF($I$8:$EO$8,EV$9,$I208:$EO208)</f>
        <v>268948</v>
      </c>
      <c r="EW208" s="75">
        <f>SUMIF($I$8:$EO$8,EW$9,$I208:$EO208)</f>
        <v>257401</v>
      </c>
      <c r="EX208" s="75">
        <f>SUMIF($I$8:$EO$8,EX$9,$I208:$EO208)</f>
        <v>262665</v>
      </c>
      <c r="EY208" s="75">
        <f>SUMIF($I$8:$EO$8,EY$9,$I208:$EO208)</f>
        <v>329472</v>
      </c>
      <c r="EZ208" s="75">
        <f>SUMIF($I$8:$EO$8,EZ$9,$I208:$EO208)</f>
        <v>254507</v>
      </c>
      <c r="FA208" s="75">
        <f>SUMIF($I$8:$EO$8,FA$9,$I208:$EO208)</f>
        <v>282294</v>
      </c>
      <c r="FB208" s="75">
        <f>SUMIF($I$8:$EO$8,FB$9,$I208:$EO208)</f>
        <v>283857</v>
      </c>
      <c r="FC208" s="75">
        <f>SUMIF($I$8:$EO$8,FC$9,$I208:$EO208)</f>
        <v>343576</v>
      </c>
      <c r="FD208" s="75">
        <f>SUMIF($I$8:$EO$8,FD$9,$I208:$EO208)</f>
        <v>292558</v>
      </c>
      <c r="FE208" s="75">
        <f>SUMIF($I$8:$EO$8,FE$9,$I208:$EO208)</f>
        <v>94567</v>
      </c>
      <c r="FG208" s="75"/>
      <c r="FH208" s="75">
        <f t="shared" si="578"/>
        <v>2202783</v>
      </c>
      <c r="FI208" s="75">
        <f t="shared" si="578"/>
        <v>994006</v>
      </c>
      <c r="FJ208" s="75">
        <f t="shared" si="578"/>
        <v>1244687</v>
      </c>
      <c r="FK208" s="75">
        <f t="shared" si="578"/>
        <v>1305346</v>
      </c>
      <c r="FL208" s="75">
        <f t="shared" si="578"/>
        <v>1150427</v>
      </c>
      <c r="FM208" s="75">
        <f t="shared" si="578"/>
        <v>1118486</v>
      </c>
      <c r="FN208" s="75">
        <f t="shared" si="578"/>
        <v>1164234</v>
      </c>
      <c r="FO208" s="75">
        <f t="shared" si="579"/>
        <v>292558</v>
      </c>
    </row>
    <row r="209" spans="2:171" ht="17.45" customHeight="1">
      <c r="B209" s="66" t="s">
        <v>36</v>
      </c>
      <c r="BE209" s="75">
        <v>80996</v>
      </c>
      <c r="BF209" s="75">
        <v>70497</v>
      </c>
      <c r="BG209" s="75">
        <v>79940</v>
      </c>
      <c r="BH209" s="75">
        <v>77904</v>
      </c>
      <c r="BI209" s="75">
        <v>80787</v>
      </c>
      <c r="BJ209" s="75">
        <v>75146</v>
      </c>
      <c r="BK209" s="75">
        <v>77934</v>
      </c>
      <c r="BL209" s="75">
        <v>74371</v>
      </c>
      <c r="BM209" s="75">
        <v>69994</v>
      </c>
      <c r="BN209" s="75">
        <v>78408</v>
      </c>
      <c r="BO209" s="75">
        <v>82670</v>
      </c>
      <c r="BP209" s="75">
        <v>109983</v>
      </c>
      <c r="BQ209" s="75">
        <v>75827</v>
      </c>
      <c r="BR209" s="75">
        <v>71160</v>
      </c>
      <c r="BS209" s="75">
        <v>39595</v>
      </c>
      <c r="BT209" s="75">
        <v>623</v>
      </c>
      <c r="BU209" s="75">
        <v>2619</v>
      </c>
      <c r="BV209" s="75">
        <v>10838</v>
      </c>
      <c r="BW209" s="75">
        <v>26922</v>
      </c>
      <c r="BX209" s="75">
        <v>38145</v>
      </c>
      <c r="BY209" s="75">
        <v>40744</v>
      </c>
      <c r="BZ209" s="75">
        <v>53372</v>
      </c>
      <c r="CA209" s="75">
        <v>56019</v>
      </c>
      <c r="CB209" s="75">
        <v>76870</v>
      </c>
      <c r="CC209" s="75">
        <v>45280</v>
      </c>
      <c r="CD209" s="75">
        <v>47485</v>
      </c>
      <c r="CE209" s="75">
        <v>11754</v>
      </c>
      <c r="CF209" s="75">
        <v>18018</v>
      </c>
      <c r="CG209" s="75">
        <v>53677</v>
      </c>
      <c r="CH209" s="75">
        <v>54391</v>
      </c>
      <c r="CI209" s="75">
        <v>58310</v>
      </c>
      <c r="CJ209" s="75">
        <v>59013</v>
      </c>
      <c r="CK209" s="75">
        <v>54767</v>
      </c>
      <c r="CL209" s="75">
        <v>66999</v>
      </c>
      <c r="CM209" s="75">
        <v>63593</v>
      </c>
      <c r="CN209" s="75">
        <v>94229</v>
      </c>
      <c r="CO209" s="75">
        <v>61835</v>
      </c>
      <c r="CP209" s="75">
        <v>53187</v>
      </c>
      <c r="CQ209" s="75">
        <v>63476</v>
      </c>
      <c r="CR209" s="75">
        <v>68836</v>
      </c>
      <c r="CS209" s="75">
        <v>72929</v>
      </c>
      <c r="CT209" s="75">
        <v>67724</v>
      </c>
      <c r="CU209" s="75">
        <v>68232</v>
      </c>
      <c r="CV209" s="75">
        <v>65605</v>
      </c>
      <c r="CW209" s="75">
        <v>68793</v>
      </c>
      <c r="CX209" s="75">
        <v>73115</v>
      </c>
      <c r="CY209" s="75">
        <v>69535</v>
      </c>
      <c r="CZ209" s="75">
        <v>97919</v>
      </c>
      <c r="DA209" s="75">
        <v>66175</v>
      </c>
      <c r="DB209" s="75">
        <v>62173</v>
      </c>
      <c r="DC209" s="75">
        <v>65648</v>
      </c>
      <c r="DD209" s="75">
        <v>66313</v>
      </c>
      <c r="DE209" s="75">
        <v>67759</v>
      </c>
      <c r="DF209" s="75">
        <v>64753</v>
      </c>
      <c r="DG209" s="75">
        <v>65546</v>
      </c>
      <c r="DH209" s="75">
        <v>61709</v>
      </c>
      <c r="DI209" s="75">
        <v>59479</v>
      </c>
      <c r="DJ209" s="75">
        <v>66960</v>
      </c>
      <c r="DK209" s="75">
        <v>66438</v>
      </c>
      <c r="DL209" s="75">
        <v>92409</v>
      </c>
      <c r="DM209" s="75">
        <v>62621</v>
      </c>
      <c r="DN209" s="75">
        <v>55875</v>
      </c>
      <c r="DO209" s="75">
        <v>64770</v>
      </c>
      <c r="DP209" s="75">
        <v>55899</v>
      </c>
      <c r="DQ209" s="75">
        <v>65326</v>
      </c>
      <c r="DR209" s="75">
        <v>62319</v>
      </c>
      <c r="DS209" s="75">
        <v>61406</v>
      </c>
      <c r="DT209" s="75">
        <v>59229</v>
      </c>
      <c r="DU209" s="75">
        <v>54609</v>
      </c>
      <c r="DV209" s="75">
        <v>61939</v>
      </c>
      <c r="DW209" s="75">
        <v>65336</v>
      </c>
      <c r="DX209" s="75">
        <v>88856</v>
      </c>
      <c r="DY209" s="75">
        <v>55384</v>
      </c>
      <c r="DZ209" s="75">
        <v>49257</v>
      </c>
      <c r="EA209" s="75">
        <v>50957</v>
      </c>
      <c r="EB209" s="75">
        <v>54130</v>
      </c>
      <c r="EC209" s="75">
        <v>56789</v>
      </c>
      <c r="ED209" s="75">
        <v>53675</v>
      </c>
      <c r="EE209" s="75">
        <v>51809</v>
      </c>
      <c r="EF209" s="75">
        <v>53139</v>
      </c>
      <c r="EG209" s="75">
        <v>48938</v>
      </c>
      <c r="EH209" s="75">
        <v>54530</v>
      </c>
      <c r="EI209" s="75">
        <v>57364</v>
      </c>
      <c r="EJ209" s="75">
        <v>83648</v>
      </c>
      <c r="EK209" s="75">
        <v>58042</v>
      </c>
      <c r="EL209" s="75">
        <v>54049</v>
      </c>
      <c r="EM209" s="75">
        <v>61823</v>
      </c>
      <c r="EN209" s="75">
        <v>60197</v>
      </c>
      <c r="EO209" s="75"/>
      <c r="ER209" s="75">
        <f>SUMIF($I$8:$EO$8,ER$9,$I209:$EO209)</f>
        <v>193996</v>
      </c>
      <c r="ES209" s="75">
        <f>SUMIF($I$8:$EO$8,ES$9,$I209:$EO209)</f>
        <v>198825</v>
      </c>
      <c r="ET209" s="75">
        <f>SUMIF($I$8:$EO$8,ET$9,$I209:$EO209)</f>
        <v>186734</v>
      </c>
      <c r="EU209" s="75">
        <f>SUMIF($I$8:$EO$8,EU$9,$I209:$EO209)</f>
        <v>225807</v>
      </c>
      <c r="EV209" s="75">
        <f>SUMIF($I$8:$EO$8,EV$9,$I209:$EO209)</f>
        <v>183266</v>
      </c>
      <c r="EW209" s="75">
        <f>SUMIF($I$8:$EO$8,EW$9,$I209:$EO209)</f>
        <v>183544</v>
      </c>
      <c r="EX209" s="75">
        <f>SUMIF($I$8:$EO$8,EX$9,$I209:$EO209)</f>
        <v>175244</v>
      </c>
      <c r="EY209" s="75">
        <f>SUMIF($I$8:$EO$8,EY$9,$I209:$EO209)</f>
        <v>216131</v>
      </c>
      <c r="EZ209" s="75">
        <f>SUMIF($I$8:$EO$8,EZ$9,$I209:$EO209)</f>
        <v>155598</v>
      </c>
      <c r="FA209" s="75">
        <f>SUMIF($I$8:$EO$8,FA$9,$I209:$EO209)</f>
        <v>164594</v>
      </c>
      <c r="FB209" s="75">
        <f>SUMIF($I$8:$EO$8,FB$9,$I209:$EO209)</f>
        <v>153886</v>
      </c>
      <c r="FC209" s="75">
        <f>SUMIF($I$8:$EO$8,FC$9,$I209:$EO209)</f>
        <v>195542</v>
      </c>
      <c r="FD209" s="75">
        <f>SUMIF($I$8:$EO$8,FD$9,$I209:$EO209)</f>
        <v>173914</v>
      </c>
      <c r="FE209" s="75">
        <f>SUMIF($I$8:$EO$8,FE$9,$I209:$EO209)</f>
        <v>60197</v>
      </c>
      <c r="FG209" s="75"/>
      <c r="FH209" s="75">
        <f t="shared" si="578"/>
        <v>958630</v>
      </c>
      <c r="FI209" s="75">
        <f t="shared" si="578"/>
        <v>492734</v>
      </c>
      <c r="FJ209" s="75">
        <f t="shared" si="578"/>
        <v>627516</v>
      </c>
      <c r="FK209" s="75">
        <f t="shared" si="578"/>
        <v>831186</v>
      </c>
      <c r="FL209" s="75">
        <f t="shared" si="578"/>
        <v>805362</v>
      </c>
      <c r="FM209" s="75">
        <f t="shared" si="578"/>
        <v>758185</v>
      </c>
      <c r="FN209" s="75">
        <f t="shared" si="578"/>
        <v>669620</v>
      </c>
      <c r="FO209" s="75">
        <f t="shared" si="579"/>
        <v>173914</v>
      </c>
    </row>
    <row r="210" spans="2:171" ht="17.45" customHeight="1">
      <c r="B210" s="66" t="s">
        <v>102</v>
      </c>
      <c r="CO210" s="75">
        <v>70182</v>
      </c>
      <c r="CP210" s="75">
        <v>64589</v>
      </c>
      <c r="CQ210" s="75">
        <v>54767</v>
      </c>
      <c r="CR210" s="75">
        <v>80058</v>
      </c>
      <c r="CS210" s="75">
        <v>83295</v>
      </c>
      <c r="CT210" s="75">
        <v>80002</v>
      </c>
      <c r="CU210" s="75">
        <v>75816</v>
      </c>
      <c r="CV210" s="75">
        <v>78026</v>
      </c>
      <c r="CW210" s="75">
        <v>78698</v>
      </c>
      <c r="CX210" s="75">
        <v>82673</v>
      </c>
      <c r="CY210" s="75">
        <v>82124</v>
      </c>
      <c r="CZ210" s="75">
        <v>113174</v>
      </c>
      <c r="DA210" s="75">
        <v>75811</v>
      </c>
      <c r="DB210" s="75">
        <v>72714</v>
      </c>
      <c r="DC210" s="75">
        <v>79932</v>
      </c>
      <c r="DD210" s="75">
        <v>80280</v>
      </c>
      <c r="DE210" s="75">
        <v>79422</v>
      </c>
      <c r="DF210" s="75">
        <v>79263</v>
      </c>
      <c r="DG210" s="75">
        <v>75430</v>
      </c>
      <c r="DH210" s="75">
        <v>78285</v>
      </c>
      <c r="DI210" s="75">
        <v>72774</v>
      </c>
      <c r="DJ210" s="75">
        <v>80736</v>
      </c>
      <c r="DK210" s="75">
        <v>79499</v>
      </c>
      <c r="DL210" s="75">
        <v>102070</v>
      </c>
      <c r="DM210" s="75">
        <v>73472</v>
      </c>
      <c r="DN210" s="75">
        <v>69030</v>
      </c>
      <c r="DO210" s="75">
        <v>79373</v>
      </c>
      <c r="DP210" s="75">
        <v>68978</v>
      </c>
      <c r="DQ210" s="75">
        <v>77628</v>
      </c>
      <c r="DR210" s="75">
        <v>76400</v>
      </c>
      <c r="DS210" s="75">
        <v>72759</v>
      </c>
      <c r="DT210" s="75">
        <v>74462</v>
      </c>
      <c r="DU210" s="75">
        <v>67381</v>
      </c>
      <c r="DV210" s="75">
        <v>76523</v>
      </c>
      <c r="DW210" s="75">
        <v>82237</v>
      </c>
      <c r="DX210" s="75">
        <v>107516</v>
      </c>
      <c r="DY210" s="75">
        <v>70782</v>
      </c>
      <c r="DZ210" s="75">
        <v>67804</v>
      </c>
      <c r="EA210" s="75">
        <v>72052</v>
      </c>
      <c r="EB210" s="75">
        <v>74692</v>
      </c>
      <c r="EC210" s="75">
        <v>76990</v>
      </c>
      <c r="ED210" s="75">
        <v>69240</v>
      </c>
      <c r="EE210" s="75">
        <v>68683</v>
      </c>
      <c r="EF210" s="75">
        <v>69798</v>
      </c>
      <c r="EG210" s="75">
        <v>58107</v>
      </c>
      <c r="EH210" s="75">
        <v>69928</v>
      </c>
      <c r="EI210" s="75">
        <v>73440</v>
      </c>
      <c r="EJ210" s="75">
        <v>100050</v>
      </c>
      <c r="EK210" s="75">
        <v>67632</v>
      </c>
      <c r="EL210" s="75">
        <v>62364</v>
      </c>
      <c r="EM210" s="75">
        <v>69547</v>
      </c>
      <c r="EN210" s="75">
        <v>67201</v>
      </c>
      <c r="EO210" s="75"/>
      <c r="ER210" s="75">
        <f>SUMIF($I$8:$EO$8,ER$9,$I210:$EO210)</f>
        <v>228457</v>
      </c>
      <c r="ES210" s="75">
        <f>SUMIF($I$8:$EO$8,ES$9,$I210:$EO210)</f>
        <v>238965</v>
      </c>
      <c r="ET210" s="75">
        <f>SUMIF($I$8:$EO$8,ET$9,$I210:$EO210)</f>
        <v>226489</v>
      </c>
      <c r="EU210" s="75">
        <f>SUMIF($I$8:$EO$8,EU$9,$I210:$EO210)</f>
        <v>262305</v>
      </c>
      <c r="EV210" s="75">
        <f>SUMIF($I$8:$EO$8,EV$9,$I210:$EO210)</f>
        <v>221875</v>
      </c>
      <c r="EW210" s="75">
        <f>SUMIF($I$8:$EO$8,EW$9,$I210:$EO210)</f>
        <v>223006</v>
      </c>
      <c r="EX210" s="75">
        <f>SUMIF($I$8:$EO$8,EX$9,$I210:$EO210)</f>
        <v>214602</v>
      </c>
      <c r="EY210" s="75">
        <f>SUMIF($I$8:$EO$8,EY$9,$I210:$EO210)</f>
        <v>266276</v>
      </c>
      <c r="EZ210" s="75">
        <f>SUMIF($I$8:$EO$8,EZ$9,$I210:$EO210)</f>
        <v>210638</v>
      </c>
      <c r="FA210" s="75">
        <f>SUMIF($I$8:$EO$8,FA$9,$I210:$EO210)</f>
        <v>220922</v>
      </c>
      <c r="FB210" s="75">
        <f>SUMIF($I$8:$EO$8,FB$9,$I210:$EO210)</f>
        <v>196588</v>
      </c>
      <c r="FC210" s="75">
        <f>SUMIF($I$8:$EO$8,FC$9,$I210:$EO210)</f>
        <v>243418</v>
      </c>
      <c r="FD210" s="75">
        <f>SUMIF($I$8:$EO$8,FD$9,$I210:$EO210)</f>
        <v>199543</v>
      </c>
      <c r="FE210" s="75">
        <f>SUMIF($I$8:$EO$8,FE$9,$I210:$EO210)</f>
        <v>67201</v>
      </c>
      <c r="FG210" s="75"/>
      <c r="FH210" s="75"/>
      <c r="FI210" s="75"/>
      <c r="FJ210" s="75"/>
      <c r="FK210" s="75">
        <f t="shared" ref="FK210:FN211" si="580">SUMIF($I$6:$EJ$6,FK$9,$I210:$EJ210)</f>
        <v>943404</v>
      </c>
      <c r="FL210" s="75">
        <f t="shared" si="580"/>
        <v>956216</v>
      </c>
      <c r="FM210" s="75">
        <f t="shared" si="580"/>
        <v>925759</v>
      </c>
      <c r="FN210" s="75">
        <f t="shared" si="580"/>
        <v>871566</v>
      </c>
      <c r="FO210" s="75">
        <f t="shared" si="579"/>
        <v>199543</v>
      </c>
    </row>
    <row r="211" spans="2:171" ht="17.45" customHeight="1">
      <c r="B211" s="66" t="s">
        <v>149</v>
      </c>
      <c r="CO211" s="75">
        <v>96749</v>
      </c>
      <c r="CP211" s="75">
        <v>94383</v>
      </c>
      <c r="CQ211" s="75">
        <v>109516</v>
      </c>
      <c r="CR211" s="75">
        <v>107265</v>
      </c>
      <c r="CS211" s="75">
        <v>115682</v>
      </c>
      <c r="CT211" s="75">
        <v>106703</v>
      </c>
      <c r="CU211" s="75">
        <v>107245</v>
      </c>
      <c r="CV211" s="75">
        <v>112480</v>
      </c>
      <c r="CW211" s="75">
        <v>109457</v>
      </c>
      <c r="CX211" s="75">
        <v>120120</v>
      </c>
      <c r="CY211" s="75">
        <v>124350</v>
      </c>
      <c r="CZ211" s="75">
        <v>149851</v>
      </c>
      <c r="DA211" s="75">
        <v>114543</v>
      </c>
      <c r="DB211" s="75">
        <v>103226</v>
      </c>
      <c r="DC211" s="75">
        <v>114627</v>
      </c>
      <c r="DD211" s="75">
        <v>114535</v>
      </c>
      <c r="DE211" s="75">
        <v>121883</v>
      </c>
      <c r="DF211" s="75">
        <v>118409</v>
      </c>
      <c r="DG211" s="75">
        <v>120401</v>
      </c>
      <c r="DH211" s="75">
        <v>115242</v>
      </c>
      <c r="DI211" s="75">
        <v>111527</v>
      </c>
      <c r="DJ211" s="75">
        <v>121561</v>
      </c>
      <c r="DK211" s="75">
        <v>119631</v>
      </c>
      <c r="DL211" s="75">
        <v>170323</v>
      </c>
      <c r="DM211" s="75">
        <v>112431</v>
      </c>
      <c r="DN211" s="75">
        <v>107913</v>
      </c>
      <c r="DO211" s="75">
        <v>112699</v>
      </c>
      <c r="DP211" s="75">
        <v>104221</v>
      </c>
      <c r="DQ211" s="75">
        <v>114960</v>
      </c>
      <c r="DR211" s="75">
        <v>114704</v>
      </c>
      <c r="DS211" s="75">
        <v>123431</v>
      </c>
      <c r="DT211" s="75">
        <v>118928</v>
      </c>
      <c r="DU211" s="75">
        <v>105867</v>
      </c>
      <c r="DV211" s="75">
        <v>119142</v>
      </c>
      <c r="DW211" s="75">
        <v>133351</v>
      </c>
      <c r="DX211" s="75">
        <v>156082</v>
      </c>
      <c r="DY211" s="75">
        <v>116299</v>
      </c>
      <c r="DZ211" s="75">
        <v>105809</v>
      </c>
      <c r="EA211" s="75">
        <v>110586</v>
      </c>
      <c r="EB211" s="75">
        <v>113067</v>
      </c>
      <c r="EC211" s="75">
        <v>120176</v>
      </c>
      <c r="ED211" s="75">
        <v>121495</v>
      </c>
      <c r="EE211" s="75">
        <v>122640</v>
      </c>
      <c r="EF211" s="75">
        <v>129884</v>
      </c>
      <c r="EG211" s="75">
        <v>115857</v>
      </c>
      <c r="EH211" s="75">
        <v>124453</v>
      </c>
      <c r="EI211" s="75">
        <v>130936</v>
      </c>
      <c r="EJ211" s="75">
        <v>158861</v>
      </c>
      <c r="EK211" s="75">
        <v>118814</v>
      </c>
      <c r="EL211" s="75">
        <v>107756</v>
      </c>
      <c r="EM211" s="75">
        <v>118220</v>
      </c>
      <c r="EN211" s="75">
        <v>117668</v>
      </c>
      <c r="EO211" s="75"/>
      <c r="ER211" s="75">
        <f>SUMIF($I$8:$EO$8,ER$9,$I211:$EO211)</f>
        <v>332396</v>
      </c>
      <c r="ES211" s="75">
        <f>SUMIF($I$8:$EO$8,ES$9,$I211:$EO211)</f>
        <v>354827</v>
      </c>
      <c r="ET211" s="75">
        <f>SUMIF($I$8:$EO$8,ET$9,$I211:$EO211)</f>
        <v>347170</v>
      </c>
      <c r="EU211" s="75">
        <f>SUMIF($I$8:$EO$8,EU$9,$I211:$EO211)</f>
        <v>411515</v>
      </c>
      <c r="EV211" s="75">
        <f>SUMIF($I$8:$EO$8,EV$9,$I211:$EO211)</f>
        <v>333043</v>
      </c>
      <c r="EW211" s="75">
        <f>SUMIF($I$8:$EO$8,EW$9,$I211:$EO211)</f>
        <v>333885</v>
      </c>
      <c r="EX211" s="75">
        <f>SUMIF($I$8:$EO$8,EX$9,$I211:$EO211)</f>
        <v>348226</v>
      </c>
      <c r="EY211" s="75">
        <f>SUMIF($I$8:$EO$8,EY$9,$I211:$EO211)</f>
        <v>408575</v>
      </c>
      <c r="EZ211" s="75">
        <f>SUMIF($I$8:$EO$8,EZ$9,$I211:$EO211)</f>
        <v>332694</v>
      </c>
      <c r="FA211" s="75">
        <f>SUMIF($I$8:$EO$8,FA$9,$I211:$EO211)</f>
        <v>354738</v>
      </c>
      <c r="FB211" s="75">
        <f>SUMIF($I$8:$EO$8,FB$9,$I211:$EO211)</f>
        <v>368381</v>
      </c>
      <c r="FC211" s="75">
        <f>SUMIF($I$8:$EO$8,FC$9,$I211:$EO211)</f>
        <v>414250</v>
      </c>
      <c r="FD211" s="75">
        <f>SUMIF($I$8:$EO$8,FD$9,$I211:$EO211)</f>
        <v>344790</v>
      </c>
      <c r="FE211" s="75">
        <f>SUMIF($I$8:$EO$8,FE$9,$I211:$EO211)</f>
        <v>117668</v>
      </c>
      <c r="FG211" s="75"/>
      <c r="FH211" s="75"/>
      <c r="FI211" s="75"/>
      <c r="FJ211" s="75"/>
      <c r="FK211" s="75">
        <f t="shared" si="580"/>
        <v>1353801</v>
      </c>
      <c r="FL211" s="75">
        <f t="shared" si="580"/>
        <v>1445908</v>
      </c>
      <c r="FM211" s="75">
        <f t="shared" si="580"/>
        <v>1423729</v>
      </c>
      <c r="FN211" s="75">
        <f t="shared" si="580"/>
        <v>1470063</v>
      </c>
      <c r="FO211" s="75">
        <f t="shared" si="579"/>
        <v>344790</v>
      </c>
    </row>
    <row r="212" spans="2:171" ht="17.25" customHeight="1">
      <c r="B212" s="66" t="s">
        <v>147</v>
      </c>
      <c r="DA212" s="75">
        <v>103044</v>
      </c>
      <c r="DB212" s="75">
        <v>88018</v>
      </c>
      <c r="DC212" s="75">
        <v>94229</v>
      </c>
      <c r="DD212" s="75">
        <v>91592</v>
      </c>
      <c r="DE212" s="75">
        <v>97654</v>
      </c>
      <c r="DF212" s="75">
        <v>94106</v>
      </c>
      <c r="DG212" s="75">
        <v>106815</v>
      </c>
      <c r="DH212" s="75">
        <v>85332</v>
      </c>
      <c r="DI212" s="75">
        <v>92067</v>
      </c>
      <c r="DJ212" s="75">
        <v>98051</v>
      </c>
      <c r="DK212" s="75">
        <v>107821</v>
      </c>
      <c r="DL212" s="75">
        <v>142827</v>
      </c>
      <c r="DM212" s="75">
        <v>98818</v>
      </c>
      <c r="DN212" s="75">
        <v>85789</v>
      </c>
      <c r="DO212" s="75">
        <v>109740</v>
      </c>
      <c r="DP212" s="75">
        <v>90010</v>
      </c>
      <c r="DQ212" s="75">
        <v>102497</v>
      </c>
      <c r="DR212" s="75">
        <v>95367</v>
      </c>
      <c r="DS212" s="75">
        <v>108264</v>
      </c>
      <c r="DT212" s="75">
        <v>95898</v>
      </c>
      <c r="DU212" s="75">
        <v>93064</v>
      </c>
      <c r="DV212" s="75">
        <v>102121</v>
      </c>
      <c r="DW212" s="75">
        <v>118274</v>
      </c>
      <c r="DX212" s="75">
        <v>153933</v>
      </c>
      <c r="DY212" s="75">
        <v>102769</v>
      </c>
      <c r="DZ212" s="75">
        <v>88860</v>
      </c>
      <c r="EA212" s="75">
        <v>99706</v>
      </c>
      <c r="EB212" s="75">
        <v>101568</v>
      </c>
      <c r="EC212" s="75">
        <v>116731</v>
      </c>
      <c r="ED212" s="75">
        <v>107248</v>
      </c>
      <c r="EE212" s="75">
        <v>108665</v>
      </c>
      <c r="EF212" s="75">
        <v>103055</v>
      </c>
      <c r="EG212" s="75">
        <v>102050</v>
      </c>
      <c r="EH212" s="75">
        <v>110485</v>
      </c>
      <c r="EI212" s="75">
        <v>123070</v>
      </c>
      <c r="EJ212" s="75">
        <v>156499</v>
      </c>
      <c r="EK212" s="75">
        <v>108918</v>
      </c>
      <c r="EL212" s="75">
        <v>93872</v>
      </c>
      <c r="EM212" s="75">
        <v>100315</v>
      </c>
      <c r="EN212" s="75">
        <v>104172</v>
      </c>
      <c r="EO212" s="75"/>
      <c r="ER212" s="75">
        <f>SUMIF($I$8:$EO$8,ER$9,$I212:$EO212)</f>
        <v>285291</v>
      </c>
      <c r="ES212" s="75">
        <f>SUMIF($I$8:$EO$8,ES$9,$I212:$EO212)</f>
        <v>283352</v>
      </c>
      <c r="ET212" s="75">
        <f>SUMIF($I$8:$EO$8,ET$9,$I212:$EO212)</f>
        <v>284214</v>
      </c>
      <c r="EU212" s="75">
        <f>SUMIF($I$8:$EO$8,EU$9,$I212:$EO212)</f>
        <v>348699</v>
      </c>
      <c r="EV212" s="75">
        <f>SUMIF($I$8:$EO$8,EV$9,$I212:$EO212)</f>
        <v>294347</v>
      </c>
      <c r="EW212" s="75">
        <f>SUMIF($I$8:$EO$8,EW$9,$I212:$EO212)</f>
        <v>287874</v>
      </c>
      <c r="EX212" s="75">
        <f>SUMIF($I$8:$EO$8,EX$9,$I212:$EO212)</f>
        <v>297226</v>
      </c>
      <c r="EY212" s="75">
        <f>SUMIF($I$8:$EO$8,EY$9,$I212:$EO212)</f>
        <v>374328</v>
      </c>
      <c r="EZ212" s="75">
        <f>SUMIF($I$8:$EO$8,EZ$9,$I212:$EO212)</f>
        <v>291335</v>
      </c>
      <c r="FA212" s="75">
        <f>SUMIF($I$8:$EO$8,FA$9,$I212:$EO212)</f>
        <v>325547</v>
      </c>
      <c r="FB212" s="75">
        <f>SUMIF($I$8:$EO$8,FB$9,$I212:$EO212)</f>
        <v>313770</v>
      </c>
      <c r="FC212" s="75">
        <f>SUMIF($I$8:$EO$8,FC$9,$I212:$EO212)</f>
        <v>390054</v>
      </c>
      <c r="FD212" s="75">
        <f>SUMIF($I$8:$EO$8,FD$9,$I212:$EO212)</f>
        <v>303105</v>
      </c>
      <c r="FE212" s="75">
        <f>SUMIF($I$8:$EO$8,FE$9,$I212:$EO212)</f>
        <v>104172</v>
      </c>
      <c r="FG212" s="75"/>
      <c r="FH212" s="75"/>
      <c r="FI212" s="75"/>
      <c r="FJ212" s="75"/>
      <c r="FK212" s="75"/>
      <c r="FL212" s="75">
        <f t="shared" ref="FL212:FN214" si="581">SUMIF($I$6:$EJ$6,FL$9,$I212:$EJ212)</f>
        <v>1201556</v>
      </c>
      <c r="FM212" s="75">
        <f t="shared" si="581"/>
        <v>1253775</v>
      </c>
      <c r="FN212" s="75">
        <f t="shared" si="581"/>
        <v>1320706</v>
      </c>
      <c r="FO212" s="75">
        <f t="shared" si="579"/>
        <v>303105</v>
      </c>
    </row>
    <row r="213" spans="2:171" ht="17.25" customHeight="1">
      <c r="B213" s="66" t="s">
        <v>155</v>
      </c>
      <c r="BE213" s="75">
        <v>107584</v>
      </c>
      <c r="BF213" s="75">
        <v>94040</v>
      </c>
      <c r="BG213" s="75">
        <v>93428</v>
      </c>
      <c r="BH213" s="75">
        <v>92941</v>
      </c>
      <c r="BI213" s="75">
        <v>91738</v>
      </c>
      <c r="BJ213" s="75">
        <v>86385</v>
      </c>
      <c r="BK213" s="75">
        <v>98724</v>
      </c>
      <c r="BL213" s="75">
        <v>87303</v>
      </c>
      <c r="BM213" s="75">
        <v>85304</v>
      </c>
      <c r="BN213" s="75">
        <v>99529</v>
      </c>
      <c r="BO213" s="75">
        <v>99656</v>
      </c>
      <c r="BP213" s="75">
        <v>126761</v>
      </c>
      <c r="BQ213" s="75">
        <v>122297</v>
      </c>
      <c r="BR213" s="75">
        <v>105850</v>
      </c>
      <c r="BS213" s="75">
        <v>58219</v>
      </c>
      <c r="BT213" s="75">
        <v>17539</v>
      </c>
      <c r="BU213" s="75">
        <v>41580</v>
      </c>
      <c r="BV213" s="75">
        <v>42802</v>
      </c>
      <c r="BW213" s="75">
        <v>43011</v>
      </c>
      <c r="BX213" s="75">
        <v>54667</v>
      </c>
      <c r="BY213" s="75">
        <v>60484</v>
      </c>
      <c r="BZ213" s="75">
        <v>70426</v>
      </c>
      <c r="CA213" s="75">
        <v>68091</v>
      </c>
      <c r="CB213" s="75">
        <v>93698</v>
      </c>
      <c r="CC213" s="75">
        <v>75531</v>
      </c>
      <c r="CD213" s="75">
        <v>59237</v>
      </c>
      <c r="CE213" s="75">
        <v>51858</v>
      </c>
      <c r="CF213" s="75">
        <v>62690</v>
      </c>
      <c r="CG213" s="75">
        <v>78357</v>
      </c>
      <c r="CH213" s="75">
        <v>78014</v>
      </c>
      <c r="CI213" s="75">
        <v>82045</v>
      </c>
      <c r="CJ213" s="75">
        <v>81052</v>
      </c>
      <c r="CK213" s="75">
        <v>78746</v>
      </c>
      <c r="CL213" s="75">
        <v>92055</v>
      </c>
      <c r="CM213" s="75">
        <v>85068</v>
      </c>
      <c r="CN213" s="75">
        <v>111727</v>
      </c>
      <c r="CO213" s="75">
        <v>85361</v>
      </c>
      <c r="CP213" s="75">
        <v>76128</v>
      </c>
      <c r="CQ213" s="75">
        <v>86122</v>
      </c>
      <c r="CR213" s="75">
        <v>83462</v>
      </c>
      <c r="CS213" s="75">
        <v>83514</v>
      </c>
      <c r="CT213" s="75">
        <v>81080</v>
      </c>
      <c r="CU213" s="75">
        <v>82555</v>
      </c>
      <c r="CV213" s="75">
        <v>79223</v>
      </c>
      <c r="CW213" s="75">
        <v>78000</v>
      </c>
      <c r="CX213" s="75">
        <v>85795</v>
      </c>
      <c r="CY213" s="75">
        <v>82863</v>
      </c>
      <c r="CZ213" s="75">
        <v>109709</v>
      </c>
      <c r="DA213" s="75">
        <v>101441</v>
      </c>
      <c r="DB213" s="75">
        <v>89060</v>
      </c>
      <c r="DC213" s="75">
        <v>89651</v>
      </c>
      <c r="DD213" s="75">
        <v>83530</v>
      </c>
      <c r="DE213" s="75">
        <v>80251</v>
      </c>
      <c r="DF213" s="75">
        <v>80846</v>
      </c>
      <c r="DG213" s="75">
        <v>89528</v>
      </c>
      <c r="DH213" s="75">
        <v>80270</v>
      </c>
      <c r="DI213" s="75">
        <v>79120</v>
      </c>
      <c r="DJ213" s="75">
        <v>83869</v>
      </c>
      <c r="DK213" s="75">
        <v>82592</v>
      </c>
      <c r="DL213" s="75">
        <v>101203</v>
      </c>
      <c r="DM213" s="75">
        <v>99112</v>
      </c>
      <c r="DN213" s="75">
        <v>85752</v>
      </c>
      <c r="DO213" s="75">
        <v>88583</v>
      </c>
      <c r="DP213" s="75">
        <v>81036</v>
      </c>
      <c r="DQ213" s="75">
        <v>85492</v>
      </c>
      <c r="DR213" s="75">
        <v>83442</v>
      </c>
      <c r="DS213" s="75">
        <v>92847</v>
      </c>
      <c r="DT213" s="75">
        <v>81947</v>
      </c>
      <c r="DU213" s="75">
        <v>77648</v>
      </c>
      <c r="DV213" s="75">
        <v>83176</v>
      </c>
      <c r="DW213" s="75">
        <v>89912</v>
      </c>
      <c r="DX213" s="75">
        <v>106429</v>
      </c>
      <c r="DY213" s="75">
        <v>105797</v>
      </c>
      <c r="DZ213" s="75">
        <v>100673</v>
      </c>
      <c r="EA213" s="75">
        <v>90441</v>
      </c>
      <c r="EB213" s="75">
        <v>86245</v>
      </c>
      <c r="EC213" s="75">
        <v>85597</v>
      </c>
      <c r="ED213" s="75">
        <v>82882</v>
      </c>
      <c r="EE213" s="75">
        <v>86710</v>
      </c>
      <c r="EF213" s="75">
        <v>81944</v>
      </c>
      <c r="EG213" s="75">
        <v>77983</v>
      </c>
      <c r="EH213" s="75">
        <v>84378</v>
      </c>
      <c r="EI213" s="75">
        <v>83137</v>
      </c>
      <c r="EJ213" s="75">
        <v>101140</v>
      </c>
      <c r="EK213" s="75">
        <v>98818</v>
      </c>
      <c r="EL213" s="75">
        <v>86670</v>
      </c>
      <c r="EM213" s="75">
        <v>84219</v>
      </c>
      <c r="EN213" s="75">
        <v>79524</v>
      </c>
      <c r="EO213" s="75"/>
      <c r="ER213" s="75">
        <f>SUMIF($I$8:$EO$8,ER$9,$I213:$EO213)</f>
        <v>280152</v>
      </c>
      <c r="ES213" s="75">
        <f>SUMIF($I$8:$EO$8,ES$9,$I213:$EO213)</f>
        <v>244627</v>
      </c>
      <c r="ET213" s="75">
        <f>SUMIF($I$8:$EO$8,ET$9,$I213:$EO213)</f>
        <v>248918</v>
      </c>
      <c r="EU213" s="75">
        <f>SUMIF($I$8:$EO$8,EU$9,$I213:$EO213)</f>
        <v>267664</v>
      </c>
      <c r="EV213" s="75">
        <f>SUMIF($I$8:$EO$8,EV$9,$I213:$EO213)</f>
        <v>273447</v>
      </c>
      <c r="EW213" s="75">
        <f>SUMIF($I$8:$EO$8,EW$9,$I213:$EO213)</f>
        <v>249970</v>
      </c>
      <c r="EX213" s="75">
        <f>SUMIF($I$8:$EO$8,EX$9,$I213:$EO213)</f>
        <v>252442</v>
      </c>
      <c r="EY213" s="75">
        <f>SUMIF($I$8:$EO$8,EY$9,$I213:$EO213)</f>
        <v>279517</v>
      </c>
      <c r="EZ213" s="75">
        <f>SUMIF($I$8:$EO$8,EZ$9,$I213:$EO213)</f>
        <v>296911</v>
      </c>
      <c r="FA213" s="75">
        <f>SUMIF($I$8:$EO$8,FA$9,$I213:$EO213)</f>
        <v>254724</v>
      </c>
      <c r="FB213" s="75">
        <f>SUMIF($I$8:$EO$8,FB$9,$I213:$EO213)</f>
        <v>246637</v>
      </c>
      <c r="FC213" s="75">
        <f>SUMIF($I$8:$EO$8,FC$9,$I213:$EO213)</f>
        <v>268655</v>
      </c>
      <c r="FD213" s="75">
        <f>SUMIF($I$8:$EO$8,FD$9,$I213:$EO213)</f>
        <v>269707</v>
      </c>
      <c r="FE213" s="75">
        <f>SUMIF($I$8:$EO$8,FE$9,$I213:$EO213)</f>
        <v>79524</v>
      </c>
      <c r="FG213" s="75"/>
      <c r="FH213" s="75">
        <f t="shared" ref="FH213:FK214" si="582">SUMIF($I$6:$EJ$6,FH$9,$I213:$EJ213)</f>
        <v>1163393</v>
      </c>
      <c r="FI213" s="75">
        <f t="shared" si="582"/>
        <v>778664</v>
      </c>
      <c r="FJ213" s="75">
        <f t="shared" si="582"/>
        <v>936380</v>
      </c>
      <c r="FK213" s="75">
        <f t="shared" si="582"/>
        <v>1013812</v>
      </c>
      <c r="FL213" s="75">
        <f t="shared" si="581"/>
        <v>1041361</v>
      </c>
      <c r="FM213" s="75">
        <f t="shared" si="581"/>
        <v>1055376</v>
      </c>
      <c r="FN213" s="75">
        <f t="shared" si="581"/>
        <v>1066927</v>
      </c>
      <c r="FO213" s="75">
        <f t="shared" si="579"/>
        <v>269707</v>
      </c>
    </row>
    <row r="214" spans="2:171" ht="17.25" customHeight="1">
      <c r="B214" s="66" t="s">
        <v>156</v>
      </c>
      <c r="BE214" s="75">
        <v>532352</v>
      </c>
      <c r="BF214" s="75">
        <v>458084</v>
      </c>
      <c r="BG214" s="75">
        <v>525537</v>
      </c>
      <c r="BH214" s="75">
        <v>515851</v>
      </c>
      <c r="BI214" s="75">
        <v>528608</v>
      </c>
      <c r="BJ214" s="75">
        <v>516467</v>
      </c>
      <c r="BK214" s="75">
        <v>553779</v>
      </c>
      <c r="BL214" s="75">
        <v>506060</v>
      </c>
      <c r="BM214" s="75">
        <v>495793</v>
      </c>
      <c r="BN214" s="75">
        <v>536911</v>
      </c>
      <c r="BO214" s="75">
        <v>546455</v>
      </c>
      <c r="BP214" s="75">
        <v>657640</v>
      </c>
      <c r="BQ214" s="75">
        <v>524717</v>
      </c>
      <c r="BR214" s="75">
        <v>473426</v>
      </c>
      <c r="BS214" s="75">
        <v>262192</v>
      </c>
      <c r="BT214" s="75">
        <v>35330</v>
      </c>
      <c r="BU214" s="75">
        <v>52536</v>
      </c>
      <c r="BV214" s="75">
        <v>102476</v>
      </c>
      <c r="BW214" s="75">
        <v>87271</v>
      </c>
      <c r="BX214" s="75">
        <v>232273</v>
      </c>
      <c r="BY214" s="75">
        <v>289573</v>
      </c>
      <c r="BZ214" s="75">
        <v>368183</v>
      </c>
      <c r="CA214" s="75">
        <v>395130</v>
      </c>
      <c r="CB214" s="75">
        <v>439872</v>
      </c>
      <c r="CC214" s="75">
        <v>305389.27272727271</v>
      </c>
      <c r="CD214" s="75">
        <v>303229.00000000006</v>
      </c>
      <c r="CE214" s="75">
        <v>83200</v>
      </c>
      <c r="CF214" s="75">
        <v>142222.09090909094</v>
      </c>
      <c r="CG214" s="75">
        <v>337380</v>
      </c>
      <c r="CH214" s="75">
        <v>326126.99999999994</v>
      </c>
      <c r="CI214" s="75">
        <v>377366</v>
      </c>
      <c r="CJ214" s="75">
        <v>366864.99999999901</v>
      </c>
      <c r="CK214" s="75">
        <v>359466</v>
      </c>
      <c r="CL214" s="75">
        <v>441240</v>
      </c>
      <c r="CM214" s="75">
        <v>444814</v>
      </c>
      <c r="CN214" s="75">
        <v>576801</v>
      </c>
      <c r="CO214" s="75">
        <v>377538</v>
      </c>
      <c r="CP214" s="75">
        <v>361297</v>
      </c>
      <c r="CQ214" s="75">
        <v>424362</v>
      </c>
      <c r="CR214" s="75">
        <v>430024</v>
      </c>
      <c r="CS214" s="75">
        <v>456525</v>
      </c>
      <c r="CT214" s="75">
        <v>423180</v>
      </c>
      <c r="CU214" s="75">
        <v>449070</v>
      </c>
      <c r="CV214" s="75">
        <v>432132.00000000006</v>
      </c>
      <c r="CW214" s="75">
        <v>429355</v>
      </c>
      <c r="CX214" s="75">
        <v>461142</v>
      </c>
      <c r="CY214" s="75">
        <v>452148.00000000006</v>
      </c>
      <c r="CZ214" s="75">
        <v>580111</v>
      </c>
      <c r="DA214" s="75">
        <v>445067.83333333337</v>
      </c>
      <c r="DB214" s="75">
        <v>410200</v>
      </c>
      <c r="DC214" s="75">
        <v>434016.33333333337</v>
      </c>
      <c r="DD214" s="75">
        <v>446902</v>
      </c>
      <c r="DE214" s="75">
        <v>434381</v>
      </c>
      <c r="DF214" s="75">
        <v>437435</v>
      </c>
      <c r="DG214" s="75">
        <v>496975</v>
      </c>
      <c r="DH214" s="75">
        <v>425311</v>
      </c>
      <c r="DI214" s="75">
        <v>415517</v>
      </c>
      <c r="DJ214" s="75">
        <v>442621</v>
      </c>
      <c r="DK214" s="75">
        <v>472260</v>
      </c>
      <c r="DL214" s="75">
        <v>589364</v>
      </c>
      <c r="DM214" s="75">
        <v>441862</v>
      </c>
      <c r="DN214" s="75">
        <v>401980</v>
      </c>
      <c r="DO214" s="75">
        <v>444892</v>
      </c>
      <c r="DP214" s="75">
        <v>405879</v>
      </c>
      <c r="DQ214" s="75">
        <v>430240</v>
      </c>
      <c r="DR214" s="75">
        <v>433167</v>
      </c>
      <c r="DS214" s="75">
        <v>449888</v>
      </c>
      <c r="DT214" s="75">
        <v>426225</v>
      </c>
      <c r="DU214" s="75">
        <v>411172</v>
      </c>
      <c r="DV214" s="75">
        <v>430761</v>
      </c>
      <c r="DW214" s="75">
        <v>482859</v>
      </c>
      <c r="DX214" s="75">
        <v>577069</v>
      </c>
      <c r="DY214" s="75">
        <v>434702</v>
      </c>
      <c r="DZ214" s="75">
        <v>381230</v>
      </c>
      <c r="EA214" s="75">
        <v>413986</v>
      </c>
      <c r="EB214" s="75">
        <v>418510</v>
      </c>
      <c r="EC214" s="75">
        <v>451082</v>
      </c>
      <c r="ED214" s="75">
        <v>446302</v>
      </c>
      <c r="EE214" s="75">
        <v>465404</v>
      </c>
      <c r="EF214" s="75">
        <v>449722</v>
      </c>
      <c r="EG214" s="75">
        <v>414940</v>
      </c>
      <c r="EH214" s="75">
        <v>434592</v>
      </c>
      <c r="EI214" s="75">
        <v>493325</v>
      </c>
      <c r="EJ214" s="75">
        <v>578105</v>
      </c>
      <c r="EK214" s="75">
        <v>455735</v>
      </c>
      <c r="EL214" s="75">
        <v>394202</v>
      </c>
      <c r="EM214" s="75">
        <v>419469</v>
      </c>
      <c r="EN214" s="75">
        <v>431128</v>
      </c>
      <c r="EO214" s="75"/>
      <c r="ER214" s="75">
        <f>SUMIF($I$8:$EO$8,ER$9,$I214:$EO214)</f>
        <v>1289284.1666666667</v>
      </c>
      <c r="ES214" s="75">
        <f>SUMIF($I$8:$EO$8,ES$9,$I214:$EO214)</f>
        <v>1318718</v>
      </c>
      <c r="ET214" s="75">
        <f>SUMIF($I$8:$EO$8,ET$9,$I214:$EO214)</f>
        <v>1337803</v>
      </c>
      <c r="EU214" s="75">
        <f>SUMIF($I$8:$EO$8,EU$9,$I214:$EO214)</f>
        <v>1504245</v>
      </c>
      <c r="EV214" s="75">
        <f>SUMIF($I$8:$EO$8,EV$9,$I214:$EO214)</f>
        <v>1288734</v>
      </c>
      <c r="EW214" s="75">
        <f>SUMIF($I$8:$EO$8,EW$9,$I214:$EO214)</f>
        <v>1269286</v>
      </c>
      <c r="EX214" s="75">
        <f>SUMIF($I$8:$EO$8,EX$9,$I214:$EO214)</f>
        <v>1287285</v>
      </c>
      <c r="EY214" s="75">
        <f>SUMIF($I$8:$EO$8,EY$9,$I214:$EO214)</f>
        <v>1490689</v>
      </c>
      <c r="EZ214" s="75">
        <f>SUMIF($I$8:$EO$8,EZ$9,$I214:$EO214)</f>
        <v>1229918</v>
      </c>
      <c r="FA214" s="75">
        <f>SUMIF($I$8:$EO$8,FA$9,$I214:$EO214)</f>
        <v>1315894</v>
      </c>
      <c r="FB214" s="75">
        <f>SUMIF($I$8:$EO$8,FB$9,$I214:$EO214)</f>
        <v>1330066</v>
      </c>
      <c r="FC214" s="75">
        <f>SUMIF($I$8:$EO$8,FC$9,$I214:$EO214)</f>
        <v>1506022</v>
      </c>
      <c r="FD214" s="75">
        <f>SUMIF($I$8:$EO$8,FD$9,$I214:$EO214)</f>
        <v>1269406</v>
      </c>
      <c r="FE214" s="75">
        <f>SUMIF($I$8:$EO$8,FE$9,$I214:$EO214)</f>
        <v>431128</v>
      </c>
      <c r="FG214" s="75"/>
      <c r="FH214" s="75">
        <f t="shared" si="582"/>
        <v>6373537</v>
      </c>
      <c r="FI214" s="75">
        <f t="shared" si="582"/>
        <v>3262979</v>
      </c>
      <c r="FJ214" s="75">
        <f t="shared" si="582"/>
        <v>4064099.3636363628</v>
      </c>
      <c r="FK214" s="75">
        <f t="shared" si="582"/>
        <v>5276884</v>
      </c>
      <c r="FL214" s="75">
        <f t="shared" si="581"/>
        <v>5450050.166666667</v>
      </c>
      <c r="FM214" s="75">
        <f t="shared" si="581"/>
        <v>5335994</v>
      </c>
      <c r="FN214" s="75">
        <f t="shared" si="581"/>
        <v>5381900</v>
      </c>
      <c r="FO214" s="75">
        <f t="shared" si="579"/>
        <v>1269406</v>
      </c>
    </row>
    <row r="215" spans="2:171" ht="17.25" customHeight="1">
      <c r="B215" s="66" t="s">
        <v>198</v>
      </c>
      <c r="BE215" s="75"/>
      <c r="BF215" s="75"/>
      <c r="BG215" s="75"/>
      <c r="BH215" s="75"/>
      <c r="BI215" s="75"/>
      <c r="BJ215" s="75"/>
      <c r="BK215" s="75"/>
      <c r="BL215" s="75"/>
      <c r="BM215" s="75"/>
      <c r="BN215" s="75"/>
      <c r="BO215" s="75"/>
      <c r="BP215" s="75"/>
      <c r="BQ215" s="75"/>
      <c r="BR215" s="75"/>
      <c r="BS215" s="75"/>
      <c r="BT215" s="75"/>
      <c r="BU215" s="75"/>
      <c r="BV215" s="75"/>
      <c r="BW215" s="75"/>
      <c r="BX215" s="75"/>
      <c r="BY215" s="75"/>
      <c r="BZ215" s="75"/>
      <c r="CA215" s="75"/>
      <c r="CB215" s="75"/>
      <c r="CC215" s="75"/>
      <c r="CD215" s="75"/>
      <c r="CE215" s="75"/>
      <c r="CF215" s="75"/>
      <c r="CG215" s="75"/>
      <c r="CH215" s="75"/>
      <c r="CI215" s="75"/>
      <c r="CJ215" s="75"/>
      <c r="CK215" s="75"/>
      <c r="CL215" s="75"/>
      <c r="CM215" s="75"/>
      <c r="CN215" s="75"/>
      <c r="CO215" s="75"/>
      <c r="CP215" s="75"/>
      <c r="CQ215" s="75"/>
      <c r="CR215" s="75"/>
      <c r="CS215" s="75"/>
      <c r="CT215" s="75"/>
      <c r="CU215" s="75"/>
      <c r="CV215" s="75"/>
      <c r="CW215" s="75"/>
      <c r="CX215" s="75"/>
      <c r="CY215" s="75"/>
      <c r="CZ215" s="75"/>
      <c r="DA215" s="75"/>
      <c r="DB215" s="75"/>
      <c r="DC215" s="75"/>
      <c r="DD215" s="75"/>
      <c r="DE215" s="75"/>
      <c r="DF215" s="75"/>
      <c r="DG215" s="75"/>
      <c r="DH215" s="75"/>
      <c r="DI215" s="75"/>
      <c r="DJ215" s="75"/>
      <c r="DK215" s="75"/>
      <c r="DL215" s="75"/>
      <c r="DM215" s="75">
        <v>150695</v>
      </c>
      <c r="DN215" s="75">
        <v>123288</v>
      </c>
      <c r="DO215" s="75">
        <v>139338</v>
      </c>
      <c r="DP215" s="75">
        <v>136511</v>
      </c>
      <c r="DQ215" s="75">
        <v>136664</v>
      </c>
      <c r="DR215" s="75">
        <v>134191</v>
      </c>
      <c r="DS215" s="75">
        <v>152162</v>
      </c>
      <c r="DT215" s="75">
        <v>142351</v>
      </c>
      <c r="DU215" s="75">
        <v>125732</v>
      </c>
      <c r="DV215" s="75">
        <v>139464</v>
      </c>
      <c r="DW215" s="75">
        <v>143857</v>
      </c>
      <c r="DX215" s="75">
        <v>145225</v>
      </c>
      <c r="DY215" s="75">
        <v>133491</v>
      </c>
      <c r="DZ215" s="75">
        <v>122249</v>
      </c>
      <c r="EA215" s="75">
        <v>124130</v>
      </c>
      <c r="EB215" s="75">
        <v>128655</v>
      </c>
      <c r="EC215" s="75">
        <v>147775</v>
      </c>
      <c r="ED215" s="75">
        <v>138982</v>
      </c>
      <c r="EE215" s="75">
        <v>149497</v>
      </c>
      <c r="EF215" s="75">
        <v>146365</v>
      </c>
      <c r="EG215" s="75">
        <v>143571</v>
      </c>
      <c r="EH215" s="75">
        <v>161805</v>
      </c>
      <c r="EI215" s="75">
        <v>156642</v>
      </c>
      <c r="EJ215" s="75">
        <v>154738</v>
      </c>
      <c r="EK215" s="75">
        <v>151993</v>
      </c>
      <c r="EL215" s="75">
        <v>119528</v>
      </c>
      <c r="EM215" s="75">
        <v>143139</v>
      </c>
      <c r="EN215" s="75">
        <v>129744</v>
      </c>
      <c r="EO215" s="75"/>
      <c r="ER215" s="75"/>
      <c r="ES215" s="75"/>
      <c r="ET215" s="75"/>
      <c r="EU215" s="75"/>
      <c r="EV215" s="75">
        <f>SUMIF($I$8:$EO$8,EV$9,$I215:$EO215)</f>
        <v>413321</v>
      </c>
      <c r="EW215" s="75">
        <f>SUMIF($I$8:$EO$8,EW$9,$I215:$EO215)</f>
        <v>407366</v>
      </c>
      <c r="EX215" s="75">
        <f>SUMIF($I$8:$EO$8,EX$9,$I215:$EO215)</f>
        <v>420245</v>
      </c>
      <c r="EY215" s="75">
        <f>SUMIF($I$8:$EO$8,EY$9,$I215:$EO215)</f>
        <v>428546</v>
      </c>
      <c r="EZ215" s="75">
        <f>SUMIF($I$8:$EO$8,EZ$9,$I215:$EO215)</f>
        <v>379870</v>
      </c>
      <c r="FA215" s="75">
        <f>SUMIF($I$8:$EO$8,FA$9,$I215:$EO215)</f>
        <v>415412</v>
      </c>
      <c r="FB215" s="75">
        <f>SUMIF($I$8:$EO$8,FB$9,$I215:$EO215)</f>
        <v>439433</v>
      </c>
      <c r="FC215" s="75">
        <f>SUMIF($I$8:$EO$8,FC$9,$I215:$EO215)</f>
        <v>473185</v>
      </c>
      <c r="FD215" s="75">
        <f>SUMIF($I$8:$EO$8,FD$9,$I215:$EO215)</f>
        <v>414660</v>
      </c>
      <c r="FE215" s="75">
        <f>SUMIF($I$8:$EO$8,FE$9,$I215:$EO215)</f>
        <v>129744</v>
      </c>
      <c r="FG215" s="75"/>
      <c r="FH215" s="75"/>
      <c r="FI215" s="75"/>
      <c r="FJ215" s="75"/>
      <c r="FK215" s="75"/>
      <c r="FL215" s="75"/>
      <c r="FM215" s="75">
        <f t="shared" ref="FM215:FM216" si="583">SUMIF($I$6:$EJ$6,FM$9,$I215:$EJ215)</f>
        <v>1669478</v>
      </c>
      <c r="FN215" s="75">
        <f>SUMIF($I$6:$EJ$6,FN$9,$I215:$EJ215)</f>
        <v>1707900</v>
      </c>
      <c r="FO215" s="75">
        <f t="shared" si="579"/>
        <v>414660</v>
      </c>
    </row>
    <row r="216" spans="2:171" ht="17.25" customHeight="1">
      <c r="B216" s="66" t="s">
        <v>183</v>
      </c>
      <c r="BE216" s="75"/>
      <c r="BF216" s="75"/>
      <c r="BG216" s="75"/>
      <c r="BH216" s="75"/>
      <c r="BI216" s="75"/>
      <c r="BJ216" s="75"/>
      <c r="BK216" s="75"/>
      <c r="BL216" s="75"/>
      <c r="BM216" s="75"/>
      <c r="BN216" s="75"/>
      <c r="BO216" s="75"/>
      <c r="BP216" s="75"/>
      <c r="BQ216" s="75"/>
      <c r="BR216" s="75"/>
      <c r="BS216" s="75"/>
      <c r="BT216" s="75"/>
      <c r="BU216" s="75"/>
      <c r="BV216" s="75"/>
      <c r="BW216" s="75"/>
      <c r="BX216" s="75"/>
      <c r="BY216" s="75"/>
      <c r="BZ216" s="75"/>
      <c r="CA216" s="75"/>
      <c r="CB216" s="75"/>
      <c r="CC216" s="75"/>
      <c r="CD216" s="75"/>
      <c r="CE216" s="75"/>
      <c r="CF216" s="75"/>
      <c r="CG216" s="75"/>
      <c r="CH216" s="75"/>
      <c r="CI216" s="75"/>
      <c r="CJ216" s="75"/>
      <c r="CK216" s="75"/>
      <c r="CL216" s="75"/>
      <c r="CM216" s="75"/>
      <c r="CN216" s="75"/>
      <c r="CO216" s="75"/>
      <c r="CP216" s="75"/>
      <c r="CQ216" s="75"/>
      <c r="CR216" s="75"/>
      <c r="CS216" s="75"/>
      <c r="CT216" s="75"/>
      <c r="CU216" s="75"/>
      <c r="CV216" s="75"/>
      <c r="CW216" s="75"/>
      <c r="CX216" s="75"/>
      <c r="CY216" s="75"/>
      <c r="CZ216" s="75"/>
      <c r="DA216" s="75"/>
      <c r="DB216" s="75"/>
      <c r="DC216" s="75"/>
      <c r="DD216" s="75"/>
      <c r="DE216" s="75"/>
      <c r="DF216" s="75"/>
      <c r="DG216" s="75"/>
      <c r="DH216" s="75"/>
      <c r="DI216" s="75"/>
      <c r="DJ216" s="75"/>
      <c r="DK216" s="75"/>
      <c r="DL216" s="75"/>
      <c r="DM216" s="75">
        <v>94914</v>
      </c>
      <c r="DN216" s="75">
        <v>84828</v>
      </c>
      <c r="DO216" s="75">
        <v>96583</v>
      </c>
      <c r="DP216" s="75">
        <v>90578</v>
      </c>
      <c r="DQ216" s="75">
        <v>97568</v>
      </c>
      <c r="DR216" s="75">
        <v>101609</v>
      </c>
      <c r="DS216" s="75">
        <v>105575</v>
      </c>
      <c r="DT216" s="75">
        <v>100000</v>
      </c>
      <c r="DU216" s="75">
        <v>88273</v>
      </c>
      <c r="DV216" s="75">
        <v>95541</v>
      </c>
      <c r="DW216" s="75">
        <v>108838</v>
      </c>
      <c r="DX216" s="75">
        <v>135721</v>
      </c>
      <c r="DY216" s="75">
        <v>93152</v>
      </c>
      <c r="DZ216" s="75">
        <v>85975</v>
      </c>
      <c r="EA216" s="75">
        <v>93410</v>
      </c>
      <c r="EB216" s="75">
        <v>106562</v>
      </c>
      <c r="EC216" s="75">
        <v>110188</v>
      </c>
      <c r="ED216" s="75">
        <v>101761</v>
      </c>
      <c r="EE216" s="75">
        <v>99614</v>
      </c>
      <c r="EF216" s="75">
        <v>98091</v>
      </c>
      <c r="EG216" s="75">
        <v>90882</v>
      </c>
      <c r="EH216" s="75">
        <v>93496</v>
      </c>
      <c r="EI216" s="75">
        <v>104812</v>
      </c>
      <c r="EJ216" s="75">
        <v>131266</v>
      </c>
      <c r="EK216" s="75">
        <v>97274</v>
      </c>
      <c r="EL216" s="75">
        <v>84317</v>
      </c>
      <c r="EM216" s="75">
        <v>93045</v>
      </c>
      <c r="EN216" s="75">
        <v>92898</v>
      </c>
      <c r="EO216" s="75"/>
      <c r="ER216" s="75"/>
      <c r="ES216" s="75"/>
      <c r="ET216" s="75"/>
      <c r="EU216" s="75"/>
      <c r="EV216" s="75">
        <f>SUMIF($I$8:$EO$8,EV$9,$I216:$EO216)</f>
        <v>276325</v>
      </c>
      <c r="EW216" s="75">
        <f>SUMIF($I$8:$EO$8,EW$9,$I216:$EO216)</f>
        <v>289755</v>
      </c>
      <c r="EX216" s="75">
        <f>SUMIF($I$8:$EO$8,EX$9,$I216:$EO216)</f>
        <v>293848</v>
      </c>
      <c r="EY216" s="75">
        <f>SUMIF($I$8:$EO$8,EY$9,$I216:$EO216)</f>
        <v>340100</v>
      </c>
      <c r="EZ216" s="75">
        <f>SUMIF($I$8:$EO$8,EZ$9,$I216:$EO216)</f>
        <v>272537</v>
      </c>
      <c r="FA216" s="75">
        <f>SUMIF($I$8:$EO$8,FA$9,$I216:$EO216)</f>
        <v>318511</v>
      </c>
      <c r="FB216" s="75">
        <f>SUMIF($I$8:$EO$8,FB$9,$I216:$EO216)</f>
        <v>288587</v>
      </c>
      <c r="FC216" s="75">
        <f>SUMIF($I$8:$EO$8,FC$9,$I216:$EO216)</f>
        <v>329574</v>
      </c>
      <c r="FD216" s="75">
        <f>SUMIF($I$8:$EO$8,FD$9,$I216:$EO216)</f>
        <v>274636</v>
      </c>
      <c r="FE216" s="75">
        <f>SUMIF($I$8:$EO$8,FE$9,$I216:$EO216)</f>
        <v>92898</v>
      </c>
      <c r="FG216" s="75"/>
      <c r="FH216" s="75"/>
      <c r="FI216" s="75"/>
      <c r="FJ216" s="75"/>
      <c r="FK216" s="75"/>
      <c r="FL216" s="75"/>
      <c r="FM216" s="75">
        <f t="shared" si="583"/>
        <v>1200028</v>
      </c>
      <c r="FN216" s="75">
        <f>SUMIF($I$6:$EJ$6,FN$9,$I216:$EJ216)</f>
        <v>1209209</v>
      </c>
      <c r="FO216" s="75">
        <f t="shared" si="579"/>
        <v>274636</v>
      </c>
    </row>
    <row r="217" spans="2:171" ht="17.25" customHeight="1">
      <c r="B217" s="66" t="s">
        <v>203</v>
      </c>
      <c r="BE217" s="75"/>
      <c r="BF217" s="75"/>
      <c r="BG217" s="75"/>
      <c r="BH217" s="75"/>
      <c r="BI217" s="75"/>
      <c r="BJ217" s="75"/>
      <c r="BK217" s="75"/>
      <c r="BL217" s="75"/>
      <c r="BM217" s="75"/>
      <c r="BN217" s="75"/>
      <c r="BO217" s="75"/>
      <c r="BP217" s="75"/>
      <c r="BQ217" s="75"/>
      <c r="BR217" s="75"/>
      <c r="BS217" s="75"/>
      <c r="BT217" s="75"/>
      <c r="BU217" s="75"/>
      <c r="BV217" s="75"/>
      <c r="BW217" s="75"/>
      <c r="BX217" s="75"/>
      <c r="BY217" s="75"/>
      <c r="BZ217" s="75"/>
      <c r="CA217" s="75"/>
      <c r="CB217" s="75"/>
      <c r="CC217" s="75"/>
      <c r="CD217" s="75"/>
      <c r="CE217" s="75"/>
      <c r="CF217" s="75"/>
      <c r="CG217" s="75"/>
      <c r="CH217" s="75"/>
      <c r="CI217" s="75"/>
      <c r="CJ217" s="75"/>
      <c r="CK217" s="75"/>
      <c r="CL217" s="75"/>
      <c r="CM217" s="75"/>
      <c r="CN217" s="75"/>
      <c r="CO217" s="75"/>
      <c r="CP217" s="75"/>
      <c r="CQ217" s="75"/>
      <c r="CR217" s="75"/>
      <c r="CS217" s="75"/>
      <c r="CT217" s="75"/>
      <c r="CU217" s="75"/>
      <c r="CV217" s="75"/>
      <c r="CW217" s="75"/>
      <c r="CX217" s="75"/>
      <c r="CY217" s="75"/>
      <c r="CZ217" s="75"/>
      <c r="DA217" s="75"/>
      <c r="DB217" s="75"/>
      <c r="DC217" s="75"/>
      <c r="DD217" s="75"/>
      <c r="DE217" s="75"/>
      <c r="DF217" s="75"/>
      <c r="DG217" s="75"/>
      <c r="DH217" s="75"/>
      <c r="DI217" s="75"/>
      <c r="DJ217" s="75"/>
      <c r="DK217" s="75"/>
      <c r="DL217" s="75"/>
      <c r="DM217" s="75"/>
      <c r="DN217" s="75"/>
      <c r="DO217" s="75"/>
      <c r="DP217" s="75"/>
      <c r="DQ217" s="75"/>
      <c r="DR217" s="75"/>
      <c r="DS217" s="75"/>
      <c r="DT217" s="75"/>
      <c r="DU217" s="75"/>
      <c r="DV217" s="75"/>
      <c r="DW217" s="75"/>
      <c r="DX217" s="75"/>
      <c r="DY217" s="75">
        <v>119137</v>
      </c>
      <c r="DZ217" s="75">
        <v>109195</v>
      </c>
      <c r="EA217" s="75">
        <v>120237</v>
      </c>
      <c r="EB217" s="75">
        <v>122278</v>
      </c>
      <c r="EC217" s="75">
        <v>132700</v>
      </c>
      <c r="ED217" s="75">
        <v>125835</v>
      </c>
      <c r="EE217" s="75">
        <v>122640</v>
      </c>
      <c r="EF217" s="75">
        <v>121534</v>
      </c>
      <c r="EG217" s="75">
        <v>109439</v>
      </c>
      <c r="EH217" s="75">
        <v>121322</v>
      </c>
      <c r="EI217" s="75">
        <v>136772</v>
      </c>
      <c r="EJ217" s="75">
        <v>179367</v>
      </c>
      <c r="EK217" s="75">
        <v>127746</v>
      </c>
      <c r="EL217" s="75">
        <v>108291</v>
      </c>
      <c r="EM217" s="75">
        <v>119077</v>
      </c>
      <c r="EN217" s="75">
        <v>123183</v>
      </c>
      <c r="EO217" s="75"/>
      <c r="ER217" s="75"/>
      <c r="ES217" s="75"/>
      <c r="ET217" s="75"/>
      <c r="EU217" s="75"/>
      <c r="EV217" s="75"/>
      <c r="EW217" s="75"/>
      <c r="EX217" s="75"/>
      <c r="EY217" s="75"/>
      <c r="EZ217" s="75">
        <f t="shared" ref="ER217:FD218" si="584">SUMIF($I$8:$EJ$8,EZ$9,$I217:$EJ217)</f>
        <v>348569</v>
      </c>
      <c r="FA217" s="75">
        <f t="shared" si="584"/>
        <v>380813</v>
      </c>
      <c r="FB217" s="75">
        <f t="shared" si="584"/>
        <v>353613</v>
      </c>
      <c r="FC217" s="75">
        <f t="shared" si="584"/>
        <v>437461</v>
      </c>
      <c r="FD217" s="75">
        <f t="shared" ref="FD217:FE218" si="585">SUMIF($I$8:$EO$8,FD$9,$I217:$EO217)</f>
        <v>355114</v>
      </c>
      <c r="FE217" s="75">
        <f t="shared" si="585"/>
        <v>123183</v>
      </c>
      <c r="FG217" s="75"/>
      <c r="FH217" s="75"/>
      <c r="FI217" s="75"/>
      <c r="FJ217" s="75"/>
      <c r="FK217" s="75"/>
      <c r="FL217" s="75"/>
      <c r="FM217" s="75"/>
      <c r="FN217" s="75">
        <f>SUMIF($I$6:$EJ$6,FN$9,$I217:$EJ217)</f>
        <v>1520456</v>
      </c>
      <c r="FO217" s="75">
        <f t="shared" si="579"/>
        <v>355114</v>
      </c>
    </row>
    <row r="218" spans="2:171" s="70" customFormat="1" ht="17.25" customHeight="1">
      <c r="B218" s="125" t="s">
        <v>152</v>
      </c>
      <c r="C218" s="69"/>
      <c r="D218" s="69"/>
      <c r="E218" s="69"/>
      <c r="F218" s="126"/>
      <c r="G218" s="126"/>
      <c r="H218" s="126"/>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8">
        <f t="shared" ref="BE218:DP218" si="586">SUMPRODUCT(BE198:BE217,BE12:BE31)</f>
        <v>428033.99928702053</v>
      </c>
      <c r="BF218" s="128">
        <f t="shared" si="586"/>
        <v>373666.76811486122</v>
      </c>
      <c r="BG218" s="128">
        <f t="shared" si="586"/>
        <v>422599.06556274631</v>
      </c>
      <c r="BH218" s="128">
        <f t="shared" si="586"/>
        <v>406699.09683693317</v>
      </c>
      <c r="BI218" s="128">
        <f t="shared" si="586"/>
        <v>456373.73746137659</v>
      </c>
      <c r="BJ218" s="128">
        <f t="shared" si="586"/>
        <v>443904.8860226713</v>
      </c>
      <c r="BK218" s="128">
        <f t="shared" si="586"/>
        <v>480252.60409893841</v>
      </c>
      <c r="BL218" s="128">
        <f t="shared" si="586"/>
        <v>443793.13434576773</v>
      </c>
      <c r="BM218" s="128">
        <f t="shared" si="586"/>
        <v>430125.41198567383</v>
      </c>
      <c r="BN218" s="128">
        <f t="shared" si="586"/>
        <v>494047.76791538991</v>
      </c>
      <c r="BO218" s="128">
        <f t="shared" si="586"/>
        <v>570082.18223764608</v>
      </c>
      <c r="BP218" s="128">
        <f t="shared" si="586"/>
        <v>701440.7641973123</v>
      </c>
      <c r="BQ218" s="128">
        <f t="shared" si="586"/>
        <v>564054.36441422498</v>
      </c>
      <c r="BR218" s="128">
        <f t="shared" si="586"/>
        <v>510964.25269804365</v>
      </c>
      <c r="BS218" s="128">
        <f t="shared" si="586"/>
        <v>303678.90191820811</v>
      </c>
      <c r="BT218" s="128">
        <f t="shared" si="586"/>
        <v>49643.048998437138</v>
      </c>
      <c r="BU218" s="128">
        <f t="shared" si="586"/>
        <v>79172.978697455226</v>
      </c>
      <c r="BV218" s="128">
        <f t="shared" si="586"/>
        <v>137401.50519383422</v>
      </c>
      <c r="BW218" s="128">
        <f t="shared" si="586"/>
        <v>159713.78823328408</v>
      </c>
      <c r="BX218" s="128">
        <f t="shared" si="586"/>
        <v>269474.62545078859</v>
      </c>
      <c r="BY218" s="128">
        <f t="shared" si="586"/>
        <v>309700.20394560136</v>
      </c>
      <c r="BZ218" s="128">
        <f t="shared" si="586"/>
        <v>393019.91919058276</v>
      </c>
      <c r="CA218" s="128">
        <f t="shared" si="586"/>
        <v>415730.08425848873</v>
      </c>
      <c r="CB218" s="128">
        <f t="shared" si="586"/>
        <v>496768.33887544629</v>
      </c>
      <c r="CC218" s="128">
        <f t="shared" si="586"/>
        <v>342817.54603035521</v>
      </c>
      <c r="CD218" s="128">
        <f t="shared" si="586"/>
        <v>346209.63229382096</v>
      </c>
      <c r="CE218" s="128">
        <f t="shared" si="586"/>
        <v>142821.2902704294</v>
      </c>
      <c r="CF218" s="128">
        <f t="shared" si="586"/>
        <v>194245.50265131009</v>
      </c>
      <c r="CG218" s="128">
        <f t="shared" si="586"/>
        <v>389001.11002854159</v>
      </c>
      <c r="CH218" s="128">
        <f t="shared" si="586"/>
        <v>388559.1029633226</v>
      </c>
      <c r="CI218" s="128">
        <f t="shared" si="586"/>
        <v>431314.38625321962</v>
      </c>
      <c r="CJ218" s="128">
        <f t="shared" si="586"/>
        <v>422910.32141224551</v>
      </c>
      <c r="CK218" s="128">
        <f t="shared" si="586"/>
        <v>410421.68126702704</v>
      </c>
      <c r="CL218" s="128">
        <f t="shared" si="586"/>
        <v>492033.76649509434</v>
      </c>
      <c r="CM218" s="128">
        <f t="shared" si="586"/>
        <v>486174.68224042951</v>
      </c>
      <c r="CN218" s="128">
        <f t="shared" si="586"/>
        <v>644498.31198749645</v>
      </c>
      <c r="CO218" s="128">
        <f t="shared" si="586"/>
        <v>439005.18802711071</v>
      </c>
      <c r="CP218" s="128">
        <f t="shared" si="586"/>
        <v>409430.80557710119</v>
      </c>
      <c r="CQ218" s="128">
        <f t="shared" si="586"/>
        <v>480740.98881399387</v>
      </c>
      <c r="CR218" s="128">
        <f t="shared" si="586"/>
        <v>496805.22267460218</v>
      </c>
      <c r="CS218" s="128">
        <f t="shared" si="586"/>
        <v>522048.60844213964</v>
      </c>
      <c r="CT218" s="128">
        <f t="shared" si="586"/>
        <v>491686.47424366284</v>
      </c>
      <c r="CU218" s="128">
        <f t="shared" si="586"/>
        <v>522014.96369068866</v>
      </c>
      <c r="CV218" s="128">
        <f t="shared" si="586"/>
        <v>487555.0736609255</v>
      </c>
      <c r="CW218" s="128">
        <f t="shared" si="586"/>
        <v>494603.22177205369</v>
      </c>
      <c r="CX218" s="128">
        <f t="shared" si="586"/>
        <v>522245.05192344857</v>
      </c>
      <c r="CY218" s="128">
        <f t="shared" si="586"/>
        <v>506009.88339587767</v>
      </c>
      <c r="CZ218" s="128">
        <f t="shared" si="586"/>
        <v>692187.10983072582</v>
      </c>
      <c r="DA218" s="128">
        <f t="shared" si="586"/>
        <v>541968.91815468378</v>
      </c>
      <c r="DB218" s="128">
        <f t="shared" si="586"/>
        <v>490323.995075449</v>
      </c>
      <c r="DC218" s="128">
        <f t="shared" si="586"/>
        <v>536545.56787490752</v>
      </c>
      <c r="DD218" s="128">
        <f t="shared" si="586"/>
        <v>546318.5214063169</v>
      </c>
      <c r="DE218" s="128">
        <f t="shared" si="586"/>
        <v>551732.97449694271</v>
      </c>
      <c r="DF218" s="128">
        <f t="shared" si="586"/>
        <v>560662.07213939796</v>
      </c>
      <c r="DG218" s="128">
        <f t="shared" si="586"/>
        <v>603247.27493254992</v>
      </c>
      <c r="DH218" s="128">
        <f t="shared" si="586"/>
        <v>547319.07370670862</v>
      </c>
      <c r="DI218" s="128">
        <f t="shared" si="586"/>
        <v>529306.82180003135</v>
      </c>
      <c r="DJ218" s="128">
        <f t="shared" si="586"/>
        <v>573878.39088397392</v>
      </c>
      <c r="DK218" s="128">
        <f t="shared" si="586"/>
        <v>660858.76015943848</v>
      </c>
      <c r="DL218" s="128">
        <f t="shared" si="586"/>
        <v>920000.67253161198</v>
      </c>
      <c r="DM218" s="128">
        <f t="shared" si="586"/>
        <v>687812.45776054112</v>
      </c>
      <c r="DN218" s="128">
        <f t="shared" si="586"/>
        <v>614950.6618093166</v>
      </c>
      <c r="DO218" s="128">
        <f t="shared" si="586"/>
        <v>721699.32640973479</v>
      </c>
      <c r="DP218" s="128">
        <f t="shared" si="586"/>
        <v>646032.14008086652</v>
      </c>
      <c r="DQ218" s="128">
        <f t="shared" ref="DQ218:EJ218" si="587">SUMPRODUCT(DQ198:DQ217,DQ12:DQ31)</f>
        <v>699781.49159549386</v>
      </c>
      <c r="DR218" s="128">
        <f t="shared" si="587"/>
        <v>701567.07195190177</v>
      </c>
      <c r="DS218" s="128">
        <f t="shared" si="587"/>
        <v>737095.13030498382</v>
      </c>
      <c r="DT218" s="128">
        <f t="shared" si="587"/>
        <v>681126.58559470286</v>
      </c>
      <c r="DU218" s="128">
        <f t="shared" si="587"/>
        <v>628362.37262955552</v>
      </c>
      <c r="DV218" s="128">
        <f t="shared" si="587"/>
        <v>693698.15987043269</v>
      </c>
      <c r="DW218" s="128">
        <f t="shared" si="587"/>
        <v>753883.9424785336</v>
      </c>
      <c r="DX218" s="128">
        <f t="shared" si="587"/>
        <v>925927.28153002006</v>
      </c>
      <c r="DY218" s="128">
        <f t="shared" si="587"/>
        <v>703077.40538876504</v>
      </c>
      <c r="DZ218" s="128">
        <f t="shared" si="587"/>
        <v>646614.47743620747</v>
      </c>
      <c r="EA218" s="128">
        <f t="shared" si="587"/>
        <v>688042.78956723609</v>
      </c>
      <c r="EB218" s="128">
        <f t="shared" si="587"/>
        <v>693411.95660252741</v>
      </c>
      <c r="EC218" s="128">
        <f t="shared" si="587"/>
        <v>747042.97859512933</v>
      </c>
      <c r="ED218" s="128">
        <f t="shared" si="587"/>
        <v>704888.45933606941</v>
      </c>
      <c r="EE218" s="128">
        <f t="shared" si="587"/>
        <v>742063.47588516807</v>
      </c>
      <c r="EF218" s="128">
        <f t="shared" si="587"/>
        <v>728380.03893174522</v>
      </c>
      <c r="EG218" s="128">
        <f t="shared" si="587"/>
        <v>674169.28620489966</v>
      </c>
      <c r="EH218" s="128">
        <f t="shared" si="587"/>
        <v>727525.67991141137</v>
      </c>
      <c r="EI218" s="128">
        <f t="shared" si="587"/>
        <v>753710.6060982804</v>
      </c>
      <c r="EJ218" s="128">
        <f t="shared" si="587"/>
        <v>943355.16700769938</v>
      </c>
      <c r="EK218" s="128">
        <f>SUMPRODUCT(EK198:EK217,EK12:EK31)</f>
        <v>768897.54730578582</v>
      </c>
      <c r="EL218" s="128">
        <f>SUMPRODUCT(EL198:EL217,EL12:EL31)</f>
        <v>709087.77526914724</v>
      </c>
      <c r="EM218" s="128">
        <f>SUMPRODUCT(EM198:EM217,EM12:EM31)</f>
        <v>805416.2935694058</v>
      </c>
      <c r="EN218" s="128">
        <f>SUMPRODUCT(EN198:EN217,EN12:EN31)</f>
        <v>796519.42834766803</v>
      </c>
      <c r="EO218" s="128"/>
      <c r="ER218" s="128">
        <f t="shared" si="584"/>
        <v>1568838.4811050403</v>
      </c>
      <c r="ES218" s="128">
        <f t="shared" si="584"/>
        <v>1658713.5680426576</v>
      </c>
      <c r="ET218" s="128">
        <f t="shared" si="584"/>
        <v>1679873.1704392899</v>
      </c>
      <c r="EU218" s="128">
        <f t="shared" si="584"/>
        <v>2154737.8235750245</v>
      </c>
      <c r="EV218" s="128">
        <f t="shared" si="584"/>
        <v>2024462.4459795924</v>
      </c>
      <c r="EW218" s="128">
        <f t="shared" si="584"/>
        <v>2047380.7036282623</v>
      </c>
      <c r="EX218" s="128">
        <f t="shared" si="584"/>
        <v>2046584.0885292422</v>
      </c>
      <c r="EY218" s="128">
        <f t="shared" si="584"/>
        <v>2373509.3838789864</v>
      </c>
      <c r="EZ218" s="128">
        <f t="shared" si="584"/>
        <v>2037734.6723922086</v>
      </c>
      <c r="FA218" s="128">
        <f t="shared" si="584"/>
        <v>2145343.3945337264</v>
      </c>
      <c r="FB218" s="128">
        <f t="shared" si="584"/>
        <v>2144612.8010218129</v>
      </c>
      <c r="FC218" s="128">
        <f t="shared" si="584"/>
        <v>2424591.4530173913</v>
      </c>
      <c r="FD218" s="128">
        <f t="shared" si="585"/>
        <v>2283401.6161443386</v>
      </c>
      <c r="FE218" s="128">
        <f t="shared" si="585"/>
        <v>796519.42834766803</v>
      </c>
      <c r="FG218" s="128"/>
      <c r="FH218" s="128">
        <f t="shared" ref="FH218:FM218" si="588">SUMIF($I$6:$EJ$6,FH$9,$I218:$EJ218)</f>
        <v>5651019.4180663377</v>
      </c>
      <c r="FI218" s="128">
        <f t="shared" si="588"/>
        <v>3689322.0118743959</v>
      </c>
      <c r="FJ218" s="128">
        <f t="shared" si="588"/>
        <v>4691007.3338932917</v>
      </c>
      <c r="FK218" s="128">
        <f t="shared" si="588"/>
        <v>6064332.5920523303</v>
      </c>
      <c r="FL218" s="128">
        <f t="shared" si="588"/>
        <v>7062163.0431620125</v>
      </c>
      <c r="FM218" s="128">
        <f t="shared" si="588"/>
        <v>8491936.6220160834</v>
      </c>
      <c r="FN218" s="128">
        <f>SUMIF($I$6:$EJ$6,FN$9,$I218:$EJ218)</f>
        <v>8752282.3209651373</v>
      </c>
      <c r="FO218" s="128">
        <f t="shared" si="579"/>
        <v>2283401.6161443386</v>
      </c>
    </row>
    <row r="219" spans="2:171" ht="17.45" customHeight="1">
      <c r="EJ219" s="32"/>
      <c r="EK219" s="32"/>
      <c r="EL219" s="32"/>
      <c r="EM219" s="32"/>
      <c r="EN219" s="32"/>
      <c r="EO219" s="32"/>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1621-0839-4E9C-B827-F5F97DC383CC}">
  <sheetPr codeName="Sheet9"/>
  <dimension ref="B1:Q63"/>
  <sheetViews>
    <sheetView showGridLines="0" zoomScale="85" zoomScaleNormal="85" workbookViewId="0">
      <pane xSplit="6" ySplit="8" topLeftCell="G9"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9" width="14.42578125" style="32" bestFit="1" customWidth="1"/>
    <col min="10" max="15" width="12.85546875" style="32" customWidth="1"/>
    <col min="16" max="16" width="15.5703125" style="32" bestFit="1" customWidth="1"/>
    <col min="17" max="17" width="15.5703125" style="32" customWidth="1"/>
    <col min="18" max="28" width="10.7109375" style="5"/>
    <col min="29" max="29" width="10.7109375" style="5" customWidth="1"/>
    <col min="30" max="16384" width="10.7109375" style="5"/>
  </cols>
  <sheetData>
    <row r="1" spans="2:17" ht="9.9499999999999993" customHeight="1"/>
    <row r="7" spans="2:17" ht="20.100000000000001" customHeight="1">
      <c r="B7" s="29" t="s">
        <v>132</v>
      </c>
      <c r="C7" s="26"/>
      <c r="D7" s="26"/>
      <c r="E7" s="26"/>
      <c r="F7" s="27"/>
      <c r="G7" s="27"/>
      <c r="H7" s="27"/>
      <c r="I7" s="28">
        <v>43465</v>
      </c>
      <c r="J7" s="28">
        <v>43830</v>
      </c>
      <c r="K7" s="28">
        <v>44196</v>
      </c>
      <c r="L7" s="28">
        <v>44377</v>
      </c>
      <c r="M7" s="28">
        <v>44561</v>
      </c>
      <c r="N7" s="28">
        <v>44926</v>
      </c>
      <c r="O7" s="28">
        <v>45261</v>
      </c>
      <c r="P7" s="28">
        <v>45627</v>
      </c>
      <c r="Q7" s="28">
        <v>45992</v>
      </c>
    </row>
    <row r="8" spans="2:17" ht="5.0999999999999996" customHeight="1">
      <c r="B8" s="3"/>
      <c r="C8" s="7"/>
      <c r="D8" s="7"/>
      <c r="E8" s="7"/>
      <c r="I8" s="11"/>
      <c r="J8" s="11"/>
      <c r="K8" s="11"/>
      <c r="L8" s="11"/>
      <c r="M8" s="11"/>
      <c r="N8" s="11"/>
      <c r="O8" s="11"/>
      <c r="P8" s="11"/>
      <c r="Q8" s="11"/>
    </row>
    <row r="9" spans="2:17" ht="5.0999999999999996" customHeight="1">
      <c r="B9" s="3"/>
      <c r="C9" s="7"/>
      <c r="D9" s="7"/>
      <c r="E9" s="7"/>
      <c r="I9" s="11"/>
      <c r="J9" s="11"/>
      <c r="K9" s="11"/>
      <c r="L9" s="11"/>
      <c r="M9" s="11"/>
      <c r="N9" s="11"/>
      <c r="O9" s="11"/>
      <c r="P9" s="11"/>
      <c r="Q9" s="11"/>
    </row>
    <row r="10" spans="2:17" ht="17.45" customHeight="1">
      <c r="B10" s="71" t="s">
        <v>133</v>
      </c>
      <c r="C10" s="72"/>
      <c r="D10" s="72"/>
      <c r="E10" s="72"/>
      <c r="I10" s="73"/>
      <c r="J10" s="73"/>
      <c r="K10" s="73"/>
      <c r="L10" s="73"/>
      <c r="M10" s="73"/>
      <c r="N10" s="73"/>
      <c r="O10" s="73"/>
      <c r="P10" s="73"/>
      <c r="Q10" s="237"/>
    </row>
    <row r="11" spans="2:17" s="70" customFormat="1" ht="17.45" customHeight="1">
      <c r="B11" s="66" t="s">
        <v>27</v>
      </c>
      <c r="C11" s="67"/>
      <c r="D11" s="67"/>
      <c r="E11" s="67"/>
      <c r="F11" s="68"/>
      <c r="G11" s="68"/>
      <c r="H11" s="68"/>
      <c r="I11" s="101">
        <v>290161000</v>
      </c>
      <c r="J11" s="101">
        <v>378700000</v>
      </c>
      <c r="K11" s="220">
        <v>348293900</v>
      </c>
      <c r="L11" s="220">
        <v>334416600</v>
      </c>
      <c r="M11" s="220">
        <v>333062200</v>
      </c>
      <c r="N11" s="220">
        <v>355448500</v>
      </c>
      <c r="O11" s="220">
        <v>387649900</v>
      </c>
      <c r="P11" s="220">
        <v>379708900</v>
      </c>
      <c r="Q11" s="220">
        <v>345200000</v>
      </c>
    </row>
    <row r="12" spans="2:17" s="70" customFormat="1" ht="17.45" customHeight="1">
      <c r="B12" s="66" t="s">
        <v>26</v>
      </c>
      <c r="C12" s="67"/>
      <c r="D12" s="67"/>
      <c r="E12" s="67"/>
      <c r="F12" s="68"/>
      <c r="G12" s="68"/>
      <c r="H12" s="68"/>
      <c r="I12" s="101">
        <v>428758000</v>
      </c>
      <c r="J12" s="101">
        <v>448000000</v>
      </c>
      <c r="K12" s="220">
        <v>433793800</v>
      </c>
      <c r="L12" s="220">
        <v>446485900</v>
      </c>
      <c r="M12" s="220">
        <v>434400000</v>
      </c>
      <c r="N12" s="220">
        <v>486932200</v>
      </c>
      <c r="O12" s="220">
        <v>536934600</v>
      </c>
      <c r="P12" s="220">
        <v>508593100</v>
      </c>
      <c r="Q12" s="220">
        <v>471700000</v>
      </c>
    </row>
    <row r="13" spans="2:17" s="70" customFormat="1" ht="17.45" customHeight="1">
      <c r="B13" s="66" t="s">
        <v>25</v>
      </c>
      <c r="C13" s="67"/>
      <c r="D13" s="67"/>
      <c r="E13" s="67"/>
      <c r="F13" s="68"/>
      <c r="G13" s="68"/>
      <c r="H13" s="68"/>
      <c r="I13" s="101">
        <v>688969000</v>
      </c>
      <c r="J13" s="101">
        <v>813600000</v>
      </c>
      <c r="K13" s="220">
        <v>785000000</v>
      </c>
      <c r="L13" s="220">
        <v>766000000</v>
      </c>
      <c r="M13" s="220">
        <v>829100000</v>
      </c>
      <c r="N13" s="220">
        <v>910500000</v>
      </c>
      <c r="O13" s="220">
        <v>993700000</v>
      </c>
      <c r="P13" s="220">
        <v>1004300000</v>
      </c>
      <c r="Q13" s="220">
        <v>999100000</v>
      </c>
    </row>
    <row r="14" spans="2:17" s="70" customFormat="1" ht="17.45" customHeight="1">
      <c r="B14" s="66" t="s">
        <v>28</v>
      </c>
      <c r="C14" s="67"/>
      <c r="D14" s="67"/>
      <c r="E14" s="67"/>
      <c r="F14" s="68"/>
      <c r="G14" s="68"/>
      <c r="H14" s="68"/>
      <c r="I14" s="101">
        <v>227887000</v>
      </c>
      <c r="J14" s="101">
        <v>256968400</v>
      </c>
      <c r="K14" s="220">
        <v>251573900</v>
      </c>
      <c r="L14" s="220">
        <v>245955500</v>
      </c>
      <c r="M14" s="220">
        <v>239189500</v>
      </c>
      <c r="N14" s="220">
        <v>291440100</v>
      </c>
      <c r="O14" s="220">
        <v>309541700</v>
      </c>
      <c r="P14" s="220">
        <v>315450100</v>
      </c>
      <c r="Q14" s="220">
        <v>305803900</v>
      </c>
    </row>
    <row r="15" spans="2:17" s="70" customFormat="1" ht="17.45" customHeight="1">
      <c r="B15" s="66" t="s">
        <v>29</v>
      </c>
      <c r="C15" s="67"/>
      <c r="D15" s="67"/>
      <c r="E15" s="67"/>
      <c r="F15" s="68"/>
      <c r="G15" s="68"/>
      <c r="H15" s="68"/>
      <c r="I15" s="101">
        <v>140900000</v>
      </c>
      <c r="J15" s="101">
        <v>142100000</v>
      </c>
      <c r="K15" s="220">
        <v>102400000</v>
      </c>
      <c r="L15" s="220">
        <v>84000000</v>
      </c>
      <c r="M15" s="220">
        <v>81900000</v>
      </c>
      <c r="N15" s="220">
        <v>62700000</v>
      </c>
      <c r="O15" s="220">
        <v>54000000</v>
      </c>
      <c r="P15" s="220">
        <v>53200000</v>
      </c>
      <c r="Q15" s="220">
        <v>36900000</v>
      </c>
    </row>
    <row r="16" spans="2:17" s="70" customFormat="1" ht="17.45" customHeight="1">
      <c r="B16" s="66" t="s">
        <v>30</v>
      </c>
      <c r="C16" s="69"/>
      <c r="D16" s="69"/>
      <c r="E16" s="69"/>
      <c r="F16" s="68"/>
      <c r="G16" s="68"/>
      <c r="H16" s="68"/>
      <c r="I16" s="101">
        <v>109527000</v>
      </c>
      <c r="J16" s="101">
        <v>160700000</v>
      </c>
      <c r="K16" s="220">
        <v>155100000</v>
      </c>
      <c r="L16" s="220">
        <v>152000000</v>
      </c>
      <c r="M16" s="220">
        <v>160000000</v>
      </c>
      <c r="N16" s="220">
        <v>222200000</v>
      </c>
      <c r="O16" s="220">
        <v>239600000</v>
      </c>
      <c r="P16" s="220">
        <v>286200000</v>
      </c>
      <c r="Q16" s="220">
        <v>266700000</v>
      </c>
    </row>
    <row r="17" spans="2:17" s="70" customFormat="1" ht="17.45" customHeight="1">
      <c r="B17" s="66" t="s">
        <v>31</v>
      </c>
      <c r="C17" s="67"/>
      <c r="D17" s="67"/>
      <c r="E17" s="67"/>
      <c r="F17" s="68"/>
      <c r="G17" s="68"/>
      <c r="H17" s="68"/>
      <c r="I17" s="101">
        <v>386123000</v>
      </c>
      <c r="J17" s="101">
        <v>401514500</v>
      </c>
      <c r="K17" s="220">
        <v>412800000</v>
      </c>
      <c r="L17" s="220">
        <v>401800000</v>
      </c>
      <c r="M17" s="220">
        <v>375218800</v>
      </c>
      <c r="N17" s="220">
        <v>390504200</v>
      </c>
      <c r="O17" s="220">
        <v>368700000</v>
      </c>
      <c r="P17" s="220">
        <v>326400000</v>
      </c>
      <c r="Q17" s="220">
        <v>340200000</v>
      </c>
    </row>
    <row r="18" spans="2:17" s="70" customFormat="1" ht="17.45" customHeight="1">
      <c r="B18" s="66" t="s">
        <v>89</v>
      </c>
      <c r="C18" s="67"/>
      <c r="D18" s="67"/>
      <c r="E18" s="67"/>
      <c r="F18" s="68"/>
      <c r="G18" s="68"/>
      <c r="H18" s="68"/>
      <c r="I18" s="101" t="s">
        <v>136</v>
      </c>
      <c r="J18" s="101">
        <v>311333333.33333337</v>
      </c>
      <c r="K18" s="220">
        <v>313333333.33333337</v>
      </c>
      <c r="L18" s="220">
        <v>302000000</v>
      </c>
      <c r="M18" s="220">
        <v>316300000</v>
      </c>
      <c r="N18" s="220">
        <v>308084500</v>
      </c>
      <c r="O18" s="220">
        <v>357800000</v>
      </c>
      <c r="P18" s="220">
        <v>340800000</v>
      </c>
      <c r="Q18" s="220">
        <v>344000000</v>
      </c>
    </row>
    <row r="19" spans="2:17" s="70" customFormat="1" ht="17.45" customHeight="1">
      <c r="B19" s="66" t="s">
        <v>84</v>
      </c>
      <c r="C19" s="67"/>
      <c r="D19" s="67"/>
      <c r="E19" s="67"/>
      <c r="F19" s="68"/>
      <c r="G19" s="68"/>
      <c r="H19" s="68"/>
      <c r="I19" s="101" t="s">
        <v>136</v>
      </c>
      <c r="J19" s="101">
        <v>313058500</v>
      </c>
      <c r="K19" s="220">
        <v>351016900</v>
      </c>
      <c r="L19" s="220">
        <v>347014300</v>
      </c>
      <c r="M19" s="220">
        <v>342326600</v>
      </c>
      <c r="N19" s="220">
        <v>290400000</v>
      </c>
      <c r="O19" s="220">
        <v>304400000</v>
      </c>
      <c r="P19" s="220">
        <v>236700000</v>
      </c>
      <c r="Q19" s="220">
        <v>210898100</v>
      </c>
    </row>
    <row r="20" spans="2:17" s="70" customFormat="1" ht="17.45" customHeight="1">
      <c r="B20" s="66" t="s">
        <v>101</v>
      </c>
      <c r="C20" s="67"/>
      <c r="D20" s="67"/>
      <c r="E20" s="67"/>
      <c r="F20" s="68"/>
      <c r="G20" s="68"/>
      <c r="H20" s="68"/>
      <c r="I20" s="101" t="s">
        <v>136</v>
      </c>
      <c r="J20" s="101" t="s">
        <v>136</v>
      </c>
      <c r="K20" s="220">
        <v>924100000</v>
      </c>
      <c r="L20" s="220">
        <v>901100000</v>
      </c>
      <c r="M20" s="220">
        <v>914900000</v>
      </c>
      <c r="N20" s="220">
        <v>921330700</v>
      </c>
      <c r="O20" s="220">
        <v>990600000</v>
      </c>
      <c r="P20" s="220">
        <v>989200000</v>
      </c>
      <c r="Q20" s="220">
        <v>899800000</v>
      </c>
    </row>
    <row r="21" spans="2:17" s="70" customFormat="1" ht="17.45" customHeight="1">
      <c r="B21" s="66" t="s">
        <v>115</v>
      </c>
      <c r="C21" s="67"/>
      <c r="D21" s="67"/>
      <c r="E21" s="67"/>
      <c r="F21" s="68"/>
      <c r="G21" s="68"/>
      <c r="H21" s="68"/>
      <c r="I21" s="101" t="s">
        <v>136</v>
      </c>
      <c r="J21" s="101" t="s">
        <v>136</v>
      </c>
      <c r="K21" s="220">
        <v>195000000</v>
      </c>
      <c r="L21" s="220">
        <v>190000000</v>
      </c>
      <c r="M21" s="220">
        <v>208000000</v>
      </c>
      <c r="N21" s="220">
        <v>196193200</v>
      </c>
      <c r="O21" s="220">
        <v>263000000</v>
      </c>
      <c r="P21" s="220">
        <v>249000000</v>
      </c>
      <c r="Q21" s="220">
        <v>270000000</v>
      </c>
    </row>
    <row r="22" spans="2:17" s="70" customFormat="1" ht="17.25" customHeight="1">
      <c r="B22" s="66" t="s">
        <v>36</v>
      </c>
      <c r="C22" s="67"/>
      <c r="D22" s="67"/>
      <c r="E22" s="67"/>
      <c r="F22" s="68"/>
      <c r="G22" s="68"/>
      <c r="H22" s="68"/>
      <c r="I22" s="101" t="s">
        <v>136</v>
      </c>
      <c r="J22" s="101" t="s">
        <v>136</v>
      </c>
      <c r="K22" s="220" t="s">
        <v>136</v>
      </c>
      <c r="L22" s="220">
        <v>398733400</v>
      </c>
      <c r="M22" s="220">
        <v>404892800</v>
      </c>
      <c r="N22" s="220">
        <v>434134200</v>
      </c>
      <c r="O22" s="220">
        <v>443500000</v>
      </c>
      <c r="P22" s="220">
        <v>450800000</v>
      </c>
      <c r="Q22" s="220">
        <v>412167100</v>
      </c>
    </row>
    <row r="23" spans="2:17" s="70" customFormat="1" ht="17.25" customHeight="1">
      <c r="B23" s="66" t="s">
        <v>102</v>
      </c>
      <c r="C23" s="67"/>
      <c r="D23" s="67"/>
      <c r="E23" s="67"/>
      <c r="F23" s="68"/>
      <c r="G23" s="68"/>
      <c r="H23" s="68"/>
      <c r="I23" s="101"/>
      <c r="J23" s="101"/>
      <c r="K23" s="220"/>
      <c r="L23" s="220"/>
      <c r="M23" s="220"/>
      <c r="N23" s="220"/>
      <c r="O23" s="220">
        <v>605700000</v>
      </c>
      <c r="P23" s="220">
        <v>594812400</v>
      </c>
      <c r="Q23" s="220">
        <v>576516700</v>
      </c>
    </row>
    <row r="24" spans="2:17" s="70" customFormat="1" ht="17.45" customHeight="1">
      <c r="B24" s="66" t="s">
        <v>149</v>
      </c>
      <c r="C24" s="5"/>
      <c r="D24" s="5"/>
      <c r="E24" s="5"/>
      <c r="F24" s="5"/>
      <c r="G24" s="5"/>
      <c r="H24" s="5"/>
      <c r="I24" s="5"/>
      <c r="J24" s="5"/>
      <c r="K24" s="5"/>
      <c r="L24" s="5"/>
      <c r="M24" s="5"/>
      <c r="N24" s="5"/>
      <c r="O24" s="220">
        <v>330280900</v>
      </c>
      <c r="P24" s="220">
        <v>328848300</v>
      </c>
      <c r="Q24" s="220">
        <v>347512400</v>
      </c>
    </row>
    <row r="25" spans="2:17" s="70" customFormat="1" ht="17.45" customHeight="1">
      <c r="B25" s="66" t="s">
        <v>147</v>
      </c>
      <c r="C25" s="5"/>
      <c r="D25" s="5"/>
      <c r="E25" s="5"/>
      <c r="F25" s="5"/>
      <c r="G25" s="5"/>
      <c r="H25" s="5"/>
      <c r="I25" s="5"/>
      <c r="J25" s="5"/>
      <c r="K25" s="5"/>
      <c r="L25" s="220"/>
      <c r="M25" s="5"/>
      <c r="N25" s="5"/>
      <c r="O25" s="220">
        <v>265464700</v>
      </c>
      <c r="P25" s="220">
        <v>241984300</v>
      </c>
      <c r="Q25" s="220">
        <v>270000000</v>
      </c>
    </row>
    <row r="26" spans="2:17" s="70" customFormat="1" ht="17.45" customHeight="1">
      <c r="B26" s="66" t="s">
        <v>208</v>
      </c>
      <c r="C26" s="5"/>
      <c r="D26" s="5"/>
      <c r="E26" s="5"/>
      <c r="F26" s="5"/>
      <c r="G26" s="5"/>
      <c r="H26" s="5"/>
      <c r="I26" s="5"/>
      <c r="J26" s="5"/>
      <c r="K26" s="5"/>
      <c r="L26" s="220"/>
      <c r="M26" s="5"/>
      <c r="N26" s="5"/>
      <c r="O26" s="220"/>
      <c r="P26" s="220"/>
      <c r="Q26" s="220">
        <v>250000000</v>
      </c>
    </row>
    <row r="27" spans="2:17" s="70" customFormat="1" ht="17.45" customHeight="1">
      <c r="B27" s="66"/>
      <c r="C27" s="5"/>
      <c r="D27" s="5"/>
      <c r="E27" s="5"/>
      <c r="F27" s="5"/>
      <c r="G27" s="5"/>
      <c r="H27" s="5"/>
      <c r="I27" s="5"/>
      <c r="J27" s="5"/>
      <c r="K27" s="5"/>
      <c r="L27" s="220"/>
      <c r="M27" s="5"/>
      <c r="N27" s="5"/>
      <c r="O27" s="220"/>
      <c r="P27" s="220"/>
      <c r="Q27" s="220"/>
    </row>
    <row r="29" spans="2:17" ht="17.45" customHeight="1">
      <c r="B29" s="71" t="s">
        <v>134</v>
      </c>
      <c r="C29" s="72"/>
      <c r="D29" s="72"/>
      <c r="E29" s="72"/>
      <c r="I29" s="73"/>
      <c r="J29" s="73"/>
      <c r="K29" s="73"/>
      <c r="L29" s="73"/>
      <c r="M29" s="73"/>
      <c r="N29" s="73"/>
      <c r="O29" s="73"/>
      <c r="P29" s="73"/>
      <c r="Q29" s="237"/>
    </row>
    <row r="30" spans="2:17" s="70" customFormat="1" ht="17.45" customHeight="1">
      <c r="B30" s="66" t="s">
        <v>27</v>
      </c>
      <c r="C30" s="67"/>
      <c r="D30" s="67"/>
      <c r="E30" s="67"/>
      <c r="F30" s="68"/>
      <c r="G30" s="68"/>
      <c r="H30" s="68"/>
      <c r="I30" s="77">
        <v>0.87562799999999996</v>
      </c>
      <c r="J30" s="77">
        <v>0.87562799999999996</v>
      </c>
      <c r="K30" s="77">
        <v>0.87562799999999996</v>
      </c>
      <c r="L30" s="77">
        <v>0.87562799999999996</v>
      </c>
      <c r="M30" s="77">
        <v>0.87562799999999996</v>
      </c>
      <c r="N30" s="77">
        <v>0.87562799999999996</v>
      </c>
      <c r="O30" s="77">
        <v>0.87562799999999996</v>
      </c>
      <c r="P30" s="77">
        <v>0.87562799999999996</v>
      </c>
      <c r="Q30" s="77">
        <v>0.87562799999999996</v>
      </c>
    </row>
    <row r="31" spans="2:17" s="70" customFormat="1" ht="17.45" customHeight="1">
      <c r="B31" s="66" t="s">
        <v>26</v>
      </c>
      <c r="C31" s="67"/>
      <c r="D31" s="67"/>
      <c r="E31" s="67"/>
      <c r="F31" s="68"/>
      <c r="G31" s="68"/>
      <c r="H31" s="68"/>
      <c r="I31" s="77">
        <v>0.35</v>
      </c>
      <c r="J31" s="77">
        <v>0.35</v>
      </c>
      <c r="K31" s="77">
        <v>0.35</v>
      </c>
      <c r="L31" s="77">
        <v>0.35</v>
      </c>
      <c r="M31" s="77">
        <v>0.35</v>
      </c>
      <c r="N31" s="77">
        <v>0.35</v>
      </c>
      <c r="O31" s="77">
        <v>0.35</v>
      </c>
      <c r="P31" s="77">
        <v>0.35</v>
      </c>
      <c r="Q31" s="77">
        <v>0.35</v>
      </c>
    </row>
    <row r="32" spans="2:17" s="70" customFormat="1" ht="17.45" customHeight="1">
      <c r="B32" s="66" t="s">
        <v>25</v>
      </c>
      <c r="C32" s="67"/>
      <c r="D32" s="67"/>
      <c r="E32" s="67"/>
      <c r="F32" s="68"/>
      <c r="G32" s="68"/>
      <c r="H32" s="68"/>
      <c r="I32" s="77">
        <v>0.2</v>
      </c>
      <c r="J32" s="77">
        <v>0.2</v>
      </c>
      <c r="K32" s="77">
        <v>0.2</v>
      </c>
      <c r="L32" s="77">
        <v>0.2</v>
      </c>
      <c r="M32" s="77">
        <v>0.2</v>
      </c>
      <c r="N32" s="77">
        <v>0.2</v>
      </c>
      <c r="O32" s="77">
        <v>0.2</v>
      </c>
      <c r="P32" s="77">
        <v>0.2</v>
      </c>
      <c r="Q32" s="77">
        <v>0.2</v>
      </c>
    </row>
    <row r="33" spans="2:17" s="70" customFormat="1" ht="17.45" customHeight="1">
      <c r="B33" s="66" t="s">
        <v>28</v>
      </c>
      <c r="C33" s="67"/>
      <c r="D33" s="67"/>
      <c r="E33" s="67"/>
      <c r="F33" s="68"/>
      <c r="G33" s="68"/>
      <c r="H33" s="68"/>
      <c r="I33" s="77">
        <v>0.59</v>
      </c>
      <c r="J33" s="77">
        <v>0.59</v>
      </c>
      <c r="K33" s="77">
        <v>0.59</v>
      </c>
      <c r="L33" s="77">
        <v>0.59</v>
      </c>
      <c r="M33" s="77">
        <v>0.59</v>
      </c>
      <c r="N33" s="77">
        <v>0.59</v>
      </c>
      <c r="O33" s="77">
        <v>0.59</v>
      </c>
      <c r="P33" s="77">
        <v>0.59</v>
      </c>
      <c r="Q33" s="77">
        <v>0.59</v>
      </c>
    </row>
    <row r="34" spans="2:17" s="70" customFormat="1" ht="17.45" customHeight="1">
      <c r="B34" s="66" t="s">
        <v>29</v>
      </c>
      <c r="C34" s="67"/>
      <c r="D34" s="67"/>
      <c r="E34" s="67"/>
      <c r="F34" s="68"/>
      <c r="G34" s="68"/>
      <c r="H34" s="68"/>
      <c r="I34" s="77">
        <v>0.53990000000000005</v>
      </c>
      <c r="J34" s="77">
        <v>0.53990000000000005</v>
      </c>
      <c r="K34" s="77">
        <v>0.53990000000000005</v>
      </c>
      <c r="L34" s="77">
        <v>0.53990000000000005</v>
      </c>
      <c r="M34" s="77">
        <v>0.53990000000000005</v>
      </c>
      <c r="N34" s="77">
        <v>0.53990000000000005</v>
      </c>
      <c r="O34" s="77">
        <v>0.53990000000000005</v>
      </c>
      <c r="P34" s="77">
        <v>0.53990000000000005</v>
      </c>
      <c r="Q34" s="77">
        <v>0.53990000000000005</v>
      </c>
    </row>
    <row r="35" spans="2:17" s="70" customFormat="1" ht="17.45" customHeight="1">
      <c r="B35" s="66" t="s">
        <v>30</v>
      </c>
      <c r="C35" s="69"/>
      <c r="D35" s="69"/>
      <c r="E35" s="69"/>
      <c r="F35" s="68"/>
      <c r="G35" s="68"/>
      <c r="H35" s="68"/>
      <c r="I35" s="77">
        <v>0.49</v>
      </c>
      <c r="J35" s="77">
        <v>0.49</v>
      </c>
      <c r="K35" s="77">
        <v>0.49</v>
      </c>
      <c r="L35" s="77">
        <v>0.49</v>
      </c>
      <c r="M35" s="77">
        <v>0.49</v>
      </c>
      <c r="N35" s="77">
        <v>0.49</v>
      </c>
      <c r="O35" s="77">
        <v>0.49</v>
      </c>
      <c r="P35" s="77">
        <v>0.18375</v>
      </c>
      <c r="Q35" s="77">
        <v>0.18375</v>
      </c>
    </row>
    <row r="36" spans="2:17" s="70" customFormat="1" ht="17.45" customHeight="1">
      <c r="B36" s="66" t="s">
        <v>31</v>
      </c>
      <c r="C36" s="67"/>
      <c r="D36" s="67"/>
      <c r="E36" s="67"/>
      <c r="F36" s="68"/>
      <c r="G36" s="68"/>
      <c r="H36" s="68"/>
      <c r="I36" s="78">
        <v>0.15</v>
      </c>
      <c r="J36" s="78">
        <v>0.15</v>
      </c>
      <c r="K36" s="78">
        <v>0.15</v>
      </c>
      <c r="L36" s="78">
        <v>0.15</v>
      </c>
      <c r="M36" s="78">
        <v>0.15</v>
      </c>
      <c r="N36" s="78">
        <v>0.15</v>
      </c>
      <c r="O36" s="78">
        <v>0.15</v>
      </c>
      <c r="P36" s="78">
        <v>0.15</v>
      </c>
      <c r="Q36" s="78">
        <v>0.15</v>
      </c>
    </row>
    <row r="37" spans="2:17" s="70" customFormat="1" ht="17.45" customHeight="1">
      <c r="B37" s="66" t="s">
        <v>89</v>
      </c>
      <c r="C37" s="67"/>
      <c r="D37" s="67"/>
      <c r="E37" s="67"/>
      <c r="F37" s="68"/>
      <c r="G37" s="68"/>
      <c r="H37" s="68"/>
      <c r="I37" s="101" t="s">
        <v>136</v>
      </c>
      <c r="J37" s="78">
        <v>0.15</v>
      </c>
      <c r="K37" s="78">
        <v>0.15</v>
      </c>
      <c r="L37" s="78">
        <v>0.15</v>
      </c>
      <c r="M37" s="78">
        <v>0.15</v>
      </c>
      <c r="N37" s="78">
        <v>0.15</v>
      </c>
      <c r="O37" s="78">
        <v>0.15</v>
      </c>
      <c r="P37" s="78">
        <v>0.15</v>
      </c>
      <c r="Q37" s="78">
        <v>0.15</v>
      </c>
    </row>
    <row r="38" spans="2:17" s="70" customFormat="1" ht="17.45" customHeight="1">
      <c r="B38" s="66" t="s">
        <v>84</v>
      </c>
      <c r="C38" s="67"/>
      <c r="D38" s="67"/>
      <c r="E38" s="67"/>
      <c r="F38" s="68"/>
      <c r="G38" s="68"/>
      <c r="H38" s="68"/>
      <c r="I38" s="101" t="s">
        <v>136</v>
      </c>
      <c r="J38" s="78">
        <v>0.7</v>
      </c>
      <c r="K38" s="78">
        <v>0.7</v>
      </c>
      <c r="L38" s="78">
        <v>0.7</v>
      </c>
      <c r="M38" s="78">
        <v>0.7</v>
      </c>
      <c r="N38" s="78">
        <v>0.7</v>
      </c>
      <c r="O38" s="78">
        <v>0.7</v>
      </c>
      <c r="P38" s="78">
        <v>0.7</v>
      </c>
      <c r="Q38" s="78">
        <v>0.7</v>
      </c>
    </row>
    <row r="39" spans="2:17" s="70" customFormat="1" ht="17.45" customHeight="1">
      <c r="B39" s="66" t="s">
        <v>101</v>
      </c>
      <c r="C39" s="67"/>
      <c r="D39" s="67"/>
      <c r="E39" s="67"/>
      <c r="F39" s="68"/>
      <c r="G39" s="68"/>
      <c r="H39" s="68"/>
      <c r="I39" s="101" t="s">
        <v>136</v>
      </c>
      <c r="J39" s="101" t="s">
        <v>136</v>
      </c>
      <c r="K39" s="78">
        <v>0.15</v>
      </c>
      <c r="L39" s="78">
        <v>0.15</v>
      </c>
      <c r="M39" s="78">
        <v>0.15</v>
      </c>
      <c r="N39" s="78">
        <v>0.15</v>
      </c>
      <c r="O39" s="78">
        <v>0.15</v>
      </c>
      <c r="P39" s="78">
        <v>0.15</v>
      </c>
      <c r="Q39" s="78">
        <v>0.15</v>
      </c>
    </row>
    <row r="40" spans="2:17" s="70" customFormat="1" ht="17.45" customHeight="1">
      <c r="B40" s="66" t="s">
        <v>115</v>
      </c>
      <c r="C40" s="67"/>
      <c r="D40" s="67"/>
      <c r="E40" s="67"/>
      <c r="F40" s="68"/>
      <c r="G40" s="68"/>
      <c r="H40" s="68"/>
      <c r="I40" s="101" t="s">
        <v>136</v>
      </c>
      <c r="J40" s="101" t="s">
        <v>136</v>
      </c>
      <c r="K40" s="102">
        <v>3.6738978359999999E-3</v>
      </c>
      <c r="L40" s="102">
        <v>3.6738978359999999E-3</v>
      </c>
      <c r="M40" s="102">
        <v>3.6738978359999999E-3</v>
      </c>
      <c r="N40" s="102">
        <v>3.6738978359999999E-3</v>
      </c>
      <c r="O40" s="102">
        <v>3.6738978359999999E-3</v>
      </c>
      <c r="P40" s="102">
        <v>3.6738978359999999E-3</v>
      </c>
      <c r="Q40" s="102">
        <v>3.6738978359999999E-3</v>
      </c>
    </row>
    <row r="41" spans="2:17" s="70" customFormat="1" ht="17.45" customHeight="1">
      <c r="B41" s="66" t="s">
        <v>36</v>
      </c>
      <c r="C41" s="67"/>
      <c r="D41" s="67"/>
      <c r="E41" s="67"/>
      <c r="F41" s="68"/>
      <c r="G41" s="68"/>
      <c r="H41" s="68"/>
      <c r="I41" s="101" t="s">
        <v>136</v>
      </c>
      <c r="J41" s="101" t="s">
        <v>136</v>
      </c>
      <c r="K41" s="101" t="s">
        <v>136</v>
      </c>
      <c r="L41" s="78">
        <v>0.2306</v>
      </c>
      <c r="M41" s="78">
        <v>0.2306</v>
      </c>
      <c r="N41" s="78">
        <v>0.2306</v>
      </c>
      <c r="O41" s="78">
        <v>0.2306</v>
      </c>
      <c r="P41" s="78">
        <v>0.2306</v>
      </c>
      <c r="Q41" s="78">
        <v>0.2306</v>
      </c>
    </row>
    <row r="42" spans="2:17" s="70" customFormat="1" ht="17.45" customHeight="1">
      <c r="B42" s="66" t="s">
        <v>102</v>
      </c>
      <c r="C42" s="67"/>
      <c r="D42" s="67"/>
      <c r="E42" s="67"/>
      <c r="F42" s="68"/>
      <c r="G42" s="68"/>
      <c r="H42" s="68"/>
      <c r="I42" s="101"/>
      <c r="J42" s="101"/>
      <c r="K42" s="101"/>
      <c r="L42" s="78"/>
      <c r="M42" s="78"/>
      <c r="N42" s="78"/>
      <c r="O42" s="78">
        <v>0.4</v>
      </c>
      <c r="P42" s="78">
        <v>0.9</v>
      </c>
      <c r="Q42" s="78">
        <v>0.8</v>
      </c>
    </row>
    <row r="43" spans="2:17" s="70" customFormat="1" ht="17.45" customHeight="1">
      <c r="B43" s="66" t="s">
        <v>149</v>
      </c>
      <c r="C43" s="67"/>
      <c r="D43" s="67"/>
      <c r="E43" s="67"/>
      <c r="F43" s="68"/>
      <c r="G43" s="68"/>
      <c r="H43" s="68"/>
      <c r="I43" s="101"/>
      <c r="J43" s="101"/>
      <c r="K43" s="101"/>
      <c r="L43" s="78"/>
      <c r="M43" s="78"/>
      <c r="N43" s="78"/>
      <c r="O43" s="78">
        <v>0.6</v>
      </c>
      <c r="P43" s="78">
        <v>0.6</v>
      </c>
      <c r="Q43" s="78">
        <v>0.6</v>
      </c>
    </row>
    <row r="44" spans="2:17" s="70" customFormat="1" ht="17.45" customHeight="1">
      <c r="B44" s="66" t="s">
        <v>147</v>
      </c>
      <c r="C44" s="67"/>
      <c r="D44" s="67"/>
      <c r="E44" s="67"/>
      <c r="F44" s="68"/>
      <c r="G44" s="68"/>
      <c r="H44" s="68"/>
      <c r="I44" s="101"/>
      <c r="J44" s="101"/>
      <c r="K44" s="101"/>
      <c r="L44" s="78"/>
      <c r="M44" s="78"/>
      <c r="N44" s="78"/>
      <c r="O44" s="78">
        <v>0.65</v>
      </c>
      <c r="P44" s="78">
        <v>0.65</v>
      </c>
      <c r="Q44" s="78">
        <v>0.65</v>
      </c>
    </row>
    <row r="45" spans="2:17" s="70" customFormat="1" ht="17.45" customHeight="1">
      <c r="B45" s="66" t="s">
        <v>183</v>
      </c>
      <c r="C45" s="67"/>
      <c r="D45" s="67"/>
      <c r="E45" s="67"/>
      <c r="F45" s="68"/>
      <c r="G45" s="68"/>
      <c r="H45" s="68"/>
      <c r="I45" s="101"/>
      <c r="J45" s="101"/>
      <c r="K45" s="101"/>
      <c r="L45" s="78"/>
      <c r="M45" s="78"/>
      <c r="N45" s="78"/>
      <c r="O45" s="78"/>
      <c r="P45" s="78"/>
      <c r="Q45" s="78">
        <v>0.25</v>
      </c>
    </row>
    <row r="47" spans="2:17" ht="17.45" customHeight="1">
      <c r="B47" s="71" t="s">
        <v>135</v>
      </c>
      <c r="C47" s="72"/>
      <c r="D47" s="72"/>
      <c r="E47" s="72"/>
      <c r="I47" s="73"/>
      <c r="J47" s="73"/>
      <c r="K47" s="73"/>
      <c r="L47" s="73"/>
      <c r="M47" s="73"/>
      <c r="N47" s="73"/>
      <c r="O47" s="73"/>
      <c r="P47" s="73"/>
      <c r="Q47" s="237"/>
    </row>
    <row r="48" spans="2:17" s="70" customFormat="1" ht="17.45" customHeight="1">
      <c r="B48" s="66" t="s">
        <v>27</v>
      </c>
      <c r="C48" s="67"/>
      <c r="D48" s="67"/>
      <c r="E48" s="67"/>
      <c r="F48" s="68"/>
      <c r="G48" s="68"/>
      <c r="H48" s="68"/>
      <c r="I48" s="75">
        <f t="shared" ref="I48:O54" si="0">I11*I30</f>
        <v>254073096.10799998</v>
      </c>
      <c r="J48" s="75">
        <f t="shared" si="0"/>
        <v>331600323.59999996</v>
      </c>
      <c r="K48" s="75">
        <f t="shared" si="0"/>
        <v>304975891.06919998</v>
      </c>
      <c r="L48" s="75">
        <f t="shared" si="0"/>
        <v>292824538.62479997</v>
      </c>
      <c r="M48" s="75">
        <f t="shared" si="0"/>
        <v>291638588.06159997</v>
      </c>
      <c r="N48" s="75">
        <f t="shared" si="0"/>
        <v>311240659.15799999</v>
      </c>
      <c r="O48" s="75">
        <f t="shared" si="0"/>
        <v>339437106.6372</v>
      </c>
      <c r="P48" s="75">
        <f t="shared" ref="P48:Q48" si="1">P11*P30</f>
        <v>332483744.68919998</v>
      </c>
      <c r="Q48" s="75">
        <f t="shared" si="1"/>
        <v>302266785.59999996</v>
      </c>
    </row>
    <row r="49" spans="2:17" s="70" customFormat="1" ht="17.45" customHeight="1">
      <c r="B49" s="66" t="s">
        <v>26</v>
      </c>
      <c r="C49" s="67"/>
      <c r="D49" s="67"/>
      <c r="E49" s="67"/>
      <c r="F49" s="68"/>
      <c r="G49" s="68"/>
      <c r="H49" s="68"/>
      <c r="I49" s="75">
        <f t="shared" si="0"/>
        <v>150065300</v>
      </c>
      <c r="J49" s="75">
        <f t="shared" si="0"/>
        <v>156800000</v>
      </c>
      <c r="K49" s="75">
        <f t="shared" si="0"/>
        <v>151827830</v>
      </c>
      <c r="L49" s="75">
        <f t="shared" si="0"/>
        <v>156270065</v>
      </c>
      <c r="M49" s="75">
        <f t="shared" si="0"/>
        <v>152040000</v>
      </c>
      <c r="N49" s="75">
        <f t="shared" si="0"/>
        <v>170426270</v>
      </c>
      <c r="O49" s="75">
        <f t="shared" si="0"/>
        <v>187927110</v>
      </c>
      <c r="P49" s="75">
        <f t="shared" ref="P49:Q49" si="2">P12*P31</f>
        <v>178007585</v>
      </c>
      <c r="Q49" s="75">
        <f t="shared" si="2"/>
        <v>165095000</v>
      </c>
    </row>
    <row r="50" spans="2:17" s="70" customFormat="1" ht="17.45" customHeight="1">
      <c r="B50" s="66" t="s">
        <v>25</v>
      </c>
      <c r="C50" s="67"/>
      <c r="D50" s="67"/>
      <c r="E50" s="67"/>
      <c r="F50" s="68"/>
      <c r="G50" s="68"/>
      <c r="H50" s="68"/>
      <c r="I50" s="75">
        <f t="shared" si="0"/>
        <v>137793800</v>
      </c>
      <c r="J50" s="75">
        <f t="shared" si="0"/>
        <v>162720000</v>
      </c>
      <c r="K50" s="75">
        <f t="shared" si="0"/>
        <v>157000000</v>
      </c>
      <c r="L50" s="75">
        <f t="shared" si="0"/>
        <v>153200000</v>
      </c>
      <c r="M50" s="75">
        <f t="shared" si="0"/>
        <v>165820000</v>
      </c>
      <c r="N50" s="75">
        <f t="shared" si="0"/>
        <v>182100000</v>
      </c>
      <c r="O50" s="75">
        <f t="shared" si="0"/>
        <v>198740000</v>
      </c>
      <c r="P50" s="75">
        <f t="shared" ref="P50:Q50" si="3">P13*P32</f>
        <v>200860000</v>
      </c>
      <c r="Q50" s="75">
        <f t="shared" si="3"/>
        <v>199820000</v>
      </c>
    </row>
    <row r="51" spans="2:17" s="70" customFormat="1" ht="17.45" customHeight="1">
      <c r="B51" s="66" t="s">
        <v>28</v>
      </c>
      <c r="C51" s="67"/>
      <c r="D51" s="67"/>
      <c r="E51" s="67"/>
      <c r="F51" s="68"/>
      <c r="G51" s="68"/>
      <c r="H51" s="68"/>
      <c r="I51" s="75">
        <f t="shared" si="0"/>
        <v>134453330</v>
      </c>
      <c r="J51" s="75">
        <f t="shared" si="0"/>
        <v>151611356</v>
      </c>
      <c r="K51" s="75">
        <f t="shared" si="0"/>
        <v>148428601</v>
      </c>
      <c r="L51" s="75">
        <f t="shared" si="0"/>
        <v>145113745</v>
      </c>
      <c r="M51" s="75">
        <f t="shared" si="0"/>
        <v>141121805</v>
      </c>
      <c r="N51" s="75">
        <f t="shared" si="0"/>
        <v>171949659</v>
      </c>
      <c r="O51" s="75">
        <f t="shared" si="0"/>
        <v>182629603</v>
      </c>
      <c r="P51" s="75">
        <f t="shared" ref="P51:Q51" si="4">P14*P33</f>
        <v>186115559</v>
      </c>
      <c r="Q51" s="75">
        <f t="shared" si="4"/>
        <v>180424301</v>
      </c>
    </row>
    <row r="52" spans="2:17" s="70" customFormat="1" ht="17.45" customHeight="1">
      <c r="B52" s="66" t="s">
        <v>29</v>
      </c>
      <c r="C52" s="67"/>
      <c r="D52" s="67"/>
      <c r="E52" s="67"/>
      <c r="F52" s="68"/>
      <c r="G52" s="68"/>
      <c r="H52" s="68"/>
      <c r="I52" s="75">
        <f t="shared" si="0"/>
        <v>76071910</v>
      </c>
      <c r="J52" s="75">
        <f t="shared" si="0"/>
        <v>76719790</v>
      </c>
      <c r="K52" s="75">
        <f t="shared" si="0"/>
        <v>55285760.000000007</v>
      </c>
      <c r="L52" s="75">
        <f t="shared" si="0"/>
        <v>45351600.000000007</v>
      </c>
      <c r="M52" s="75">
        <f t="shared" si="0"/>
        <v>44217810.000000007</v>
      </c>
      <c r="N52" s="75">
        <f t="shared" si="0"/>
        <v>33851730</v>
      </c>
      <c r="O52" s="75">
        <f t="shared" si="0"/>
        <v>29154600.000000004</v>
      </c>
      <c r="P52" s="75">
        <f t="shared" ref="P52:Q52" si="5">P15*P34</f>
        <v>28722680.000000004</v>
      </c>
      <c r="Q52" s="75">
        <f t="shared" si="5"/>
        <v>19922310</v>
      </c>
    </row>
    <row r="53" spans="2:17" s="70" customFormat="1" ht="17.45" customHeight="1">
      <c r="B53" s="66" t="s">
        <v>30</v>
      </c>
      <c r="C53" s="69"/>
      <c r="D53" s="69"/>
      <c r="E53" s="69"/>
      <c r="F53" s="68"/>
      <c r="G53" s="68"/>
      <c r="H53" s="68"/>
      <c r="I53" s="75">
        <f t="shared" si="0"/>
        <v>53668230</v>
      </c>
      <c r="J53" s="75">
        <f t="shared" si="0"/>
        <v>78743000</v>
      </c>
      <c r="K53" s="75">
        <f t="shared" si="0"/>
        <v>75999000</v>
      </c>
      <c r="L53" s="75">
        <f t="shared" si="0"/>
        <v>74480000</v>
      </c>
      <c r="M53" s="75">
        <f t="shared" si="0"/>
        <v>78400000</v>
      </c>
      <c r="N53" s="75">
        <f t="shared" si="0"/>
        <v>108878000</v>
      </c>
      <c r="O53" s="75">
        <f t="shared" si="0"/>
        <v>117404000</v>
      </c>
      <c r="P53" s="75">
        <f t="shared" ref="P53:Q53" si="6">P16*P35</f>
        <v>52589250</v>
      </c>
      <c r="Q53" s="75">
        <f t="shared" si="6"/>
        <v>49006125</v>
      </c>
    </row>
    <row r="54" spans="2:17" s="70" customFormat="1" ht="17.45" customHeight="1">
      <c r="B54" s="66" t="s">
        <v>31</v>
      </c>
      <c r="C54" s="67"/>
      <c r="D54" s="67"/>
      <c r="E54" s="67"/>
      <c r="F54" s="68"/>
      <c r="G54" s="68"/>
      <c r="H54" s="68"/>
      <c r="I54" s="75">
        <f t="shared" si="0"/>
        <v>57918450</v>
      </c>
      <c r="J54" s="75">
        <f t="shared" si="0"/>
        <v>60227175</v>
      </c>
      <c r="K54" s="75">
        <f t="shared" si="0"/>
        <v>61920000</v>
      </c>
      <c r="L54" s="75">
        <f t="shared" si="0"/>
        <v>60270000</v>
      </c>
      <c r="M54" s="75">
        <f t="shared" si="0"/>
        <v>56282820</v>
      </c>
      <c r="N54" s="75">
        <f t="shared" si="0"/>
        <v>58575630</v>
      </c>
      <c r="O54" s="75">
        <f t="shared" si="0"/>
        <v>55305000</v>
      </c>
      <c r="P54" s="75">
        <f t="shared" ref="P54:Q54" si="7">P17*P36</f>
        <v>48960000</v>
      </c>
      <c r="Q54" s="75">
        <f t="shared" si="7"/>
        <v>51030000</v>
      </c>
    </row>
    <row r="55" spans="2:17" s="70" customFormat="1" ht="17.45" customHeight="1">
      <c r="B55" s="66" t="s">
        <v>89</v>
      </c>
      <c r="C55" s="67"/>
      <c r="D55" s="67"/>
      <c r="E55" s="67"/>
      <c r="F55" s="68"/>
      <c r="G55" s="68"/>
      <c r="H55" s="68"/>
      <c r="I55" s="101" t="s">
        <v>136</v>
      </c>
      <c r="J55" s="75">
        <f t="shared" ref="J55:O56" si="8">J18*J37</f>
        <v>46700000.000000007</v>
      </c>
      <c r="K55" s="75">
        <f t="shared" si="8"/>
        <v>47000000.000000007</v>
      </c>
      <c r="L55" s="75">
        <f t="shared" si="8"/>
        <v>45300000</v>
      </c>
      <c r="M55" s="75">
        <f t="shared" si="8"/>
        <v>47445000</v>
      </c>
      <c r="N55" s="75">
        <f t="shared" si="8"/>
        <v>46212675</v>
      </c>
      <c r="O55" s="75">
        <f t="shared" si="8"/>
        <v>53670000</v>
      </c>
      <c r="P55" s="75">
        <f t="shared" ref="P55:Q55" si="9">P18*P37</f>
        <v>51120000</v>
      </c>
      <c r="Q55" s="75">
        <f t="shared" si="9"/>
        <v>51600000</v>
      </c>
    </row>
    <row r="56" spans="2:17" s="70" customFormat="1" ht="17.45" customHeight="1">
      <c r="B56" s="66" t="s">
        <v>84</v>
      </c>
      <c r="C56" s="67"/>
      <c r="D56" s="67"/>
      <c r="E56" s="67"/>
      <c r="F56" s="68"/>
      <c r="G56" s="68"/>
      <c r="H56" s="68"/>
      <c r="I56" s="101" t="s">
        <v>136</v>
      </c>
      <c r="J56" s="75">
        <f t="shared" si="8"/>
        <v>219140950</v>
      </c>
      <c r="K56" s="75">
        <f t="shared" si="8"/>
        <v>245711829.99999997</v>
      </c>
      <c r="L56" s="75">
        <f t="shared" si="8"/>
        <v>242910009.99999997</v>
      </c>
      <c r="M56" s="75">
        <f t="shared" si="8"/>
        <v>239628619.99999997</v>
      </c>
      <c r="N56" s="75">
        <f t="shared" si="8"/>
        <v>203280000</v>
      </c>
      <c r="O56" s="75">
        <f t="shared" si="8"/>
        <v>213080000</v>
      </c>
      <c r="P56" s="75">
        <f t="shared" ref="P56:Q56" si="10">P19*P38</f>
        <v>165690000</v>
      </c>
      <c r="Q56" s="75">
        <f t="shared" si="10"/>
        <v>147628670</v>
      </c>
    </row>
    <row r="57" spans="2:17" s="70" customFormat="1" ht="17.45" customHeight="1">
      <c r="B57" s="66" t="s">
        <v>101</v>
      </c>
      <c r="C57" s="67"/>
      <c r="D57" s="67"/>
      <c r="E57" s="67"/>
      <c r="F57" s="68"/>
      <c r="G57" s="68"/>
      <c r="H57" s="68"/>
      <c r="I57" s="101" t="s">
        <v>136</v>
      </c>
      <c r="J57" s="101" t="s">
        <v>136</v>
      </c>
      <c r="K57" s="75">
        <f t="shared" ref="K57:O58" si="11">K20*K39</f>
        <v>138615000</v>
      </c>
      <c r="L57" s="75">
        <f t="shared" si="11"/>
        <v>135165000</v>
      </c>
      <c r="M57" s="75">
        <f t="shared" si="11"/>
        <v>137235000</v>
      </c>
      <c r="N57" s="75">
        <f t="shared" si="11"/>
        <v>138199605</v>
      </c>
      <c r="O57" s="75">
        <f t="shared" si="11"/>
        <v>148590000</v>
      </c>
      <c r="P57" s="75">
        <f t="shared" ref="P57:Q57" si="12">P20*P39</f>
        <v>148380000</v>
      </c>
      <c r="Q57" s="75">
        <f t="shared" si="12"/>
        <v>134970000</v>
      </c>
    </row>
    <row r="58" spans="2:17" s="70" customFormat="1" ht="17.45" customHeight="1">
      <c r="B58" s="66" t="s">
        <v>115</v>
      </c>
      <c r="C58" s="67"/>
      <c r="D58" s="67"/>
      <c r="E58" s="67"/>
      <c r="F58" s="68"/>
      <c r="G58" s="68"/>
      <c r="H58" s="68"/>
      <c r="I58" s="101" t="s">
        <v>136</v>
      </c>
      <c r="J58" s="101" t="s">
        <v>136</v>
      </c>
      <c r="K58" s="75">
        <f t="shared" si="11"/>
        <v>716410.07802000002</v>
      </c>
      <c r="L58" s="75">
        <f t="shared" si="11"/>
        <v>698040.58883999998</v>
      </c>
      <c r="M58" s="75">
        <f t="shared" si="11"/>
        <v>764170.74988799996</v>
      </c>
      <c r="N58" s="75">
        <f t="shared" si="11"/>
        <v>720793.77291791514</v>
      </c>
      <c r="O58" s="75">
        <f t="shared" si="11"/>
        <v>966235.13086799998</v>
      </c>
      <c r="P58" s="75">
        <f t="shared" ref="P58:Q58" si="13">P21*P40</f>
        <v>914800.56116399996</v>
      </c>
      <c r="Q58" s="75">
        <f t="shared" si="13"/>
        <v>991952.41571999993</v>
      </c>
    </row>
    <row r="59" spans="2:17" s="70" customFormat="1" ht="17.45" customHeight="1">
      <c r="B59" s="66" t="s">
        <v>36</v>
      </c>
      <c r="C59" s="67"/>
      <c r="D59" s="67"/>
      <c r="E59" s="67"/>
      <c r="F59" s="68"/>
      <c r="G59" s="68"/>
      <c r="H59" s="68"/>
      <c r="I59" s="101" t="s">
        <v>136</v>
      </c>
      <c r="J59" s="101" t="s">
        <v>136</v>
      </c>
      <c r="K59" s="101" t="s">
        <v>136</v>
      </c>
      <c r="L59" s="75">
        <f t="shared" ref="L59:Q59" si="14">L22*L41</f>
        <v>91947922.040000007</v>
      </c>
      <c r="M59" s="75">
        <f t="shared" si="14"/>
        <v>93368279.680000007</v>
      </c>
      <c r="N59" s="75">
        <f t="shared" si="14"/>
        <v>100111346.52</v>
      </c>
      <c r="O59" s="75">
        <f t="shared" si="14"/>
        <v>102271100</v>
      </c>
      <c r="P59" s="75">
        <f t="shared" si="14"/>
        <v>103954480</v>
      </c>
      <c r="Q59" s="75">
        <f t="shared" si="14"/>
        <v>95045733.260000005</v>
      </c>
    </row>
    <row r="60" spans="2:17" ht="17.45" customHeight="1">
      <c r="B60" s="66" t="s">
        <v>102</v>
      </c>
      <c r="O60" s="75">
        <f t="shared" ref="O60:Q62" si="15">O23*O42</f>
        <v>242280000</v>
      </c>
      <c r="P60" s="75">
        <f t="shared" si="15"/>
        <v>535331160</v>
      </c>
      <c r="Q60" s="75">
        <f t="shared" si="15"/>
        <v>461213360</v>
      </c>
    </row>
    <row r="61" spans="2:17" ht="17.45" customHeight="1">
      <c r="B61" s="66" t="s">
        <v>149</v>
      </c>
      <c r="O61" s="75">
        <f t="shared" si="15"/>
        <v>198168540</v>
      </c>
      <c r="P61" s="75">
        <f t="shared" si="15"/>
        <v>197308980</v>
      </c>
      <c r="Q61" s="75">
        <f t="shared" si="15"/>
        <v>208507440</v>
      </c>
    </row>
    <row r="62" spans="2:17" ht="17.45" customHeight="1">
      <c r="B62" s="66" t="s">
        <v>183</v>
      </c>
      <c r="O62" s="75">
        <f t="shared" si="15"/>
        <v>172552055</v>
      </c>
      <c r="P62" s="75">
        <f t="shared" si="15"/>
        <v>157289795</v>
      </c>
      <c r="Q62" s="75">
        <f t="shared" si="15"/>
        <v>175500000</v>
      </c>
    </row>
    <row r="63" spans="2:17" ht="17.45" customHeight="1">
      <c r="Q63" s="75">
        <f>Q26*Q45</f>
        <v>62500000</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Capa</vt:lpstr>
      <vt:lpstr>Portfólio</vt:lpstr>
      <vt:lpstr>FUNDO --&gt;</vt:lpstr>
      <vt:lpstr>Fluxo de Caixa - Fundo</vt:lpstr>
      <vt:lpstr>Renda Imobiliária Detalhada</vt:lpstr>
      <vt:lpstr>ATIVOS--&gt;</vt:lpstr>
      <vt:lpstr>Fluxo de Caixa - Ativos</vt:lpstr>
      <vt:lpstr>Indicadores Operacionais</vt:lpstr>
      <vt:lpstr>Valores de avaliação</vt:lpstr>
      <vt:lpstr>Glossário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2026-06-12T21:33:21Z</dcterms:created>
  <dcterms:modified xsi:type="dcterms:W3CDTF">2026-06-12T21:33:38Z</dcterms:modified>
</cp:coreProperties>
</file>